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66925"/>
  <mc:AlternateContent xmlns:mc="http://schemas.openxmlformats.org/markup-compatibility/2006">
    <mc:Choice Requires="x15">
      <x15ac:absPath xmlns:x15ac="http://schemas.microsoft.com/office/spreadsheetml/2010/11/ac" url="C:\bazhuayu\采集\"/>
    </mc:Choice>
  </mc:AlternateContent>
  <xr:revisionPtr revIDLastSave="0" documentId="13_ncr:1_{0916119C-C917-46B1-9255-B8805CBF63F7}" xr6:coauthVersionLast="47" xr6:coauthVersionMax="47" xr10:uidLastSave="{00000000-0000-0000-0000-000000000000}"/>
  <bookViews>
    <workbookView xWindow="-120" yWindow="-120" windowWidth="29040" windowHeight="15840" xr2:uid="{7950CD3B-1E8E-4DC2-A8D2-F326FF44E76E}"/>
  </bookViews>
  <sheets>
    <sheet name="Sheet1" sheetId="1" r:id="rId1"/>
    <sheet name="Sheet2" sheetId="2" r:id="rId2"/>
    <sheet name="源" sheetId="5" r:id="rId3"/>
    <sheet name="Sheet3" sheetId="3" r:id="rId4"/>
    <sheet name="Sheet4" sheetId="4" r:id="rId5"/>
    <sheet name="Sheet5" sheetId="6" r:id="rId6"/>
  </sheets>
  <externalReferences>
    <externalReference r:id="rId7"/>
  </externalReferences>
  <definedNames>
    <definedName name="_xlpm.con" hidden="1" xlm="1">#NAME?</definedName>
    <definedName name="_xlpm.kakaku" hidden="1" xlm="1">#NAME?</definedName>
    <definedName name="_xlpm.meika" hidden="1" xlm="1">#NAME?</definedName>
    <definedName name="_xlpm.paichu" hidden="1" xlm="1">#NAME?</definedName>
    <definedName name="_xlpm.quyu" hidden="1" xlm="1">#NAME?</definedName>
    <definedName name="_xlpm.SS" hidden="1" xlm="1">#NAME?</definedName>
    <definedName name="手数料">Sheet2!$AA$3-IF(AND(INDIRECT("'Sheet3'!"&amp;"AC"&amp;ROW())&gt;3,INDIRECT("'Sheet3'!"&amp;"AC"&amp;ROW())&lt;&gt;"14:00"),Sheet2!$AB$3,0)</definedName>
    <definedName name="発送日">IFERROR(_xlfn.XLOOKUP(INDIRECT("Sheet1!A"&amp;ROW()),Sheet5!$A:$A,Sheet5!$Y:$Y,"14",0,1),14)</definedName>
    <definedName name="文件名">"'"&amp;MID(CELL("filename"),FIND("[",CELL("filename"))+1,FIND("]",CELL("filename"))-FIND("[",CELL("filename"))-6)&amp;".csv"&amp;"'!"</definedName>
  </definedNames>
  <calcPr calcId="191029" iterate="1" iterateCount="30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47" i="1" l="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AJ47" i="4"/>
  <c r="AJ48" i="4"/>
  <c r="AJ49" i="4"/>
  <c r="AJ50" i="4"/>
  <c r="AJ51" i="4"/>
  <c r="AJ52" i="4"/>
  <c r="AJ53" i="4"/>
  <c r="AJ54" i="4"/>
  <c r="AJ55" i="4"/>
  <c r="AJ56" i="4"/>
  <c r="AJ57" i="4"/>
  <c r="AJ58" i="4"/>
  <c r="AJ59" i="4"/>
  <c r="AJ60" i="4"/>
  <c r="AJ61" i="4"/>
  <c r="AJ62" i="4"/>
  <c r="AJ63" i="4"/>
  <c r="AJ64" i="4"/>
  <c r="AJ65" i="4"/>
  <c r="AJ66" i="4"/>
  <c r="AJ67" i="4"/>
  <c r="AJ68" i="4"/>
  <c r="AJ69" i="4"/>
  <c r="AJ70" i="4"/>
  <c r="AJ71" i="4"/>
  <c r="AJ72" i="4"/>
  <c r="AJ73" i="4"/>
  <c r="AJ74" i="4"/>
  <c r="AJ75" i="4"/>
  <c r="AJ76" i="4"/>
  <c r="AJ77" i="4"/>
  <c r="AJ78" i="4"/>
  <c r="AJ79" i="4"/>
  <c r="AJ80" i="4"/>
  <c r="AJ81" i="4"/>
  <c r="AJ82" i="4"/>
  <c r="AJ83" i="4"/>
  <c r="AJ84" i="4"/>
  <c r="AJ85" i="4"/>
  <c r="AJ86" i="4"/>
  <c r="AJ87" i="4"/>
  <c r="AJ88" i="4"/>
  <c r="AJ89" i="4"/>
  <c r="AJ90" i="4"/>
  <c r="AJ91" i="4"/>
  <c r="AJ92" i="4"/>
  <c r="AJ93" i="4"/>
  <c r="AJ94" i="4"/>
  <c r="AJ95" i="4"/>
  <c r="AJ96" i="4"/>
  <c r="AJ97" i="4"/>
  <c r="AJ98" i="4"/>
  <c r="AJ99" i="4"/>
  <c r="AJ100" i="4"/>
  <c r="AJ101" i="4"/>
  <c r="AJ102" i="4"/>
  <c r="AJ103" i="4"/>
  <c r="AJ104" i="4"/>
  <c r="AJ105" i="4"/>
  <c r="AJ106" i="4"/>
  <c r="AJ107" i="4"/>
  <c r="AJ108" i="4"/>
  <c r="AJ109" i="4"/>
  <c r="AJ110" i="4"/>
  <c r="V474" i="2" a="1"/>
  <c r="V474" i="2" s="1"/>
  <c r="V473" i="2" a="1"/>
  <c r="V473" i="2" s="1"/>
  <c r="V472" i="2" a="1"/>
  <c r="V472" i="2" s="1"/>
  <c r="V471" i="2" a="1"/>
  <c r="V471" i="2" s="1"/>
  <c r="V470" i="2" a="1"/>
  <c r="V470" i="2" s="1"/>
  <c r="V469" i="2" a="1"/>
  <c r="V469" i="2" s="1"/>
  <c r="V468" i="2" a="1"/>
  <c r="V468" i="2" s="1"/>
  <c r="V467" i="2" a="1"/>
  <c r="V467" i="2" s="1"/>
  <c r="V466" i="2" a="1"/>
  <c r="V466" i="2" s="1"/>
  <c r="V465" i="2" a="1"/>
  <c r="V465" i="2" s="1"/>
  <c r="V464" i="2" a="1"/>
  <c r="V464" i="2" s="1"/>
  <c r="V463" i="2" a="1"/>
  <c r="V463" i="2" s="1"/>
  <c r="V462" i="2" a="1"/>
  <c r="V462" i="2" s="1"/>
  <c r="V461" i="2" a="1"/>
  <c r="V461" i="2" s="1"/>
  <c r="V460" i="2" a="1"/>
  <c r="V460" i="2" s="1"/>
  <c r="V459" i="2" a="1"/>
  <c r="V459" i="2" s="1"/>
  <c r="V458" i="2" a="1"/>
  <c r="V458" i="2" s="1"/>
  <c r="V457" i="2" a="1"/>
  <c r="V457" i="2" s="1"/>
  <c r="V456" i="2" a="1"/>
  <c r="V456" i="2" s="1"/>
  <c r="V455" i="2" a="1"/>
  <c r="V455" i="2" s="1"/>
  <c r="V454" i="2" a="1"/>
  <c r="V454" i="2" s="1"/>
  <c r="V453" i="2" a="1"/>
  <c r="V453" i="2" s="1"/>
  <c r="V452" i="2" a="1"/>
  <c r="V452" i="2" s="1"/>
  <c r="V451" i="2" a="1"/>
  <c r="V451" i="2" s="1"/>
  <c r="V450" i="2" a="1"/>
  <c r="V450" i="2" s="1"/>
  <c r="V449" i="2" a="1"/>
  <c r="V449" i="2" s="1"/>
  <c r="V448" i="2" a="1"/>
  <c r="V448" i="2" s="1"/>
  <c r="V447" i="2" a="1"/>
  <c r="V447" i="2" s="1"/>
  <c r="V446" i="2" a="1"/>
  <c r="V446" i="2" s="1"/>
  <c r="V445" i="2" a="1"/>
  <c r="V445" i="2" s="1"/>
  <c r="V444" i="2" a="1"/>
  <c r="V444" i="2" s="1"/>
  <c r="V443" i="2" a="1"/>
  <c r="V443" i="2" s="1"/>
  <c r="V442" i="2" a="1"/>
  <c r="V442" i="2" s="1"/>
  <c r="V441" i="2" a="1"/>
  <c r="V441" i="2" s="1"/>
  <c r="V440" i="2" a="1"/>
  <c r="V440" i="2" s="1"/>
  <c r="V439" i="2" a="1"/>
  <c r="V439" i="2" s="1"/>
  <c r="V438" i="2" a="1"/>
  <c r="V438" i="2" s="1"/>
  <c r="V437" i="2" a="1"/>
  <c r="V437" i="2" s="1"/>
  <c r="V436" i="2" a="1"/>
  <c r="V436" i="2" s="1"/>
  <c r="V435" i="2" a="1"/>
  <c r="V435" i="2" s="1"/>
  <c r="V434" i="2" a="1"/>
  <c r="V434" i="2" s="1"/>
  <c r="V433" i="2" a="1"/>
  <c r="V433" i="2" s="1"/>
  <c r="V432" i="2" a="1"/>
  <c r="V432" i="2" s="1"/>
  <c r="V431" i="2" a="1"/>
  <c r="V431" i="2" s="1"/>
  <c r="V430" i="2" a="1"/>
  <c r="V430" i="2" s="1"/>
  <c r="V429" i="2" a="1"/>
  <c r="V429" i="2" s="1"/>
  <c r="V428" i="2" a="1"/>
  <c r="V428" i="2" s="1"/>
  <c r="V427" i="2" a="1"/>
  <c r="V427" i="2" s="1"/>
  <c r="V426" i="2" a="1"/>
  <c r="V426" i="2" s="1"/>
  <c r="V425" i="2" a="1"/>
  <c r="V425" i="2" s="1"/>
  <c r="V424" i="2" a="1"/>
  <c r="V424" i="2" s="1"/>
  <c r="V423" i="2" a="1"/>
  <c r="V423" i="2" s="1"/>
  <c r="V422" i="2" a="1"/>
  <c r="V422" i="2" s="1"/>
  <c r="V421" i="2" a="1"/>
  <c r="V421" i="2" s="1"/>
  <c r="V420" i="2" a="1"/>
  <c r="V420" i="2" s="1"/>
  <c r="V419" i="2" a="1"/>
  <c r="V419" i="2" s="1"/>
  <c r="V418" i="2" a="1"/>
  <c r="V418" i="2" s="1"/>
  <c r="V417" i="2" a="1"/>
  <c r="V417" i="2" s="1"/>
  <c r="V416" i="2" a="1"/>
  <c r="V416" i="2" s="1"/>
  <c r="V415" i="2" a="1"/>
  <c r="V415" i="2" s="1"/>
  <c r="V414" i="2" a="1"/>
  <c r="V414" i="2" s="1"/>
  <c r="V413" i="2" a="1"/>
  <c r="V413" i="2" s="1"/>
  <c r="V412" i="2" a="1"/>
  <c r="V412" i="2" s="1"/>
  <c r="V411" i="2" a="1"/>
  <c r="V411" i="2" s="1"/>
  <c r="V410" i="2" a="1"/>
  <c r="V410" i="2" s="1"/>
  <c r="V409" i="2" a="1"/>
  <c r="V409" i="2" s="1"/>
  <c r="V408" i="2" a="1"/>
  <c r="V408" i="2" s="1"/>
  <c r="V407" i="2" a="1"/>
  <c r="V407" i="2" s="1"/>
  <c r="V406" i="2" a="1"/>
  <c r="V406" i="2" s="1"/>
  <c r="V405" i="2" a="1"/>
  <c r="V405" i="2" s="1"/>
  <c r="V404" i="2" a="1"/>
  <c r="V404" i="2" s="1"/>
  <c r="V403" i="2" a="1"/>
  <c r="V403" i="2" s="1"/>
  <c r="V402" i="2" a="1"/>
  <c r="V402" i="2" s="1"/>
  <c r="V401" i="2" a="1"/>
  <c r="V401" i="2" s="1"/>
  <c r="V400" i="2" a="1"/>
  <c r="V400" i="2" s="1"/>
  <c r="V399" i="2" a="1"/>
  <c r="V399" i="2" s="1"/>
  <c r="V398" i="2" a="1"/>
  <c r="V398" i="2" s="1"/>
  <c r="V397" i="2" a="1"/>
  <c r="V397" i="2" s="1"/>
  <c r="V396" i="2" a="1"/>
  <c r="V396" i="2" s="1"/>
  <c r="V395" i="2" a="1"/>
  <c r="V395" i="2" s="1"/>
  <c r="V394" i="2" a="1"/>
  <c r="V394" i="2" s="1"/>
  <c r="V393" i="2" a="1"/>
  <c r="V393" i="2" s="1"/>
  <c r="V392" i="2" a="1"/>
  <c r="V392" i="2" s="1"/>
  <c r="V391" i="2" a="1"/>
  <c r="V391" i="2" s="1"/>
  <c r="X390" i="2" a="1"/>
  <c r="X390" i="2" s="1"/>
  <c r="V390" i="2" a="1"/>
  <c r="V390" i="2" s="1"/>
  <c r="X389" i="2" a="1"/>
  <c r="X389" i="2" s="1"/>
  <c r="V389" i="2" a="1"/>
  <c r="V389" i="2" s="1"/>
  <c r="X388" i="2" a="1"/>
  <c r="X388" i="2" s="1"/>
  <c r="V388" i="2" a="1"/>
  <c r="V388" i="2" s="1"/>
  <c r="X387" i="2" a="1"/>
  <c r="X387" i="2" s="1"/>
  <c r="V387" i="2" a="1"/>
  <c r="V387" i="2" s="1"/>
  <c r="X386" i="2" a="1"/>
  <c r="X386" i="2" s="1"/>
  <c r="V386" i="2" a="1"/>
  <c r="V386" i="2" s="1"/>
  <c r="X385" i="2" a="1"/>
  <c r="X385" i="2" s="1"/>
  <c r="V385" i="2" a="1"/>
  <c r="V385" i="2" s="1"/>
  <c r="X384" i="2" a="1"/>
  <c r="X384" i="2" s="1"/>
  <c r="V384" i="2" a="1"/>
  <c r="V384" i="2" s="1"/>
  <c r="X383" i="2" a="1"/>
  <c r="X383" i="2" s="1"/>
  <c r="V383" i="2" a="1"/>
  <c r="V383" i="2" s="1"/>
  <c r="X382" i="2" a="1"/>
  <c r="X382" i="2" s="1"/>
  <c r="V382" i="2" a="1"/>
  <c r="V382" i="2" s="1"/>
  <c r="X381" i="2" a="1"/>
  <c r="X381" i="2" s="1"/>
  <c r="V381" i="2" a="1"/>
  <c r="V381" i="2" s="1"/>
  <c r="X380" i="2" a="1"/>
  <c r="X380" i="2" s="1"/>
  <c r="V380" i="2" a="1"/>
  <c r="V380" i="2" s="1"/>
  <c r="X379" i="2" a="1"/>
  <c r="X379" i="2" s="1"/>
  <c r="V379" i="2" a="1"/>
  <c r="V379" i="2" s="1"/>
  <c r="X378" i="2" a="1"/>
  <c r="X378" i="2" s="1"/>
  <c r="V378" i="2" a="1"/>
  <c r="V378" i="2" s="1"/>
  <c r="X377" i="2" a="1"/>
  <c r="X377" i="2" s="1"/>
  <c r="V377" i="2" a="1"/>
  <c r="V377" i="2" s="1"/>
  <c r="X376" i="2" a="1"/>
  <c r="X376" i="2" s="1"/>
  <c r="V376" i="2" a="1"/>
  <c r="V376" i="2" s="1"/>
  <c r="X375" i="2" a="1"/>
  <c r="X375" i="2" s="1"/>
  <c r="V375" i="2" a="1"/>
  <c r="V375" i="2" s="1"/>
  <c r="X374" i="2" a="1"/>
  <c r="X374" i="2" s="1"/>
  <c r="V374" i="2" a="1"/>
  <c r="V374" i="2" s="1"/>
  <c r="X373" i="2" a="1"/>
  <c r="X373" i="2" s="1"/>
  <c r="V373" i="2" a="1"/>
  <c r="V373" i="2" s="1"/>
  <c r="X372" i="2" a="1"/>
  <c r="X372" i="2" s="1"/>
  <c r="V372" i="2" a="1"/>
  <c r="V372" i="2" s="1"/>
  <c r="X371" i="2" a="1"/>
  <c r="X371" i="2" s="1"/>
  <c r="V371" i="2" a="1"/>
  <c r="V371" i="2" s="1"/>
  <c r="X370" i="2" a="1"/>
  <c r="X370" i="2" s="1"/>
  <c r="V370" i="2" a="1"/>
  <c r="V370" i="2" s="1"/>
  <c r="X369" i="2" a="1"/>
  <c r="X369" i="2" s="1"/>
  <c r="V369" i="2" a="1"/>
  <c r="V369" i="2" s="1"/>
  <c r="X368" i="2" a="1"/>
  <c r="X368" i="2" s="1"/>
  <c r="V368" i="2" a="1"/>
  <c r="V368" i="2" s="1"/>
  <c r="X367" i="2" a="1"/>
  <c r="X367" i="2" s="1"/>
  <c r="V367" i="2" a="1"/>
  <c r="V367" i="2" s="1"/>
  <c r="X366" i="2" a="1"/>
  <c r="X366" i="2" s="1"/>
  <c r="V366" i="2" a="1"/>
  <c r="V366" i="2" s="1"/>
  <c r="X365" i="2" a="1"/>
  <c r="X365" i="2" s="1"/>
  <c r="V365" i="2" a="1"/>
  <c r="V365" i="2" s="1"/>
  <c r="X364" i="2" a="1"/>
  <c r="X364" i="2" s="1"/>
  <c r="V364" i="2" a="1"/>
  <c r="V364" i="2" s="1"/>
  <c r="X363" i="2" a="1"/>
  <c r="X363" i="2" s="1"/>
  <c r="V363" i="2" a="1"/>
  <c r="V363" i="2" s="1"/>
  <c r="X362" i="2" a="1"/>
  <c r="X362" i="2" s="1"/>
  <c r="V362" i="2" a="1"/>
  <c r="V362" i="2" s="1"/>
  <c r="X361" i="2" a="1"/>
  <c r="X361" i="2" s="1"/>
  <c r="V361" i="2" a="1"/>
  <c r="V361" i="2" s="1"/>
  <c r="X360" i="2" a="1"/>
  <c r="X360" i="2" s="1"/>
  <c r="V360" i="2" a="1"/>
  <c r="V360" i="2" s="1"/>
  <c r="X359" i="2" a="1"/>
  <c r="X359" i="2" s="1"/>
  <c r="V359" i="2" a="1"/>
  <c r="V359" i="2" s="1"/>
  <c r="X358" i="2" a="1"/>
  <c r="X358" i="2" s="1"/>
  <c r="V358" i="2" a="1"/>
  <c r="V358" i="2" s="1"/>
  <c r="X357" i="2" a="1"/>
  <c r="X357" i="2" s="1"/>
  <c r="V357" i="2" a="1"/>
  <c r="V357" i="2" s="1"/>
  <c r="X356" i="2" a="1"/>
  <c r="X356" i="2" s="1"/>
  <c r="V356" i="2" a="1"/>
  <c r="V356" i="2" s="1"/>
  <c r="X355" i="2" a="1"/>
  <c r="X355" i="2" s="1"/>
  <c r="V355" i="2" a="1"/>
  <c r="V355" i="2" s="1"/>
  <c r="X354" i="2" a="1"/>
  <c r="X354" i="2" s="1"/>
  <c r="V354" i="2" a="1"/>
  <c r="V354" i="2" s="1"/>
  <c r="X353" i="2" a="1"/>
  <c r="X353" i="2" s="1"/>
  <c r="V353" i="2" a="1"/>
  <c r="V353" i="2" s="1"/>
  <c r="X352" i="2" a="1"/>
  <c r="X352" i="2" s="1"/>
  <c r="V352" i="2" a="1"/>
  <c r="V352" i="2" s="1"/>
  <c r="X351" i="2" a="1"/>
  <c r="X351" i="2" s="1"/>
  <c r="V351" i="2" a="1"/>
  <c r="V351" i="2" s="1"/>
  <c r="X350" i="2" a="1"/>
  <c r="X350" i="2" s="1"/>
  <c r="V350" i="2" a="1"/>
  <c r="V350" i="2" s="1"/>
  <c r="X349" i="2" a="1"/>
  <c r="X349" i="2" s="1"/>
  <c r="V349" i="2" a="1"/>
  <c r="V349" i="2" s="1"/>
  <c r="X348" i="2" a="1"/>
  <c r="X348" i="2" s="1"/>
  <c r="V348" i="2" a="1"/>
  <c r="V348" i="2" s="1"/>
  <c r="X347" i="2" a="1"/>
  <c r="X347" i="2" s="1"/>
  <c r="V347" i="2" a="1"/>
  <c r="V347" i="2" s="1"/>
  <c r="X346" i="2" a="1"/>
  <c r="X346" i="2" s="1"/>
  <c r="V346" i="2" a="1"/>
  <c r="V346" i="2" s="1"/>
  <c r="X345" i="2" a="1"/>
  <c r="X345" i="2" s="1"/>
  <c r="V345" i="2" a="1"/>
  <c r="V345" i="2" s="1"/>
  <c r="X344" i="2" a="1"/>
  <c r="X344" i="2" s="1"/>
  <c r="V344" i="2" a="1"/>
  <c r="V344" i="2" s="1"/>
  <c r="X343" i="2" a="1"/>
  <c r="X343" i="2" s="1"/>
  <c r="V343" i="2" a="1"/>
  <c r="V343" i="2" s="1"/>
  <c r="X342" i="2" a="1"/>
  <c r="X342" i="2" s="1"/>
  <c r="V342" i="2" a="1"/>
  <c r="V342" i="2" s="1"/>
  <c r="X341" i="2" a="1"/>
  <c r="X341" i="2" s="1"/>
  <c r="V341" i="2" a="1"/>
  <c r="V341" i="2" s="1"/>
  <c r="X340" i="2" a="1"/>
  <c r="X340" i="2" s="1"/>
  <c r="V340" i="2" a="1"/>
  <c r="V340" i="2" s="1"/>
  <c r="X339" i="2" a="1"/>
  <c r="X339" i="2" s="1"/>
  <c r="V339" i="2" a="1"/>
  <c r="V339" i="2" s="1"/>
  <c r="X338" i="2" a="1"/>
  <c r="X338" i="2" s="1"/>
  <c r="V338" i="2" a="1"/>
  <c r="V338" i="2" s="1"/>
  <c r="X337" i="2" a="1"/>
  <c r="X337" i="2" s="1"/>
  <c r="V337" i="2" a="1"/>
  <c r="V337" i="2" s="1"/>
  <c r="X336" i="2" a="1"/>
  <c r="X336" i="2" s="1"/>
  <c r="V336" i="2" a="1"/>
  <c r="V336" i="2" s="1"/>
  <c r="X335" i="2" a="1"/>
  <c r="X335" i="2" s="1"/>
  <c r="V335" i="2" a="1"/>
  <c r="V335" i="2" s="1"/>
  <c r="X334" i="2" a="1"/>
  <c r="X334" i="2" s="1"/>
  <c r="V334" i="2" a="1"/>
  <c r="V334" i="2" s="1"/>
  <c r="X333" i="2" a="1"/>
  <c r="X333" i="2" s="1"/>
  <c r="V333" i="2" a="1"/>
  <c r="V333" i="2" s="1"/>
  <c r="X332" i="2" a="1"/>
  <c r="X332" i="2" s="1"/>
  <c r="V332" i="2" a="1"/>
  <c r="V332" i="2" s="1"/>
  <c r="X331" i="2" a="1"/>
  <c r="X331" i="2" s="1"/>
  <c r="V331" i="2" a="1"/>
  <c r="V331" i="2" s="1"/>
  <c r="X330" i="2" a="1"/>
  <c r="X330" i="2" s="1"/>
  <c r="V330" i="2" a="1"/>
  <c r="V330" i="2" s="1"/>
  <c r="X329" i="2" a="1"/>
  <c r="X329" i="2" s="1"/>
  <c r="V329" i="2" a="1"/>
  <c r="V329" i="2" s="1"/>
  <c r="X328" i="2" a="1"/>
  <c r="X328" i="2" s="1"/>
  <c r="V328" i="2" a="1"/>
  <c r="V328" i="2" s="1"/>
  <c r="X327" i="2" a="1"/>
  <c r="X327" i="2" s="1"/>
  <c r="V327" i="2" a="1"/>
  <c r="V327" i="2" s="1"/>
  <c r="X326" i="2" a="1"/>
  <c r="X326" i="2" s="1"/>
  <c r="V326" i="2" a="1"/>
  <c r="V326" i="2" s="1"/>
  <c r="X325" i="2" a="1"/>
  <c r="X325" i="2" s="1"/>
  <c r="V325" i="2" a="1"/>
  <c r="V325" i="2" s="1"/>
  <c r="X324" i="2" a="1"/>
  <c r="X324" i="2" s="1"/>
  <c r="V324" i="2" a="1"/>
  <c r="V324" i="2" s="1"/>
  <c r="X323" i="2" a="1"/>
  <c r="X323" i="2" s="1"/>
  <c r="V323" i="2" a="1"/>
  <c r="V323" i="2" s="1"/>
  <c r="X322" i="2" a="1"/>
  <c r="X322" i="2" s="1"/>
  <c r="V322" i="2" a="1"/>
  <c r="V322" i="2" s="1"/>
  <c r="X321" i="2" a="1"/>
  <c r="X321" i="2" s="1"/>
  <c r="V321" i="2" a="1"/>
  <c r="V321" i="2" s="1"/>
  <c r="X320" i="2" a="1"/>
  <c r="X320" i="2" s="1"/>
  <c r="V320" i="2" a="1"/>
  <c r="V320" i="2" s="1"/>
  <c r="X319" i="2" a="1"/>
  <c r="X319" i="2" s="1"/>
  <c r="V319" i="2" a="1"/>
  <c r="V319" i="2" s="1"/>
  <c r="X318" i="2" a="1"/>
  <c r="X318" i="2" s="1"/>
  <c r="V318" i="2" a="1"/>
  <c r="V318" i="2" s="1"/>
  <c r="X317" i="2" a="1"/>
  <c r="X317" i="2" s="1"/>
  <c r="V317" i="2" a="1"/>
  <c r="V317" i="2" s="1"/>
  <c r="X316" i="2" a="1"/>
  <c r="X316" i="2" s="1"/>
  <c r="V316" i="2" a="1"/>
  <c r="V316" i="2" s="1"/>
  <c r="X315" i="2" a="1"/>
  <c r="X315" i="2" s="1"/>
  <c r="V315" i="2" a="1"/>
  <c r="V315" i="2" s="1"/>
  <c r="X314" i="2" a="1"/>
  <c r="X314" i="2" s="1"/>
  <c r="V314" i="2" a="1"/>
  <c r="V314" i="2" s="1"/>
  <c r="X313" i="2" a="1"/>
  <c r="X313" i="2" s="1"/>
  <c r="V313" i="2" a="1"/>
  <c r="V313" i="2" s="1"/>
  <c r="X312" i="2" a="1"/>
  <c r="X312" i="2" s="1"/>
  <c r="V312" i="2" a="1"/>
  <c r="V312" i="2" s="1"/>
  <c r="X311" i="2" a="1"/>
  <c r="X311" i="2" s="1"/>
  <c r="V311" i="2" a="1"/>
  <c r="V311" i="2" s="1"/>
  <c r="X310" i="2" a="1"/>
  <c r="X310" i="2" s="1"/>
  <c r="V310" i="2" a="1"/>
  <c r="V310" i="2" s="1"/>
  <c r="X309" i="2" a="1"/>
  <c r="X309" i="2" s="1"/>
  <c r="V309" i="2" a="1"/>
  <c r="V309" i="2" s="1"/>
  <c r="X308" i="2" a="1"/>
  <c r="X308" i="2" s="1"/>
  <c r="V308" i="2" a="1"/>
  <c r="V308" i="2" s="1"/>
  <c r="X307" i="2" a="1"/>
  <c r="X307" i="2" s="1"/>
  <c r="V307" i="2" a="1"/>
  <c r="V307" i="2" s="1"/>
  <c r="X306" i="2" a="1"/>
  <c r="X306" i="2" s="1"/>
  <c r="V306" i="2" a="1"/>
  <c r="V306" i="2" s="1"/>
  <c r="X305" i="2" a="1"/>
  <c r="X305" i="2" s="1"/>
  <c r="V305" i="2" a="1"/>
  <c r="V305" i="2" s="1"/>
  <c r="X304" i="2" a="1"/>
  <c r="X304" i="2" s="1"/>
  <c r="V304" i="2" a="1"/>
  <c r="V304" i="2" s="1"/>
  <c r="X303" i="2" a="1"/>
  <c r="X303" i="2" s="1"/>
  <c r="V303" i="2" a="1"/>
  <c r="V303" i="2" s="1"/>
  <c r="X302" i="2" a="1"/>
  <c r="X302" i="2" s="1"/>
  <c r="V302" i="2" a="1"/>
  <c r="V302" i="2" s="1"/>
  <c r="X301" i="2" a="1"/>
  <c r="X301" i="2" s="1"/>
  <c r="V301" i="2" a="1"/>
  <c r="V301" i="2" s="1"/>
  <c r="X300" i="2" a="1"/>
  <c r="X300" i="2" s="1"/>
  <c r="V300" i="2" a="1"/>
  <c r="V300" i="2" s="1"/>
  <c r="X299" i="2" a="1"/>
  <c r="X299" i="2" s="1"/>
  <c r="V299" i="2" a="1"/>
  <c r="V299" i="2" s="1"/>
  <c r="X298" i="2" a="1"/>
  <c r="X298" i="2" s="1"/>
  <c r="V298" i="2" a="1"/>
  <c r="V298" i="2" s="1"/>
  <c r="X297" i="2" a="1"/>
  <c r="X297" i="2" s="1"/>
  <c r="V297" i="2" a="1"/>
  <c r="V297" i="2" s="1"/>
  <c r="X296" i="2" a="1"/>
  <c r="X296" i="2" s="1"/>
  <c r="V296" i="2" a="1"/>
  <c r="V296" i="2" s="1"/>
  <c r="X295" i="2" a="1"/>
  <c r="X295" i="2" s="1"/>
  <c r="V295" i="2" a="1"/>
  <c r="V295" i="2" s="1"/>
  <c r="X294" i="2" a="1"/>
  <c r="X294" i="2" s="1"/>
  <c r="V294" i="2" a="1"/>
  <c r="V294" i="2" s="1"/>
  <c r="X293" i="2" a="1"/>
  <c r="X293" i="2" s="1"/>
  <c r="V293" i="2" a="1"/>
  <c r="V293" i="2" s="1"/>
  <c r="X292" i="2" a="1"/>
  <c r="X292" i="2" s="1"/>
  <c r="V292" i="2" a="1"/>
  <c r="V292" i="2" s="1"/>
  <c r="X291" i="2" a="1"/>
  <c r="X291" i="2" s="1"/>
  <c r="V291" i="2" a="1"/>
  <c r="V291" i="2" s="1"/>
  <c r="X290" i="2" a="1"/>
  <c r="X290" i="2" s="1"/>
  <c r="V290" i="2" a="1"/>
  <c r="V290" i="2" s="1"/>
  <c r="X289" i="2" a="1"/>
  <c r="X289" i="2" s="1"/>
  <c r="V289" i="2" a="1"/>
  <c r="V289" i="2" s="1"/>
  <c r="X288" i="2" a="1"/>
  <c r="X288" i="2" s="1"/>
  <c r="V288" i="2" a="1"/>
  <c r="V288" i="2" s="1"/>
  <c r="X287" i="2" a="1"/>
  <c r="X287" i="2" s="1"/>
  <c r="V287" i="2" a="1"/>
  <c r="V287" i="2" s="1"/>
  <c r="X286" i="2" a="1"/>
  <c r="X286" i="2" s="1"/>
  <c r="V286" i="2" a="1"/>
  <c r="V286" i="2" s="1"/>
  <c r="X285" i="2" a="1"/>
  <c r="X285" i="2" s="1"/>
  <c r="V285" i="2" a="1"/>
  <c r="V285" i="2" s="1"/>
  <c r="X284" i="2" a="1"/>
  <c r="X284" i="2" s="1"/>
  <c r="V284" i="2" a="1"/>
  <c r="V284" i="2" s="1"/>
  <c r="X283" i="2" a="1"/>
  <c r="X283" i="2" s="1"/>
  <c r="V283" i="2" a="1"/>
  <c r="V283" i="2" s="1"/>
  <c r="X282" i="2" a="1"/>
  <c r="X282" i="2" s="1"/>
  <c r="V282" i="2" a="1"/>
  <c r="V282" i="2" s="1"/>
  <c r="X281" i="2" a="1"/>
  <c r="X281" i="2" s="1"/>
  <c r="V281" i="2" a="1"/>
  <c r="V281" i="2" s="1"/>
  <c r="X280" i="2" a="1"/>
  <c r="X280" i="2" s="1"/>
  <c r="V280" i="2" a="1"/>
  <c r="V280" i="2" s="1"/>
  <c r="X279" i="2" a="1"/>
  <c r="X279" i="2" s="1"/>
  <c r="V279" i="2" a="1"/>
  <c r="V279" i="2" s="1"/>
  <c r="X278" i="2" a="1"/>
  <c r="X278" i="2" s="1"/>
  <c r="V278" i="2" a="1"/>
  <c r="V278" i="2" s="1"/>
  <c r="X277" i="2" a="1"/>
  <c r="X277" i="2" s="1"/>
  <c r="V277" i="2" a="1"/>
  <c r="V277" i="2" s="1"/>
  <c r="X276" i="2" a="1"/>
  <c r="X276" i="2" s="1"/>
  <c r="V276" i="2" a="1"/>
  <c r="V276" i="2" s="1"/>
  <c r="X275" i="2" a="1"/>
  <c r="X275" i="2" s="1"/>
  <c r="V275" i="2" a="1"/>
  <c r="V275" i="2" s="1"/>
  <c r="X274" i="2" a="1"/>
  <c r="X274" i="2" s="1"/>
  <c r="V274" i="2" a="1"/>
  <c r="V274" i="2" s="1"/>
  <c r="X273" i="2" a="1"/>
  <c r="X273" i="2" s="1"/>
  <c r="V273" i="2" a="1"/>
  <c r="V273" i="2" s="1"/>
  <c r="X272" i="2" a="1"/>
  <c r="X272" i="2" s="1"/>
  <c r="V272" i="2" a="1"/>
  <c r="V272" i="2" s="1"/>
  <c r="X271" i="2" a="1"/>
  <c r="X271" i="2" s="1"/>
  <c r="V271" i="2" a="1"/>
  <c r="V271" i="2" s="1"/>
  <c r="X270" i="2" a="1"/>
  <c r="X270" i="2" s="1"/>
  <c r="V270" i="2" a="1"/>
  <c r="V270" i="2" s="1"/>
  <c r="X269" i="2" a="1"/>
  <c r="X269" i="2" s="1"/>
  <c r="V269" i="2" a="1"/>
  <c r="V269" i="2" s="1"/>
  <c r="X268" i="2" a="1"/>
  <c r="X268" i="2" s="1"/>
  <c r="V268" i="2" a="1"/>
  <c r="V268" i="2" s="1"/>
  <c r="X267" i="2" a="1"/>
  <c r="X267" i="2" s="1"/>
  <c r="V267" i="2" a="1"/>
  <c r="V267" i="2" s="1"/>
  <c r="X266" i="2" a="1"/>
  <c r="X266" i="2" s="1"/>
  <c r="V266" i="2" a="1"/>
  <c r="V266" i="2" s="1"/>
  <c r="X265" i="2" a="1"/>
  <c r="X265" i="2" s="1"/>
  <c r="V265" i="2" a="1"/>
  <c r="V265" i="2" s="1"/>
  <c r="X264" i="2" a="1"/>
  <c r="X264" i="2" s="1"/>
  <c r="V264" i="2" a="1"/>
  <c r="V264" i="2" s="1"/>
  <c r="X263" i="2" a="1"/>
  <c r="X263" i="2" s="1"/>
  <c r="V263" i="2" a="1"/>
  <c r="V263" i="2" s="1"/>
  <c r="X262" i="2" a="1"/>
  <c r="X262" i="2" s="1"/>
  <c r="V262" i="2" a="1"/>
  <c r="V262" i="2" s="1"/>
  <c r="X261" i="2" a="1"/>
  <c r="X261" i="2" s="1"/>
  <c r="V261" i="2" a="1"/>
  <c r="V261" i="2" s="1"/>
  <c r="X260" i="2" a="1"/>
  <c r="X260" i="2" s="1"/>
  <c r="V260" i="2" a="1"/>
  <c r="V260" i="2" s="1"/>
  <c r="X259" i="2" a="1"/>
  <c r="X259" i="2" s="1"/>
  <c r="V259" i="2" a="1"/>
  <c r="V259" i="2" s="1"/>
  <c r="X258" i="2" a="1"/>
  <c r="X258" i="2" s="1"/>
  <c r="V258" i="2" a="1"/>
  <c r="V258" i="2" s="1"/>
  <c r="X257" i="2" a="1"/>
  <c r="X257" i="2" s="1"/>
  <c r="V257" i="2" a="1"/>
  <c r="V257" i="2" s="1"/>
  <c r="X256" i="2" a="1"/>
  <c r="X256" i="2" s="1"/>
  <c r="V256" i="2" a="1"/>
  <c r="V256" i="2" s="1"/>
  <c r="X255" i="2" a="1"/>
  <c r="X255" i="2" s="1"/>
  <c r="V255" i="2" a="1"/>
  <c r="V255" i="2" s="1"/>
  <c r="X254" i="2" a="1"/>
  <c r="X254" i="2" s="1"/>
  <c r="V254" i="2" a="1"/>
  <c r="V254" i="2" s="1"/>
  <c r="X253" i="2" a="1"/>
  <c r="X253" i="2" s="1"/>
  <c r="V253" i="2" a="1"/>
  <c r="V253" i="2" s="1"/>
  <c r="X252" i="2" a="1"/>
  <c r="X252" i="2" s="1"/>
  <c r="V252" i="2" a="1"/>
  <c r="V252" i="2" s="1"/>
  <c r="X251" i="2" a="1"/>
  <c r="X251" i="2" s="1"/>
  <c r="V251" i="2" a="1"/>
  <c r="V251" i="2" s="1"/>
  <c r="X250" i="2" a="1"/>
  <c r="X250" i="2" s="1"/>
  <c r="V250" i="2" a="1"/>
  <c r="V250" i="2" s="1"/>
  <c r="X249" i="2" a="1"/>
  <c r="X249" i="2" s="1"/>
  <c r="V249" i="2" a="1"/>
  <c r="V249" i="2" s="1"/>
  <c r="X248" i="2" a="1"/>
  <c r="X248" i="2" s="1"/>
  <c r="V248" i="2" a="1"/>
  <c r="V248" i="2" s="1"/>
  <c r="X247" i="2" a="1"/>
  <c r="X247" i="2" s="1"/>
  <c r="V247" i="2" a="1"/>
  <c r="V247" i="2" s="1"/>
  <c r="X246" i="2" a="1"/>
  <c r="X246" i="2" s="1"/>
  <c r="V246" i="2" a="1"/>
  <c r="V246" i="2" s="1"/>
  <c r="X245" i="2" a="1"/>
  <c r="X245" i="2" s="1"/>
  <c r="V245" i="2" a="1"/>
  <c r="V245" i="2" s="1"/>
  <c r="X244" i="2" a="1"/>
  <c r="X244" i="2" s="1"/>
  <c r="V244" i="2" a="1"/>
  <c r="V244" i="2" s="1"/>
  <c r="X243" i="2" a="1"/>
  <c r="X243" i="2" s="1"/>
  <c r="V243" i="2" a="1"/>
  <c r="V243" i="2" s="1"/>
  <c r="X242" i="2" a="1"/>
  <c r="X242" i="2" s="1"/>
  <c r="V242" i="2" a="1"/>
  <c r="V242" i="2" s="1"/>
  <c r="X241" i="2" a="1"/>
  <c r="X241" i="2" s="1"/>
  <c r="V241" i="2" a="1"/>
  <c r="V241" i="2" s="1"/>
  <c r="X240" i="2" a="1"/>
  <c r="X240" i="2" s="1"/>
  <c r="V240" i="2" a="1"/>
  <c r="V240" i="2" s="1"/>
  <c r="X239" i="2" a="1"/>
  <c r="X239" i="2" s="1"/>
  <c r="V239" i="2" a="1"/>
  <c r="V239" i="2" s="1"/>
  <c r="X238" i="2" a="1"/>
  <c r="X238" i="2" s="1"/>
  <c r="V238" i="2" a="1"/>
  <c r="V238" i="2" s="1"/>
  <c r="X237" i="2" a="1"/>
  <c r="X237" i="2" s="1"/>
  <c r="V237" i="2" a="1"/>
  <c r="V237" i="2" s="1"/>
  <c r="X236" i="2" a="1"/>
  <c r="X236" i="2" s="1"/>
  <c r="V236" i="2" a="1"/>
  <c r="V236" i="2" s="1"/>
  <c r="X235" i="2" a="1"/>
  <c r="X235" i="2" s="1"/>
  <c r="V235" i="2" a="1"/>
  <c r="V235" i="2" s="1"/>
  <c r="X234" i="2" a="1"/>
  <c r="X234" i="2" s="1"/>
  <c r="V234" i="2" a="1"/>
  <c r="V234" i="2" s="1"/>
  <c r="X233" i="2" a="1"/>
  <c r="X233" i="2" s="1"/>
  <c r="V233" i="2" a="1"/>
  <c r="V233" i="2" s="1"/>
  <c r="X232" i="2" a="1"/>
  <c r="X232" i="2" s="1"/>
  <c r="V232" i="2" a="1"/>
  <c r="V232" i="2" s="1"/>
  <c r="X231" i="2" a="1"/>
  <c r="X231" i="2" s="1"/>
  <c r="V231" i="2" a="1"/>
  <c r="V231" i="2" s="1"/>
  <c r="X230" i="2" a="1"/>
  <c r="X230" i="2" s="1"/>
  <c r="V230" i="2" a="1"/>
  <c r="V230" i="2" s="1"/>
  <c r="X229" i="2" a="1"/>
  <c r="X229" i="2" s="1"/>
  <c r="V229" i="2" a="1"/>
  <c r="V229" i="2" s="1"/>
  <c r="X228" i="2" a="1"/>
  <c r="X228" i="2" s="1"/>
  <c r="V228" i="2" a="1"/>
  <c r="V228" i="2" s="1"/>
  <c r="X227" i="2" a="1"/>
  <c r="X227" i="2" s="1"/>
  <c r="V227" i="2" a="1"/>
  <c r="V227" i="2" s="1"/>
  <c r="X226" i="2" a="1"/>
  <c r="X226" i="2" s="1"/>
  <c r="V226" i="2" a="1"/>
  <c r="V226" i="2" s="1"/>
  <c r="X225" i="2" a="1"/>
  <c r="X225" i="2" s="1"/>
  <c r="V225" i="2" a="1"/>
  <c r="V225" i="2" s="1"/>
  <c r="X224" i="2" a="1"/>
  <c r="X224" i="2" s="1"/>
  <c r="V224" i="2" a="1"/>
  <c r="V224" i="2" s="1"/>
  <c r="X223" i="2" a="1"/>
  <c r="X223" i="2" s="1"/>
  <c r="V223" i="2" a="1"/>
  <c r="V223" i="2" s="1"/>
  <c r="X222" i="2" a="1"/>
  <c r="X222" i="2" s="1"/>
  <c r="V222" i="2" a="1"/>
  <c r="V222" i="2" s="1"/>
  <c r="X221" i="2" a="1"/>
  <c r="X221" i="2" s="1"/>
  <c r="V221" i="2" a="1"/>
  <c r="V221" i="2" s="1"/>
  <c r="X220" i="2" a="1"/>
  <c r="X220" i="2" s="1"/>
  <c r="V220" i="2" a="1"/>
  <c r="V220" i="2" s="1"/>
  <c r="X219" i="2" a="1"/>
  <c r="X219" i="2" s="1"/>
  <c r="V219" i="2" a="1"/>
  <c r="V219" i="2" s="1"/>
  <c r="X218" i="2" a="1"/>
  <c r="X218" i="2" s="1"/>
  <c r="V218" i="2" a="1"/>
  <c r="V218" i="2" s="1"/>
  <c r="X217" i="2" a="1"/>
  <c r="X217" i="2" s="1"/>
  <c r="V217" i="2" a="1"/>
  <c r="V217" i="2" s="1"/>
  <c r="X216" i="2" a="1"/>
  <c r="X216" i="2" s="1"/>
  <c r="V216" i="2" a="1"/>
  <c r="V216" i="2" s="1"/>
  <c r="X215" i="2" a="1"/>
  <c r="X215" i="2" s="1"/>
  <c r="V215" i="2" a="1"/>
  <c r="V215" i="2" s="1"/>
  <c r="X214" i="2" a="1"/>
  <c r="X214" i="2" s="1"/>
  <c r="V214" i="2" a="1"/>
  <c r="V214" i="2" s="1"/>
  <c r="X213" i="2" a="1"/>
  <c r="X213" i="2" s="1"/>
  <c r="V213" i="2" a="1"/>
  <c r="V213" i="2" s="1"/>
  <c r="X212" i="2" a="1"/>
  <c r="X212" i="2" s="1"/>
  <c r="V212" i="2" a="1"/>
  <c r="V212" i="2" s="1"/>
  <c r="X211" i="2" a="1"/>
  <c r="X211" i="2" s="1"/>
  <c r="V211" i="2" a="1"/>
  <c r="V211" i="2" s="1"/>
  <c r="X210" i="2" a="1"/>
  <c r="X210" i="2" s="1"/>
  <c r="V210" i="2" a="1"/>
  <c r="V210" i="2" s="1"/>
  <c r="X209" i="2" a="1"/>
  <c r="X209" i="2" s="1"/>
  <c r="V209" i="2" a="1"/>
  <c r="V209" i="2" s="1"/>
  <c r="X208" i="2" a="1"/>
  <c r="X208" i="2" s="1"/>
  <c r="V208" i="2" a="1"/>
  <c r="V208" i="2" s="1"/>
  <c r="X207" i="2" a="1"/>
  <c r="X207" i="2" s="1"/>
  <c r="V207" i="2" a="1"/>
  <c r="V207" i="2" s="1"/>
  <c r="X206" i="2" a="1"/>
  <c r="X206" i="2" s="1"/>
  <c r="V206" i="2" a="1"/>
  <c r="V206" i="2" s="1"/>
  <c r="X205" i="2" a="1"/>
  <c r="X205" i="2" s="1"/>
  <c r="V205" i="2" a="1"/>
  <c r="V205" i="2" s="1"/>
  <c r="X204" i="2" a="1"/>
  <c r="X204" i="2" s="1"/>
  <c r="V204" i="2" a="1"/>
  <c r="V204" i="2" s="1"/>
  <c r="X203" i="2" a="1"/>
  <c r="X203" i="2" s="1"/>
  <c r="V203" i="2" a="1"/>
  <c r="V203" i="2" s="1"/>
  <c r="X202" i="2" a="1"/>
  <c r="X202" i="2" s="1"/>
  <c r="V202" i="2" a="1"/>
  <c r="V202" i="2" s="1"/>
  <c r="X201" i="2" a="1"/>
  <c r="X201" i="2" s="1"/>
  <c r="V201" i="2" a="1"/>
  <c r="V201" i="2" s="1"/>
  <c r="X200" i="2" a="1"/>
  <c r="X200" i="2" s="1"/>
  <c r="V200" i="2" a="1"/>
  <c r="V200" i="2" s="1"/>
  <c r="X199" i="2" a="1"/>
  <c r="X199" i="2" s="1"/>
  <c r="V199" i="2" a="1"/>
  <c r="V199" i="2" s="1"/>
  <c r="X198" i="2" a="1"/>
  <c r="X198" i="2" s="1"/>
  <c r="V198" i="2" a="1"/>
  <c r="V198" i="2" s="1"/>
  <c r="X197" i="2" a="1"/>
  <c r="X197" i="2" s="1"/>
  <c r="V197" i="2" a="1"/>
  <c r="V197" i="2" s="1"/>
  <c r="X196" i="2" a="1"/>
  <c r="X196" i="2" s="1"/>
  <c r="V196" i="2" a="1"/>
  <c r="V196" i="2" s="1"/>
  <c r="X195" i="2" a="1"/>
  <c r="X195" i="2" s="1"/>
  <c r="V195" i="2" a="1"/>
  <c r="V195" i="2" s="1"/>
  <c r="X194" i="2" a="1"/>
  <c r="X194" i="2" s="1"/>
  <c r="V194" i="2" a="1"/>
  <c r="V194" i="2" s="1"/>
  <c r="X193" i="2" a="1"/>
  <c r="X193" i="2" s="1"/>
  <c r="V193" i="2" a="1"/>
  <c r="V193" i="2" s="1"/>
  <c r="X192" i="2" a="1"/>
  <c r="X192" i="2" s="1"/>
  <c r="V192" i="2" a="1"/>
  <c r="V192" i="2" s="1"/>
  <c r="X191" i="2" a="1"/>
  <c r="X191" i="2" s="1"/>
  <c r="V191" i="2" a="1"/>
  <c r="V191" i="2" s="1"/>
  <c r="X190" i="2" a="1"/>
  <c r="X190" i="2" s="1"/>
  <c r="V190" i="2" a="1"/>
  <c r="V190" i="2" s="1"/>
  <c r="X189" i="2" a="1"/>
  <c r="X189" i="2" s="1"/>
  <c r="V189" i="2" a="1"/>
  <c r="V189" i="2" s="1"/>
  <c r="X188" i="2" a="1"/>
  <c r="X188" i="2" s="1"/>
  <c r="V188" i="2" a="1"/>
  <c r="V188" i="2" s="1"/>
  <c r="X187" i="2" a="1"/>
  <c r="X187" i="2" s="1"/>
  <c r="V187" i="2" a="1"/>
  <c r="V187" i="2" s="1"/>
  <c r="X186" i="2" a="1"/>
  <c r="X186" i="2" s="1"/>
  <c r="V186" i="2" a="1"/>
  <c r="V186" i="2" s="1"/>
  <c r="X185" i="2" a="1"/>
  <c r="X185" i="2" s="1"/>
  <c r="V185" i="2" a="1"/>
  <c r="V185" i="2" s="1"/>
  <c r="X184" i="2" a="1"/>
  <c r="X184" i="2" s="1"/>
  <c r="V184" i="2" a="1"/>
  <c r="V184" i="2" s="1"/>
  <c r="X183" i="2" a="1"/>
  <c r="X183" i="2" s="1"/>
  <c r="V183" i="2" a="1"/>
  <c r="V183" i="2" s="1"/>
  <c r="X182" i="2" a="1"/>
  <c r="X182" i="2" s="1"/>
  <c r="V182" i="2" a="1"/>
  <c r="V182" i="2" s="1"/>
  <c r="X181" i="2" a="1"/>
  <c r="X181" i="2" s="1"/>
  <c r="V181" i="2" a="1"/>
  <c r="V181" i="2" s="1"/>
  <c r="X180" i="2" a="1"/>
  <c r="X180" i="2" s="1"/>
  <c r="V180" i="2" a="1"/>
  <c r="V180" i="2" s="1"/>
  <c r="X179" i="2" a="1"/>
  <c r="X179" i="2" s="1"/>
  <c r="V179" i="2" a="1"/>
  <c r="V179" i="2" s="1"/>
  <c r="X178" i="2" a="1"/>
  <c r="X178" i="2" s="1"/>
  <c r="V178" i="2" a="1"/>
  <c r="V178" i="2" s="1"/>
  <c r="X177" i="2" a="1"/>
  <c r="X177" i="2" s="1"/>
  <c r="V177" i="2" a="1"/>
  <c r="V177" i="2" s="1"/>
  <c r="X176" i="2" a="1"/>
  <c r="X176" i="2" s="1"/>
  <c r="V176" i="2" a="1"/>
  <c r="V176" i="2" s="1"/>
  <c r="X175" i="2" a="1"/>
  <c r="X175" i="2" s="1"/>
  <c r="V175" i="2" a="1"/>
  <c r="V175" i="2" s="1"/>
  <c r="X174" i="2" a="1"/>
  <c r="X174" i="2" s="1"/>
  <c r="V174" i="2" a="1"/>
  <c r="V174" i="2" s="1"/>
  <c r="X173" i="2" a="1"/>
  <c r="X173" i="2" s="1"/>
  <c r="V173" i="2" a="1"/>
  <c r="V173" i="2" s="1"/>
  <c r="X172" i="2" a="1"/>
  <c r="X172" i="2" s="1"/>
  <c r="V172" i="2" a="1"/>
  <c r="V172" i="2" s="1"/>
  <c r="X171" i="2" a="1"/>
  <c r="X171" i="2" s="1"/>
  <c r="V171" i="2" a="1"/>
  <c r="V171" i="2" s="1"/>
  <c r="X170" i="2" a="1"/>
  <c r="X170" i="2" s="1"/>
  <c r="V170" i="2" a="1"/>
  <c r="V170" i="2" s="1"/>
  <c r="X169" i="2" a="1"/>
  <c r="X169" i="2" s="1"/>
  <c r="V169" i="2" a="1"/>
  <c r="V169" i="2" s="1"/>
  <c r="X168" i="2" a="1"/>
  <c r="X168" i="2" s="1"/>
  <c r="V168" i="2" a="1"/>
  <c r="V168" i="2" s="1"/>
  <c r="X167" i="2" a="1"/>
  <c r="X167" i="2" s="1"/>
  <c r="V167" i="2" a="1"/>
  <c r="V167" i="2" s="1"/>
  <c r="X166" i="2" a="1"/>
  <c r="X166" i="2" s="1"/>
  <c r="V166" i="2" a="1"/>
  <c r="V166" i="2" s="1"/>
  <c r="X165" i="2" a="1"/>
  <c r="X165" i="2" s="1"/>
  <c r="V165" i="2" a="1"/>
  <c r="V165" i="2" s="1"/>
  <c r="X164" i="2" a="1"/>
  <c r="X164" i="2" s="1"/>
  <c r="V164" i="2" a="1"/>
  <c r="V164" i="2" s="1"/>
  <c r="X163" i="2" a="1"/>
  <c r="X163" i="2" s="1"/>
  <c r="V163" i="2" a="1"/>
  <c r="V163" i="2" s="1"/>
  <c r="X162" i="2" a="1"/>
  <c r="X162" i="2" s="1"/>
  <c r="V162" i="2" a="1"/>
  <c r="V162" i="2" s="1"/>
  <c r="X161" i="2" a="1"/>
  <c r="X161" i="2" s="1"/>
  <c r="V161" i="2" a="1"/>
  <c r="V161" i="2" s="1"/>
  <c r="X160" i="2" a="1"/>
  <c r="X160" i="2" s="1"/>
  <c r="V160" i="2" a="1"/>
  <c r="V160" i="2" s="1"/>
  <c r="X159" i="2" a="1"/>
  <c r="X159" i="2" s="1"/>
  <c r="V159" i="2" a="1"/>
  <c r="V159" i="2" s="1"/>
  <c r="X158" i="2" a="1"/>
  <c r="X158" i="2" s="1"/>
  <c r="V158" i="2" a="1"/>
  <c r="V158" i="2" s="1"/>
  <c r="X157" i="2" a="1"/>
  <c r="X157" i="2" s="1"/>
  <c r="V157" i="2" a="1"/>
  <c r="V157" i="2" s="1"/>
  <c r="X156" i="2" a="1"/>
  <c r="X156" i="2" s="1"/>
  <c r="V156" i="2" a="1"/>
  <c r="V156" i="2" s="1"/>
  <c r="X155" i="2" a="1"/>
  <c r="X155" i="2" s="1"/>
  <c r="V155" i="2" a="1"/>
  <c r="V155" i="2" s="1"/>
  <c r="X154" i="2" a="1"/>
  <c r="X154" i="2" s="1"/>
  <c r="V154" i="2" a="1"/>
  <c r="V154" i="2" s="1"/>
  <c r="X153" i="2" a="1"/>
  <c r="X153" i="2" s="1"/>
  <c r="V153" i="2" a="1"/>
  <c r="V153" i="2" s="1"/>
  <c r="X152" i="2" a="1"/>
  <c r="X152" i="2" s="1"/>
  <c r="V152" i="2" a="1"/>
  <c r="V152" i="2" s="1"/>
  <c r="X151" i="2" a="1"/>
  <c r="X151" i="2" s="1"/>
  <c r="V151" i="2" a="1"/>
  <c r="V151" i="2" s="1"/>
  <c r="X150" i="2" a="1"/>
  <c r="X150" i="2" s="1"/>
  <c r="V150" i="2" a="1"/>
  <c r="V150" i="2" s="1"/>
  <c r="X149" i="2" a="1"/>
  <c r="X149" i="2" s="1"/>
  <c r="V149" i="2" a="1"/>
  <c r="V149" i="2" s="1"/>
  <c r="X148" i="2" a="1"/>
  <c r="X148" i="2" s="1"/>
  <c r="V148" i="2" a="1"/>
  <c r="V148" i="2" s="1"/>
  <c r="X147" i="2" a="1"/>
  <c r="X147" i="2" s="1"/>
  <c r="V147" i="2" a="1"/>
  <c r="V147" i="2" s="1"/>
  <c r="X146" i="2" a="1"/>
  <c r="X146" i="2" s="1"/>
  <c r="V146" i="2" a="1"/>
  <c r="V146" i="2" s="1"/>
  <c r="X145" i="2" a="1"/>
  <c r="X145" i="2" s="1"/>
  <c r="V145" i="2" a="1"/>
  <c r="V145" i="2" s="1"/>
  <c r="X144" i="2" a="1"/>
  <c r="X144" i="2" s="1"/>
  <c r="V144" i="2" a="1"/>
  <c r="V144" i="2" s="1"/>
  <c r="X143" i="2" a="1"/>
  <c r="X143" i="2" s="1"/>
  <c r="V143" i="2" a="1"/>
  <c r="V143" i="2" s="1"/>
  <c r="X142" i="2" a="1"/>
  <c r="X142" i="2" s="1"/>
  <c r="V142" i="2" a="1"/>
  <c r="V142" i="2" s="1"/>
  <c r="X141" i="2" a="1"/>
  <c r="X141" i="2" s="1"/>
  <c r="V141" i="2" a="1"/>
  <c r="V141" i="2" s="1"/>
  <c r="X140" i="2" a="1"/>
  <c r="X140" i="2" s="1"/>
  <c r="V140" i="2" a="1"/>
  <c r="V140" i="2" s="1"/>
  <c r="X139" i="2" a="1"/>
  <c r="X139" i="2" s="1"/>
  <c r="V139" i="2" a="1"/>
  <c r="V139" i="2" s="1"/>
  <c r="X138" i="2" a="1"/>
  <c r="X138" i="2" s="1"/>
  <c r="V138" i="2" a="1"/>
  <c r="V138" i="2" s="1"/>
  <c r="X137" i="2" a="1"/>
  <c r="X137" i="2" s="1"/>
  <c r="V137" i="2" a="1"/>
  <c r="V137" i="2" s="1"/>
  <c r="X136" i="2" a="1"/>
  <c r="X136" i="2" s="1"/>
  <c r="V136" i="2" a="1"/>
  <c r="V136" i="2" s="1"/>
  <c r="X135" i="2" a="1"/>
  <c r="X135" i="2" s="1"/>
  <c r="V135" i="2" a="1"/>
  <c r="V135" i="2" s="1"/>
  <c r="X134" i="2" a="1"/>
  <c r="X134" i="2" s="1"/>
  <c r="V134" i="2" a="1"/>
  <c r="V134" i="2" s="1"/>
  <c r="X133" i="2" a="1"/>
  <c r="X133" i="2" s="1"/>
  <c r="V133" i="2" a="1"/>
  <c r="V133" i="2" s="1"/>
  <c r="X132" i="2" a="1"/>
  <c r="X132" i="2" s="1"/>
  <c r="V132" i="2" a="1"/>
  <c r="V132" i="2" s="1"/>
  <c r="X131" i="2" a="1"/>
  <c r="X131" i="2" s="1"/>
  <c r="V131" i="2" a="1"/>
  <c r="V131" i="2" s="1"/>
  <c r="X130" i="2" a="1"/>
  <c r="X130" i="2" s="1"/>
  <c r="V130" i="2" a="1"/>
  <c r="V130" i="2" s="1"/>
  <c r="X129" i="2" a="1"/>
  <c r="X129" i="2" s="1"/>
  <c r="V129" i="2" a="1"/>
  <c r="V129" i="2" s="1"/>
  <c r="X128" i="2" a="1"/>
  <c r="X128" i="2" s="1"/>
  <c r="V128" i="2" a="1"/>
  <c r="V128" i="2" s="1"/>
  <c r="X127" i="2" a="1"/>
  <c r="X127" i="2" s="1"/>
  <c r="V127" i="2" a="1"/>
  <c r="V127" i="2" s="1"/>
  <c r="X126" i="2" a="1"/>
  <c r="X126" i="2" s="1"/>
  <c r="V126" i="2" a="1"/>
  <c r="V126" i="2" s="1"/>
  <c r="X125" i="2" a="1"/>
  <c r="X125" i="2" s="1"/>
  <c r="V125" i="2" a="1"/>
  <c r="V125" i="2" s="1"/>
  <c r="X124" i="2" a="1"/>
  <c r="X124" i="2" s="1"/>
  <c r="V124" i="2" a="1"/>
  <c r="V124" i="2" s="1"/>
  <c r="X123" i="2" a="1"/>
  <c r="X123" i="2" s="1"/>
  <c r="V123" i="2" a="1"/>
  <c r="V123" i="2" s="1"/>
  <c r="X122" i="2" a="1"/>
  <c r="X122" i="2" s="1"/>
  <c r="V122" i="2" a="1"/>
  <c r="V122" i="2" s="1"/>
  <c r="X121" i="2" a="1"/>
  <c r="X121" i="2" s="1"/>
  <c r="V121" i="2" a="1"/>
  <c r="V121" i="2" s="1"/>
  <c r="X120" i="2" a="1"/>
  <c r="X120" i="2" s="1"/>
  <c r="V120" i="2" a="1"/>
  <c r="V120" i="2" s="1"/>
  <c r="X119" i="2" a="1"/>
  <c r="X119" i="2" s="1"/>
  <c r="V119" i="2" a="1"/>
  <c r="V119" i="2" s="1"/>
  <c r="X118" i="2" a="1"/>
  <c r="X118" i="2" s="1"/>
  <c r="V118" i="2" a="1"/>
  <c r="V118" i="2" s="1"/>
  <c r="X117" i="2" a="1"/>
  <c r="X117" i="2" s="1"/>
  <c r="V117" i="2" a="1"/>
  <c r="V117" i="2" s="1"/>
  <c r="X116" i="2" a="1"/>
  <c r="X116" i="2" s="1"/>
  <c r="V116" i="2" a="1"/>
  <c r="V116" i="2" s="1"/>
  <c r="X115" i="2" a="1"/>
  <c r="X115" i="2" s="1"/>
  <c r="V115" i="2" a="1"/>
  <c r="V115" i="2" s="1"/>
  <c r="X114" i="2" a="1"/>
  <c r="X114" i="2" s="1"/>
  <c r="V114" i="2" a="1"/>
  <c r="V114" i="2" s="1"/>
  <c r="X113" i="2" a="1"/>
  <c r="X113" i="2" s="1"/>
  <c r="V113" i="2" a="1"/>
  <c r="V113" i="2" s="1"/>
  <c r="X112" i="2" a="1"/>
  <c r="X112" i="2" s="1"/>
  <c r="V112" i="2" a="1"/>
  <c r="V112" i="2" s="1"/>
  <c r="X111" i="2" a="1"/>
  <c r="X111" i="2" s="1"/>
  <c r="V111" i="2" a="1"/>
  <c r="V111" i="2" s="1"/>
  <c r="D47" i="4"/>
  <c r="D51" i="4"/>
  <c r="D96" i="4"/>
  <c r="D92" i="4"/>
  <c r="D68" i="4"/>
  <c r="D72" i="4"/>
  <c r="D91" i="4"/>
  <c r="D95" i="4"/>
  <c r="D59" i="4"/>
  <c r="D76" i="4"/>
  <c r="D84" i="4"/>
  <c r="D83" i="4"/>
  <c r="D48" i="4"/>
  <c r="D88" i="4"/>
  <c r="D100" i="4"/>
  <c r="D56" i="4"/>
  <c r="D99" i="4"/>
  <c r="D97" i="4"/>
  <c r="D67" i="4"/>
  <c r="D107" i="4"/>
  <c r="D105" i="4"/>
  <c r="D77" i="4"/>
  <c r="D75" i="4"/>
  <c r="D85" i="4"/>
  <c r="D103" i="4"/>
  <c r="D63" i="4"/>
  <c r="D80" i="4"/>
  <c r="D65" i="4"/>
  <c r="D102" i="4"/>
  <c r="D66" i="4"/>
  <c r="D64" i="4"/>
  <c r="D108" i="4"/>
  <c r="D79" i="4"/>
  <c r="D71" i="4"/>
  <c r="D55" i="4"/>
  <c r="D52" i="4"/>
  <c r="D61" i="4"/>
  <c r="D104" i="4"/>
  <c r="D49" i="4"/>
  <c r="D57" i="4"/>
  <c r="D87" i="4"/>
  <c r="D60" i="4"/>
  <c r="D58" i="4"/>
  <c r="D89" i="4"/>
  <c r="D110" i="4"/>
  <c r="D69" i="4"/>
  <c r="D73" i="4"/>
  <c r="D81" i="4"/>
  <c r="D101" i="4"/>
  <c r="D109" i="4"/>
  <c r="D50" i="4"/>
  <c r="D62" i="4"/>
  <c r="D74" i="4"/>
  <c r="D82" i="4"/>
  <c r="D90" i="4"/>
  <c r="D98" i="4"/>
  <c r="D53" i="4"/>
  <c r="D93" i="4"/>
  <c r="D54" i="4"/>
  <c r="D70" i="4"/>
  <c r="D78" i="4"/>
  <c r="D86" i="4"/>
  <c r="D94" i="4"/>
  <c r="D106" i="4"/>
  <c r="U3" i="1" l="1"/>
  <c r="U4" i="1"/>
  <c r="U5" i="1"/>
  <c r="U6" i="1"/>
  <c r="D6" i="4" s="1"/>
  <c r="U7" i="1"/>
  <c r="U8" i="1"/>
  <c r="U9" i="1"/>
  <c r="U10" i="1"/>
  <c r="D10" i="4" s="1"/>
  <c r="U11" i="1"/>
  <c r="U12" i="1"/>
  <c r="D12" i="4" s="1"/>
  <c r="U13" i="1"/>
  <c r="U14" i="1"/>
  <c r="D14" i="4" s="1"/>
  <c r="U15" i="1"/>
  <c r="U16" i="1"/>
  <c r="U17" i="1"/>
  <c r="D17" i="4" s="1"/>
  <c r="U18" i="1"/>
  <c r="D18" i="4" s="1"/>
  <c r="U19" i="1"/>
  <c r="U20" i="1"/>
  <c r="U21" i="1"/>
  <c r="U22" i="1"/>
  <c r="U23" i="1"/>
  <c r="U24" i="1"/>
  <c r="D24" i="4" s="1"/>
  <c r="U25" i="1"/>
  <c r="U26" i="1"/>
  <c r="D26" i="4" s="1"/>
  <c r="U27" i="1"/>
  <c r="U28" i="1"/>
  <c r="D28" i="4" s="1"/>
  <c r="U29" i="1"/>
  <c r="U30" i="1"/>
  <c r="D30" i="4" s="1"/>
  <c r="U31" i="1"/>
  <c r="U32" i="1"/>
  <c r="D32" i="4" s="1"/>
  <c r="U33" i="1"/>
  <c r="U34" i="1"/>
  <c r="D34" i="4" s="1"/>
  <c r="U35" i="1"/>
  <c r="D35" i="4" s="1"/>
  <c r="U36" i="1"/>
  <c r="U37" i="1"/>
  <c r="U38" i="1"/>
  <c r="D38" i="4" s="1"/>
  <c r="U39" i="1"/>
  <c r="D39" i="4" s="1"/>
  <c r="U40" i="1"/>
  <c r="U41" i="1"/>
  <c r="U42" i="1"/>
  <c r="U43" i="1"/>
  <c r="U44" i="1"/>
  <c r="U45" i="1"/>
  <c r="D45" i="4" s="1"/>
  <c r="U46" i="1"/>
  <c r="D46" i="4" s="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AJ3" i="4"/>
  <c r="AJ4" i="4"/>
  <c r="AJ5" i="4"/>
  <c r="AJ6" i="4"/>
  <c r="AJ7" i="4"/>
  <c r="AJ8" i="4"/>
  <c r="AJ9" i="4"/>
  <c r="AJ10" i="4"/>
  <c r="AJ11" i="4"/>
  <c r="AJ12" i="4"/>
  <c r="AJ13" i="4"/>
  <c r="AJ14" i="4"/>
  <c r="AJ15" i="4"/>
  <c r="AJ16" i="4"/>
  <c r="AJ17" i="4"/>
  <c r="AJ18" i="4"/>
  <c r="AJ19" i="4"/>
  <c r="AJ20" i="4"/>
  <c r="AJ21" i="4"/>
  <c r="AJ22" i="4"/>
  <c r="AJ23" i="4"/>
  <c r="AJ24" i="4"/>
  <c r="AJ25" i="4"/>
  <c r="AJ26" i="4"/>
  <c r="AJ27" i="4"/>
  <c r="AJ28" i="4"/>
  <c r="AJ29" i="4"/>
  <c r="AJ30" i="4"/>
  <c r="AJ31" i="4"/>
  <c r="AJ32" i="4"/>
  <c r="AJ33" i="4"/>
  <c r="AJ34" i="4"/>
  <c r="AJ35" i="4"/>
  <c r="AJ36" i="4"/>
  <c r="AJ37" i="4"/>
  <c r="AJ38" i="4"/>
  <c r="AJ39" i="4"/>
  <c r="AJ40" i="4"/>
  <c r="AJ41" i="4"/>
  <c r="AJ42" i="4"/>
  <c r="AJ43" i="4"/>
  <c r="AJ44" i="4"/>
  <c r="AJ45" i="4"/>
  <c r="AJ46" i="4"/>
  <c r="A1" i="1" a="1"/>
  <c r="A1" i="1" s="1"/>
  <c r="Z2" i="5"/>
  <c r="C2" i="1"/>
  <c r="D29" i="4"/>
  <c r="D4" i="4"/>
  <c r="D11" i="4"/>
  <c r="D13" i="4"/>
  <c r="D15" i="4"/>
  <c r="D19" i="4"/>
  <c r="D41" i="4"/>
  <c r="D5" i="4"/>
  <c r="D3" i="4"/>
  <c r="D7" i="4"/>
  <c r="D25" i="4"/>
  <c r="D33" i="4"/>
  <c r="D37" i="4"/>
  <c r="D27" i="4"/>
  <c r="D36" i="4"/>
  <c r="D31" i="4"/>
  <c r="D8" i="4"/>
  <c r="D9" i="4"/>
  <c r="D21" i="4"/>
  <c r="L51" i="2" a="1"/>
  <c r="N96" i="3"/>
  <c r="L43" i="2" a="1"/>
  <c r="F40" i="2" a="1"/>
  <c r="R82" i="1" a="1"/>
  <c r="L110" i="2" a="1"/>
  <c r="F66" i="2" a="1"/>
  <c r="S38" i="1" a="1"/>
  <c r="R80" i="1" a="1"/>
  <c r="Q36" i="1" a="1"/>
  <c r="D65" i="1" a="1"/>
  <c r="F14" i="2" a="1"/>
  <c r="Q43" i="1" a="1"/>
  <c r="L28" i="2" a="1"/>
  <c r="R13" i="1" a="1"/>
  <c r="S106" i="1" a="1"/>
  <c r="Q27" i="1" a="1"/>
  <c r="R18" i="1" a="1"/>
  <c r="Q24" i="1" a="1"/>
  <c r="D71" i="1" a="1"/>
  <c r="S109" i="1" a="1"/>
  <c r="Q107" i="1" a="1"/>
  <c r="S84" i="1" a="1"/>
  <c r="N73" i="3"/>
  <c r="D66" i="1" a="1"/>
  <c r="E72" i="2" a="1"/>
  <c r="E31" i="2" a="1"/>
  <c r="L29" i="2" a="1"/>
  <c r="R9" i="1" a="1"/>
  <c r="D54" i="1" a="1"/>
  <c r="D37" i="1" a="1"/>
  <c r="N109" i="3"/>
  <c r="R89" i="1" a="1"/>
  <c r="S95" i="1" a="1"/>
  <c r="F109" i="2" a="1"/>
  <c r="S49" i="1" a="1"/>
  <c r="E13" i="2" a="1"/>
  <c r="F68" i="2" a="1"/>
  <c r="Q15" i="1" a="1"/>
  <c r="F79" i="2" a="1"/>
  <c r="L66" i="2" a="1"/>
  <c r="L86" i="2" a="1"/>
  <c r="E6" i="2" a="1"/>
  <c r="L87" i="2" a="1"/>
  <c r="D87" i="1" a="1"/>
  <c r="L73" i="2" a="1"/>
  <c r="S37" i="1" a="1"/>
  <c r="R98" i="1" a="1"/>
  <c r="F65" i="2" a="1"/>
  <c r="S81" i="1" a="1"/>
  <c r="N67" i="3"/>
  <c r="Q70" i="1" a="1"/>
  <c r="F104" i="2" a="1"/>
  <c r="F23" i="2" a="1"/>
  <c r="Q46" i="1" a="1"/>
  <c r="S105" i="1" a="1"/>
  <c r="F17" i="2" a="1"/>
  <c r="Q19" i="1" a="1"/>
  <c r="N35" i="3"/>
  <c r="D62" i="1" a="1"/>
  <c r="Q91" i="1" a="1"/>
  <c r="Q40" i="1" a="1"/>
  <c r="F22" i="2" a="1"/>
  <c r="Q55" i="1" a="1"/>
  <c r="E64" i="2" a="1"/>
  <c r="L4" i="2" a="1"/>
  <c r="F24" i="2" a="1"/>
  <c r="Q64" i="1" a="1"/>
  <c r="F69" i="2" a="1"/>
  <c r="N71" i="3"/>
  <c r="Q104" i="1" a="1"/>
  <c r="D51" i="1" a="1"/>
  <c r="D97" i="1" a="1"/>
  <c r="R51" i="1" a="1"/>
  <c r="Q78" i="1" a="1"/>
  <c r="R67" i="1" a="1"/>
  <c r="N30" i="3"/>
  <c r="E24" i="2" a="1"/>
  <c r="R68" i="1" a="1"/>
  <c r="L37" i="2" a="1"/>
  <c r="N25" i="3"/>
  <c r="E37" i="2" a="1"/>
  <c r="E27" i="2" a="1"/>
  <c r="N103" i="3"/>
  <c r="F12" i="2" a="1"/>
  <c r="R70" i="1" a="1"/>
  <c r="F57" i="2" a="1"/>
  <c r="F72" i="2" a="1"/>
  <c r="F95" i="2" a="1"/>
  <c r="R36" i="1" a="1"/>
  <c r="R45" i="1" a="1"/>
  <c r="E20" i="2" a="1"/>
  <c r="N69" i="3"/>
  <c r="N40" i="3"/>
  <c r="N17" i="3"/>
  <c r="L98" i="2" a="1"/>
  <c r="N43" i="3"/>
  <c r="E49" i="2" a="1"/>
  <c r="L108" i="2" a="1"/>
  <c r="L82" i="2" a="1"/>
  <c r="D22" i="1" a="1"/>
  <c r="D10" i="1" a="1"/>
  <c r="N41" i="3"/>
  <c r="D89" i="1" a="1"/>
  <c r="Q28" i="1" a="1"/>
  <c r="L79" i="2" a="1"/>
  <c r="S22" i="1" a="1"/>
  <c r="N48" i="3"/>
  <c r="L11" i="2" a="1"/>
  <c r="F29" i="2" a="1"/>
  <c r="F27" i="2" a="1"/>
  <c r="Q102" i="1" a="1"/>
  <c r="R83" i="1" a="1"/>
  <c r="F88" i="2" a="1"/>
  <c r="D26" i="1" a="1"/>
  <c r="D7" i="1" a="1"/>
  <c r="D23" i="4"/>
  <c r="S69" i="1" a="1"/>
  <c r="F97" i="2" a="1"/>
  <c r="L19" i="2" a="1"/>
  <c r="F92" i="2" a="1"/>
  <c r="N46" i="3"/>
  <c r="S76" i="1" a="1"/>
  <c r="E91" i="2" a="1"/>
  <c r="F84" i="2" a="1"/>
  <c r="R95" i="1" a="1"/>
  <c r="D107" i="1" a="1"/>
  <c r="Q105" i="1" a="1"/>
  <c r="E52" i="2" a="1"/>
  <c r="L13" i="2" a="1"/>
  <c r="F54" i="2" a="1"/>
  <c r="R88" i="1" a="1"/>
  <c r="N77" i="3"/>
  <c r="Q57" i="1" a="1"/>
  <c r="L22" i="2" a="1"/>
  <c r="D50" i="1" a="1"/>
  <c r="E103" i="2" a="1"/>
  <c r="D95" i="1" a="1"/>
  <c r="E60" i="2" a="1"/>
  <c r="R59" i="1" a="1"/>
  <c r="Q86" i="1" a="1"/>
  <c r="E19" i="2" a="1"/>
  <c r="D88" i="1" a="1"/>
  <c r="L80" i="2" a="1"/>
  <c r="L30" i="2" a="1"/>
  <c r="F70" i="2" a="1"/>
  <c r="S63" i="1" a="1"/>
  <c r="D46" i="1" a="1"/>
  <c r="E8" i="2" a="1"/>
  <c r="D36" i="1" a="1"/>
  <c r="L3" i="2" a="1"/>
  <c r="Q52" i="1" a="1"/>
  <c r="E38" i="2" a="1"/>
  <c r="S17" i="1" a="1"/>
  <c r="E22" i="2" a="1"/>
  <c r="F96" i="2" a="1"/>
  <c r="R87" i="1" a="1"/>
  <c r="L12" i="2" a="1"/>
  <c r="F44" i="2" a="1"/>
  <c r="R31" i="1" a="1"/>
  <c r="D13" i="1" a="1"/>
  <c r="S51" i="1" a="1"/>
  <c r="S7" i="1" a="1"/>
  <c r="N11" i="3"/>
  <c r="R12" i="1" a="1"/>
  <c r="F39" i="2" a="1"/>
  <c r="E73" i="2" a="1"/>
  <c r="F107" i="2" a="1"/>
  <c r="D75" i="1" a="1"/>
  <c r="E62" i="2" a="1"/>
  <c r="S91" i="1" a="1"/>
  <c r="F105" i="2" a="1"/>
  <c r="L67" i="2" a="1"/>
  <c r="S67" i="1" a="1"/>
  <c r="E102" i="2" a="1"/>
  <c r="L62" i="2" a="1"/>
  <c r="D15" i="1" a="1"/>
  <c r="D16" i="4"/>
  <c r="S82" i="1" a="1"/>
  <c r="D60" i="1" a="1"/>
  <c r="S29" i="1" a="1"/>
  <c r="R69" i="1" a="1"/>
  <c r="N51" i="3"/>
  <c r="F56" i="2" a="1"/>
  <c r="D8" i="1" a="1"/>
  <c r="F20" i="2" a="1"/>
  <c r="E15" i="2" a="1"/>
  <c r="D24" i="1" a="1"/>
  <c r="N16" i="3"/>
  <c r="D67" i="1" a="1"/>
  <c r="S107" i="1" a="1"/>
  <c r="S83" i="1" a="1"/>
  <c r="R93" i="1" a="1"/>
  <c r="L40" i="2" a="1"/>
  <c r="R72" i="1" a="1"/>
  <c r="N57" i="3"/>
  <c r="R92" i="1" a="1"/>
  <c r="L21" i="2" a="1"/>
  <c r="L63" i="2" a="1"/>
  <c r="D96" i="1" a="1"/>
  <c r="S70" i="1" a="1"/>
  <c r="L102" i="2" a="1"/>
  <c r="D78" i="1" a="1"/>
  <c r="E39" i="2" a="1"/>
  <c r="L10" i="2" a="1"/>
  <c r="D48" i="1" a="1"/>
  <c r="L47" i="2" a="1"/>
  <c r="E92" i="2" a="1"/>
  <c r="S30" i="1" a="1"/>
  <c r="R74" i="1" a="1"/>
  <c r="E66" i="2" a="1"/>
  <c r="F87" i="2" a="1"/>
  <c r="F98" i="2" a="1"/>
  <c r="Q33" i="1" a="1"/>
  <c r="S48" i="1" a="1"/>
  <c r="S52" i="1" a="1"/>
  <c r="N85" i="3"/>
  <c r="R35" i="1" a="1"/>
  <c r="Q103" i="1" a="1"/>
  <c r="F89" i="2" a="1"/>
  <c r="D58" i="1" a="1"/>
  <c r="N90" i="3"/>
  <c r="S85" i="1" a="1"/>
  <c r="S33" i="1" a="1"/>
  <c r="F59" i="2" a="1"/>
  <c r="S102" i="1" a="1"/>
  <c r="Q51" i="1" a="1"/>
  <c r="L34" i="2" a="1"/>
  <c r="L83" i="2" a="1"/>
  <c r="D47" i="1" a="1"/>
  <c r="R94" i="1" a="1"/>
  <c r="S14" i="1" a="1"/>
  <c r="Q56" i="1" a="1"/>
  <c r="E109" i="2" a="1"/>
  <c r="S97" i="1" a="1"/>
  <c r="N47" i="3"/>
  <c r="Q72" i="1" a="1"/>
  <c r="E94" i="2" a="1"/>
  <c r="S21" i="1" a="1"/>
  <c r="L32" i="2" a="1"/>
  <c r="Q79" i="1" a="1"/>
  <c r="R102" i="1" a="1"/>
  <c r="F13" i="2" a="1"/>
  <c r="R4" i="1" a="1"/>
  <c r="F30" i="2" a="1"/>
  <c r="R78" i="1" a="1"/>
  <c r="L57" i="2" a="1"/>
  <c r="D19" i="1" a="1"/>
  <c r="Q83" i="1" a="1"/>
  <c r="R100" i="1" a="1"/>
  <c r="F67" i="2" a="1"/>
  <c r="N107" i="3"/>
  <c r="Q108" i="1" a="1"/>
  <c r="L97" i="2" a="1"/>
  <c r="E108" i="2" a="1"/>
  <c r="S99" i="1" a="1"/>
  <c r="F106" i="2" a="1"/>
  <c r="L24" i="2" a="1"/>
  <c r="R104" i="1" a="1"/>
  <c r="D86" i="1" a="1"/>
  <c r="Q47" i="1" a="1"/>
  <c r="D14" i="1" a="1"/>
  <c r="S24" i="1" a="1"/>
  <c r="N93" i="3"/>
  <c r="F61" i="2" a="1"/>
  <c r="F11" i="2" a="1"/>
  <c r="R46" i="1" a="1"/>
  <c r="S32" i="1" a="1"/>
  <c r="D59" i="1" a="1"/>
  <c r="R64" i="1" a="1"/>
  <c r="E25" i="2" a="1"/>
  <c r="D74" i="1" a="1"/>
  <c r="N42" i="3"/>
  <c r="R52" i="1" a="1"/>
  <c r="R53" i="1" a="1"/>
  <c r="D93" i="1" a="1"/>
  <c r="D109" i="1" a="1"/>
  <c r="L25" i="2" a="1"/>
  <c r="Q109" i="1" a="1"/>
  <c r="N44" i="3"/>
  <c r="E45" i="2" a="1"/>
  <c r="S79" i="1" a="1"/>
  <c r="E98" i="2" a="1"/>
  <c r="L59" i="2" a="1"/>
  <c r="L56" i="2" a="1"/>
  <c r="Q110" i="1" a="1"/>
  <c r="F43" i="2" a="1"/>
  <c r="R30" i="1" a="1"/>
  <c r="N94" i="3"/>
  <c r="N102" i="3"/>
  <c r="R23" i="1" a="1"/>
  <c r="S98" i="1" a="1"/>
  <c r="F18" i="2" a="1"/>
  <c r="F49" i="2" a="1"/>
  <c r="Q63" i="1" a="1"/>
  <c r="N83" i="3"/>
  <c r="Q67" i="1" a="1"/>
  <c r="L49" i="2" a="1"/>
  <c r="F71" i="2" a="1"/>
  <c r="E51" i="2" a="1"/>
  <c r="Q34" i="1" a="1"/>
  <c r="N80" i="3"/>
  <c r="S12" i="1" a="1"/>
  <c r="N64" i="3"/>
  <c r="F5" i="2" a="1"/>
  <c r="Q23" i="1" a="1"/>
  <c r="Q88" i="1" a="1"/>
  <c r="S9" i="1" a="1"/>
  <c r="D9" i="1" a="1"/>
  <c r="R71" i="1" a="1"/>
  <c r="F36" i="2" a="1"/>
  <c r="E69" i="2" a="1"/>
  <c r="Q68" i="1" a="1"/>
  <c r="F47" i="2" a="1"/>
  <c r="N60" i="3"/>
  <c r="S88" i="1" a="1"/>
  <c r="D84" i="1" a="1"/>
  <c r="L76" i="2" a="1"/>
  <c r="E34" i="2" a="1"/>
  <c r="N26" i="3"/>
  <c r="N97" i="3"/>
  <c r="Q77" i="1" a="1"/>
  <c r="N104" i="3"/>
  <c r="Q81" i="1" a="1"/>
  <c r="L2" i="2" a="1"/>
  <c r="S61" i="1" a="1"/>
  <c r="Q95" i="1" a="1"/>
  <c r="S80" i="1" a="1"/>
  <c r="E100" i="2" a="1"/>
  <c r="Q59" i="1" a="1"/>
  <c r="E50" i="2" a="1"/>
  <c r="R63" i="1" a="1"/>
  <c r="E16" i="2" a="1"/>
  <c r="E26" i="2" a="1"/>
  <c r="Q31" i="1" a="1"/>
  <c r="N105" i="3"/>
  <c r="N59" i="3"/>
  <c r="Q48" i="1" a="1"/>
  <c r="D102" i="1" a="1"/>
  <c r="L18" i="2" a="1"/>
  <c r="D38" i="1" a="1"/>
  <c r="L85" i="2" a="1"/>
  <c r="D41" i="1" a="1"/>
  <c r="Q26" i="1" a="1"/>
  <c r="E11" i="2" a="1"/>
  <c r="E54" i="2" a="1"/>
  <c r="Q74" i="1" a="1"/>
  <c r="N65" i="3"/>
  <c r="R79" i="1" a="1"/>
  <c r="E7" i="2" a="1"/>
  <c r="E10" i="2" a="1"/>
  <c r="D21" i="1" a="1"/>
  <c r="F99" i="2" a="1"/>
  <c r="L95" i="2" a="1"/>
  <c r="L81" i="2" a="1"/>
  <c r="E43" i="2" a="1"/>
  <c r="L20" i="2" a="1"/>
  <c r="L50" i="2" a="1"/>
  <c r="L53" i="2" a="1"/>
  <c r="S16" i="1" a="1"/>
  <c r="L101" i="2" a="1"/>
  <c r="L44" i="2" a="1"/>
  <c r="F110" i="2" a="1"/>
  <c r="S25" i="1" a="1"/>
  <c r="D40" i="1" a="1"/>
  <c r="Q9" i="1" a="1"/>
  <c r="S27" i="1" a="1"/>
  <c r="R81" i="1" a="1"/>
  <c r="N106" i="3"/>
  <c r="E105" i="2" a="1"/>
  <c r="Q42" i="1" a="1"/>
  <c r="L23" i="2" a="1"/>
  <c r="R27" i="1" a="1"/>
  <c r="E67" i="2" a="1"/>
  <c r="S87" i="1" a="1"/>
  <c r="Q37" i="1" a="1"/>
  <c r="S93" i="1" a="1"/>
  <c r="R76" i="1" a="1"/>
  <c r="R91" i="1" a="1"/>
  <c r="D94" i="1" a="1"/>
  <c r="N99" i="3"/>
  <c r="S68" i="1" a="1"/>
  <c r="L15" i="2" a="1"/>
  <c r="N33" i="3"/>
  <c r="E104" i="2" a="1"/>
  <c r="F3" i="2" a="1"/>
  <c r="F37" i="2" a="1"/>
  <c r="N91" i="3"/>
  <c r="E89" i="2" a="1"/>
  <c r="L78" i="2" a="1"/>
  <c r="E74" i="2" a="1"/>
  <c r="S73" i="1" a="1"/>
  <c r="R26" i="1" a="1"/>
  <c r="L105" i="2" a="1"/>
  <c r="R106" i="1" a="1"/>
  <c r="N86" i="3"/>
  <c r="N81" i="3"/>
  <c r="D53" i="1" a="1"/>
  <c r="S78" i="1" a="1"/>
  <c r="N84" i="3"/>
  <c r="F15" i="2" a="1"/>
  <c r="Q92" i="1" a="1"/>
  <c r="N75" i="3"/>
  <c r="E93" i="2" a="1"/>
  <c r="S110" i="1" a="1"/>
  <c r="F90" i="2" a="1"/>
  <c r="F100" i="2" a="1"/>
  <c r="Q69" i="1" a="1"/>
  <c r="Q20" i="1" a="1"/>
  <c r="S3" i="1" a="1"/>
  <c r="F103" i="2" a="1"/>
  <c r="Q29" i="1" a="1"/>
  <c r="D72" i="1" a="1"/>
  <c r="L6" i="2" a="1"/>
  <c r="R85" i="1" a="1"/>
  <c r="R97" i="1" a="1"/>
  <c r="S104" i="1" a="1"/>
  <c r="N70" i="3"/>
  <c r="N8" i="3"/>
  <c r="S34" i="1" a="1"/>
  <c r="D110" i="1" a="1"/>
  <c r="D40" i="4"/>
  <c r="F75" i="2" a="1"/>
  <c r="N50" i="3"/>
  <c r="Q84" i="1" a="1"/>
  <c r="R43" i="1" a="1"/>
  <c r="L91" i="2" a="1"/>
  <c r="D42" i="4"/>
  <c r="L45" i="2" a="1"/>
  <c r="F41" i="2" a="1"/>
  <c r="R40" i="1" a="1"/>
  <c r="F58" i="2" a="1"/>
  <c r="E75" i="2" a="1"/>
  <c r="S6" i="1" a="1"/>
  <c r="E71" i="2" a="1"/>
  <c r="S56" i="1" a="1"/>
  <c r="D5" i="1" a="1"/>
  <c r="S36" i="1" a="1"/>
  <c r="E48" i="2" a="1"/>
  <c r="S15" i="1" a="1"/>
  <c r="Q7" i="1" a="1"/>
  <c r="R75" i="1" a="1"/>
  <c r="D85" i="1" a="1"/>
  <c r="Q65" i="1" a="1"/>
  <c r="N66" i="3"/>
  <c r="S54" i="1" a="1"/>
  <c r="D43" i="4"/>
  <c r="L89" i="2" a="1"/>
  <c r="D99" i="1" a="1"/>
  <c r="F34" i="2" a="1"/>
  <c r="N55" i="3"/>
  <c r="E33" i="2" a="1"/>
  <c r="D25" i="1" a="1"/>
  <c r="Q18" i="1" a="1"/>
  <c r="D32" i="1" a="1"/>
  <c r="D90" i="1" a="1"/>
  <c r="L103" i="2" a="1"/>
  <c r="Q21" i="1" a="1"/>
  <c r="F52" i="2" a="1"/>
  <c r="S20" i="1" a="1"/>
  <c r="F55" i="2" a="1"/>
  <c r="R37" i="1" a="1"/>
  <c r="L54" i="2" a="1"/>
  <c r="R49" i="1" a="1"/>
  <c r="R20" i="1" a="1"/>
  <c r="S50" i="1" a="1"/>
  <c r="S96" i="1" a="1"/>
  <c r="D45" i="1" a="1"/>
  <c r="E36" i="2" a="1"/>
  <c r="D79" i="1" a="1"/>
  <c r="N88" i="3"/>
  <c r="Q98" i="1" a="1"/>
  <c r="N74" i="3"/>
  <c r="F45" i="2" a="1"/>
  <c r="D81" i="1" a="1"/>
  <c r="L69" i="2" a="1"/>
  <c r="E42" i="2" a="1"/>
  <c r="D17" i="1" a="1"/>
  <c r="N19" i="3"/>
  <c r="N31" i="3"/>
  <c r="L92" i="2" a="1"/>
  <c r="S10" i="1" a="1"/>
  <c r="F60" i="2" a="1"/>
  <c r="R39" i="1" a="1"/>
  <c r="L33" i="2" a="1"/>
  <c r="F8" i="2" a="1"/>
  <c r="L88" i="2" a="1"/>
  <c r="D73" i="1" a="1"/>
  <c r="E58" i="2" a="1"/>
  <c r="N82" i="3"/>
  <c r="E68" i="2" a="1"/>
  <c r="Q38" i="1" a="1"/>
  <c r="R84" i="1" a="1"/>
  <c r="N58" i="3"/>
  <c r="Q82" i="1" a="1"/>
  <c r="E35" i="2" a="1"/>
  <c r="D83" i="1" a="1"/>
  <c r="F64" i="2" a="1"/>
  <c r="R8" i="1" a="1"/>
  <c r="S23" i="1" a="1"/>
  <c r="N14" i="3"/>
  <c r="D43" i="1" a="1"/>
  <c r="E44" i="2" a="1"/>
  <c r="N61" i="3"/>
  <c r="Q22" i="1" a="1"/>
  <c r="D18" i="1" a="1"/>
  <c r="S18" i="1" a="1"/>
  <c r="N38" i="3"/>
  <c r="R61" i="1" a="1"/>
  <c r="Q25" i="1" a="1"/>
  <c r="R55" i="1" a="1"/>
  <c r="F85" i="2" a="1"/>
  <c r="S41" i="1" a="1"/>
  <c r="E41" i="2" a="1"/>
  <c r="R66" i="1" a="1"/>
  <c r="Q106" i="1" a="1"/>
  <c r="D4" i="1" a="1"/>
  <c r="R107" i="1" a="1"/>
  <c r="N23" i="3"/>
  <c r="D42" i="1" a="1"/>
  <c r="D57" i="1" a="1"/>
  <c r="D103" i="1" a="1"/>
  <c r="Q89" i="1" a="1"/>
  <c r="N72" i="3"/>
  <c r="N87" i="3"/>
  <c r="R103" i="1" a="1"/>
  <c r="F74" i="2" a="1"/>
  <c r="D44" i="1" a="1"/>
  <c r="D70" i="1" a="1"/>
  <c r="Q90" i="1" a="1"/>
  <c r="D105" i="1" a="1"/>
  <c r="D63" i="1" a="1"/>
  <c r="D23" i="1" a="1"/>
  <c r="F16" i="2" a="1"/>
  <c r="F26" i="2" a="1"/>
  <c r="N53" i="3"/>
  <c r="Q53" i="1" a="1"/>
  <c r="E32" i="2" a="1"/>
  <c r="Q10" i="1" a="1"/>
  <c r="R6" i="1" a="1"/>
  <c r="N89" i="3"/>
  <c r="L52" i="2" a="1"/>
  <c r="E87" i="2" a="1"/>
  <c r="E79" i="2" a="1"/>
  <c r="L64" i="2" a="1"/>
  <c r="N28" i="3"/>
  <c r="F81" i="2" a="1"/>
  <c r="E80" i="2" a="1"/>
  <c r="S42" i="1" a="1"/>
  <c r="E18" i="2" a="1"/>
  <c r="F86" i="2" a="1"/>
  <c r="S44" i="1" a="1"/>
  <c r="N98" i="3"/>
  <c r="F42" i="2" a="1"/>
  <c r="E81" i="2" a="1"/>
  <c r="D33" i="1" a="1"/>
  <c r="Q101" i="1" a="1"/>
  <c r="D27" i="1" a="1"/>
  <c r="R42" i="1" a="1"/>
  <c r="L70" i="2" a="1"/>
  <c r="E95" i="2" a="1"/>
  <c r="F94" i="2" a="1"/>
  <c r="L96" i="2" a="1"/>
  <c r="Q94" i="1" a="1"/>
  <c r="Q45" i="1" a="1"/>
  <c r="R19" i="1" a="1"/>
  <c r="S77" i="1" a="1"/>
  <c r="F51" i="2" a="1"/>
  <c r="N27" i="3"/>
  <c r="D20" i="1" a="1"/>
  <c r="N68" i="3"/>
  <c r="F33" i="2" a="1"/>
  <c r="R3" i="1" a="1"/>
  <c r="R10" i="1" a="1"/>
  <c r="N101" i="3"/>
  <c r="F25" i="2" a="1"/>
  <c r="L35" i="2" a="1"/>
  <c r="L5" i="2" a="1"/>
  <c r="Q6" i="1" a="1"/>
  <c r="E77" i="2" a="1"/>
  <c r="L46" i="2" a="1"/>
  <c r="D22" i="4"/>
  <c r="D82" i="1" a="1"/>
  <c r="N36" i="3"/>
  <c r="D12" i="1" a="1"/>
  <c r="E53" i="2" a="1"/>
  <c r="D39" i="1" a="1"/>
  <c r="E23" i="2" a="1"/>
  <c r="R29" i="1" a="1"/>
  <c r="F7" i="2" a="1"/>
  <c r="N63" i="3"/>
  <c r="E76" i="2" a="1"/>
  <c r="E59" i="2" a="1"/>
  <c r="E82" i="2" a="1"/>
  <c r="R86" i="1" a="1"/>
  <c r="Q100" i="1" a="1"/>
  <c r="E86" i="2" a="1"/>
  <c r="S43" i="1" a="1"/>
  <c r="R44" i="1" a="1"/>
  <c r="D31" i="1" a="1"/>
  <c r="N49" i="3"/>
  <c r="F83" i="2" a="1"/>
  <c r="E21" i="2" a="1"/>
  <c r="N78" i="3"/>
  <c r="L68" i="2" a="1"/>
  <c r="D52" i="1" a="1"/>
  <c r="N7" i="3"/>
  <c r="Q66" i="1" a="1"/>
  <c r="E90" i="2" a="1"/>
  <c r="E12" i="2" a="1"/>
  <c r="F82" i="2" a="1"/>
  <c r="R33" i="1" a="1"/>
  <c r="N76" i="3"/>
  <c r="S58" i="1" a="1"/>
  <c r="N24" i="3"/>
  <c r="E70" i="2" a="1"/>
  <c r="D108" i="1" a="1"/>
  <c r="N10" i="3"/>
  <c r="L72" i="2" a="1"/>
  <c r="F63" i="2" a="1"/>
  <c r="Q17" i="1" a="1"/>
  <c r="S31" i="1" a="1"/>
  <c r="S8" i="1" a="1"/>
  <c r="R99" i="1" a="1"/>
  <c r="S72" i="1" a="1"/>
  <c r="R15" i="1" a="1"/>
  <c r="Q11" i="1" a="1"/>
  <c r="Q41" i="1" a="1"/>
  <c r="F6" i="2" a="1"/>
  <c r="F62" i="2" a="1"/>
  <c r="F31" i="2" a="1"/>
  <c r="N29" i="3"/>
  <c r="L60" i="2" a="1"/>
  <c r="E46" i="2" a="1"/>
  <c r="Q54" i="1" a="1"/>
  <c r="D80" i="1" a="1"/>
  <c r="N32" i="3"/>
  <c r="L7" i="2" a="1"/>
  <c r="R41" i="1" a="1"/>
  <c r="L94" i="2" a="1"/>
  <c r="F19" i="2" a="1"/>
  <c r="R54" i="1" a="1"/>
  <c r="E2" i="2" a="1"/>
  <c r="Q35" i="1" a="1"/>
  <c r="Q61" i="1" a="1"/>
  <c r="F91" i="2" a="1"/>
  <c r="L75" i="2" a="1"/>
  <c r="N6" i="3"/>
  <c r="L36" i="2" a="1"/>
  <c r="N21" i="3"/>
  <c r="Q58" i="1" a="1"/>
  <c r="L27" i="2" a="1"/>
  <c r="Q50" i="1" a="1"/>
  <c r="L77" i="2" a="1"/>
  <c r="D61" i="1" a="1"/>
  <c r="F38" i="2" a="1"/>
  <c r="S59" i="1" a="1"/>
  <c r="L61" i="2" a="1"/>
  <c r="S57" i="1" a="1"/>
  <c r="Q73" i="1" a="1"/>
  <c r="R50" i="1" a="1"/>
  <c r="L71" i="2" a="1"/>
  <c r="Q3" i="1" a="1"/>
  <c r="R11" i="1" a="1"/>
  <c r="F50" i="2" a="1"/>
  <c r="Q16" i="1" a="1"/>
  <c r="L38" i="2" a="1"/>
  <c r="S4" i="1" a="1"/>
  <c r="L84" i="2" a="1"/>
  <c r="Q85" i="1" a="1"/>
  <c r="R5" i="1" a="1"/>
  <c r="F102" i="2" a="1"/>
  <c r="S40" i="1" a="1"/>
  <c r="E110" i="2" a="1"/>
  <c r="L8" i="2" a="1"/>
  <c r="S13" i="1" a="1"/>
  <c r="S55" i="1" a="1"/>
  <c r="E3" i="2" a="1"/>
  <c r="F76" i="2" a="1"/>
  <c r="S62" i="1" a="1"/>
  <c r="D30" i="1" a="1"/>
  <c r="R101" i="1" a="1"/>
  <c r="N13" i="3"/>
  <c r="E9" i="2" a="1"/>
  <c r="N95" i="3"/>
  <c r="F32" i="2" a="1"/>
  <c r="L9" i="2" a="1"/>
  <c r="L109" i="2" a="1"/>
  <c r="Q96" i="1" a="1"/>
  <c r="L90" i="2" a="1"/>
  <c r="E78" i="2" a="1"/>
  <c r="S94" i="1" a="1"/>
  <c r="R38" i="1" a="1"/>
  <c r="D64" i="1" a="1"/>
  <c r="E29" i="2" a="1"/>
  <c r="S28" i="1" a="1"/>
  <c r="L107" i="2" a="1"/>
  <c r="N100" i="3"/>
  <c r="Q99" i="1" a="1"/>
  <c r="L100" i="2" a="1"/>
  <c r="L42" i="2" a="1"/>
  <c r="Q44" i="1" a="1"/>
  <c r="N39" i="3"/>
  <c r="D104" i="1" a="1"/>
  <c r="D16" i="1" a="1"/>
  <c r="L55" i="2" a="1"/>
  <c r="Q39" i="1" a="1"/>
  <c r="L17" i="2" a="1"/>
  <c r="S26" i="1" a="1"/>
  <c r="S39" i="1" a="1"/>
  <c r="Q62" i="1" a="1"/>
  <c r="S11" i="1" a="1"/>
  <c r="N56" i="3"/>
  <c r="E85" i="2" a="1"/>
  <c r="L14" i="2" a="1"/>
  <c r="R65" i="1" a="1"/>
  <c r="R24" i="1" a="1"/>
  <c r="L26" i="2" a="1"/>
  <c r="D91" i="1" a="1"/>
  <c r="E96" i="2" a="1"/>
  <c r="S66" i="1" a="1"/>
  <c r="N54" i="3"/>
  <c r="S89" i="1" a="1"/>
  <c r="R22" i="1" a="1"/>
  <c r="R109" i="1" a="1"/>
  <c r="S47" i="1" a="1"/>
  <c r="S64" i="1" a="1"/>
  <c r="L41" i="2" a="1"/>
  <c r="L48" i="2" a="1"/>
  <c r="R90" i="1" a="1"/>
  <c r="N4" i="3"/>
  <c r="L99" i="2" a="1"/>
  <c r="E17" i="2" a="1"/>
  <c r="Q76" i="1" a="1"/>
  <c r="N108" i="3"/>
  <c r="E28" i="2" a="1"/>
  <c r="E106" i="2" a="1"/>
  <c r="N62" i="3"/>
  <c r="D20" i="4"/>
  <c r="Q71" i="1" a="1"/>
  <c r="R105" i="1" a="1"/>
  <c r="F9" i="2" a="1"/>
  <c r="L106" i="2" a="1"/>
  <c r="R47" i="1" a="1"/>
  <c r="S19" i="1" a="1"/>
  <c r="E55" i="2" a="1"/>
  <c r="E40" i="2" a="1"/>
  <c r="D35" i="1" a="1"/>
  <c r="F46" i="2" a="1"/>
  <c r="N18" i="3"/>
  <c r="R34" i="1" a="1"/>
  <c r="R7" i="1" a="1"/>
  <c r="N22" i="3"/>
  <c r="F108" i="2" a="1"/>
  <c r="S90" i="1" a="1"/>
  <c r="S65" i="1" a="1"/>
  <c r="F4" i="2" a="1"/>
  <c r="S101" i="1" a="1"/>
  <c r="E4" i="2" a="1"/>
  <c r="D34" i="1" a="1"/>
  <c r="R32" i="1" a="1"/>
  <c r="R56" i="1" a="1"/>
  <c r="F78" i="2" a="1"/>
  <c r="D77" i="1" a="1"/>
  <c r="R28" i="1" a="1"/>
  <c r="S100" i="1" a="1"/>
  <c r="S103" i="1" a="1"/>
  <c r="Q87" i="1" a="1"/>
  <c r="L39" i="2" a="1"/>
  <c r="D100" i="1" a="1"/>
  <c r="R96" i="1" a="1"/>
  <c r="N15" i="3"/>
  <c r="F48" i="2" a="1"/>
  <c r="E97" i="2" a="1"/>
  <c r="Q8" i="1" a="1"/>
  <c r="R16" i="1" a="1"/>
  <c r="D106" i="1" a="1"/>
  <c r="Q32" i="1" a="1"/>
  <c r="S92" i="1" a="1"/>
  <c r="D98" i="1" a="1"/>
  <c r="S86" i="1" a="1"/>
  <c r="L65" i="2" a="1"/>
  <c r="Q14" i="1" a="1"/>
  <c r="N79" i="3"/>
  <c r="F21" i="2" a="1"/>
  <c r="S46" i="1" a="1"/>
  <c r="F80" i="2" a="1"/>
  <c r="R73" i="1" a="1"/>
  <c r="R21" i="1" a="1"/>
  <c r="D3" i="1" a="1"/>
  <c r="R60" i="1" a="1"/>
  <c r="Q4" i="1" a="1"/>
  <c r="S71" i="1" a="1"/>
  <c r="N20" i="3"/>
  <c r="S108" i="1" a="1"/>
  <c r="E30" i="2" a="1"/>
  <c r="Q93" i="1" a="1"/>
  <c r="D29" i="1" a="1"/>
  <c r="F73" i="2" a="1"/>
  <c r="D28" i="1" a="1"/>
  <c r="Q5" i="1" a="1"/>
  <c r="D69" i="1" a="1"/>
  <c r="S74" i="1" a="1"/>
  <c r="S75" i="1" a="1"/>
  <c r="N52" i="3"/>
  <c r="Q12" i="1" a="1"/>
  <c r="D56" i="1" a="1"/>
  <c r="E57" i="2" a="1"/>
  <c r="L104" i="2" a="1"/>
  <c r="N9" i="3"/>
  <c r="Q13" i="1" a="1"/>
  <c r="D6" i="1" a="1"/>
  <c r="R14" i="1" a="1"/>
  <c r="D49" i="1" a="1"/>
  <c r="N12" i="3"/>
  <c r="N37" i="3"/>
  <c r="E88" i="2" a="1"/>
  <c r="L74" i="2" a="1"/>
  <c r="E101" i="2" a="1"/>
  <c r="D68" i="1" a="1"/>
  <c r="F35" i="2" a="1"/>
  <c r="F10" i="2" a="1"/>
  <c r="F53" i="2" a="1"/>
  <c r="N5" i="3"/>
  <c r="R77" i="1" a="1"/>
  <c r="L93" i="2" a="1"/>
  <c r="R58" i="1" a="1"/>
  <c r="F93" i="2" a="1"/>
  <c r="S60" i="1" a="1"/>
  <c r="L58" i="2" a="1"/>
  <c r="L31" i="2" a="1"/>
  <c r="F77" i="2" a="1"/>
  <c r="D55" i="1" a="1"/>
  <c r="E5" i="2" a="1"/>
  <c r="S35" i="1" a="1"/>
  <c r="E56" i="2" a="1"/>
  <c r="L16" i="2" a="1"/>
  <c r="S5" i="1" a="1"/>
  <c r="F28" i="2" a="1"/>
  <c r="Q75" i="1" a="1"/>
  <c r="Q80" i="1" a="1"/>
  <c r="R110" i="1" a="1"/>
  <c r="S53" i="1" a="1"/>
  <c r="R62" i="1" a="1"/>
  <c r="Q60" i="1" a="1"/>
  <c r="R108" i="1" a="1"/>
  <c r="D101" i="1" a="1"/>
  <c r="Q30" i="1" a="1"/>
  <c r="E61" i="2" a="1"/>
  <c r="N45" i="3"/>
  <c r="N3" i="3"/>
  <c r="E63" i="2" a="1"/>
  <c r="R25" i="1" a="1"/>
  <c r="D76" i="1" a="1"/>
  <c r="E99" i="2" a="1"/>
  <c r="R48" i="1" a="1"/>
  <c r="Q97" i="1" a="1"/>
  <c r="S45" i="1" a="1"/>
  <c r="E65" i="2" a="1"/>
  <c r="R17" i="1" a="1"/>
  <c r="D11" i="1" a="1"/>
  <c r="R57" i="1" a="1"/>
  <c r="E47" i="2" a="1"/>
  <c r="Q49" i="1" a="1"/>
  <c r="N34" i="3"/>
  <c r="F101" i="2" a="1"/>
  <c r="E84" i="2" a="1"/>
  <c r="E14" i="2" a="1"/>
  <c r="D92" i="1" a="1"/>
  <c r="N92" i="3"/>
  <c r="N110" i="3"/>
  <c r="E83" i="2" a="1"/>
  <c r="E107" i="2" a="1"/>
  <c r="D44" i="4"/>
  <c r="F6" i="2" l="1"/>
  <c r="I6" i="1" s="1"/>
  <c r="Q41" i="1"/>
  <c r="L58" i="2"/>
  <c r="H58" i="1" s="1"/>
  <c r="F4" i="2"/>
  <c r="I4" i="1" s="1"/>
  <c r="Q11" i="1"/>
  <c r="S23" i="1"/>
  <c r="D3" i="1"/>
  <c r="S65" i="1"/>
  <c r="R15" i="1"/>
  <c r="R8" i="1"/>
  <c r="R110" i="1"/>
  <c r="S90" i="1"/>
  <c r="S72" i="1"/>
  <c r="F64" i="2"/>
  <c r="I64" i="1" s="1"/>
  <c r="Q4" i="1"/>
  <c r="F108" i="2"/>
  <c r="I108" i="1" s="1"/>
  <c r="R99" i="1"/>
  <c r="D83" i="1"/>
  <c r="S60" i="1"/>
  <c r="S8" i="1"/>
  <c r="E35" i="2"/>
  <c r="R21" i="1"/>
  <c r="R7" i="1"/>
  <c r="S31" i="1"/>
  <c r="Q82" i="1"/>
  <c r="D69" i="1"/>
  <c r="R34" i="1"/>
  <c r="Q17" i="1"/>
  <c r="F101" i="2"/>
  <c r="I101" i="1" s="1"/>
  <c r="F63" i="2"/>
  <c r="I63" i="1" s="1"/>
  <c r="R84" i="1"/>
  <c r="F93" i="2"/>
  <c r="I93" i="1" s="1"/>
  <c r="F46" i="2"/>
  <c r="I46" i="1" s="1"/>
  <c r="L72" i="2"/>
  <c r="H72" i="1" s="1"/>
  <c r="Q38" i="1"/>
  <c r="R73" i="1"/>
  <c r="D35" i="1"/>
  <c r="E68" i="2"/>
  <c r="Q80" i="1"/>
  <c r="E40" i="2"/>
  <c r="D108" i="1"/>
  <c r="F77" i="2"/>
  <c r="I77" i="1" s="1"/>
  <c r="E55" i="2"/>
  <c r="E70" i="2"/>
  <c r="E58" i="2"/>
  <c r="R58" i="1"/>
  <c r="S19" i="1"/>
  <c r="D73" i="1"/>
  <c r="F80" i="2"/>
  <c r="I80" i="1" s="1"/>
  <c r="R47" i="1"/>
  <c r="S58" i="1"/>
  <c r="L88" i="2"/>
  <c r="H88" i="1" s="1"/>
  <c r="Q5" i="1"/>
  <c r="L106" i="2"/>
  <c r="H106" i="1" s="1"/>
  <c r="F8" i="2"/>
  <c r="I8" i="1" s="1"/>
  <c r="R60" i="1"/>
  <c r="F9" i="2"/>
  <c r="I9" i="1" s="1"/>
  <c r="R33" i="1"/>
  <c r="L33" i="2"/>
  <c r="H33" i="1" s="1"/>
  <c r="L93" i="2"/>
  <c r="H93" i="1" s="1"/>
  <c r="R105" i="1"/>
  <c r="F82" i="2"/>
  <c r="I82" i="1" s="1"/>
  <c r="R39" i="1"/>
  <c r="S46" i="1"/>
  <c r="Q71" i="1"/>
  <c r="E12" i="2"/>
  <c r="F60" i="2"/>
  <c r="I60" i="1" s="1"/>
  <c r="Q75" i="1"/>
  <c r="E90" i="2"/>
  <c r="S10" i="1"/>
  <c r="Q66" i="1"/>
  <c r="L92" i="2"/>
  <c r="H92" i="1" s="1"/>
  <c r="R77" i="1"/>
  <c r="E106" i="2"/>
  <c r="F21" i="2"/>
  <c r="I21" i="1" s="1"/>
  <c r="E28" i="2"/>
  <c r="D52" i="1"/>
  <c r="F28" i="2"/>
  <c r="I28" i="1" s="1"/>
  <c r="L68" i="2"/>
  <c r="H68" i="1" s="1"/>
  <c r="D17" i="1"/>
  <c r="L31" i="2"/>
  <c r="H31" i="1" s="1"/>
  <c r="Q76" i="1"/>
  <c r="E42" i="2"/>
  <c r="E17" i="2"/>
  <c r="E21" i="2"/>
  <c r="L69" i="2"/>
  <c r="H69" i="1" s="1"/>
  <c r="L99" i="2"/>
  <c r="H99" i="1" s="1"/>
  <c r="F83" i="2"/>
  <c r="I83" i="1" s="1"/>
  <c r="D81" i="1"/>
  <c r="F45" i="2"/>
  <c r="I45" i="1" s="1"/>
  <c r="Q49" i="1"/>
  <c r="R90" i="1"/>
  <c r="D31" i="1"/>
  <c r="F53" i="2"/>
  <c r="I53" i="1" s="1"/>
  <c r="L48" i="2"/>
  <c r="H48" i="1" s="1"/>
  <c r="R44" i="1"/>
  <c r="Q98" i="1"/>
  <c r="Q14" i="1"/>
  <c r="L41" i="2"/>
  <c r="H41" i="1" s="1"/>
  <c r="S43" i="1"/>
  <c r="D28" i="1"/>
  <c r="S64" i="1"/>
  <c r="E86" i="2"/>
  <c r="D79" i="1"/>
  <c r="E47" i="2"/>
  <c r="S47" i="1"/>
  <c r="Q100" i="1"/>
  <c r="E36" i="2"/>
  <c r="F10" i="2"/>
  <c r="R109" i="1"/>
  <c r="R86" i="1"/>
  <c r="D45" i="1"/>
  <c r="L65" i="2"/>
  <c r="H65" i="1" s="1"/>
  <c r="R22" i="1"/>
  <c r="E82" i="2"/>
  <c r="S96" i="1"/>
  <c r="S5" i="1"/>
  <c r="S89" i="1"/>
  <c r="E59" i="2"/>
  <c r="S50" i="1"/>
  <c r="R57" i="1"/>
  <c r="E76" i="2"/>
  <c r="R20" i="1"/>
  <c r="F35" i="2"/>
  <c r="I35" i="1" s="1"/>
  <c r="S66" i="1"/>
  <c r="R49" i="1"/>
  <c r="S86" i="1"/>
  <c r="E96" i="2"/>
  <c r="F7" i="2"/>
  <c r="I7" i="1" s="1"/>
  <c r="L54" i="2"/>
  <c r="H54" i="1" s="1"/>
  <c r="E107" i="2"/>
  <c r="D91" i="1"/>
  <c r="R29" i="1"/>
  <c r="R37" i="1"/>
  <c r="D11" i="1"/>
  <c r="L26" i="2"/>
  <c r="H26" i="1" s="1"/>
  <c r="E23" i="2"/>
  <c r="F55" i="2"/>
  <c r="I55" i="1" s="1"/>
  <c r="D68" i="1"/>
  <c r="R24" i="1"/>
  <c r="D39" i="1"/>
  <c r="S20" i="1"/>
  <c r="D98" i="1"/>
  <c r="R65" i="1"/>
  <c r="E53" i="2"/>
  <c r="F52" i="2"/>
  <c r="I52" i="1" s="1"/>
  <c r="F73" i="2"/>
  <c r="I73" i="1" s="1"/>
  <c r="L14" i="2"/>
  <c r="H14" i="1" s="1"/>
  <c r="D12" i="1"/>
  <c r="Q21" i="1"/>
  <c r="R17" i="1"/>
  <c r="E85" i="2"/>
  <c r="L103" i="2"/>
  <c r="H103" i="1" s="1"/>
  <c r="E101" i="2"/>
  <c r="D82" i="1"/>
  <c r="D90" i="1"/>
  <c r="S92" i="1"/>
  <c r="S11" i="1"/>
  <c r="D32" i="1"/>
  <c r="L16" i="2"/>
  <c r="H16" i="1" s="1"/>
  <c r="Q62" i="1"/>
  <c r="L46" i="2"/>
  <c r="H46" i="1" s="1"/>
  <c r="Q18" i="1"/>
  <c r="E65" i="2"/>
  <c r="S39" i="1"/>
  <c r="E77" i="2"/>
  <c r="D25" i="1"/>
  <c r="L74" i="2"/>
  <c r="H74" i="1" s="1"/>
  <c r="S26" i="1"/>
  <c r="Q6" i="1"/>
  <c r="E33" i="2"/>
  <c r="Q32" i="1"/>
  <c r="L17" i="2"/>
  <c r="H17" i="1" s="1"/>
  <c r="L5" i="2"/>
  <c r="H5" i="1" s="1"/>
  <c r="E83" i="2"/>
  <c r="Q39" i="1"/>
  <c r="L35" i="2"/>
  <c r="H35" i="1" s="1"/>
  <c r="F34" i="2"/>
  <c r="I34" i="1" s="1"/>
  <c r="S45" i="1"/>
  <c r="L55" i="2"/>
  <c r="H55" i="1" s="1"/>
  <c r="F25" i="2"/>
  <c r="I25" i="1" s="1"/>
  <c r="D99" i="1"/>
  <c r="E88" i="2"/>
  <c r="D16" i="1"/>
  <c r="L89" i="2"/>
  <c r="H89" i="1" s="1"/>
  <c r="D106" i="1"/>
  <c r="D104" i="1"/>
  <c r="R10" i="1"/>
  <c r="E56" i="2"/>
  <c r="R3" i="1"/>
  <c r="S54" i="1"/>
  <c r="Q97" i="1"/>
  <c r="Q44" i="1"/>
  <c r="F33" i="2"/>
  <c r="I33" i="1" s="1"/>
  <c r="L42" i="2"/>
  <c r="H42" i="1" s="1"/>
  <c r="Q65" i="1"/>
  <c r="R16" i="1"/>
  <c r="L100" i="2"/>
  <c r="H100" i="1" s="1"/>
  <c r="D20" i="1"/>
  <c r="D85" i="1"/>
  <c r="D29" i="1"/>
  <c r="Q99" i="1"/>
  <c r="R75" i="1"/>
  <c r="R48" i="1"/>
  <c r="F51" i="2"/>
  <c r="I51" i="1" s="1"/>
  <c r="Q7" i="1"/>
  <c r="L107" i="2"/>
  <c r="H107" i="1" s="1"/>
  <c r="S77" i="1"/>
  <c r="S15" i="1"/>
  <c r="Q8" i="1"/>
  <c r="S28" i="1"/>
  <c r="R19" i="1"/>
  <c r="E48" i="2"/>
  <c r="E29" i="2"/>
  <c r="Q45" i="1"/>
  <c r="S36" i="1"/>
  <c r="E99" i="2"/>
  <c r="D64" i="1"/>
  <c r="Q94" i="1"/>
  <c r="D5" i="1"/>
  <c r="D49" i="1"/>
  <c r="R38" i="1"/>
  <c r="L96" i="2"/>
  <c r="H96" i="1" s="1"/>
  <c r="S56" i="1"/>
  <c r="E97" i="2"/>
  <c r="S94" i="1"/>
  <c r="F94" i="2"/>
  <c r="I94" i="1" s="1"/>
  <c r="E71" i="2"/>
  <c r="S35" i="1"/>
  <c r="E78" i="2"/>
  <c r="E95" i="2"/>
  <c r="S6" i="1"/>
  <c r="D76" i="1"/>
  <c r="L90" i="2"/>
  <c r="H90" i="1" s="1"/>
  <c r="L70" i="2"/>
  <c r="H70" i="1" s="1"/>
  <c r="E75" i="2"/>
  <c r="R14" i="1"/>
  <c r="Q96" i="1"/>
  <c r="R42" i="1"/>
  <c r="F58" i="2"/>
  <c r="I58" i="1" s="1"/>
  <c r="F48" i="2"/>
  <c r="I48" i="1" s="1"/>
  <c r="L109" i="2"/>
  <c r="H109" i="1" s="1"/>
  <c r="D27" i="1"/>
  <c r="R40" i="1"/>
  <c r="Q93" i="1"/>
  <c r="L9" i="2"/>
  <c r="H9" i="1" s="1"/>
  <c r="Q101" i="1"/>
  <c r="F41" i="2"/>
  <c r="I41" i="1" s="1"/>
  <c r="R25" i="1"/>
  <c r="F32" i="2"/>
  <c r="I32" i="1" s="1"/>
  <c r="D33" i="1"/>
  <c r="L45" i="2"/>
  <c r="H45" i="1" s="1"/>
  <c r="D6" i="1"/>
  <c r="E81" i="2"/>
  <c r="E9" i="2"/>
  <c r="F42" i="2"/>
  <c r="I42" i="1" s="1"/>
  <c r="L91" i="2"/>
  <c r="H91" i="1" s="1"/>
  <c r="R43" i="1"/>
  <c r="E63" i="2"/>
  <c r="R101" i="1"/>
  <c r="S44" i="1"/>
  <c r="Q84" i="1"/>
  <c r="Q13" i="1"/>
  <c r="D30" i="1"/>
  <c r="F86" i="2"/>
  <c r="I86" i="1" s="1"/>
  <c r="R96" i="1"/>
  <c r="S62" i="1"/>
  <c r="E18" i="2"/>
  <c r="F75" i="2"/>
  <c r="I75" i="1" s="1"/>
  <c r="E30" i="2"/>
  <c r="F76" i="2"/>
  <c r="I76" i="1" s="1"/>
  <c r="S42" i="1"/>
  <c r="E3" i="2"/>
  <c r="E80" i="2"/>
  <c r="D110" i="1"/>
  <c r="S55" i="1"/>
  <c r="F81" i="2"/>
  <c r="I81" i="1" s="1"/>
  <c r="S34" i="1"/>
  <c r="D100" i="1"/>
  <c r="S13" i="1"/>
  <c r="E5" i="2"/>
  <c r="L8" i="2"/>
  <c r="H8" i="1" s="1"/>
  <c r="L64" i="2"/>
  <c r="H64" i="1" s="1"/>
  <c r="E110" i="2"/>
  <c r="E79" i="2"/>
  <c r="S104" i="1"/>
  <c r="L104" i="2"/>
  <c r="H104" i="1" s="1"/>
  <c r="S40" i="1"/>
  <c r="E87" i="2"/>
  <c r="R97" i="1"/>
  <c r="L39" i="2"/>
  <c r="H39" i="1" s="1"/>
  <c r="F102" i="2"/>
  <c r="I102" i="1" s="1"/>
  <c r="L52" i="2"/>
  <c r="H52" i="1" s="1"/>
  <c r="R85" i="1"/>
  <c r="S108" i="1"/>
  <c r="R5" i="1"/>
  <c r="L6" i="2"/>
  <c r="H6" i="1" s="1"/>
  <c r="E61" i="2"/>
  <c r="Q85" i="1"/>
  <c r="R6" i="1"/>
  <c r="D72" i="1"/>
  <c r="E57" i="2"/>
  <c r="L84" i="2"/>
  <c r="H84" i="1" s="1"/>
  <c r="Q10" i="1"/>
  <c r="Q29" i="1"/>
  <c r="Q87" i="1"/>
  <c r="S4" i="1"/>
  <c r="E32" i="2"/>
  <c r="F103" i="2"/>
  <c r="I103" i="1" s="1"/>
  <c r="D92" i="1"/>
  <c r="L38" i="2"/>
  <c r="H38" i="1" s="1"/>
  <c r="Q53" i="1"/>
  <c r="Q83" i="1"/>
  <c r="S3" i="1"/>
  <c r="Q30" i="1"/>
  <c r="Q37" i="1"/>
  <c r="D19" i="1"/>
  <c r="Q16" i="1"/>
  <c r="S87" i="1"/>
  <c r="L57" i="2"/>
  <c r="H57" i="1" s="1"/>
  <c r="Q20" i="1"/>
  <c r="D56" i="1"/>
  <c r="E67" i="2"/>
  <c r="R78" i="1"/>
  <c r="F50" i="2"/>
  <c r="I50" i="1" s="1"/>
  <c r="F26" i="2"/>
  <c r="I26" i="1" s="1"/>
  <c r="R27" i="1"/>
  <c r="F30" i="2"/>
  <c r="I30" i="1" s="1"/>
  <c r="Q69" i="1"/>
  <c r="S103" i="1"/>
  <c r="L23" i="2"/>
  <c r="H23" i="1" s="1"/>
  <c r="R4" i="1"/>
  <c r="R11" i="1"/>
  <c r="Q42" i="1"/>
  <c r="F13" i="2"/>
  <c r="I13" i="1" s="1"/>
  <c r="F92" i="2"/>
  <c r="I92" i="1" s="1"/>
  <c r="F16" i="2"/>
  <c r="I16" i="1" s="1"/>
  <c r="E105" i="2"/>
  <c r="R102" i="1"/>
  <c r="L19" i="2"/>
  <c r="H19" i="1" s="1"/>
  <c r="F100" i="2"/>
  <c r="I100" i="1" s="1"/>
  <c r="Q79" i="1"/>
  <c r="F97" i="2"/>
  <c r="I97" i="1" s="1"/>
  <c r="R81" i="1"/>
  <c r="L32" i="2"/>
  <c r="H32" i="1" s="1"/>
  <c r="S69" i="1"/>
  <c r="Q3" i="1"/>
  <c r="S27" i="1"/>
  <c r="S21" i="1"/>
  <c r="D23" i="1"/>
  <c r="Q9" i="1"/>
  <c r="E94" i="2"/>
  <c r="D7" i="1"/>
  <c r="F90" i="2"/>
  <c r="I90" i="1" s="1"/>
  <c r="D40" i="1"/>
  <c r="Q72" i="1"/>
  <c r="D26" i="1"/>
  <c r="D101" i="1"/>
  <c r="S25" i="1"/>
  <c r="F88" i="2"/>
  <c r="I88" i="1" s="1"/>
  <c r="L71" i="2"/>
  <c r="H71" i="1" s="1"/>
  <c r="F110" i="2"/>
  <c r="I110" i="1" s="1"/>
  <c r="S97" i="1"/>
  <c r="R83" i="1"/>
  <c r="D63" i="1"/>
  <c r="L44" i="2"/>
  <c r="H44" i="1" s="1"/>
  <c r="E109" i="2"/>
  <c r="Q102" i="1"/>
  <c r="S110" i="1"/>
  <c r="L101" i="2"/>
  <c r="H101" i="1" s="1"/>
  <c r="Q56" i="1"/>
  <c r="F27" i="2"/>
  <c r="I27" i="1" s="1"/>
  <c r="Q12" i="1"/>
  <c r="S16" i="1"/>
  <c r="S14" i="1"/>
  <c r="F29" i="2"/>
  <c r="I29" i="1" s="1"/>
  <c r="R50" i="1"/>
  <c r="L53" i="2"/>
  <c r="H53" i="1" s="1"/>
  <c r="R94" i="1"/>
  <c r="L11" i="2"/>
  <c r="H11" i="1" s="1"/>
  <c r="D105" i="1"/>
  <c r="L50" i="2"/>
  <c r="H50" i="1" s="1"/>
  <c r="D47" i="1"/>
  <c r="E93" i="2"/>
  <c r="L20" i="2"/>
  <c r="H20" i="1" s="1"/>
  <c r="L83" i="2"/>
  <c r="H83" i="1" s="1"/>
  <c r="S22" i="1"/>
  <c r="S100" i="1"/>
  <c r="E43" i="2"/>
  <c r="L34" i="2"/>
  <c r="H34" i="1" s="1"/>
  <c r="L79" i="2"/>
  <c r="H79" i="1" s="1"/>
  <c r="Q73" i="1"/>
  <c r="L81" i="2"/>
  <c r="H81" i="1" s="1"/>
  <c r="Q51" i="1"/>
  <c r="Q28" i="1"/>
  <c r="Q90" i="1"/>
  <c r="L95" i="2"/>
  <c r="H95" i="1" s="1"/>
  <c r="S102" i="1"/>
  <c r="D89" i="1"/>
  <c r="F99" i="2"/>
  <c r="I99" i="1" s="1"/>
  <c r="F59" i="2"/>
  <c r="I59" i="1" s="1"/>
  <c r="E14" i="2"/>
  <c r="D21" i="1"/>
  <c r="S33" i="1"/>
  <c r="D10" i="1"/>
  <c r="S57" i="1"/>
  <c r="E10" i="2"/>
  <c r="S85" i="1"/>
  <c r="D22" i="1"/>
  <c r="D70" i="1"/>
  <c r="E7" i="2"/>
  <c r="L82" i="2"/>
  <c r="H82" i="1" s="1"/>
  <c r="Q92" i="1"/>
  <c r="R79" i="1"/>
  <c r="D58" i="1"/>
  <c r="L108" i="2"/>
  <c r="H108" i="1" s="1"/>
  <c r="R108" i="1"/>
  <c r="F89" i="2"/>
  <c r="I89" i="1" s="1"/>
  <c r="E49" i="2"/>
  <c r="L61" i="2"/>
  <c r="H61" i="1" s="1"/>
  <c r="Q74" i="1"/>
  <c r="Q103" i="1"/>
  <c r="D44" i="1"/>
  <c r="E54" i="2"/>
  <c r="R35" i="1"/>
  <c r="L98" i="2"/>
  <c r="H98" i="1" s="1"/>
  <c r="F15" i="2"/>
  <c r="I15" i="1" s="1"/>
  <c r="E11" i="2"/>
  <c r="S59" i="1"/>
  <c r="Q26" i="1"/>
  <c r="F74" i="2"/>
  <c r="I74" i="1" s="1"/>
  <c r="D41" i="1"/>
  <c r="S52" i="1"/>
  <c r="L85" i="2"/>
  <c r="H85" i="1" s="1"/>
  <c r="S48" i="1"/>
  <c r="E20" i="2"/>
  <c r="R28" i="1"/>
  <c r="D38" i="1"/>
  <c r="Q33" i="1"/>
  <c r="R45" i="1"/>
  <c r="F38" i="2"/>
  <c r="I38" i="1" s="1"/>
  <c r="L18" i="2"/>
  <c r="H18" i="1" s="1"/>
  <c r="F98" i="2"/>
  <c r="I98" i="1" s="1"/>
  <c r="R36" i="1"/>
  <c r="R103" i="1"/>
  <c r="D102" i="1"/>
  <c r="F87" i="2"/>
  <c r="I87" i="1" s="1"/>
  <c r="F95" i="2"/>
  <c r="I95" i="1" s="1"/>
  <c r="S78" i="1"/>
  <c r="Q48" i="1"/>
  <c r="E66" i="2"/>
  <c r="F72" i="2"/>
  <c r="I72" i="1" s="1"/>
  <c r="E84" i="2"/>
  <c r="R74" i="1"/>
  <c r="F57" i="2"/>
  <c r="I57" i="1" s="1"/>
  <c r="D61" i="1"/>
  <c r="S30" i="1"/>
  <c r="R70" i="1"/>
  <c r="Q31" i="1"/>
  <c r="E92" i="2"/>
  <c r="F12" i="2"/>
  <c r="I12" i="1" s="1"/>
  <c r="D53" i="1"/>
  <c r="E26" i="2"/>
  <c r="L47" i="2"/>
  <c r="H47" i="1" s="1"/>
  <c r="Q60" i="1"/>
  <c r="E16" i="2"/>
  <c r="D48" i="1"/>
  <c r="E27" i="2"/>
  <c r="L77" i="2"/>
  <c r="H77" i="1" s="1"/>
  <c r="R63" i="1"/>
  <c r="L10" i="2"/>
  <c r="H10" i="1" s="1"/>
  <c r="E37" i="2"/>
  <c r="E50" i="2"/>
  <c r="E39" i="2"/>
  <c r="Q59" i="1"/>
  <c r="D78" i="1"/>
  <c r="L37" i="2"/>
  <c r="H37" i="1" s="1"/>
  <c r="E100" i="2"/>
  <c r="L102" i="2"/>
  <c r="H102" i="1" s="1"/>
  <c r="R68" i="1"/>
  <c r="Q50" i="1"/>
  <c r="S80" i="1"/>
  <c r="S70" i="1"/>
  <c r="E24" i="2"/>
  <c r="Q89" i="1"/>
  <c r="Q95" i="1"/>
  <c r="D96" i="1"/>
  <c r="S61" i="1"/>
  <c r="L63" i="2"/>
  <c r="H63" i="1" s="1"/>
  <c r="R67" i="1"/>
  <c r="D77" i="1"/>
  <c r="L2" i="2"/>
  <c r="L21" i="2"/>
  <c r="H21" i="1" s="1"/>
  <c r="Q78" i="1"/>
  <c r="L27" i="2"/>
  <c r="H27" i="1" s="1"/>
  <c r="Q81" i="1"/>
  <c r="R92" i="1"/>
  <c r="R51" i="1"/>
  <c r="D103" i="1"/>
  <c r="D97" i="1"/>
  <c r="R106" i="1"/>
  <c r="Q77" i="1"/>
  <c r="R72" i="1"/>
  <c r="D51" i="1"/>
  <c r="S71" i="1"/>
  <c r="L40" i="2"/>
  <c r="H40" i="1" s="1"/>
  <c r="Q104" i="1"/>
  <c r="Q58" i="1"/>
  <c r="R93" i="1"/>
  <c r="D57" i="1"/>
  <c r="E34" i="2"/>
  <c r="S83" i="1"/>
  <c r="F69" i="2"/>
  <c r="I69" i="1" s="1"/>
  <c r="L105" i="2"/>
  <c r="H105" i="1" s="1"/>
  <c r="L76" i="2"/>
  <c r="H76" i="1" s="1"/>
  <c r="S107" i="1"/>
  <c r="Q64" i="1"/>
  <c r="R62" i="1"/>
  <c r="D84" i="1"/>
  <c r="D67" i="1"/>
  <c r="F24" i="2"/>
  <c r="I24" i="1" s="1"/>
  <c r="S88" i="1"/>
  <c r="L4" i="2"/>
  <c r="H4" i="1" s="1"/>
  <c r="D42" i="1"/>
  <c r="D24" i="1"/>
  <c r="E64" i="2"/>
  <c r="R26" i="1"/>
  <c r="F47" i="2"/>
  <c r="I47" i="1" s="1"/>
  <c r="E15" i="2"/>
  <c r="Q55" i="1"/>
  <c r="S75" i="1"/>
  <c r="Q68" i="1"/>
  <c r="F20" i="2"/>
  <c r="I20" i="1" s="1"/>
  <c r="F22" i="2"/>
  <c r="I22" i="1" s="1"/>
  <c r="L36" i="2"/>
  <c r="H36" i="1" s="1"/>
  <c r="E69" i="2"/>
  <c r="D8" i="1"/>
  <c r="Q40" i="1"/>
  <c r="F36" i="2"/>
  <c r="I36" i="1" s="1"/>
  <c r="F56" i="2"/>
  <c r="I56" i="1" s="1"/>
  <c r="Q91" i="1"/>
  <c r="S73" i="1"/>
  <c r="R71" i="1"/>
  <c r="D62" i="1"/>
  <c r="F78" i="2"/>
  <c r="I78" i="1" s="1"/>
  <c r="D9" i="1"/>
  <c r="R69" i="1"/>
  <c r="S9" i="1"/>
  <c r="S29" i="1"/>
  <c r="Q19" i="1"/>
  <c r="R107" i="1"/>
  <c r="Q88" i="1"/>
  <c r="D60" i="1"/>
  <c r="F17" i="2"/>
  <c r="I17" i="1" s="1"/>
  <c r="E74" i="2"/>
  <c r="Q23" i="1"/>
  <c r="S82" i="1"/>
  <c r="S105" i="1"/>
  <c r="D55" i="1"/>
  <c r="F5" i="2"/>
  <c r="I5" i="1" s="1"/>
  <c r="Q46" i="1"/>
  <c r="L75" i="2"/>
  <c r="H75" i="1" s="1"/>
  <c r="D15" i="1"/>
  <c r="F23" i="2"/>
  <c r="I23" i="1" s="1"/>
  <c r="D4" i="1"/>
  <c r="S12" i="1"/>
  <c r="L62" i="2"/>
  <c r="H62" i="1" s="1"/>
  <c r="F104" i="2"/>
  <c r="I104" i="1" s="1"/>
  <c r="L78" i="2"/>
  <c r="H78" i="1" s="1"/>
  <c r="E102" i="2"/>
  <c r="Q70" i="1"/>
  <c r="S53" i="1"/>
  <c r="Q34" i="1"/>
  <c r="S67" i="1"/>
  <c r="F91" i="2"/>
  <c r="I91" i="1" s="1"/>
  <c r="E51" i="2"/>
  <c r="L67" i="2"/>
  <c r="H67" i="1" s="1"/>
  <c r="S81" i="1"/>
  <c r="Q106" i="1"/>
  <c r="F71" i="2"/>
  <c r="I71" i="1" s="1"/>
  <c r="F105" i="2"/>
  <c r="I105" i="1" s="1"/>
  <c r="F65" i="2"/>
  <c r="I65" i="1" s="1"/>
  <c r="E89" i="2"/>
  <c r="L49" i="2"/>
  <c r="H49" i="1" s="1"/>
  <c r="S91" i="1"/>
  <c r="R98" i="1"/>
  <c r="S74" i="1"/>
  <c r="Q67" i="1"/>
  <c r="E62" i="2"/>
  <c r="S37" i="1"/>
  <c r="Q61" i="1"/>
  <c r="D75" i="1"/>
  <c r="L73" i="2"/>
  <c r="H73" i="1" s="1"/>
  <c r="R66" i="1"/>
  <c r="Q63" i="1"/>
  <c r="F107" i="2"/>
  <c r="I107" i="1" s="1"/>
  <c r="D87" i="1"/>
  <c r="F49" i="2"/>
  <c r="I49" i="1" s="1"/>
  <c r="E73" i="2"/>
  <c r="L87" i="2"/>
  <c r="H87" i="1" s="1"/>
  <c r="L60" i="2"/>
  <c r="H60" i="1" s="1"/>
  <c r="F18" i="2"/>
  <c r="I18" i="1" s="1"/>
  <c r="F39" i="2"/>
  <c r="I39" i="1" s="1"/>
  <c r="E6" i="2"/>
  <c r="Q35" i="1"/>
  <c r="S98" i="1"/>
  <c r="R12" i="1"/>
  <c r="L86" i="2"/>
  <c r="H86" i="1" s="1"/>
  <c r="E41" i="2"/>
  <c r="R23" i="1"/>
  <c r="L66" i="2"/>
  <c r="H66" i="1" s="1"/>
  <c r="F37" i="2"/>
  <c r="I37" i="1" s="1"/>
  <c r="S7" i="1"/>
  <c r="F79" i="2"/>
  <c r="I79" i="1" s="1"/>
  <c r="R56" i="1"/>
  <c r="S51" i="1"/>
  <c r="Q15" i="1"/>
  <c r="E2" i="2"/>
  <c r="R30" i="1"/>
  <c r="D13" i="1"/>
  <c r="F68" i="2"/>
  <c r="I68" i="1" s="1"/>
  <c r="S41" i="1"/>
  <c r="F43" i="2"/>
  <c r="I43" i="1" s="1"/>
  <c r="R31" i="1"/>
  <c r="E13" i="2"/>
  <c r="F3" i="2"/>
  <c r="I3" i="1" s="1"/>
  <c r="Q110" i="1"/>
  <c r="F44" i="2"/>
  <c r="I44" i="1" s="1"/>
  <c r="S49" i="1"/>
  <c r="R32" i="1"/>
  <c r="L56" i="2"/>
  <c r="H56" i="1" s="1"/>
  <c r="L12" i="2"/>
  <c r="H12" i="1" s="1"/>
  <c r="F109" i="2"/>
  <c r="I109" i="1" s="1"/>
  <c r="R54" i="1"/>
  <c r="L59" i="2"/>
  <c r="H59" i="1" s="1"/>
  <c r="R87" i="1"/>
  <c r="S95" i="1"/>
  <c r="F85" i="2"/>
  <c r="I85" i="1" s="1"/>
  <c r="E98" i="2"/>
  <c r="F96" i="2"/>
  <c r="I96" i="1" s="1"/>
  <c r="R89" i="1"/>
  <c r="E104" i="2"/>
  <c r="S79" i="1"/>
  <c r="E22" i="2"/>
  <c r="E45" i="2"/>
  <c r="S17" i="1"/>
  <c r="D37" i="1"/>
  <c r="F19" i="2"/>
  <c r="I19" i="1" s="1"/>
  <c r="E38" i="2"/>
  <c r="D54" i="1"/>
  <c r="R55" i="1"/>
  <c r="Q109" i="1"/>
  <c r="Q52" i="1"/>
  <c r="R9" i="1"/>
  <c r="L25" i="2"/>
  <c r="H25" i="1" s="1"/>
  <c r="L3" i="2"/>
  <c r="H3" i="1" s="1"/>
  <c r="L29" i="2"/>
  <c r="H29" i="1" s="1"/>
  <c r="E44" i="2"/>
  <c r="D109" i="1"/>
  <c r="D36" i="1"/>
  <c r="E31" i="2"/>
  <c r="L94" i="2"/>
  <c r="H94" i="1" s="1"/>
  <c r="D93" i="1"/>
  <c r="E8" i="2"/>
  <c r="E72" i="2"/>
  <c r="Q25" i="1"/>
  <c r="R53" i="1"/>
  <c r="D46" i="1"/>
  <c r="D66" i="1"/>
  <c r="L15" i="2"/>
  <c r="H15" i="1" s="1"/>
  <c r="R52" i="1"/>
  <c r="S63" i="1"/>
  <c r="F31" i="2"/>
  <c r="I31" i="1" s="1"/>
  <c r="F70" i="2"/>
  <c r="I70" i="1" s="1"/>
  <c r="S84" i="1"/>
  <c r="R41" i="1"/>
  <c r="D74" i="1"/>
  <c r="L30" i="2"/>
  <c r="H30" i="1" s="1"/>
  <c r="Q107" i="1"/>
  <c r="R61" i="1"/>
  <c r="E25" i="2"/>
  <c r="L80" i="2"/>
  <c r="H80" i="1" s="1"/>
  <c r="S109" i="1"/>
  <c r="S68" i="1"/>
  <c r="R64" i="1"/>
  <c r="D88" i="1"/>
  <c r="D71" i="1"/>
  <c r="D34" i="1"/>
  <c r="D59" i="1"/>
  <c r="E19" i="2"/>
  <c r="Q24" i="1"/>
  <c r="L7" i="2"/>
  <c r="H7" i="1" s="1"/>
  <c r="S32" i="1"/>
  <c r="Q86" i="1"/>
  <c r="R18" i="1"/>
  <c r="R46" i="1"/>
  <c r="R59" i="1"/>
  <c r="Q27" i="1"/>
  <c r="F11" i="2"/>
  <c r="I11" i="1" s="1"/>
  <c r="E60" i="2"/>
  <c r="S106" i="1"/>
  <c r="E4" i="2"/>
  <c r="F61" i="2"/>
  <c r="I61" i="1" s="1"/>
  <c r="D95" i="1"/>
  <c r="R13" i="1"/>
  <c r="E103" i="2"/>
  <c r="L28" i="2"/>
  <c r="H28" i="1" s="1"/>
  <c r="S18" i="1"/>
  <c r="S24" i="1"/>
  <c r="D50" i="1"/>
  <c r="Q43" i="1"/>
  <c r="D94" i="1"/>
  <c r="D14" i="1"/>
  <c r="L22" i="2"/>
  <c r="H22" i="1" s="1"/>
  <c r="F14" i="2"/>
  <c r="I14" i="1" s="1"/>
  <c r="F62" i="2"/>
  <c r="I62" i="1" s="1"/>
  <c r="Q47" i="1"/>
  <c r="Q57" i="1"/>
  <c r="D65" i="1"/>
  <c r="D80" i="1"/>
  <c r="D86" i="1"/>
  <c r="Q36" i="1"/>
  <c r="D18" i="1"/>
  <c r="R104" i="1"/>
  <c r="R88" i="1"/>
  <c r="R80" i="1"/>
  <c r="R91" i="1"/>
  <c r="L24" i="2"/>
  <c r="H24" i="1" s="1"/>
  <c r="F54" i="2"/>
  <c r="I54" i="1" s="1"/>
  <c r="S38" i="1"/>
  <c r="D43" i="1"/>
  <c r="F106" i="2"/>
  <c r="I106" i="1" s="1"/>
  <c r="L13" i="2"/>
  <c r="H13" i="1" s="1"/>
  <c r="F66" i="2"/>
  <c r="I66" i="1" s="1"/>
  <c r="Q54" i="1"/>
  <c r="S99" i="1"/>
  <c r="E52" i="2"/>
  <c r="L110" i="2"/>
  <c r="H110" i="1" s="1"/>
  <c r="Q22" i="1"/>
  <c r="E108" i="2"/>
  <c r="Q105" i="1"/>
  <c r="R82" i="1"/>
  <c r="R76" i="1"/>
  <c r="L97" i="2"/>
  <c r="H97" i="1" s="1"/>
  <c r="D107" i="1"/>
  <c r="F40" i="2"/>
  <c r="I40" i="1" s="1"/>
  <c r="S101" i="1"/>
  <c r="Q108" i="1"/>
  <c r="R95" i="1"/>
  <c r="L43" i="2"/>
  <c r="H43" i="1" s="1"/>
  <c r="E46" i="2"/>
  <c r="F84" i="2"/>
  <c r="I84" i="1" s="1"/>
  <c r="F67" i="2"/>
  <c r="I67" i="1" s="1"/>
  <c r="E91" i="2"/>
  <c r="L51" i="2"/>
  <c r="H51" i="1" s="1"/>
  <c r="S93" i="1"/>
  <c r="R100" i="1"/>
  <c r="S76" i="1"/>
  <c r="AC99" i="3" a="1"/>
  <c r="O103" i="2" a="1"/>
  <c r="AC16" i="3" a="1"/>
  <c r="O52" i="2" a="1"/>
  <c r="O71" i="2" a="1"/>
  <c r="O95" i="2" a="1"/>
  <c r="AC103" i="3" a="1"/>
  <c r="O21" i="2" a="1"/>
  <c r="O78" i="2" a="1"/>
  <c r="AC89" i="3" a="1"/>
  <c r="AC13" i="3" a="1"/>
  <c r="AC100" i="3" a="1"/>
  <c r="AC8" i="3" a="1"/>
  <c r="AC47" i="3" a="1"/>
  <c r="AC109" i="3" a="1"/>
  <c r="AC37" i="3" a="1"/>
  <c r="O100" i="2" a="1"/>
  <c r="O9" i="2" a="1"/>
  <c r="AC97" i="3" a="1"/>
  <c r="O53" i="2" a="1"/>
  <c r="AC79" i="3" a="1"/>
  <c r="AC74" i="3" a="1"/>
  <c r="AC51" i="3" a="1"/>
  <c r="O75" i="2" a="1"/>
  <c r="AC32" i="3" a="1"/>
  <c r="O15" i="2" a="1"/>
  <c r="AC80" i="3" a="1"/>
  <c r="X1" i="1"/>
  <c r="AC7" i="3" a="1"/>
  <c r="AC39" i="3" a="1"/>
  <c r="O41" i="2" a="1"/>
  <c r="O42" i="2" a="1"/>
  <c r="O70" i="2" a="1"/>
  <c r="O39" i="2" a="1"/>
  <c r="O23" i="2" a="1"/>
  <c r="O10" i="2" a="1"/>
  <c r="O76" i="2" a="1"/>
  <c r="AC71" i="3" a="1"/>
  <c r="AC12" i="3" a="1"/>
  <c r="O56" i="2" a="1"/>
  <c r="AC53" i="3" a="1"/>
  <c r="AC91" i="3" a="1"/>
  <c r="N2" i="3"/>
  <c r="O93" i="2" a="1"/>
  <c r="O26" i="2" a="1"/>
  <c r="O16" i="2" a="1"/>
  <c r="O61" i="2" a="1"/>
  <c r="R2" i="1" a="1"/>
  <c r="O31" i="2" a="1"/>
  <c r="O89" i="2" a="1"/>
  <c r="O81" i="2" a="1"/>
  <c r="O63" i="2" a="1"/>
  <c r="O60" i="2" a="1"/>
  <c r="Y1" i="1"/>
  <c r="O8" i="2" a="1"/>
  <c r="AC67" i="3" a="1"/>
  <c r="O22" i="2" a="1"/>
  <c r="O33" i="2" a="1"/>
  <c r="AC17" i="3" a="1"/>
  <c r="AC27" i="3" a="1"/>
  <c r="O36" i="2" a="1"/>
  <c r="O28" i="2" a="1"/>
  <c r="AC44" i="3" a="1"/>
  <c r="AC10" i="3" a="1"/>
  <c r="O57" i="2" a="1"/>
  <c r="O47" i="2" a="1"/>
  <c r="O86" i="2" a="1"/>
  <c r="Q2" i="1" a="1"/>
  <c r="AC105" i="3" a="1"/>
  <c r="O65" i="2" a="1"/>
  <c r="O17" i="2" a="1"/>
  <c r="AC14" i="3" a="1"/>
  <c r="O6" i="2" a="1"/>
  <c r="AC50" i="3" a="1"/>
  <c r="AC108" i="3" a="1"/>
  <c r="O77" i="2" a="1"/>
  <c r="AC92" i="3" a="1"/>
  <c r="O67" i="2" a="1"/>
  <c r="O29" i="2" a="1"/>
  <c r="AC88" i="3" a="1"/>
  <c r="S2" i="1" a="1"/>
  <c r="AC21" i="3" a="1"/>
  <c r="O106" i="2" a="1"/>
  <c r="AC22" i="3" a="1"/>
  <c r="O46" i="2" a="1"/>
  <c r="AC38" i="3" a="1"/>
  <c r="AC43" i="3" a="1"/>
  <c r="AC85" i="3" a="1"/>
  <c r="O50" i="2" a="1"/>
  <c r="O98" i="2" a="1"/>
  <c r="AC70" i="3" a="1"/>
  <c r="O40" i="2" a="1"/>
  <c r="AC98" i="3" a="1"/>
  <c r="AC54" i="3" a="1"/>
  <c r="O30" i="2" a="1"/>
  <c r="O110" i="2" a="1"/>
  <c r="D2" i="1" a="1"/>
  <c r="AC34" i="3" a="1"/>
  <c r="O68" i="2" a="1"/>
  <c r="AC86" i="3" a="1"/>
  <c r="AC75" i="3" a="1"/>
  <c r="AC42" i="3" a="1"/>
  <c r="O84" i="2" a="1"/>
  <c r="AC102" i="3" a="1"/>
  <c r="O102" i="2" a="1"/>
  <c r="O4" i="2" a="1"/>
  <c r="AC69" i="3" a="1"/>
  <c r="O66" i="2" a="1"/>
  <c r="O59" i="2" a="1"/>
  <c r="AC52" i="3" a="1"/>
  <c r="AC76" i="3" a="1"/>
  <c r="O92" i="2" a="1"/>
  <c r="O74" i="2" a="1"/>
  <c r="O11" i="2" a="1"/>
  <c r="O49" i="2" a="1"/>
  <c r="O12" i="2" a="1"/>
  <c r="O24" i="2" a="1"/>
  <c r="F2" i="2" a="1"/>
  <c r="AC15" i="3" a="1"/>
  <c r="O91" i="2" a="1"/>
  <c r="AC28" i="3" a="1"/>
  <c r="AC59" i="3" a="1"/>
  <c r="O69" i="2" a="1"/>
  <c r="AC3" i="3" a="1"/>
  <c r="O101" i="2" a="1"/>
  <c r="O18" i="2" a="1"/>
  <c r="AC23" i="3" a="1"/>
  <c r="O43" i="2" a="1"/>
  <c r="O48" i="2" a="1"/>
  <c r="O104" i="2" a="1"/>
  <c r="AC72" i="3" a="1"/>
  <c r="AC30" i="3" a="1"/>
  <c r="W1" i="1"/>
  <c r="O108" i="2" a="1"/>
  <c r="AC46" i="3" a="1"/>
  <c r="AC77" i="3" a="1"/>
  <c r="AC57" i="3" a="1"/>
  <c r="O35" i="2" a="1"/>
  <c r="AC25" i="3" a="1"/>
  <c r="AC11" i="3" a="1"/>
  <c r="O20" i="2" a="1"/>
  <c r="AC35" i="3" a="1"/>
  <c r="O37" i="2" a="1"/>
  <c r="AC106" i="3" a="1"/>
  <c r="O73" i="2" a="1"/>
  <c r="AC64" i="3" a="1"/>
  <c r="O13" i="2" a="1"/>
  <c r="B1" i="1" a="1"/>
  <c r="O72" i="2" a="1"/>
  <c r="AC33" i="3" a="1"/>
  <c r="AC49" i="3" a="1"/>
  <c r="O5" i="2" a="1"/>
  <c r="O90" i="2" a="1"/>
  <c r="AC96" i="3" a="1"/>
  <c r="O44" i="2" a="1"/>
  <c r="O83" i="2" a="1"/>
  <c r="O85" i="2" a="1"/>
  <c r="AC63" i="3" a="1"/>
  <c r="O105" i="2" a="1"/>
  <c r="AC66" i="3" a="1"/>
  <c r="AC9" i="3" a="1"/>
  <c r="O80" i="2" a="1"/>
  <c r="AC82" i="3" a="1"/>
  <c r="O58" i="2" a="1"/>
  <c r="AC84" i="3" a="1"/>
  <c r="O99" i="2" a="1"/>
  <c r="AC20" i="3" a="1"/>
  <c r="O107" i="2" a="1"/>
  <c r="O64" i="2" a="1"/>
  <c r="O38" i="2" a="1"/>
  <c r="AC94" i="3" a="1"/>
  <c r="O27" i="2" a="1"/>
  <c r="AC26" i="3" a="1"/>
  <c r="AC107" i="3" a="1"/>
  <c r="AC56" i="3" a="1"/>
  <c r="AC55" i="3" a="1"/>
  <c r="AC18" i="3" a="1"/>
  <c r="O51" i="2" a="1"/>
  <c r="O88" i="2" a="1"/>
  <c r="O55" i="2" a="1"/>
  <c r="O19" i="2" a="1"/>
  <c r="O82" i="2" a="1"/>
  <c r="O87" i="2" a="1"/>
  <c r="O7" i="2" a="1"/>
  <c r="O97" i="2" a="1"/>
  <c r="AC29" i="3" a="1"/>
  <c r="O32" i="2" a="1"/>
  <c r="AC93" i="3" a="1"/>
  <c r="AC95" i="3" a="1"/>
  <c r="AC58" i="3" a="1"/>
  <c r="O54" i="2" a="1"/>
  <c r="O109" i="2" a="1"/>
  <c r="O34" i="2" a="1"/>
  <c r="AC62" i="3" a="1"/>
  <c r="O94" i="2" a="1"/>
  <c r="AC110" i="3" a="1"/>
  <c r="O96" i="2" a="1"/>
  <c r="O79" i="2" a="1"/>
  <c r="O62" i="2" a="1"/>
  <c r="O25" i="2" a="1"/>
  <c r="AC60" i="3" a="1"/>
  <c r="O14" i="2" a="1"/>
  <c r="O45" i="2" a="1"/>
  <c r="AC81" i="3" a="1"/>
  <c r="O3" i="2" a="1"/>
  <c r="AC24" i="3" a="1"/>
  <c r="AC19" i="3" a="1"/>
  <c r="AC78" i="3" a="1"/>
  <c r="AC83" i="3" a="1"/>
  <c r="AC31" i="3" a="1"/>
  <c r="AC61" i="3" a="1"/>
  <c r="AC73" i="3" a="1"/>
  <c r="AC65" i="3" a="1"/>
  <c r="AC48" i="3" a="1"/>
  <c r="AC101" i="3" a="1"/>
  <c r="AC5" i="3" a="1"/>
  <c r="AC4" i="3" a="1"/>
  <c r="AC36" i="3" a="1"/>
  <c r="AC41" i="3" a="1"/>
  <c r="AC104" i="3" a="1"/>
  <c r="AC90" i="3" a="1"/>
  <c r="AC40" i="3" a="1"/>
  <c r="AC6" i="3" a="1"/>
  <c r="AC45" i="3" a="1"/>
  <c r="AC68" i="3" a="1"/>
  <c r="AC87" i="3" a="1"/>
  <c r="O97" i="2" l="1"/>
  <c r="O24" i="2"/>
  <c r="AC104" i="3"/>
  <c r="AC46" i="3"/>
  <c r="O7" i="2"/>
  <c r="AC61" i="3"/>
  <c r="AC41" i="3"/>
  <c r="O3" i="2"/>
  <c r="AC87" i="3"/>
  <c r="O12" i="2"/>
  <c r="AC31" i="3"/>
  <c r="O86" i="2"/>
  <c r="O87" i="2"/>
  <c r="O49" i="2"/>
  <c r="AC68" i="3"/>
  <c r="O47" i="2"/>
  <c r="AC36" i="3"/>
  <c r="AC45" i="3"/>
  <c r="O61" i="2"/>
  <c r="O108" i="2"/>
  <c r="O82" i="2"/>
  <c r="O11" i="2"/>
  <c r="AC83" i="3"/>
  <c r="AC81" i="3"/>
  <c r="O19" i="2"/>
  <c r="AC4" i="3"/>
  <c r="AC78" i="3"/>
  <c r="O57" i="2"/>
  <c r="AC6" i="3"/>
  <c r="AC5" i="3"/>
  <c r="AC101" i="3"/>
  <c r="O45" i="2"/>
  <c r="AC40" i="3"/>
  <c r="AC19" i="3"/>
  <c r="AC48" i="3"/>
  <c r="AC10" i="3"/>
  <c r="E10" i="1" s="1"/>
  <c r="O55" i="2"/>
  <c r="O74" i="2"/>
  <c r="O16" i="2"/>
  <c r="O14" i="2"/>
  <c r="AC65" i="3"/>
  <c r="AC24" i="3"/>
  <c r="O26" i="2"/>
  <c r="AC44" i="3"/>
  <c r="AC90" i="3"/>
  <c r="O92" i="2"/>
  <c r="O93" i="2"/>
  <c r="AC60" i="3"/>
  <c r="O88" i="2"/>
  <c r="AC73" i="3"/>
  <c r="O51" i="2"/>
  <c r="AC76" i="3"/>
  <c r="AC91" i="3"/>
  <c r="O28" i="2"/>
  <c r="AC18" i="3"/>
  <c r="AC52" i="3"/>
  <c r="AC53" i="3"/>
  <c r="O25" i="2"/>
  <c r="AC55" i="3"/>
  <c r="O59" i="2"/>
  <c r="O56" i="2"/>
  <c r="AC30" i="3"/>
  <c r="AC56" i="3"/>
  <c r="O66" i="2"/>
  <c r="AC12" i="3"/>
  <c r="O62" i="2"/>
  <c r="AC107" i="3"/>
  <c r="AC69" i="3"/>
  <c r="AC71" i="3"/>
  <c r="O36" i="2"/>
  <c r="AC26" i="3"/>
  <c r="O4" i="2"/>
  <c r="O76" i="2"/>
  <c r="AC72" i="3"/>
  <c r="O27" i="2"/>
  <c r="O102" i="2"/>
  <c r="O10" i="2"/>
  <c r="O79" i="2"/>
  <c r="AC94" i="3"/>
  <c r="AC102" i="3"/>
  <c r="O23" i="2"/>
  <c r="AC27" i="3"/>
  <c r="O38" i="2"/>
  <c r="O84" i="2"/>
  <c r="O39" i="2"/>
  <c r="O104" i="2"/>
  <c r="O64" i="2"/>
  <c r="AC42" i="3"/>
  <c r="O70" i="2"/>
  <c r="O96" i="2"/>
  <c r="O107" i="2"/>
  <c r="AC75" i="3"/>
  <c r="O42" i="2"/>
  <c r="AC17" i="3"/>
  <c r="AC20" i="3"/>
  <c r="AC86" i="3"/>
  <c r="O41" i="2"/>
  <c r="O48" i="2"/>
  <c r="O99" i="2"/>
  <c r="O68" i="2"/>
  <c r="AC39" i="3"/>
  <c r="O33" i="2"/>
  <c r="AC84" i="3"/>
  <c r="AC34" i="3"/>
  <c r="AC7" i="3"/>
  <c r="AC110" i="3"/>
  <c r="O58" i="2"/>
  <c r="O43" i="2"/>
  <c r="AC82" i="3"/>
  <c r="O110" i="2"/>
  <c r="AC80" i="3"/>
  <c r="O22" i="2"/>
  <c r="O80" i="2"/>
  <c r="O30" i="2"/>
  <c r="O15" i="2"/>
  <c r="O94" i="2"/>
  <c r="AC9" i="3"/>
  <c r="AC54" i="3"/>
  <c r="AC32" i="3"/>
  <c r="AC23" i="3"/>
  <c r="AC66" i="3"/>
  <c r="AC98" i="3"/>
  <c r="O75" i="2"/>
  <c r="AC62" i="3"/>
  <c r="O105" i="2"/>
  <c r="O40" i="2"/>
  <c r="AC51" i="3"/>
  <c r="AC67" i="3"/>
  <c r="AC63" i="3"/>
  <c r="AC70" i="3"/>
  <c r="AC74" i="3"/>
  <c r="O18" i="2"/>
  <c r="O85" i="2"/>
  <c r="O98" i="2"/>
  <c r="AC79" i="3"/>
  <c r="O34" i="2"/>
  <c r="O83" i="2"/>
  <c r="O50" i="2"/>
  <c r="O53" i="2"/>
  <c r="O101" i="2"/>
  <c r="O44" i="2"/>
  <c r="AC85" i="3"/>
  <c r="AC97" i="3"/>
  <c r="O8" i="2"/>
  <c r="AC96" i="3"/>
  <c r="AC43" i="3"/>
  <c r="O9" i="2"/>
  <c r="O109" i="2"/>
  <c r="O90" i="2"/>
  <c r="AC38" i="3"/>
  <c r="O100" i="2"/>
  <c r="AC3" i="3"/>
  <c r="O5" i="2"/>
  <c r="O46" i="2"/>
  <c r="AC37" i="3"/>
  <c r="O54" i="2"/>
  <c r="AC49" i="3"/>
  <c r="AC22" i="3"/>
  <c r="AC109" i="3"/>
  <c r="O69" i="2"/>
  <c r="AC33" i="3"/>
  <c r="O106" i="2"/>
  <c r="AC47" i="3"/>
  <c r="AC58" i="3"/>
  <c r="O72" i="2"/>
  <c r="AC21" i="3"/>
  <c r="AC8" i="3"/>
  <c r="AC100" i="3"/>
  <c r="AC95" i="3"/>
  <c r="O13" i="2"/>
  <c r="AC88" i="3"/>
  <c r="AC13" i="3"/>
  <c r="AC59" i="3"/>
  <c r="AC64" i="3"/>
  <c r="O29" i="2"/>
  <c r="AC89" i="3"/>
  <c r="O60" i="2"/>
  <c r="O73" i="2"/>
  <c r="O67" i="2"/>
  <c r="O78" i="2"/>
  <c r="AC93" i="3"/>
  <c r="AC106" i="3"/>
  <c r="AC92" i="3"/>
  <c r="O21" i="2"/>
  <c r="O63" i="2"/>
  <c r="O37" i="2"/>
  <c r="O77" i="2"/>
  <c r="AC103" i="3"/>
  <c r="AC28" i="3"/>
  <c r="AC35" i="3"/>
  <c r="AC108" i="3"/>
  <c r="O95" i="2"/>
  <c r="O81" i="2"/>
  <c r="O20" i="2"/>
  <c r="AC50" i="3"/>
  <c r="O71" i="2"/>
  <c r="O32" i="2"/>
  <c r="AC11" i="3"/>
  <c r="O6" i="2"/>
  <c r="O52" i="2"/>
  <c r="O91" i="2"/>
  <c r="AC25" i="3"/>
  <c r="AC14" i="3"/>
  <c r="AC16" i="3"/>
  <c r="O89" i="2"/>
  <c r="O35" i="2"/>
  <c r="O17" i="2"/>
  <c r="O103" i="2"/>
  <c r="AC29" i="3"/>
  <c r="AC57" i="3"/>
  <c r="O65" i="2"/>
  <c r="O31" i="2"/>
  <c r="AC77" i="3"/>
  <c r="AC105" i="3"/>
  <c r="AC99" i="3"/>
  <c r="AC15" i="3"/>
  <c r="AD97" i="4"/>
  <c r="AD24" i="4"/>
  <c r="AD7" i="4"/>
  <c r="AD3" i="4"/>
  <c r="AD12" i="4"/>
  <c r="AD86" i="4"/>
  <c r="AD87" i="4"/>
  <c r="AD49" i="4"/>
  <c r="AD47" i="4"/>
  <c r="AD61" i="4"/>
  <c r="AD108" i="4"/>
  <c r="AD82" i="4"/>
  <c r="AD11" i="4"/>
  <c r="AD19" i="4"/>
  <c r="AD57" i="4"/>
  <c r="AD45" i="4"/>
  <c r="AD55" i="4"/>
  <c r="AD74" i="4"/>
  <c r="AD16" i="4"/>
  <c r="AD14" i="4"/>
  <c r="AD26" i="4"/>
  <c r="AD92" i="4"/>
  <c r="AD93" i="4"/>
  <c r="AD88" i="4"/>
  <c r="AD51" i="4"/>
  <c r="AD28" i="4"/>
  <c r="AD25" i="4"/>
  <c r="AD59" i="4"/>
  <c r="AD56" i="4"/>
  <c r="AD66" i="4"/>
  <c r="AD62" i="4"/>
  <c r="AD36" i="4"/>
  <c r="AD4" i="4"/>
  <c r="AD76" i="4"/>
  <c r="AD27" i="4"/>
  <c r="AD102" i="4"/>
  <c r="AD10" i="4"/>
  <c r="AD79" i="4"/>
  <c r="AD23" i="4"/>
  <c r="AD38" i="4"/>
  <c r="AD84" i="4"/>
  <c r="AD39" i="4"/>
  <c r="AD104" i="4"/>
  <c r="AD64" i="4"/>
  <c r="AD70" i="4"/>
  <c r="AD96" i="4"/>
  <c r="AD107" i="4"/>
  <c r="AD42" i="4"/>
  <c r="AD41" i="4"/>
  <c r="AD48" i="4"/>
  <c r="AD99" i="4"/>
  <c r="AD68" i="4"/>
  <c r="AD33" i="4"/>
  <c r="AD58" i="4"/>
  <c r="AD43" i="4"/>
  <c r="AD110" i="4"/>
  <c r="AD22" i="4"/>
  <c r="AD80" i="4"/>
  <c r="AD30" i="4"/>
  <c r="AD15" i="4"/>
  <c r="AD94" i="4"/>
  <c r="AD75" i="4"/>
  <c r="AD105" i="4"/>
  <c r="AD40" i="4"/>
  <c r="AD18" i="4"/>
  <c r="AD85" i="4"/>
  <c r="AD98" i="4"/>
  <c r="AD34" i="4"/>
  <c r="AD83" i="4"/>
  <c r="AD50" i="4"/>
  <c r="AD53" i="4"/>
  <c r="AD101" i="4"/>
  <c r="AD44" i="4"/>
  <c r="AD8" i="4"/>
  <c r="AD9" i="4"/>
  <c r="AD109" i="4"/>
  <c r="AD90" i="4"/>
  <c r="AD100" i="4"/>
  <c r="AD5" i="4"/>
  <c r="AD46" i="4"/>
  <c r="AD54" i="4"/>
  <c r="AD69" i="4"/>
  <c r="AD106" i="4"/>
  <c r="AD72" i="4"/>
  <c r="AD13" i="4"/>
  <c r="AD29" i="4"/>
  <c r="AD60" i="4"/>
  <c r="AD73" i="4"/>
  <c r="AD67" i="4"/>
  <c r="AD78" i="4"/>
  <c r="AD21" i="4"/>
  <c r="AD63" i="4"/>
  <c r="AD37" i="4"/>
  <c r="AD77" i="4"/>
  <c r="AD95" i="4"/>
  <c r="AD81" i="4"/>
  <c r="AD20" i="4"/>
  <c r="AD71" i="4"/>
  <c r="AD32" i="4"/>
  <c r="AD6" i="4"/>
  <c r="AD52" i="4"/>
  <c r="AD91" i="4"/>
  <c r="AD89" i="4"/>
  <c r="AD35" i="4"/>
  <c r="AD17" i="4"/>
  <c r="AD103" i="4"/>
  <c r="AD65" i="4"/>
  <c r="I10" i="1"/>
  <c r="AD31" i="4"/>
  <c r="S2" i="1"/>
  <c r="R2" i="1"/>
  <c r="D2" i="1"/>
  <c r="Q2" i="1"/>
  <c r="B1" i="1"/>
  <c r="F2" i="2"/>
  <c r="I2" i="1" s="1"/>
  <c r="H2" i="1"/>
  <c r="AJ2" i="4"/>
  <c r="M10" i="3" a="1"/>
  <c r="P87" i="1" a="1"/>
  <c r="X6" i="2" a="1"/>
  <c r="P40" i="1" a="1"/>
  <c r="P65" i="1" a="1"/>
  <c r="P71" i="1" a="1"/>
  <c r="P7" i="1" a="1"/>
  <c r="V59" i="2" a="1"/>
  <c r="P61" i="1" a="1"/>
  <c r="P45" i="1" a="1"/>
  <c r="P4" i="1" a="1"/>
  <c r="V19" i="2" a="1"/>
  <c r="P24" i="1" a="1"/>
  <c r="V73" i="2" a="1"/>
  <c r="P72" i="1" a="1"/>
  <c r="V27" i="2" a="1"/>
  <c r="P17" i="1" a="1"/>
  <c r="P54" i="1" a="1"/>
  <c r="P98" i="1" a="1"/>
  <c r="V70" i="2" a="1"/>
  <c r="P43" i="1" a="1"/>
  <c r="X38" i="2" a="1"/>
  <c r="X22" i="2" a="1"/>
  <c r="V64" i="2" a="1"/>
  <c r="X106" i="2" a="1"/>
  <c r="X35" i="2" a="1"/>
  <c r="P25" i="1" a="1"/>
  <c r="V57" i="2" a="1"/>
  <c r="X77" i="2" a="1"/>
  <c r="P63" i="1" a="1"/>
  <c r="V93" i="2" a="1"/>
  <c r="X104" i="2" a="1"/>
  <c r="V41" i="2" a="1"/>
  <c r="V68" i="2" a="1"/>
  <c r="X83" i="2" a="1"/>
  <c r="X78" i="2" a="1"/>
  <c r="P48" i="1" a="1"/>
  <c r="V18" i="2" a="1"/>
  <c r="X55" i="2" a="1"/>
  <c r="V107" i="2" a="1"/>
  <c r="X26" i="2" a="1"/>
  <c r="P94" i="1" a="1"/>
  <c r="P84" i="1" a="1"/>
  <c r="X80" i="2" a="1"/>
  <c r="P32" i="1" a="1"/>
  <c r="V74" i="2" a="1"/>
  <c r="V79" i="2" a="1"/>
  <c r="V97" i="2" a="1"/>
  <c r="P109" i="1" a="1"/>
  <c r="V47" i="2" a="1"/>
  <c r="V8" i="2" a="1"/>
  <c r="X92" i="2" a="1"/>
  <c r="X108" i="2" a="1"/>
  <c r="X50" i="2" a="1"/>
  <c r="X105" i="2" a="1"/>
  <c r="V90" i="2" a="1"/>
  <c r="V28" i="2" a="1"/>
  <c r="P81" i="1" a="1"/>
  <c r="X10" i="2" a="1"/>
  <c r="V44" i="2" a="1"/>
  <c r="V76" i="2" a="1"/>
  <c r="V52" i="2" a="1"/>
  <c r="X69" i="2" a="1"/>
  <c r="P42" i="1" a="1"/>
  <c r="V75" i="2" a="1"/>
  <c r="X86" i="2" a="1"/>
  <c r="V23" i="2" a="1"/>
  <c r="X62" i="2" a="1"/>
  <c r="X67" i="2" a="1"/>
  <c r="X58" i="2" a="1"/>
  <c r="X100" i="2" a="1"/>
  <c r="P13" i="1" a="1"/>
  <c r="V103" i="2" a="1"/>
  <c r="P16" i="1" a="1"/>
  <c r="P99" i="1" a="1"/>
  <c r="X53" i="2" a="1"/>
  <c r="V39" i="2" a="1"/>
  <c r="V82" i="2" a="1"/>
  <c r="X9" i="2" a="1"/>
  <c r="V96" i="2" a="1"/>
  <c r="X49" i="2" a="1"/>
  <c r="P95" i="1" a="1"/>
  <c r="X36" i="2" a="1"/>
  <c r="X65" i="2" a="1"/>
  <c r="X59" i="2" a="1"/>
  <c r="X5" i="2" a="1"/>
  <c r="P27" i="1" a="1"/>
  <c r="V98" i="2" a="1"/>
  <c r="V38" i="2" a="1"/>
  <c r="P35" i="1" a="1"/>
  <c r="X11" i="2" a="1"/>
  <c r="P104" i="1" a="1"/>
  <c r="P78" i="1" a="1"/>
  <c r="V55" i="2" a="1"/>
  <c r="X20" i="2" a="1"/>
  <c r="P79" i="1" a="1"/>
  <c r="V37" i="2" a="1"/>
  <c r="V88" i="2" a="1"/>
  <c r="P50" i="1" a="1"/>
  <c r="P28" i="1" a="1"/>
  <c r="P10" i="1" a="1"/>
  <c r="P44" i="1" a="1"/>
  <c r="V60" i="2" a="1"/>
  <c r="P102" i="1" a="1"/>
  <c r="P86" i="1" a="1"/>
  <c r="P67" i="1" a="1"/>
  <c r="P100" i="1" a="1"/>
  <c r="V89" i="2" a="1"/>
  <c r="X99" i="2" a="1"/>
  <c r="V9" i="2" a="1"/>
  <c r="V95" i="2" a="1"/>
  <c r="V36" i="2" a="1"/>
  <c r="V6" i="2" a="1"/>
  <c r="X40" i="2" a="1"/>
  <c r="P91" i="1" a="1"/>
  <c r="V71" i="2" a="1"/>
  <c r="X7" i="2" a="1"/>
  <c r="X15" i="2" a="1"/>
  <c r="X61" i="2" a="1"/>
  <c r="V45" i="2" a="1"/>
  <c r="V5" i="2" a="1"/>
  <c r="P19" i="1" a="1"/>
  <c r="X24" i="2" a="1"/>
  <c r="P30" i="1" a="1"/>
  <c r="V72" i="2" a="1"/>
  <c r="X27" i="2" a="1"/>
  <c r="V110" i="2" a="1"/>
  <c r="X54" i="2" a="1"/>
  <c r="X98" i="2" a="1"/>
  <c r="X85" i="2" a="1"/>
  <c r="V43" i="2" a="1"/>
  <c r="P38" i="1" a="1"/>
  <c r="X21" i="2" a="1"/>
  <c r="X64" i="2" a="1"/>
  <c r="P106" i="1" a="1"/>
  <c r="P11" i="1" a="1"/>
  <c r="V25" i="2" a="1"/>
  <c r="X57" i="2" a="1"/>
  <c r="P33" i="1" a="1"/>
  <c r="P93" i="1" a="1"/>
  <c r="V104" i="2" a="1"/>
  <c r="V31" i="2" a="1"/>
  <c r="X68" i="2" a="1"/>
  <c r="V83" i="2" a="1"/>
  <c r="X101" i="2" a="1"/>
  <c r="V48" i="2" a="1"/>
  <c r="P18" i="1" a="1"/>
  <c r="V56" i="2" a="1"/>
  <c r="X107" i="2" a="1"/>
  <c r="V26" i="2" a="1"/>
  <c r="P20" i="1" a="1"/>
  <c r="V84" i="2" a="1"/>
  <c r="V80" i="2" a="1"/>
  <c r="X51" i="2" a="1"/>
  <c r="P74" i="1" a="1"/>
  <c r="X79" i="2" a="1"/>
  <c r="P37" i="1" a="1"/>
  <c r="V109" i="2" a="1"/>
  <c r="X47" i="2" a="1"/>
  <c r="X88" i="2" a="1"/>
  <c r="P92" i="1" a="1"/>
  <c r="P108" i="1" a="1"/>
  <c r="V14" i="2" a="1"/>
  <c r="P105" i="1" a="1"/>
  <c r="P90" i="1" a="1"/>
  <c r="X46" i="2" a="1"/>
  <c r="V81" i="2" a="1"/>
  <c r="V10" i="2" a="1"/>
  <c r="P60" i="1" a="1"/>
  <c r="X76" i="2" a="1"/>
  <c r="P52" i="1" a="1"/>
  <c r="V102" i="2" a="1"/>
  <c r="X42" i="2" a="1"/>
  <c r="X75" i="2" a="1"/>
  <c r="V34" i="2" a="1"/>
  <c r="X23" i="2" a="1"/>
  <c r="V62" i="2" a="1"/>
  <c r="V3" i="2" a="1"/>
  <c r="P58" i="1" a="1"/>
  <c r="V100" i="2" a="1"/>
  <c r="P89" i="1" a="1"/>
  <c r="X103" i="2" a="1"/>
  <c r="V16" i="2" a="1"/>
  <c r="O2" i="2" a="1"/>
  <c r="V12" i="2" a="1"/>
  <c r="P39" i="1" a="1"/>
  <c r="X82" i="2" a="1"/>
  <c r="P66" i="1" a="1"/>
  <c r="X96" i="2" a="1"/>
  <c r="P49" i="1" a="1"/>
  <c r="P29" i="1" a="1"/>
  <c r="P96" i="1" a="1"/>
  <c r="X29" i="2" a="1"/>
  <c r="V7" i="2" a="1"/>
  <c r="X45" i="2" a="1"/>
  <c r="X73" i="2" a="1"/>
  <c r="X110" i="2" a="1"/>
  <c r="V21" i="2" a="1"/>
  <c r="P57" i="1" a="1"/>
  <c r="V63" i="2" a="1"/>
  <c r="P41" i="1" a="1"/>
  <c r="P83" i="1" a="1"/>
  <c r="X18" i="2" a="1"/>
  <c r="P80" i="1" a="1"/>
  <c r="V51" i="2" a="1"/>
  <c r="P47" i="1" a="1"/>
  <c r="X8" i="2" a="1"/>
  <c r="X90" i="2" a="1"/>
  <c r="V69" i="2" a="1"/>
  <c r="P75" i="1" a="1"/>
  <c r="P62" i="1" a="1"/>
  <c r="V13" i="2" a="1"/>
  <c r="X16" i="2" a="1"/>
  <c r="P12" i="1" a="1"/>
  <c r="X66" i="2" a="1"/>
  <c r="X87" i="2" a="1"/>
  <c r="P36" i="1" a="1"/>
  <c r="P6" i="1" a="1"/>
  <c r="V65" i="2" a="1"/>
  <c r="V91" i="2" a="1"/>
  <c r="X71" i="2" a="1"/>
  <c r="P59" i="1" a="1"/>
  <c r="V15" i="2" a="1"/>
  <c r="V61" i="2" a="1"/>
  <c r="X4" i="2" a="1"/>
  <c r="P5" i="1" a="1"/>
  <c r="X19" i="2" a="1"/>
  <c r="P73" i="1" a="1"/>
  <c r="X30" i="2" a="1"/>
  <c r="X72" i="2" a="1"/>
  <c r="X17" i="2" a="1"/>
  <c r="P110" i="1" a="1"/>
  <c r="V54" i="2" a="1"/>
  <c r="X70" i="2" a="1"/>
  <c r="V85" i="2" a="1"/>
  <c r="X43" i="2" a="1"/>
  <c r="V22" i="2" a="1"/>
  <c r="P21" i="1" a="1"/>
  <c r="P64" i="1" a="1"/>
  <c r="V35" i="2" a="1"/>
  <c r="V11" i="2" a="1"/>
  <c r="X25" i="2" a="1"/>
  <c r="P77" i="1" a="1"/>
  <c r="X63" i="2" a="1"/>
  <c r="X33" i="2" a="1"/>
  <c r="X93" i="2" a="1"/>
  <c r="X41" i="2" a="1"/>
  <c r="X31" i="2" a="1"/>
  <c r="P68" i="1" a="1"/>
  <c r="V78" i="2" a="1"/>
  <c r="V101" i="2" a="1"/>
  <c r="X48" i="2" a="1"/>
  <c r="P55" i="1" a="1"/>
  <c r="X56" i="2" a="1"/>
  <c r="P107" i="1" a="1"/>
  <c r="X94" i="2" a="1"/>
  <c r="V20" i="2" a="1"/>
  <c r="X84" i="2" a="1"/>
  <c r="X32" i="2" a="1"/>
  <c r="P51" i="1" a="1"/>
  <c r="X74" i="2" a="1"/>
  <c r="P97" i="1" a="1"/>
  <c r="X37" i="2" a="1"/>
  <c r="X109" i="2" a="1"/>
  <c r="P8" i="1" a="1"/>
  <c r="P88" i="1" a="1"/>
  <c r="V92" i="2" a="1"/>
  <c r="V50" i="2" a="1"/>
  <c r="X14" i="2" a="1"/>
  <c r="V105" i="2" a="1"/>
  <c r="X28" i="2" a="1"/>
  <c r="P46" i="1" a="1"/>
  <c r="X81" i="2" a="1"/>
  <c r="X44" i="2" a="1"/>
  <c r="X60" i="2" a="1"/>
  <c r="P76" i="1" a="1"/>
  <c r="P69" i="1" a="1"/>
  <c r="X102" i="2" a="1"/>
  <c r="V42" i="2" a="1"/>
  <c r="V86" i="2" a="1"/>
  <c r="X34" i="2" a="1"/>
  <c r="P23" i="1" a="1"/>
  <c r="V67" i="2" a="1"/>
  <c r="P3" i="1" a="1"/>
  <c r="V58" i="2" a="1"/>
  <c r="X13" i="2" a="1"/>
  <c r="X89" i="2" a="1"/>
  <c r="P103" i="1" a="1"/>
  <c r="V99" i="2" a="1"/>
  <c r="P53" i="1" a="1"/>
  <c r="X12" i="2" a="1"/>
  <c r="X39" i="2" a="1"/>
  <c r="P9" i="1" a="1"/>
  <c r="V66" i="2" a="1"/>
  <c r="X95" i="2" a="1"/>
  <c r="V87" i="2" a="1"/>
  <c r="V40" i="2" a="1"/>
  <c r="X91" i="2" a="1"/>
  <c r="P15" i="1" a="1"/>
  <c r="V4" i="2" a="1"/>
  <c r="V24" i="2" a="1"/>
  <c r="V30" i="2" a="1"/>
  <c r="V17" i="2" a="1"/>
  <c r="P70" i="1" a="1"/>
  <c r="P85" i="1" a="1"/>
  <c r="P22" i="1" a="1"/>
  <c r="V106" i="2" a="1"/>
  <c r="V77" i="2" a="1"/>
  <c r="V33" i="2" a="1"/>
  <c r="P31" i="1" a="1"/>
  <c r="P101" i="1" a="1"/>
  <c r="P56" i="1" a="1"/>
  <c r="P26" i="1" a="1"/>
  <c r="V94" i="2" a="1"/>
  <c r="V32" i="2" a="1"/>
  <c r="X97" i="2" a="1"/>
  <c r="V108" i="2" a="1"/>
  <c r="P14" i="1" a="1"/>
  <c r="V46" i="2" a="1"/>
  <c r="X52" i="2" a="1"/>
  <c r="P34" i="1" a="1"/>
  <c r="X3" i="2" a="1"/>
  <c r="V53" i="2" a="1"/>
  <c r="P82" i="1" a="1"/>
  <c r="V49" i="2" a="1"/>
  <c r="V29" i="2" a="1"/>
  <c r="AC2" i="3" a="1"/>
  <c r="M10" i="3" l="1"/>
  <c r="C10" i="3"/>
  <c r="V29" i="2"/>
  <c r="X29" i="2"/>
  <c r="P29" i="1"/>
  <c r="P95" i="1"/>
  <c r="V95" i="2"/>
  <c r="X95" i="2"/>
  <c r="P49" i="1"/>
  <c r="X49" i="2"/>
  <c r="V49" i="2"/>
  <c r="P96" i="1"/>
  <c r="X96" i="2"/>
  <c r="V96" i="2"/>
  <c r="X66" i="2"/>
  <c r="V66" i="2"/>
  <c r="P66" i="1"/>
  <c r="X9" i="2"/>
  <c r="V9" i="2"/>
  <c r="P9" i="1"/>
  <c r="X82" i="2"/>
  <c r="V82" i="2"/>
  <c r="P82" i="1"/>
  <c r="X39" i="2"/>
  <c r="P39" i="1"/>
  <c r="V39" i="2"/>
  <c r="P12" i="1"/>
  <c r="X12" i="2"/>
  <c r="V12" i="2"/>
  <c r="X53" i="2"/>
  <c r="V53" i="2"/>
  <c r="P53" i="1"/>
  <c r="P99" i="1"/>
  <c r="X99" i="2"/>
  <c r="V99" i="2"/>
  <c r="V16" i="2"/>
  <c r="P16" i="1"/>
  <c r="X16" i="2"/>
  <c r="P103" i="1"/>
  <c r="X103" i="2"/>
  <c r="V103" i="2"/>
  <c r="V89" i="2"/>
  <c r="X89" i="2"/>
  <c r="P89" i="1"/>
  <c r="P13" i="1"/>
  <c r="V13" i="2"/>
  <c r="X13" i="2"/>
  <c r="V100" i="2"/>
  <c r="X100" i="2"/>
  <c r="P100" i="1"/>
  <c r="V58" i="2"/>
  <c r="P58" i="1"/>
  <c r="X58" i="2"/>
  <c r="X3" i="2"/>
  <c r="P3" i="1"/>
  <c r="V3" i="2"/>
  <c r="X67" i="2"/>
  <c r="P67" i="1"/>
  <c r="V67" i="2"/>
  <c r="V62" i="2"/>
  <c r="X62" i="2"/>
  <c r="P62" i="1"/>
  <c r="P23" i="1"/>
  <c r="X23" i="2"/>
  <c r="V23" i="2"/>
  <c r="P34" i="1"/>
  <c r="X34" i="2"/>
  <c r="V34" i="2"/>
  <c r="X86" i="2"/>
  <c r="P86" i="1"/>
  <c r="V86" i="2"/>
  <c r="X75" i="2"/>
  <c r="V75" i="2"/>
  <c r="P75" i="1"/>
  <c r="V42" i="2"/>
  <c r="X42" i="2"/>
  <c r="P42" i="1"/>
  <c r="P102" i="1"/>
  <c r="X102" i="2"/>
  <c r="V102" i="2"/>
  <c r="X69" i="2"/>
  <c r="V69" i="2"/>
  <c r="P69" i="1"/>
  <c r="P52" i="1"/>
  <c r="V52" i="2"/>
  <c r="X52" i="2"/>
  <c r="P76" i="1"/>
  <c r="X76" i="2"/>
  <c r="V76" i="2"/>
  <c r="V60" i="2"/>
  <c r="X60" i="2"/>
  <c r="P60" i="1"/>
  <c r="V44" i="2"/>
  <c r="P44" i="1"/>
  <c r="X44" i="2"/>
  <c r="V10" i="2"/>
  <c r="X10" i="2"/>
  <c r="P10" i="1"/>
  <c r="X81" i="2"/>
  <c r="V81" i="2"/>
  <c r="P81" i="1"/>
  <c r="V46" i="2"/>
  <c r="P46" i="1"/>
  <c r="X46" i="2"/>
  <c r="V28" i="2"/>
  <c r="P28" i="1"/>
  <c r="X28" i="2"/>
  <c r="P90" i="1"/>
  <c r="V90" i="2"/>
  <c r="X90" i="2"/>
  <c r="V105" i="2"/>
  <c r="P105" i="1"/>
  <c r="X105" i="2"/>
  <c r="P14" i="1"/>
  <c r="X14" i="2"/>
  <c r="V14" i="2"/>
  <c r="X50" i="2"/>
  <c r="P50" i="1"/>
  <c r="V50" i="2"/>
  <c r="P108" i="1"/>
  <c r="X108" i="2"/>
  <c r="V108" i="2"/>
  <c r="V92" i="2"/>
  <c r="P92" i="1"/>
  <c r="X92" i="2"/>
  <c r="V88" i="2"/>
  <c r="P88" i="1"/>
  <c r="X88" i="2"/>
  <c r="V8" i="2"/>
  <c r="X8" i="2"/>
  <c r="P8" i="1"/>
  <c r="X47" i="2"/>
  <c r="V47" i="2"/>
  <c r="P47" i="1"/>
  <c r="X109" i="2"/>
  <c r="V109" i="2"/>
  <c r="P109" i="1"/>
  <c r="V37" i="2"/>
  <c r="X37" i="2"/>
  <c r="P37" i="1"/>
  <c r="V97" i="2"/>
  <c r="X97" i="2"/>
  <c r="P97" i="1"/>
  <c r="X79" i="2"/>
  <c r="V79" i="2"/>
  <c r="P79" i="1"/>
  <c r="X74" i="2"/>
  <c r="P74" i="1"/>
  <c r="V74" i="2"/>
  <c r="V51" i="2"/>
  <c r="P51" i="1"/>
  <c r="X51" i="2"/>
  <c r="P32" i="1"/>
  <c r="V32" i="2"/>
  <c r="X32" i="2"/>
  <c r="V80" i="2"/>
  <c r="X80" i="2"/>
  <c r="P80" i="1"/>
  <c r="X84" i="2"/>
  <c r="V84" i="2"/>
  <c r="P84" i="1"/>
  <c r="X20" i="2"/>
  <c r="V20" i="2"/>
  <c r="P20" i="1"/>
  <c r="P94" i="1"/>
  <c r="V94" i="2"/>
  <c r="X94" i="2"/>
  <c r="V26" i="2"/>
  <c r="X26" i="2"/>
  <c r="P26" i="1"/>
  <c r="P107" i="1"/>
  <c r="X107" i="2"/>
  <c r="V107" i="2"/>
  <c r="P56" i="1"/>
  <c r="X56" i="2"/>
  <c r="V56" i="2"/>
  <c r="X55" i="2"/>
  <c r="V55" i="2"/>
  <c r="P55" i="1"/>
  <c r="P18" i="1"/>
  <c r="V18" i="2"/>
  <c r="X18" i="2"/>
  <c r="X48" i="2"/>
  <c r="V48" i="2"/>
  <c r="P48" i="1"/>
  <c r="P101" i="1"/>
  <c r="V101" i="2"/>
  <c r="X101" i="2"/>
  <c r="X78" i="2"/>
  <c r="P78" i="1"/>
  <c r="V78" i="2"/>
  <c r="V83" i="2"/>
  <c r="X83" i="2"/>
  <c r="P83" i="1"/>
  <c r="P68" i="1"/>
  <c r="X68" i="2"/>
  <c r="V68" i="2"/>
  <c r="P31" i="1"/>
  <c r="X31" i="2"/>
  <c r="V31" i="2"/>
  <c r="V41" i="2"/>
  <c r="P41" i="1"/>
  <c r="X41" i="2"/>
  <c r="V104" i="2"/>
  <c r="X104" i="2"/>
  <c r="P104" i="1"/>
  <c r="X93" i="2"/>
  <c r="P93" i="1"/>
  <c r="V93" i="2"/>
  <c r="V33" i="2"/>
  <c r="X33" i="2"/>
  <c r="P33" i="1"/>
  <c r="P63" i="1"/>
  <c r="V63" i="2"/>
  <c r="X63" i="2"/>
  <c r="X77" i="2"/>
  <c r="V77" i="2"/>
  <c r="P77" i="1"/>
  <c r="X57" i="2"/>
  <c r="V57" i="2"/>
  <c r="P57" i="1"/>
  <c r="X25" i="2"/>
  <c r="V25" i="2"/>
  <c r="P25" i="1"/>
  <c r="X11" i="2"/>
  <c r="V11" i="2"/>
  <c r="P11" i="1"/>
  <c r="X35" i="2"/>
  <c r="P35" i="1"/>
  <c r="V35" i="2"/>
  <c r="P106" i="1"/>
  <c r="X106" i="2"/>
  <c r="V106" i="2"/>
  <c r="P64" i="1"/>
  <c r="X64" i="2"/>
  <c r="V64" i="2"/>
  <c r="V21" i="2"/>
  <c r="P21" i="1"/>
  <c r="X21" i="2"/>
  <c r="X22" i="2"/>
  <c r="P22" i="1"/>
  <c r="V22" i="2"/>
  <c r="P38" i="1"/>
  <c r="X38" i="2"/>
  <c r="V38" i="2"/>
  <c r="X43" i="2"/>
  <c r="V43" i="2"/>
  <c r="P43" i="1"/>
  <c r="P85" i="1"/>
  <c r="V85" i="2"/>
  <c r="X85" i="2"/>
  <c r="V70" i="2"/>
  <c r="P70" i="1"/>
  <c r="X70" i="2"/>
  <c r="X98" i="2"/>
  <c r="P98" i="1"/>
  <c r="V98" i="2"/>
  <c r="V54" i="2"/>
  <c r="X54" i="2"/>
  <c r="P54" i="1"/>
  <c r="X110" i="2"/>
  <c r="P110" i="1"/>
  <c r="V110" i="2"/>
  <c r="P17" i="1"/>
  <c r="V17" i="2"/>
  <c r="X17" i="2"/>
  <c r="X27" i="2"/>
  <c r="V27" i="2"/>
  <c r="P27" i="1"/>
  <c r="X72" i="2"/>
  <c r="V72" i="2"/>
  <c r="P72" i="1"/>
  <c r="V30" i="2"/>
  <c r="X30" i="2"/>
  <c r="P30" i="1"/>
  <c r="V73" i="2"/>
  <c r="X73" i="2"/>
  <c r="P73" i="1"/>
  <c r="X24" i="2"/>
  <c r="P24" i="1"/>
  <c r="V24" i="2"/>
  <c r="X19" i="2"/>
  <c r="P19" i="1"/>
  <c r="V19" i="2"/>
  <c r="X5" i="2"/>
  <c r="P5" i="1"/>
  <c r="V5" i="2"/>
  <c r="P4" i="1"/>
  <c r="V4" i="2"/>
  <c r="X4" i="2"/>
  <c r="V45" i="2"/>
  <c r="P45" i="1"/>
  <c r="X45" i="2"/>
  <c r="V61" i="2"/>
  <c r="X61" i="2"/>
  <c r="P61" i="1"/>
  <c r="P15" i="1"/>
  <c r="V15" i="2"/>
  <c r="X15" i="2"/>
  <c r="V59" i="2"/>
  <c r="X59" i="2"/>
  <c r="P59" i="1"/>
  <c r="X7" i="2"/>
  <c r="P7" i="1"/>
  <c r="V7" i="2"/>
  <c r="X71" i="2"/>
  <c r="V71" i="2"/>
  <c r="P71" i="1"/>
  <c r="X91" i="2"/>
  <c r="V91" i="2"/>
  <c r="P91" i="1"/>
  <c r="P65" i="1"/>
  <c r="X65" i="2"/>
  <c r="V65" i="2"/>
  <c r="X40" i="2"/>
  <c r="P40" i="1"/>
  <c r="V40" i="2"/>
  <c r="P6" i="1"/>
  <c r="V6" i="2"/>
  <c r="X6" i="2"/>
  <c r="X36" i="2"/>
  <c r="P36" i="1"/>
  <c r="V36" i="2"/>
  <c r="P87" i="1"/>
  <c r="V87" i="2"/>
  <c r="X87" i="2"/>
  <c r="E29" i="1"/>
  <c r="E95" i="1"/>
  <c r="E49" i="1"/>
  <c r="E96" i="1"/>
  <c r="E66" i="1"/>
  <c r="E9" i="1"/>
  <c r="E82" i="1"/>
  <c r="E39" i="1"/>
  <c r="E12" i="1"/>
  <c r="E53" i="1"/>
  <c r="E99" i="1"/>
  <c r="E16" i="1"/>
  <c r="E103" i="1"/>
  <c r="E89" i="1"/>
  <c r="E13" i="1"/>
  <c r="E100" i="1"/>
  <c r="E58" i="1"/>
  <c r="E3" i="1"/>
  <c r="E67" i="1"/>
  <c r="E62" i="1"/>
  <c r="E23" i="1"/>
  <c r="E34" i="1"/>
  <c r="E86" i="1"/>
  <c r="E75" i="1"/>
  <c r="E42" i="1"/>
  <c r="E102" i="1"/>
  <c r="E69" i="1"/>
  <c r="E52" i="1"/>
  <c r="E76" i="1"/>
  <c r="E60" i="1"/>
  <c r="E44" i="1"/>
  <c r="E81" i="1"/>
  <c r="E46" i="1"/>
  <c r="E28" i="1"/>
  <c r="E90" i="1"/>
  <c r="E105" i="1"/>
  <c r="E14" i="1"/>
  <c r="E50" i="1"/>
  <c r="E108" i="1"/>
  <c r="E92" i="1"/>
  <c r="E88" i="1"/>
  <c r="E8" i="1"/>
  <c r="E47" i="1"/>
  <c r="E109" i="1"/>
  <c r="E37" i="1"/>
  <c r="E97" i="1"/>
  <c r="E79" i="1"/>
  <c r="E74" i="1"/>
  <c r="E51" i="1"/>
  <c r="E32" i="1"/>
  <c r="E80" i="1"/>
  <c r="E84" i="1"/>
  <c r="E20" i="1"/>
  <c r="E94" i="1"/>
  <c r="E26" i="1"/>
  <c r="E107" i="1"/>
  <c r="E56" i="1"/>
  <c r="E55" i="1"/>
  <c r="E18" i="1"/>
  <c r="E48" i="1"/>
  <c r="E101" i="1"/>
  <c r="E78" i="1"/>
  <c r="E83" i="1"/>
  <c r="E68" i="1"/>
  <c r="E31" i="1"/>
  <c r="E41" i="1"/>
  <c r="E104" i="1"/>
  <c r="E93" i="1"/>
  <c r="E33" i="1"/>
  <c r="E63" i="1"/>
  <c r="E77" i="1"/>
  <c r="E57" i="1"/>
  <c r="E25" i="1"/>
  <c r="E11" i="1"/>
  <c r="E35" i="1"/>
  <c r="E106" i="1"/>
  <c r="E64" i="1"/>
  <c r="E21" i="1"/>
  <c r="E22" i="1"/>
  <c r="E38" i="1"/>
  <c r="E43" i="1"/>
  <c r="E85" i="1"/>
  <c r="E70" i="1"/>
  <c r="E98" i="1"/>
  <c r="E54" i="1"/>
  <c r="E110" i="1"/>
  <c r="E17" i="1"/>
  <c r="E27" i="1"/>
  <c r="E72" i="1"/>
  <c r="E30" i="1"/>
  <c r="E73" i="1"/>
  <c r="E24" i="1"/>
  <c r="E19" i="1"/>
  <c r="E5" i="1"/>
  <c r="E4" i="1"/>
  <c r="E45" i="1"/>
  <c r="E61" i="1"/>
  <c r="E15" i="1"/>
  <c r="E59" i="1"/>
  <c r="E7" i="1"/>
  <c r="E71" i="1"/>
  <c r="E91" i="1"/>
  <c r="E65" i="1"/>
  <c r="E40" i="1"/>
  <c r="E6" i="1"/>
  <c r="E36" i="1"/>
  <c r="E87" i="1"/>
  <c r="AC2" i="3"/>
  <c r="O2" i="2"/>
  <c r="AD2" i="4"/>
  <c r="M12" i="3" a="1"/>
  <c r="M42" i="3" a="1"/>
  <c r="M88" i="3" a="1"/>
  <c r="M56" i="3" a="1"/>
  <c r="M25" i="3" a="1"/>
  <c r="M72" i="3" a="1"/>
  <c r="M6" i="3" a="1"/>
  <c r="M89" i="3" a="1"/>
  <c r="M60" i="3" a="1"/>
  <c r="M97" i="3" a="1"/>
  <c r="M78" i="3" a="1"/>
  <c r="M21" i="3" a="1"/>
  <c r="M5" i="3" a="1"/>
  <c r="M49" i="3" a="1"/>
  <c r="M67" i="3" a="1"/>
  <c r="M90" i="3" a="1"/>
  <c r="M80" i="3" a="1"/>
  <c r="M104" i="3" a="1"/>
  <c r="M70" i="3" a="1"/>
  <c r="M59" i="3" a="1"/>
  <c r="M96" i="3" a="1"/>
  <c r="M62" i="3" a="1"/>
  <c r="M105" i="3" a="1"/>
  <c r="M84" i="3" a="1"/>
  <c r="M93" i="3" a="1"/>
  <c r="M98" i="3" a="1"/>
  <c r="M7" i="3" a="1"/>
  <c r="M76" i="3" a="1"/>
  <c r="M37" i="3" a="1"/>
  <c r="M101" i="3" a="1"/>
  <c r="M64" i="3" a="1"/>
  <c r="M19" i="3" a="1"/>
  <c r="M28" i="3" a="1"/>
  <c r="M32" i="3" a="1"/>
  <c r="M15" i="3" a="1"/>
  <c r="M86" i="3" a="1"/>
  <c r="M17" i="3" a="1"/>
  <c r="M75" i="3" a="1"/>
  <c r="M57" i="3" a="1"/>
  <c r="M103" i="3" a="1"/>
  <c r="M95" i="3" a="1"/>
  <c r="M85" i="3" a="1"/>
  <c r="M108" i="3" a="1"/>
  <c r="M65" i="3" a="1"/>
  <c r="M107" i="3" a="1"/>
  <c r="M29" i="3" a="1"/>
  <c r="M58" i="3" a="1"/>
  <c r="M46" i="3" a="1"/>
  <c r="M51" i="3" a="1"/>
  <c r="M31" i="3" a="1"/>
  <c r="M43" i="3" a="1"/>
  <c r="M61" i="3" a="1"/>
  <c r="M9" i="3" a="1"/>
  <c r="M34" i="3" a="1"/>
  <c r="M50" i="3" a="1"/>
  <c r="M94" i="3" a="1"/>
  <c r="M63" i="3" a="1"/>
  <c r="M110" i="3" a="1"/>
  <c r="M91" i="3" a="1"/>
  <c r="M99" i="3" a="1"/>
  <c r="M69" i="3" a="1"/>
  <c r="M47" i="3" a="1"/>
  <c r="M18" i="3" a="1"/>
  <c r="M35" i="3" a="1"/>
  <c r="M73" i="3" a="1"/>
  <c r="M87" i="3" a="1"/>
  <c r="M16" i="3" a="1"/>
  <c r="M52" i="3" a="1"/>
  <c r="M109" i="3" a="1"/>
  <c r="M48" i="3" a="1"/>
  <c r="M106" i="3" a="1"/>
  <c r="M24" i="3" a="1"/>
  <c r="P2" i="1" a="1"/>
  <c r="X2" i="2" a="1"/>
  <c r="M26" i="3" a="1"/>
  <c r="M27" i="3" a="1"/>
  <c r="M66" i="3" a="1"/>
  <c r="M23" i="3" a="1"/>
  <c r="M14" i="3" a="1"/>
  <c r="M20" i="3" a="1"/>
  <c r="M33" i="3" a="1"/>
  <c r="M54" i="3" a="1"/>
  <c r="M71" i="3" a="1"/>
  <c r="M53" i="3" a="1"/>
  <c r="M102" i="3" a="1"/>
  <c r="M8" i="3" a="1"/>
  <c r="M55" i="3" a="1"/>
  <c r="M11" i="3" a="1"/>
  <c r="M30" i="3" a="1"/>
  <c r="M36" i="3" a="1"/>
  <c r="M13" i="3" a="1"/>
  <c r="M44" i="3" a="1"/>
  <c r="M79" i="3" a="1"/>
  <c r="M83" i="3" a="1"/>
  <c r="M22" i="3" a="1"/>
  <c r="M4" i="3" a="1"/>
  <c r="V2" i="2" a="1"/>
  <c r="M100" i="3" a="1"/>
  <c r="M81" i="3" a="1"/>
  <c r="M74" i="3" a="1"/>
  <c r="M68" i="3" a="1"/>
  <c r="M38" i="3" a="1"/>
  <c r="M45" i="3" a="1"/>
  <c r="M3" i="3" a="1"/>
  <c r="M41" i="3" a="1"/>
  <c r="M82" i="3" a="1"/>
  <c r="M77" i="3" a="1"/>
  <c r="M39" i="3" a="1"/>
  <c r="M92" i="3" a="1"/>
  <c r="M40" i="3" a="1"/>
  <c r="M40" i="3" l="1"/>
  <c r="M7" i="3"/>
  <c r="M45" i="3"/>
  <c r="M24" i="3"/>
  <c r="M27" i="3"/>
  <c r="M98" i="3"/>
  <c r="M38" i="3"/>
  <c r="M106" i="3"/>
  <c r="M57" i="3"/>
  <c r="M93" i="3"/>
  <c r="M68" i="3"/>
  <c r="M48" i="3"/>
  <c r="M107" i="3"/>
  <c r="M84" i="3"/>
  <c r="M74" i="3"/>
  <c r="M109" i="3"/>
  <c r="M92" i="3"/>
  <c r="M105" i="3"/>
  <c r="M81" i="3"/>
  <c r="M52" i="3"/>
  <c r="M75" i="3"/>
  <c r="M62" i="3"/>
  <c r="M100" i="3"/>
  <c r="M16" i="3"/>
  <c r="M39" i="3"/>
  <c r="M96" i="3"/>
  <c r="M87" i="3"/>
  <c r="M65" i="3"/>
  <c r="M59" i="3"/>
  <c r="M4" i="3"/>
  <c r="M73" i="3"/>
  <c r="M17" i="3"/>
  <c r="M70" i="3"/>
  <c r="M22" i="3"/>
  <c r="M35" i="3"/>
  <c r="M77" i="3"/>
  <c r="M104" i="3"/>
  <c r="M83" i="3"/>
  <c r="M18" i="3"/>
  <c r="M26" i="3"/>
  <c r="M80" i="3"/>
  <c r="M79" i="3"/>
  <c r="M47" i="3"/>
  <c r="M108" i="3"/>
  <c r="M90" i="3"/>
  <c r="M44" i="3"/>
  <c r="M69" i="3"/>
  <c r="M86" i="3"/>
  <c r="M67" i="3"/>
  <c r="M13" i="3"/>
  <c r="M99" i="3"/>
  <c r="M82" i="3"/>
  <c r="M49" i="3"/>
  <c r="M36" i="3"/>
  <c r="M91" i="3"/>
  <c r="M15" i="3"/>
  <c r="M5" i="3"/>
  <c r="M30" i="3"/>
  <c r="M110" i="3"/>
  <c r="M85" i="3"/>
  <c r="M21" i="3"/>
  <c r="M11" i="3"/>
  <c r="M63" i="3"/>
  <c r="M41" i="3"/>
  <c r="M78" i="3"/>
  <c r="M55" i="3"/>
  <c r="M94" i="3"/>
  <c r="M32" i="3"/>
  <c r="M97" i="3"/>
  <c r="M8" i="3"/>
  <c r="M50" i="3"/>
  <c r="M28" i="3"/>
  <c r="M60" i="3"/>
  <c r="M102" i="3"/>
  <c r="M34" i="3"/>
  <c r="M3" i="3"/>
  <c r="M89" i="3"/>
  <c r="M53" i="3"/>
  <c r="M9" i="3"/>
  <c r="M95" i="3"/>
  <c r="M6" i="3"/>
  <c r="M71" i="3"/>
  <c r="M61" i="3"/>
  <c r="M19" i="3"/>
  <c r="M72" i="3"/>
  <c r="M54" i="3"/>
  <c r="M43" i="3"/>
  <c r="M64" i="3"/>
  <c r="M25" i="3"/>
  <c r="M33" i="3"/>
  <c r="M31" i="3"/>
  <c r="M101" i="3"/>
  <c r="M56" i="3"/>
  <c r="M20" i="3"/>
  <c r="M51" i="3"/>
  <c r="M37" i="3"/>
  <c r="M88" i="3"/>
  <c r="M14" i="3"/>
  <c r="M46" i="3"/>
  <c r="M76" i="3"/>
  <c r="M42" i="3"/>
  <c r="M23" i="3"/>
  <c r="M58" i="3"/>
  <c r="M103" i="3"/>
  <c r="M12" i="3"/>
  <c r="M66" i="3"/>
  <c r="M29" i="3"/>
  <c r="C40" i="3"/>
  <c r="C7" i="3"/>
  <c r="C45" i="3"/>
  <c r="C24" i="3"/>
  <c r="C27" i="3"/>
  <c r="C98" i="3"/>
  <c r="C38" i="3"/>
  <c r="C106" i="3"/>
  <c r="C57" i="3"/>
  <c r="C93" i="3"/>
  <c r="C68" i="3"/>
  <c r="C48" i="3"/>
  <c r="C107" i="3"/>
  <c r="C84" i="3"/>
  <c r="C74" i="3"/>
  <c r="C109" i="3"/>
  <c r="C92" i="3"/>
  <c r="C105" i="3"/>
  <c r="C81" i="3"/>
  <c r="C52" i="3"/>
  <c r="C75" i="3"/>
  <c r="C62" i="3"/>
  <c r="C100" i="3"/>
  <c r="C16" i="3"/>
  <c r="C39" i="3"/>
  <c r="C96" i="3"/>
  <c r="C87" i="3"/>
  <c r="C65" i="3"/>
  <c r="C59" i="3"/>
  <c r="C4" i="3"/>
  <c r="C73" i="3"/>
  <c r="C17" i="3"/>
  <c r="C70" i="3"/>
  <c r="C22" i="3"/>
  <c r="C35" i="3"/>
  <c r="C77" i="3"/>
  <c r="C104" i="3"/>
  <c r="C83" i="3"/>
  <c r="C18" i="3"/>
  <c r="C26" i="3"/>
  <c r="C80" i="3"/>
  <c r="C79" i="3"/>
  <c r="C47" i="3"/>
  <c r="C108" i="3"/>
  <c r="C90" i="3"/>
  <c r="C44" i="3"/>
  <c r="C69" i="3"/>
  <c r="C86" i="3"/>
  <c r="C67" i="3"/>
  <c r="C13" i="3"/>
  <c r="C99" i="3"/>
  <c r="C82" i="3"/>
  <c r="C49" i="3"/>
  <c r="C36" i="3"/>
  <c r="C91" i="3"/>
  <c r="C15" i="3"/>
  <c r="C5" i="3"/>
  <c r="C30" i="3"/>
  <c r="C110" i="3"/>
  <c r="C85" i="3"/>
  <c r="C21" i="3"/>
  <c r="C11" i="3"/>
  <c r="C63" i="3"/>
  <c r="C41" i="3"/>
  <c r="C78" i="3"/>
  <c r="C55" i="3"/>
  <c r="C94" i="3"/>
  <c r="C32" i="3"/>
  <c r="C97" i="3"/>
  <c r="C8" i="3"/>
  <c r="C50" i="3"/>
  <c r="C28" i="3"/>
  <c r="C60" i="3"/>
  <c r="C102" i="3"/>
  <c r="C34" i="3"/>
  <c r="C3" i="3"/>
  <c r="C89" i="3"/>
  <c r="C53" i="3"/>
  <c r="C9" i="3"/>
  <c r="C95" i="3"/>
  <c r="C6" i="3"/>
  <c r="C71" i="3"/>
  <c r="C61" i="3"/>
  <c r="C19" i="3"/>
  <c r="C72" i="3"/>
  <c r="C54" i="3"/>
  <c r="C43" i="3"/>
  <c r="C64" i="3"/>
  <c r="C25" i="3"/>
  <c r="C33" i="3"/>
  <c r="C31" i="3"/>
  <c r="C101" i="3"/>
  <c r="C56" i="3"/>
  <c r="C20" i="3"/>
  <c r="C51" i="3"/>
  <c r="C37" i="3"/>
  <c r="C88" i="3"/>
  <c r="C14" i="3"/>
  <c r="C46" i="3"/>
  <c r="C76" i="3"/>
  <c r="C42" i="3"/>
  <c r="C23" i="3"/>
  <c r="C58" i="3"/>
  <c r="C103" i="3"/>
  <c r="C12" i="3"/>
  <c r="C66" i="3"/>
  <c r="C29" i="3"/>
  <c r="X2" i="2"/>
  <c r="V2" i="2"/>
  <c r="E2" i="1"/>
  <c r="P2" i="1"/>
  <c r="M2" i="3" a="1"/>
  <c r="S47" i="2" l="1" a="1"/>
  <c r="S47" i="2" s="1"/>
  <c r="S48" i="2" a="1"/>
  <c r="S48" i="2" s="1"/>
  <c r="S49" i="2" a="1"/>
  <c r="S49" i="2" s="1"/>
  <c r="S50" i="2" a="1"/>
  <c r="S50" i="2" s="1"/>
  <c r="S51" i="2" a="1"/>
  <c r="S51" i="2" s="1"/>
  <c r="S52" i="2" a="1"/>
  <c r="S52" i="2" s="1"/>
  <c r="S53" i="2" a="1"/>
  <c r="S53" i="2" s="1"/>
  <c r="S54" i="2" a="1"/>
  <c r="S54" i="2" s="1"/>
  <c r="S56" i="2" a="1"/>
  <c r="S56" i="2" s="1"/>
  <c r="S58" i="2" a="1"/>
  <c r="S58" i="2" s="1"/>
  <c r="S60" i="2" a="1"/>
  <c r="S60" i="2" s="1"/>
  <c r="S62" i="2" a="1"/>
  <c r="S62" i="2" s="1"/>
  <c r="S64" i="2" a="1"/>
  <c r="S64" i="2" s="1"/>
  <c r="S66" i="2" a="1"/>
  <c r="S66" i="2" s="1"/>
  <c r="S68" i="2" a="1"/>
  <c r="S68" i="2" s="1"/>
  <c r="S70" i="2" a="1"/>
  <c r="S70" i="2" s="1"/>
  <c r="S72" i="2" a="1"/>
  <c r="S72" i="2" s="1"/>
  <c r="S74" i="2" a="1"/>
  <c r="S74" i="2" s="1"/>
  <c r="S76" i="2" a="1"/>
  <c r="S76" i="2" s="1"/>
  <c r="S78" i="2" a="1"/>
  <c r="S78" i="2" s="1"/>
  <c r="S80" i="2" a="1"/>
  <c r="S80" i="2" s="1"/>
  <c r="S82" i="2" a="1"/>
  <c r="S82" i="2" s="1"/>
  <c r="S84" i="2" a="1"/>
  <c r="S84" i="2" s="1"/>
  <c r="S86" i="2" a="1"/>
  <c r="S86" i="2" s="1"/>
  <c r="S88" i="2" a="1"/>
  <c r="S88" i="2" s="1"/>
  <c r="S55" i="2" a="1"/>
  <c r="S55" i="2" s="1"/>
  <c r="S59" i="2" a="1"/>
  <c r="S59" i="2" s="1"/>
  <c r="S63" i="2" a="1"/>
  <c r="S63" i="2" s="1"/>
  <c r="S69" i="2" a="1"/>
  <c r="S69" i="2" s="1"/>
  <c r="S77" i="2" a="1"/>
  <c r="S77" i="2" s="1"/>
  <c r="S85" i="2" a="1"/>
  <c r="S85" i="2" s="1"/>
  <c r="S105" i="2" a="1"/>
  <c r="S105" i="2" s="1"/>
  <c r="S106" i="2" a="1"/>
  <c r="S106" i="2" s="1"/>
  <c r="S107" i="2" a="1"/>
  <c r="S107" i="2" s="1"/>
  <c r="S108" i="2" a="1"/>
  <c r="S108" i="2" s="1"/>
  <c r="S109" i="2" a="1"/>
  <c r="S109" i="2" s="1"/>
  <c r="S110" i="2" a="1"/>
  <c r="S110" i="2" s="1"/>
  <c r="S71" i="2" a="1"/>
  <c r="S71" i="2" s="1"/>
  <c r="S79" i="2" a="1"/>
  <c r="S79" i="2" s="1"/>
  <c r="S87" i="2" a="1"/>
  <c r="S87" i="2" s="1"/>
  <c r="S90" i="2" a="1"/>
  <c r="S90" i="2" s="1"/>
  <c r="S92" i="2" a="1"/>
  <c r="S92" i="2" s="1"/>
  <c r="S94" i="2" a="1"/>
  <c r="S94" i="2" s="1"/>
  <c r="S96" i="2" a="1"/>
  <c r="S96" i="2" s="1"/>
  <c r="S98" i="2" a="1"/>
  <c r="S98" i="2" s="1"/>
  <c r="S100" i="2" a="1"/>
  <c r="S100" i="2" s="1"/>
  <c r="S102" i="2" a="1"/>
  <c r="S102" i="2" s="1"/>
  <c r="S104" i="2" a="1"/>
  <c r="S104" i="2" s="1"/>
  <c r="S57" i="2" a="1"/>
  <c r="S57" i="2" s="1"/>
  <c r="S61" i="2" a="1"/>
  <c r="S61" i="2" s="1"/>
  <c r="S65" i="2" a="1"/>
  <c r="S65" i="2" s="1"/>
  <c r="S73" i="2" a="1"/>
  <c r="S73" i="2" s="1"/>
  <c r="S81" i="2" a="1"/>
  <c r="S81" i="2" s="1"/>
  <c r="S67" i="2" a="1"/>
  <c r="S67" i="2" s="1"/>
  <c r="S75" i="2" a="1"/>
  <c r="S75" i="2" s="1"/>
  <c r="S89" i="2" a="1"/>
  <c r="S89" i="2" s="1"/>
  <c r="S93" i="2" a="1"/>
  <c r="S93" i="2" s="1"/>
  <c r="S83" i="2" a="1"/>
  <c r="S83" i="2" s="1"/>
  <c r="S91" i="2" a="1"/>
  <c r="S91" i="2" s="1"/>
  <c r="S97" i="2" a="1"/>
  <c r="S97" i="2" s="1"/>
  <c r="S95" i="2" a="1"/>
  <c r="S95" i="2" s="1"/>
  <c r="S103" i="2" a="1"/>
  <c r="S103" i="2" s="1"/>
  <c r="S101" i="2" a="1"/>
  <c r="S101" i="2" s="1"/>
  <c r="S99" i="2" a="1"/>
  <c r="S99" i="2" s="1"/>
  <c r="M2" i="3"/>
  <c r="C2" i="3"/>
  <c r="S43" i="2" a="1"/>
  <c r="S43" i="2" s="1"/>
  <c r="S41" i="2" a="1"/>
  <c r="S41" i="2" s="1"/>
  <c r="S39" i="2" a="1"/>
  <c r="S39" i="2" s="1"/>
  <c r="S37" i="2" a="1"/>
  <c r="S37" i="2" s="1"/>
  <c r="S36" i="2" a="1"/>
  <c r="S36" i="2" s="1"/>
  <c r="S33" i="2" a="1"/>
  <c r="S33" i="2" s="1"/>
  <c r="S32" i="2" a="1"/>
  <c r="S32" i="2" s="1"/>
  <c r="S30" i="2" a="1"/>
  <c r="S30" i="2" s="1"/>
  <c r="S27" i="2" a="1"/>
  <c r="S27" i="2" s="1"/>
  <c r="S25" i="2" a="1"/>
  <c r="S25" i="2" s="1"/>
  <c r="S23" i="2" a="1"/>
  <c r="S23" i="2" s="1"/>
  <c r="S21" i="2" a="1"/>
  <c r="S21" i="2" s="1"/>
  <c r="S19" i="2" a="1"/>
  <c r="S19" i="2" s="1"/>
  <c r="S46" i="2" a="1"/>
  <c r="S46" i="2" s="1"/>
  <c r="S45" i="2" a="1"/>
  <c r="S45" i="2" s="1"/>
  <c r="S44" i="2" a="1"/>
  <c r="S44" i="2" s="1"/>
  <c r="S42" i="2" a="1"/>
  <c r="S42" i="2" s="1"/>
  <c r="S40" i="2" a="1"/>
  <c r="S40" i="2" s="1"/>
  <c r="S38" i="2" a="1"/>
  <c r="S38" i="2" s="1"/>
  <c r="S35" i="2" a="1"/>
  <c r="S35" i="2" s="1"/>
  <c r="S34" i="2" a="1"/>
  <c r="S34" i="2" s="1"/>
  <c r="S31" i="2" a="1"/>
  <c r="S31" i="2" s="1"/>
  <c r="S29" i="2" a="1"/>
  <c r="S29" i="2" s="1"/>
  <c r="S28" i="2" a="1"/>
  <c r="S28" i="2" s="1"/>
  <c r="S26" i="2" a="1"/>
  <c r="S26" i="2" s="1"/>
  <c r="S24" i="2" a="1"/>
  <c r="S24" i="2" s="1"/>
  <c r="S22" i="2" a="1"/>
  <c r="S22" i="2" s="1"/>
  <c r="S20" i="2" a="1"/>
  <c r="S20" i="2" s="1"/>
  <c r="S17" i="2" a="1"/>
  <c r="S17" i="2" s="1"/>
  <c r="S14" i="2" a="1"/>
  <c r="S14" i="2" s="1"/>
  <c r="S10" i="2" a="1"/>
  <c r="S10" i="2" s="1"/>
  <c r="S8" i="2" a="1"/>
  <c r="S8" i="2" s="1"/>
  <c r="S5" i="2" a="1"/>
  <c r="S5" i="2" s="1"/>
  <c r="S2" i="2" a="1"/>
  <c r="S2" i="2" s="1"/>
  <c r="S18" i="2" a="1"/>
  <c r="S18" i="2" s="1"/>
  <c r="S13" i="2" a="1"/>
  <c r="S13" i="2" s="1"/>
  <c r="S11" i="2" a="1"/>
  <c r="S11" i="2" s="1"/>
  <c r="S7" i="2" a="1"/>
  <c r="S7" i="2" s="1"/>
  <c r="S4" i="2" a="1"/>
  <c r="S4" i="2" s="1"/>
  <c r="S16" i="2" a="1"/>
  <c r="S16" i="2" s="1"/>
  <c r="S15" i="2" a="1"/>
  <c r="S15" i="2" s="1"/>
  <c r="S12" i="2" a="1"/>
  <c r="S12" i="2" s="1"/>
  <c r="S9" i="2" a="1"/>
  <c r="S9" i="2" s="1"/>
  <c r="S6" i="2" a="1"/>
  <c r="S6" i="2" s="1"/>
  <c r="S3" i="2" a="1"/>
  <c r="S3" i="2" s="1"/>
  <c r="I2" i="2"/>
  <c r="H2" i="2"/>
  <c r="J2" i="2"/>
  <c r="U2" i="1"/>
  <c r="D2" i="4"/>
  <c r="V18" i="1" a="1"/>
  <c r="V11" i="1" a="1"/>
  <c r="V42" i="1" a="1"/>
  <c r="V104" i="1" a="1"/>
  <c r="V83" i="1" a="1"/>
  <c r="V77" i="1" a="1"/>
  <c r="V46" i="1" a="1"/>
  <c r="V21" i="1" a="1"/>
  <c r="V66" i="1" a="1"/>
  <c r="V62" i="1" a="1"/>
  <c r="V58" i="1" a="1"/>
  <c r="V38" i="1" a="1"/>
  <c r="V40" i="1" a="1"/>
  <c r="V96" i="1" a="1"/>
  <c r="V16" i="1" a="1"/>
  <c r="V95" i="1" a="1"/>
  <c r="V99" i="1" a="1"/>
  <c r="V85" i="1" a="1"/>
  <c r="V26" i="1" a="1"/>
  <c r="V69" i="1" a="1"/>
  <c r="V51" i="1" a="1"/>
  <c r="V52" i="1" a="1"/>
  <c r="V98" i="1" a="1"/>
  <c r="V87" i="1" a="1"/>
  <c r="V34" i="1" a="1"/>
  <c r="V31" i="1" a="1"/>
  <c r="V33" i="1" a="1"/>
  <c r="V101" i="1" a="1"/>
  <c r="V54" i="1" a="1"/>
  <c r="V37" i="1" a="1"/>
  <c r="V64" i="1" a="1"/>
  <c r="V106" i="1" a="1"/>
  <c r="V45" i="1" a="1"/>
  <c r="V78" i="1" a="1"/>
  <c r="V29" i="1" a="1"/>
  <c r="V70" i="1" a="1"/>
  <c r="V72" i="1" a="1"/>
  <c r="V91" i="1" a="1"/>
  <c r="V80" i="1" a="1"/>
  <c r="V19" i="1" a="1"/>
  <c r="V3" i="1" a="1"/>
  <c r="V23" i="1" a="1"/>
  <c r="V4" i="1" a="1"/>
  <c r="V12" i="1" a="1"/>
  <c r="V79" i="1" a="1"/>
  <c r="V24" i="1" a="1"/>
  <c r="V90" i="1" a="1"/>
  <c r="V25" i="1" a="1"/>
  <c r="V7" i="1" a="1"/>
  <c r="V82" i="1" a="1"/>
  <c r="V36" i="1" a="1"/>
  <c r="V73" i="1" a="1"/>
  <c r="V108" i="1" a="1"/>
  <c r="V6" i="1" a="1"/>
  <c r="V43" i="1" a="1"/>
  <c r="V49" i="1" a="1"/>
  <c r="V67" i="1" a="1"/>
  <c r="V89" i="1" a="1"/>
  <c r="V28" i="1" a="1"/>
  <c r="V103" i="1" a="1"/>
  <c r="V41" i="1" a="1"/>
  <c r="V81" i="1" a="1"/>
  <c r="V22" i="1" a="1"/>
  <c r="V92" i="1" a="1"/>
  <c r="V56" i="1" a="1"/>
  <c r="V105" i="1" a="1"/>
  <c r="V107" i="1" a="1"/>
  <c r="V60" i="1" a="1"/>
  <c r="V9" i="1" a="1"/>
  <c r="V50" i="1" a="1"/>
  <c r="V47" i="1" a="1"/>
  <c r="V63" i="1" a="1"/>
  <c r="V30" i="1" a="1"/>
  <c r="V5" i="1" a="1"/>
  <c r="V35" i="1" a="1"/>
  <c r="V48" i="1" a="1"/>
  <c r="V13" i="1" a="1"/>
  <c r="V84" i="1" a="1"/>
  <c r="V68" i="1" a="1"/>
  <c r="V27" i="1" a="1"/>
  <c r="V65" i="1" a="1"/>
  <c r="V20" i="1" a="1"/>
  <c r="V88" i="1" a="1"/>
  <c r="V8" i="1" a="1"/>
  <c r="V61" i="1" a="1"/>
  <c r="V32" i="1" a="1"/>
  <c r="V55" i="1" a="1"/>
  <c r="V53" i="1" a="1"/>
  <c r="V44" i="1" a="1"/>
  <c r="V17" i="1" a="1"/>
  <c r="V94" i="1" a="1"/>
  <c r="V15" i="1" a="1"/>
  <c r="V102" i="1" a="1"/>
  <c r="V93" i="1" a="1"/>
  <c r="V76" i="1" a="1"/>
  <c r="V39" i="1" a="1"/>
  <c r="V109" i="1" a="1"/>
  <c r="V97" i="1" a="1"/>
  <c r="V86" i="1" a="1"/>
  <c r="V110" i="1" a="1"/>
  <c r="V59" i="1" a="1"/>
  <c r="V74" i="1" a="1"/>
  <c r="V10" i="1" a="1"/>
  <c r="V100" i="1" a="1"/>
  <c r="V57" i="1" a="1"/>
  <c r="V71" i="1" a="1"/>
  <c r="V75" i="1" a="1"/>
  <c r="V14" i="1" a="1"/>
  <c r="V93" i="1" l="1"/>
  <c r="V98" i="1"/>
  <c r="V106" i="1"/>
  <c r="V80" i="1"/>
  <c r="V64" i="1"/>
  <c r="V51" i="1"/>
  <c r="V99" i="1"/>
  <c r="V97" i="1"/>
  <c r="V89" i="1"/>
  <c r="V73" i="1"/>
  <c r="V104" i="1"/>
  <c r="V96" i="1"/>
  <c r="V87" i="1"/>
  <c r="V109" i="1"/>
  <c r="V105" i="1"/>
  <c r="V63" i="1"/>
  <c r="V86" i="1"/>
  <c r="V78" i="1"/>
  <c r="V70" i="1"/>
  <c r="V62" i="1"/>
  <c r="V54" i="1"/>
  <c r="V50" i="1"/>
  <c r="V81" i="1"/>
  <c r="V90" i="1"/>
  <c r="V69" i="1"/>
  <c r="V72" i="1"/>
  <c r="V101" i="1"/>
  <c r="V91" i="1"/>
  <c r="V75" i="1"/>
  <c r="V65" i="1"/>
  <c r="V102" i="1"/>
  <c r="V94" i="1"/>
  <c r="V79" i="1"/>
  <c r="V108" i="1"/>
  <c r="V85" i="1"/>
  <c r="V59" i="1"/>
  <c r="V84" i="1"/>
  <c r="V76" i="1"/>
  <c r="V68" i="1"/>
  <c r="V60" i="1"/>
  <c r="V53" i="1"/>
  <c r="V49" i="1"/>
  <c r="V95" i="1"/>
  <c r="V57" i="1"/>
  <c r="V110" i="1"/>
  <c r="V88" i="1"/>
  <c r="V56" i="1"/>
  <c r="V103" i="1"/>
  <c r="V83" i="1"/>
  <c r="V67" i="1"/>
  <c r="V61" i="1"/>
  <c r="V100" i="1"/>
  <c r="V92" i="1"/>
  <c r="V71" i="1"/>
  <c r="V107" i="1"/>
  <c r="V77" i="1"/>
  <c r="V55" i="1"/>
  <c r="V82" i="1"/>
  <c r="V74" i="1"/>
  <c r="V66" i="1"/>
  <c r="V58" i="1"/>
  <c r="V52" i="1"/>
  <c r="V48" i="1"/>
  <c r="V47" i="1"/>
  <c r="V45" i="1"/>
  <c r="V39" i="1"/>
  <c r="V17" i="1"/>
  <c r="V13" i="1"/>
  <c r="V9" i="1"/>
  <c r="V5" i="1"/>
  <c r="V29" i="1"/>
  <c r="V21" i="1"/>
  <c r="V38" i="1"/>
  <c r="V30" i="1"/>
  <c r="V22" i="1"/>
  <c r="V46" i="1"/>
  <c r="V37" i="1"/>
  <c r="V16" i="1"/>
  <c r="V12" i="1"/>
  <c r="V8" i="1"/>
  <c r="V35" i="1"/>
  <c r="V27" i="1"/>
  <c r="V44" i="1"/>
  <c r="V36" i="1"/>
  <c r="V28" i="1"/>
  <c r="V20" i="1"/>
  <c r="V43" i="1"/>
  <c r="V19" i="1"/>
  <c r="V15" i="1"/>
  <c r="V11" i="1"/>
  <c r="V7" i="1"/>
  <c r="V33" i="1"/>
  <c r="V25" i="1"/>
  <c r="V42" i="1"/>
  <c r="V34" i="1"/>
  <c r="V26" i="1"/>
  <c r="V4" i="1"/>
  <c r="V41" i="1"/>
  <c r="V18" i="1"/>
  <c r="V14" i="1"/>
  <c r="V10" i="1"/>
  <c r="V6" i="1"/>
  <c r="V31" i="1"/>
  <c r="V23" i="1"/>
  <c r="V40" i="1"/>
  <c r="V32" i="1"/>
  <c r="V24" i="1"/>
  <c r="V3" i="1"/>
  <c r="D1" i="1"/>
  <c r="AP2" i="4" s="1"/>
  <c r="V2" i="1" a="1"/>
  <c r="L7" i="3" a="1"/>
  <c r="L59" i="3" a="1"/>
  <c r="L94" i="3" a="1"/>
  <c r="L58" i="3" a="1"/>
  <c r="L49" i="3" a="1"/>
  <c r="L68" i="3" a="1"/>
  <c r="L3" i="3" a="1"/>
  <c r="L92" i="3" a="1"/>
  <c r="L83" i="3" a="1"/>
  <c r="L51" i="3" a="1"/>
  <c r="L70" i="3" a="1"/>
  <c r="L100" i="3" a="1"/>
  <c r="L8" i="3" a="1"/>
  <c r="L62" i="3" a="1"/>
  <c r="L26" i="3" a="1"/>
  <c r="L18" i="3" a="1"/>
  <c r="L65" i="3" a="1"/>
  <c r="L22" i="3" a="1"/>
  <c r="L13" i="3" a="1"/>
  <c r="L60" i="3" a="1"/>
  <c r="L38" i="3" a="1"/>
  <c r="L44" i="3" a="1"/>
  <c r="L104" i="3" a="1"/>
  <c r="L20" i="3" a="1"/>
  <c r="L29" i="3" a="1"/>
  <c r="L99" i="3" a="1"/>
  <c r="L50" i="3" a="1"/>
  <c r="L90" i="3" a="1"/>
  <c r="L55" i="3" a="1"/>
  <c r="L71" i="3" a="1"/>
  <c r="L98" i="3" a="1"/>
  <c r="L78" i="3" a="1"/>
  <c r="L86" i="3" a="1"/>
  <c r="L21" i="3" a="1"/>
  <c r="L109" i="3" a="1"/>
  <c r="L80" i="3" a="1"/>
  <c r="L75" i="3" a="1"/>
  <c r="L17" i="3" a="1"/>
  <c r="L91" i="3" a="1"/>
  <c r="L40" i="3" a="1"/>
  <c r="L28" i="3" a="1"/>
  <c r="L34" i="3" a="1"/>
  <c r="L85" i="3" a="1"/>
  <c r="L25" i="3" a="1"/>
  <c r="L5" i="3" a="1"/>
  <c r="L31" i="3" a="1"/>
  <c r="L63" i="3" a="1"/>
  <c r="L96" i="3" a="1"/>
  <c r="L27" i="3" a="1"/>
  <c r="L105" i="3" a="1"/>
  <c r="L93" i="3" a="1"/>
  <c r="L101" i="3" a="1"/>
  <c r="L84" i="3" a="1"/>
  <c r="L108" i="3" a="1"/>
  <c r="L74" i="3" a="1"/>
  <c r="L67" i="3" a="1"/>
  <c r="L10" i="3" a="1"/>
  <c r="L6" i="3" a="1"/>
  <c r="L52" i="3" a="1"/>
  <c r="L54" i="3" a="1"/>
  <c r="L107" i="3" a="1"/>
  <c r="L45" i="3" a="1"/>
  <c r="L33" i="3" a="1"/>
  <c r="L102" i="3" a="1"/>
  <c r="L88" i="3" a="1"/>
  <c r="L24" i="3" a="1"/>
  <c r="L77" i="3" a="1"/>
  <c r="L42" i="3" a="1"/>
  <c r="L64" i="3" a="1"/>
  <c r="L53" i="3" a="1"/>
  <c r="L89" i="3" a="1"/>
  <c r="L23" i="3" a="1"/>
  <c r="L35" i="3" a="1"/>
  <c r="L36" i="3" a="1"/>
  <c r="L72" i="3" a="1"/>
  <c r="L39" i="3" a="1"/>
  <c r="L14" i="3" a="1"/>
  <c r="L61" i="3" a="1"/>
  <c r="L56" i="3" a="1"/>
  <c r="L9" i="3" a="1"/>
  <c r="L48" i="3" a="1"/>
  <c r="L110" i="3" a="1"/>
  <c r="L46" i="3" a="1"/>
  <c r="L4" i="3" a="1"/>
  <c r="L15" i="3" a="1"/>
  <c r="L79" i="3" a="1"/>
  <c r="L32" i="3" a="1"/>
  <c r="L106" i="3" a="1"/>
  <c r="L82" i="3" a="1"/>
  <c r="L12" i="3" a="1"/>
  <c r="L97" i="3" a="1"/>
  <c r="L76" i="3" a="1"/>
  <c r="L37" i="3" a="1"/>
  <c r="L43" i="3" a="1"/>
  <c r="L87" i="3" a="1"/>
  <c r="L47" i="3" a="1"/>
  <c r="L81" i="3" a="1"/>
  <c r="L19" i="3" a="1"/>
  <c r="L69" i="3" a="1"/>
  <c r="L11" i="3" a="1"/>
  <c r="L95" i="3" a="1"/>
  <c r="L30" i="3" a="1"/>
  <c r="L41" i="3" a="1"/>
  <c r="L66" i="3" a="1"/>
  <c r="L103" i="3" a="1"/>
  <c r="L16" i="3" a="1"/>
  <c r="L73" i="3" a="1"/>
  <c r="L57" i="3" a="1"/>
  <c r="L47" i="3" l="1"/>
  <c r="X47" i="4" s="1"/>
  <c r="L66" i="3"/>
  <c r="X66" i="4" s="1"/>
  <c r="L77" i="3"/>
  <c r="X77" i="4" s="1"/>
  <c r="L100" i="3"/>
  <c r="X100" i="4" s="1"/>
  <c r="L103" i="3"/>
  <c r="X103" i="4" s="1"/>
  <c r="L57" i="3"/>
  <c r="X57" i="4" s="1"/>
  <c r="L60" i="3"/>
  <c r="X60" i="4" s="1"/>
  <c r="L59" i="3"/>
  <c r="X59" i="4" s="1"/>
  <c r="L94" i="3"/>
  <c r="X94" i="4" s="1"/>
  <c r="L91" i="3"/>
  <c r="X91" i="4" s="1"/>
  <c r="L90" i="3"/>
  <c r="X90" i="4" s="1"/>
  <c r="L62" i="3"/>
  <c r="X62" i="4" s="1"/>
  <c r="L63" i="3"/>
  <c r="X63" i="4" s="1"/>
  <c r="L96" i="3"/>
  <c r="X96" i="4" s="1"/>
  <c r="L97" i="3"/>
  <c r="X97" i="4" s="1"/>
  <c r="L80" i="3"/>
  <c r="X80" i="4" s="1"/>
  <c r="L48" i="3"/>
  <c r="X48" i="4" s="1"/>
  <c r="L74" i="3"/>
  <c r="X74" i="4" s="1"/>
  <c r="L107" i="3"/>
  <c r="X107" i="4" s="1"/>
  <c r="L61" i="3"/>
  <c r="X61" i="4" s="1"/>
  <c r="L56" i="3"/>
  <c r="X56" i="4" s="1"/>
  <c r="L95" i="3"/>
  <c r="X95" i="4" s="1"/>
  <c r="L68" i="3"/>
  <c r="X68" i="4" s="1"/>
  <c r="L85" i="3"/>
  <c r="X85" i="4" s="1"/>
  <c r="L102" i="3"/>
  <c r="X102" i="4" s="1"/>
  <c r="L101" i="3"/>
  <c r="X101" i="4" s="1"/>
  <c r="L81" i="3"/>
  <c r="X81" i="4" s="1"/>
  <c r="L70" i="3"/>
  <c r="X70" i="4" s="1"/>
  <c r="L105" i="3"/>
  <c r="X105" i="4" s="1"/>
  <c r="L104" i="3"/>
  <c r="X104" i="4" s="1"/>
  <c r="L99" i="3"/>
  <c r="X99" i="4" s="1"/>
  <c r="L106" i="3"/>
  <c r="X106" i="4" s="1"/>
  <c r="L88" i="3"/>
  <c r="X88" i="4" s="1"/>
  <c r="L52" i="3"/>
  <c r="X52" i="4" s="1"/>
  <c r="L82" i="3"/>
  <c r="X82" i="4" s="1"/>
  <c r="L71" i="3"/>
  <c r="X71" i="4" s="1"/>
  <c r="L67" i="3"/>
  <c r="X67" i="4" s="1"/>
  <c r="L49" i="3"/>
  <c r="X49" i="4" s="1"/>
  <c r="L76" i="3"/>
  <c r="X76" i="4" s="1"/>
  <c r="L108" i="3"/>
  <c r="X108" i="4" s="1"/>
  <c r="L65" i="3"/>
  <c r="X65" i="4" s="1"/>
  <c r="L72" i="3"/>
  <c r="X72" i="4" s="1"/>
  <c r="L50" i="3"/>
  <c r="X50" i="4" s="1"/>
  <c r="L78" i="3"/>
  <c r="X78" i="4" s="1"/>
  <c r="L109" i="3"/>
  <c r="X109" i="4" s="1"/>
  <c r="L73" i="3"/>
  <c r="X73" i="4" s="1"/>
  <c r="L51" i="3"/>
  <c r="X51" i="4" s="1"/>
  <c r="L98" i="3"/>
  <c r="X98" i="4" s="1"/>
  <c r="L58" i="3"/>
  <c r="X58" i="4" s="1"/>
  <c r="L55" i="3"/>
  <c r="X55" i="4" s="1"/>
  <c r="L92" i="3"/>
  <c r="X92" i="4" s="1"/>
  <c r="L83" i="3"/>
  <c r="X83" i="4" s="1"/>
  <c r="L110" i="3"/>
  <c r="L53" i="3"/>
  <c r="X53" i="4" s="1"/>
  <c r="L84" i="3"/>
  <c r="X84" i="4" s="1"/>
  <c r="L79" i="3"/>
  <c r="X79" i="4" s="1"/>
  <c r="L75" i="3"/>
  <c r="X75" i="4" s="1"/>
  <c r="L69" i="3"/>
  <c r="X69" i="4" s="1"/>
  <c r="L54" i="3"/>
  <c r="X54" i="4" s="1"/>
  <c r="L86" i="3"/>
  <c r="X86" i="4" s="1"/>
  <c r="L87" i="3"/>
  <c r="X87" i="4" s="1"/>
  <c r="L89" i="3"/>
  <c r="X89" i="4" s="1"/>
  <c r="L64" i="3"/>
  <c r="X64" i="4" s="1"/>
  <c r="L93" i="3"/>
  <c r="X93" i="4" s="1"/>
  <c r="X110" i="4"/>
  <c r="L32" i="3"/>
  <c r="L6" i="3"/>
  <c r="L41" i="3"/>
  <c r="L34" i="3"/>
  <c r="L7" i="3"/>
  <c r="L43" i="3"/>
  <c r="L44" i="3"/>
  <c r="L12" i="3"/>
  <c r="L22" i="3"/>
  <c r="L29" i="3"/>
  <c r="L17" i="3"/>
  <c r="L40" i="3"/>
  <c r="L10" i="3"/>
  <c r="L42" i="3"/>
  <c r="L11" i="3"/>
  <c r="L20" i="3"/>
  <c r="L27" i="3"/>
  <c r="L16" i="3"/>
  <c r="L30" i="3"/>
  <c r="L5" i="3"/>
  <c r="L39" i="3"/>
  <c r="L3" i="3"/>
  <c r="L23" i="3"/>
  <c r="L14" i="3"/>
  <c r="L4" i="3"/>
  <c r="L25" i="3"/>
  <c r="L15" i="3"/>
  <c r="L28" i="3"/>
  <c r="L35" i="3"/>
  <c r="L37" i="3"/>
  <c r="L38" i="3"/>
  <c r="L9" i="3"/>
  <c r="L45" i="3"/>
  <c r="L24" i="3"/>
  <c r="L31" i="3"/>
  <c r="L18" i="3"/>
  <c r="L26" i="3"/>
  <c r="L33" i="3"/>
  <c r="L19" i="3"/>
  <c r="L36" i="3"/>
  <c r="L8" i="3"/>
  <c r="L46" i="3"/>
  <c r="L21" i="3"/>
  <c r="L13" i="3"/>
  <c r="V2" i="1"/>
  <c r="N43" i="2" a="1"/>
  <c r="G42" i="1" a="1"/>
  <c r="N97" i="2" a="1"/>
  <c r="N110" i="2" a="1"/>
  <c r="N100" i="2" a="1"/>
  <c r="N81" i="2" a="1"/>
  <c r="G48" i="1" a="1"/>
  <c r="G19" i="1" a="1"/>
  <c r="N76" i="2" a="1"/>
  <c r="N46" i="2" a="1"/>
  <c r="N70" i="2" a="1"/>
  <c r="N95" i="2" a="1"/>
  <c r="N79" i="2" a="1"/>
  <c r="N48" i="2" a="1"/>
  <c r="G74" i="1" a="1"/>
  <c r="G17" i="1" a="1"/>
  <c r="G79" i="1" a="1"/>
  <c r="G36" i="1" a="1"/>
  <c r="G14" i="1" a="1"/>
  <c r="N104" i="2" a="1"/>
  <c r="N36" i="2" a="1"/>
  <c r="N108" i="2" a="1"/>
  <c r="G98" i="1" a="1"/>
  <c r="G24" i="1" a="1"/>
  <c r="N68" i="2" a="1"/>
  <c r="G99" i="1" a="1"/>
  <c r="N38" i="2" a="1"/>
  <c r="N20" i="2" a="1"/>
  <c r="N73" i="2" a="1"/>
  <c r="N69" i="2" a="1"/>
  <c r="G45" i="1" a="1"/>
  <c r="G91" i="1" a="1"/>
  <c r="G88" i="1" a="1"/>
  <c r="G20" i="1" a="1"/>
  <c r="G76" i="1" a="1"/>
  <c r="G68" i="1" a="1"/>
  <c r="N32" i="2" a="1"/>
  <c r="N58" i="2" a="1"/>
  <c r="N40" i="2" a="1"/>
  <c r="G40" i="1" a="1"/>
  <c r="N90" i="2" a="1"/>
  <c r="N94" i="2" a="1"/>
  <c r="N31" i="2" a="1"/>
  <c r="G89" i="1" a="1"/>
  <c r="N15" i="2" a="1"/>
  <c r="G78" i="1" a="1"/>
  <c r="N99" i="2" a="1"/>
  <c r="G95" i="1" a="1"/>
  <c r="G3" i="1" a="1"/>
  <c r="G47" i="1" a="1"/>
  <c r="N53" i="2" a="1"/>
  <c r="G29" i="1" a="1"/>
  <c r="G51" i="1" a="1"/>
  <c r="N91" i="2" a="1"/>
  <c r="G94" i="1" a="1"/>
  <c r="N7" i="2" a="1"/>
  <c r="G81" i="1" a="1"/>
  <c r="N109" i="2" a="1"/>
  <c r="N21" i="2" a="1"/>
  <c r="N67" i="2" a="1"/>
  <c r="N27" i="2" a="1"/>
  <c r="G80" i="1" a="1"/>
  <c r="G66" i="1" a="1"/>
  <c r="G11" i="1" a="1"/>
  <c r="N82" i="2" a="1"/>
  <c r="G13" i="1" a="1"/>
  <c r="G43" i="1" a="1"/>
  <c r="G7" i="1" a="1"/>
  <c r="G75" i="1" a="1"/>
  <c r="N84" i="2" a="1"/>
  <c r="G64" i="1" a="1"/>
  <c r="N8" i="2" a="1"/>
  <c r="N49" i="2" a="1"/>
  <c r="G73" i="1" a="1"/>
  <c r="N37" i="2" a="1"/>
  <c r="G52" i="1" a="1"/>
  <c r="G97" i="1" a="1"/>
  <c r="N65" i="2" a="1"/>
  <c r="G9" i="1" a="1"/>
  <c r="G90" i="1" a="1"/>
  <c r="N44" i="2" a="1"/>
  <c r="G12" i="1" a="1"/>
  <c r="N74" i="2" a="1"/>
  <c r="G57" i="1" a="1"/>
  <c r="N71" i="2" a="1"/>
  <c r="N14" i="2" a="1"/>
  <c r="G56" i="1" a="1"/>
  <c r="N107" i="2" a="1"/>
  <c r="G61" i="1" a="1"/>
  <c r="N16" i="2" a="1"/>
  <c r="G25" i="1" a="1"/>
  <c r="N62" i="2" a="1"/>
  <c r="G16" i="1" a="1"/>
  <c r="G54" i="1" a="1"/>
  <c r="N96" i="2" a="1"/>
  <c r="G53" i="1" a="1"/>
  <c r="N93" i="2" a="1"/>
  <c r="G108" i="1" a="1"/>
  <c r="N47" i="2" a="1"/>
  <c r="G106" i="1" a="1"/>
  <c r="G84" i="1" a="1"/>
  <c r="N18" i="2" a="1"/>
  <c r="G70" i="1" a="1"/>
  <c r="G107" i="1" a="1"/>
  <c r="N6" i="2" a="1"/>
  <c r="N98" i="2" a="1"/>
  <c r="N35" i="2" a="1"/>
  <c r="G38" i="1" a="1"/>
  <c r="N57" i="2" a="1"/>
  <c r="G96" i="1" a="1"/>
  <c r="N3" i="2" a="1"/>
  <c r="G72" i="1" a="1"/>
  <c r="N105" i="2" a="1"/>
  <c r="G103" i="1" a="1"/>
  <c r="G102" i="1" a="1"/>
  <c r="G27" i="1" a="1"/>
  <c r="G15" i="1" a="1"/>
  <c r="N101" i="2" a="1"/>
  <c r="G46" i="1" a="1"/>
  <c r="G86" i="1" a="1"/>
  <c r="G28" i="1" a="1"/>
  <c r="N106" i="2" a="1"/>
  <c r="N28" i="2" a="1"/>
  <c r="N17" i="2" a="1"/>
  <c r="G34" i="1" a="1"/>
  <c r="N55" i="2" a="1"/>
  <c r="G92" i="1" a="1"/>
  <c r="G31" i="1" a="1"/>
  <c r="G87" i="1" a="1"/>
  <c r="G77" i="1" a="1"/>
  <c r="G41" i="1" a="1"/>
  <c r="N86" i="2" a="1"/>
  <c r="G110" i="1" a="1"/>
  <c r="N30" i="2" a="1"/>
  <c r="N80" i="2" a="1"/>
  <c r="N19" i="2" a="1"/>
  <c r="N5" i="2" a="1"/>
  <c r="N88" i="2" a="1"/>
  <c r="N4" i="2" a="1"/>
  <c r="N92" i="2" a="1"/>
  <c r="G83" i="1" a="1"/>
  <c r="N103" i="2" a="1"/>
  <c r="N52" i="2" a="1"/>
  <c r="G100" i="1" a="1"/>
  <c r="N24" i="2" a="1"/>
  <c r="G93" i="1" a="1"/>
  <c r="N54" i="2" a="1"/>
  <c r="G101" i="1" a="1"/>
  <c r="G59" i="1" a="1"/>
  <c r="N87" i="2" a="1"/>
  <c r="G67" i="1" a="1"/>
  <c r="N33" i="2" a="1"/>
  <c r="G85" i="1" a="1"/>
  <c r="G32" i="1" a="1"/>
  <c r="N85" i="2" a="1"/>
  <c r="G49" i="1" a="1"/>
  <c r="G23" i="1" a="1"/>
  <c r="N42" i="2" a="1"/>
  <c r="N51" i="2" a="1"/>
  <c r="N89" i="2" a="1"/>
  <c r="G104" i="1" a="1"/>
  <c r="N34" i="2" a="1"/>
  <c r="N50" i="2" a="1"/>
  <c r="N56" i="2" a="1"/>
  <c r="G105" i="1" a="1"/>
  <c r="G4" i="1" a="1"/>
  <c r="G44" i="1" a="1"/>
  <c r="G30" i="1" a="1"/>
  <c r="N83" i="2" a="1"/>
  <c r="G109" i="1" a="1"/>
  <c r="N29" i="2" a="1"/>
  <c r="G8" i="1" a="1"/>
  <c r="G10" i="1" a="1"/>
  <c r="G33" i="1" a="1"/>
  <c r="N78" i="2" a="1"/>
  <c r="G50" i="1" a="1"/>
  <c r="N60" i="2" a="1"/>
  <c r="G62" i="1" a="1"/>
  <c r="G82" i="1" a="1"/>
  <c r="G21" i="1" a="1"/>
  <c r="G37" i="1" a="1"/>
  <c r="G22" i="1" a="1"/>
  <c r="N25" i="2" a="1"/>
  <c r="N66" i="2" a="1"/>
  <c r="N102" i="2" a="1"/>
  <c r="G39" i="1" a="1"/>
  <c r="L2" i="3" a="1"/>
  <c r="G58" i="1" a="1"/>
  <c r="N59" i="2" a="1"/>
  <c r="G5" i="1" a="1"/>
  <c r="G18" i="1" a="1"/>
  <c r="G35" i="1" a="1"/>
  <c r="N64" i="2" a="1"/>
  <c r="G63" i="1" a="1"/>
  <c r="G60" i="1" a="1"/>
  <c r="G69" i="1" a="1"/>
  <c r="N63" i="2" a="1"/>
  <c r="N77" i="2" a="1"/>
  <c r="G71" i="1" a="1"/>
  <c r="N9" i="2" a="1"/>
  <c r="G26" i="1" a="1"/>
  <c r="G55" i="1" a="1"/>
  <c r="N39" i="2" a="1"/>
  <c r="N26" i="2" a="1"/>
  <c r="N72" i="2" a="1"/>
  <c r="G65" i="1" a="1"/>
  <c r="N22" i="2" a="1"/>
  <c r="N41" i="2" a="1"/>
  <c r="N23" i="2" a="1"/>
  <c r="N10" i="2" a="1"/>
  <c r="G6" i="1" a="1"/>
  <c r="N12" i="2" a="1"/>
  <c r="N11" i="2" a="1"/>
  <c r="N45" i="2" a="1"/>
  <c r="N13" i="2" a="1"/>
  <c r="N93" i="2" l="1"/>
  <c r="G93" i="1"/>
  <c r="N86" i="2"/>
  <c r="G86" i="1"/>
  <c r="N79" i="2"/>
  <c r="G79" i="1"/>
  <c r="N83" i="2"/>
  <c r="G83" i="1"/>
  <c r="N98" i="2"/>
  <c r="G98" i="1"/>
  <c r="N78" i="2"/>
  <c r="G78" i="1"/>
  <c r="N108" i="2"/>
  <c r="G108" i="1"/>
  <c r="N71" i="2"/>
  <c r="G71" i="1"/>
  <c r="N106" i="2"/>
  <c r="G106" i="1"/>
  <c r="N70" i="2"/>
  <c r="G70" i="1"/>
  <c r="N85" i="2"/>
  <c r="G85" i="1"/>
  <c r="G61" i="1"/>
  <c r="N80" i="2"/>
  <c r="G80" i="1"/>
  <c r="N62" i="2"/>
  <c r="G62" i="1"/>
  <c r="N59" i="2"/>
  <c r="G59" i="1"/>
  <c r="N100" i="2"/>
  <c r="G100" i="1"/>
  <c r="N64" i="2"/>
  <c r="G64" i="1"/>
  <c r="N54" i="2"/>
  <c r="G54" i="1"/>
  <c r="N84" i="2"/>
  <c r="G84" i="1"/>
  <c r="N92" i="2"/>
  <c r="G92" i="1"/>
  <c r="N51" i="2"/>
  <c r="G51" i="1"/>
  <c r="N50" i="2"/>
  <c r="G50" i="1"/>
  <c r="N76" i="2"/>
  <c r="G76" i="1"/>
  <c r="N82" i="2"/>
  <c r="G82" i="1"/>
  <c r="N99" i="2"/>
  <c r="G99" i="1"/>
  <c r="N81" i="2"/>
  <c r="G81" i="1"/>
  <c r="N68" i="2"/>
  <c r="G68" i="1"/>
  <c r="N107" i="2"/>
  <c r="G107" i="1"/>
  <c r="N97" i="2"/>
  <c r="G97" i="1"/>
  <c r="N90" i="2"/>
  <c r="G90" i="1"/>
  <c r="N60" i="2"/>
  <c r="G60" i="1"/>
  <c r="N77" i="2"/>
  <c r="G77" i="1"/>
  <c r="N89" i="2"/>
  <c r="G89" i="1"/>
  <c r="N69" i="2"/>
  <c r="G69" i="1"/>
  <c r="N53" i="2"/>
  <c r="G53" i="1"/>
  <c r="N55" i="2"/>
  <c r="G55" i="1"/>
  <c r="N73" i="2"/>
  <c r="G73" i="1"/>
  <c r="N72" i="2"/>
  <c r="G72" i="1"/>
  <c r="N49" i="2"/>
  <c r="G49" i="1"/>
  <c r="N52" i="2"/>
  <c r="G52" i="1"/>
  <c r="N104" i="2"/>
  <c r="G104" i="1"/>
  <c r="N101" i="2"/>
  <c r="G101" i="1"/>
  <c r="N95" i="2"/>
  <c r="G95" i="1"/>
  <c r="N74" i="2"/>
  <c r="G74" i="1"/>
  <c r="N96" i="2"/>
  <c r="G96" i="1"/>
  <c r="N91" i="2"/>
  <c r="G91" i="1"/>
  <c r="N57" i="2"/>
  <c r="G57" i="1"/>
  <c r="N66" i="2"/>
  <c r="G66" i="1"/>
  <c r="N87" i="2"/>
  <c r="G87" i="1"/>
  <c r="G75" i="1"/>
  <c r="N110" i="2"/>
  <c r="G110" i="1"/>
  <c r="N58" i="2"/>
  <c r="G58" i="1"/>
  <c r="N109" i="2"/>
  <c r="G109" i="1"/>
  <c r="N65" i="2"/>
  <c r="G65" i="1"/>
  <c r="N67" i="2"/>
  <c r="G67" i="1"/>
  <c r="N88" i="2"/>
  <c r="G88" i="1"/>
  <c r="N105" i="2"/>
  <c r="G105" i="1"/>
  <c r="N102" i="2"/>
  <c r="G102" i="1"/>
  <c r="N56" i="2"/>
  <c r="G56" i="1"/>
  <c r="N48" i="2"/>
  <c r="G48" i="1"/>
  <c r="N63" i="2"/>
  <c r="G63" i="1"/>
  <c r="N94" i="2"/>
  <c r="G94" i="1"/>
  <c r="N103" i="2"/>
  <c r="G103" i="1"/>
  <c r="N47" i="2"/>
  <c r="G47" i="1"/>
  <c r="G5" i="1"/>
  <c r="G8" i="1"/>
  <c r="G26" i="1"/>
  <c r="G45" i="1"/>
  <c r="G35" i="1"/>
  <c r="G39" i="1"/>
  <c r="G27" i="1"/>
  <c r="G10" i="1"/>
  <c r="G22" i="1"/>
  <c r="G7" i="1"/>
  <c r="G32" i="1"/>
  <c r="G13" i="1"/>
  <c r="G36" i="1"/>
  <c r="G18" i="1"/>
  <c r="G9" i="1"/>
  <c r="G28" i="1"/>
  <c r="G14" i="1"/>
  <c r="G20" i="1"/>
  <c r="G40" i="1"/>
  <c r="G12" i="1"/>
  <c r="G34" i="1"/>
  <c r="G21" i="1"/>
  <c r="G19" i="1"/>
  <c r="G31" i="1"/>
  <c r="G38" i="1"/>
  <c r="G15" i="1"/>
  <c r="G23" i="1"/>
  <c r="G30" i="1"/>
  <c r="G11" i="1"/>
  <c r="G17" i="1"/>
  <c r="G44" i="1"/>
  <c r="G41" i="1"/>
  <c r="G46" i="1"/>
  <c r="G33" i="1"/>
  <c r="G24" i="1"/>
  <c r="G37" i="1"/>
  <c r="G25" i="1"/>
  <c r="G3" i="1"/>
  <c r="G16" i="1"/>
  <c r="G42" i="1"/>
  <c r="G29" i="1"/>
  <c r="G43" i="1"/>
  <c r="G6" i="1"/>
  <c r="G4" i="1"/>
  <c r="N40" i="2"/>
  <c r="N19" i="2"/>
  <c r="N15" i="2"/>
  <c r="N16" i="2"/>
  <c r="N41" i="2"/>
  <c r="N31" i="2"/>
  <c r="N23" i="2"/>
  <c r="N11" i="2"/>
  <c r="N12" i="2"/>
  <c r="N46" i="2"/>
  <c r="N37" i="2"/>
  <c r="N3" i="2"/>
  <c r="N17" i="2"/>
  <c r="N8" i="2"/>
  <c r="N45" i="2"/>
  <c r="N35" i="2"/>
  <c r="N4" i="2"/>
  <c r="N39" i="2"/>
  <c r="N27" i="2"/>
  <c r="N29" i="2"/>
  <c r="N43" i="2"/>
  <c r="N6" i="2"/>
  <c r="N21" i="2"/>
  <c r="N38" i="2"/>
  <c r="N30" i="2"/>
  <c r="N34" i="2"/>
  <c r="N33" i="2"/>
  <c r="N24" i="2"/>
  <c r="N25" i="2"/>
  <c r="N42" i="2"/>
  <c r="N44" i="2"/>
  <c r="N26" i="2"/>
  <c r="N13" i="2"/>
  <c r="N36" i="2"/>
  <c r="N18" i="2"/>
  <c r="N9" i="2"/>
  <c r="N28" i="2"/>
  <c r="N14" i="2"/>
  <c r="N5" i="2"/>
  <c r="N20" i="2"/>
  <c r="N10" i="2"/>
  <c r="N22" i="2"/>
  <c r="N7" i="2"/>
  <c r="N32" i="2"/>
  <c r="X40" i="4"/>
  <c r="X19" i="4"/>
  <c r="X15" i="4"/>
  <c r="X16" i="4"/>
  <c r="X41" i="4"/>
  <c r="X31" i="4"/>
  <c r="X23" i="4"/>
  <c r="X11" i="4"/>
  <c r="X12" i="4"/>
  <c r="X46" i="4"/>
  <c r="X37" i="4"/>
  <c r="X3" i="4"/>
  <c r="X17" i="4"/>
  <c r="X8" i="4"/>
  <c r="X45" i="4"/>
  <c r="X35" i="4"/>
  <c r="X4" i="4"/>
  <c r="X39" i="4"/>
  <c r="X27" i="4"/>
  <c r="X29" i="4"/>
  <c r="X43" i="4"/>
  <c r="X6" i="4"/>
  <c r="X21" i="4"/>
  <c r="X38" i="4"/>
  <c r="X30" i="4"/>
  <c r="X34" i="4"/>
  <c r="X33" i="4"/>
  <c r="X24" i="4"/>
  <c r="X25" i="4"/>
  <c r="X42" i="4"/>
  <c r="X44" i="4"/>
  <c r="X26" i="4"/>
  <c r="X13" i="4"/>
  <c r="X36" i="4"/>
  <c r="X18" i="4"/>
  <c r="X9" i="4"/>
  <c r="X28" i="4"/>
  <c r="X14" i="4"/>
  <c r="X5" i="4"/>
  <c r="X20" i="4"/>
  <c r="X10" i="4"/>
  <c r="X22" i="4"/>
  <c r="X7" i="4"/>
  <c r="X32" i="4"/>
  <c r="L2" i="3"/>
  <c r="N61" i="2" a="1"/>
  <c r="N75" i="2" a="1"/>
  <c r="G2" i="1" a="1"/>
  <c r="N75" i="2" l="1"/>
  <c r="N61" i="2"/>
  <c r="G2" i="1"/>
  <c r="X2" i="4"/>
  <c r="N2" i="2" a="1"/>
  <c r="N2" i="2" l="1"/>
  <c r="U1"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<sst xmlns="http://schemas.openxmlformats.org/spreadsheetml/2006/main" count="3464" uniqueCount="1148">
  <si>
    <t>低于本社</t>
    <phoneticPr fontId="3"/>
  </si>
  <si>
    <t>商家数</t>
    <phoneticPr fontId="3"/>
  </si>
  <si>
    <t>价格</t>
    <phoneticPr fontId="3"/>
  </si>
  <si>
    <t>○商家数</t>
    <phoneticPr fontId="3"/>
  </si>
  <si>
    <t>说明列</t>
  </si>
  <si>
    <t>商家数</t>
  </si>
  <si>
    <t>～*営業日</t>
  </si>
  <si>
    <t>発売日</t>
  </si>
  <si>
    <t>数量</t>
  </si>
  <si>
    <t>排除商品</t>
  </si>
  <si>
    <t>价格</t>
  </si>
  <si>
    <t>总商家</t>
  </si>
  <si>
    <t>○商家数</t>
  </si>
  <si>
    <t>商家占用行</t>
    <phoneticPr fontId="3"/>
  </si>
  <si>
    <r>
      <t>开始</t>
    </r>
    <r>
      <rPr>
        <sz val="11"/>
        <color theme="1"/>
        <rFont val="游ゴシック"/>
        <family val="3"/>
        <charset val="134"/>
        <scheme val="minor"/>
      </rPr>
      <t>单</t>
    </r>
    <r>
      <rPr>
        <sz val="11"/>
        <color theme="1"/>
        <rFont val="游ゴシック"/>
        <family val="3"/>
        <charset val="134"/>
        <scheme val="minor"/>
      </rPr>
      <t>元格</t>
    </r>
    <phoneticPr fontId="3"/>
  </si>
  <si>
    <t>结束单元格</t>
    <phoneticPr fontId="3"/>
  </si>
  <si>
    <r>
      <t>出品状</t>
    </r>
    <r>
      <rPr>
        <sz val="11"/>
        <color theme="1"/>
        <rFont val="游ゴシック"/>
        <family val="3"/>
        <charset val="134"/>
        <scheme val="minor"/>
      </rPr>
      <t>态</t>
    </r>
    <r>
      <rPr>
        <sz val="11"/>
        <color theme="1"/>
        <rFont val="游ゴシック"/>
        <family val="3"/>
        <charset val="128"/>
        <scheme val="minor"/>
      </rPr>
      <t>1</t>
    </r>
    <r>
      <rPr>
        <sz val="11"/>
        <color theme="1"/>
        <rFont val="游ゴシック"/>
        <family val="3"/>
        <charset val="134"/>
        <scheme val="minor"/>
      </rPr>
      <t>为</t>
    </r>
    <r>
      <rPr>
        <sz val="11"/>
        <color theme="1"/>
        <rFont val="游ゴシック"/>
        <family val="3"/>
        <charset val="128"/>
        <scheme val="minor"/>
      </rPr>
      <t>出品</t>
    </r>
    <phoneticPr fontId="3"/>
  </si>
  <si>
    <t>上架●</t>
  </si>
  <si>
    <t>下架●</t>
  </si>
  <si>
    <t>問合●</t>
  </si>
  <si>
    <r>
      <t>是否上架</t>
    </r>
    <r>
      <rPr>
        <sz val="11"/>
        <color theme="0"/>
        <rFont val="游ゴシック"/>
        <family val="3"/>
        <charset val="128"/>
        <scheme val="minor"/>
      </rPr>
      <t>(1上架,0不上架)</t>
    </r>
    <phoneticPr fontId="3"/>
  </si>
  <si>
    <r>
      <t>低于本社减空</t>
    </r>
    <r>
      <rPr>
        <sz val="11"/>
        <color theme="1"/>
        <rFont val="游ゴシック"/>
        <family val="2"/>
        <charset val="134"/>
        <scheme val="minor"/>
      </rPr>
      <t>单</t>
    </r>
    <r>
      <rPr>
        <sz val="11"/>
        <color theme="1"/>
        <rFont val="游ゴシック"/>
        <family val="3"/>
        <charset val="128"/>
        <scheme val="minor"/>
      </rPr>
      <t>元格数量</t>
    </r>
    <phoneticPr fontId="3"/>
  </si>
  <si>
    <t>降价%</t>
    <phoneticPr fontId="3"/>
  </si>
  <si>
    <t>商品番号</t>
  </si>
  <si>
    <r>
      <t>增加列：k</t>
    </r>
    <r>
      <rPr>
        <sz val="11"/>
        <color theme="0"/>
        <rFont val="游ゴシック"/>
        <family val="3"/>
        <charset val="128"/>
        <scheme val="minor"/>
      </rPr>
      <t>akaku</t>
    </r>
    <r>
      <rPr>
        <sz val="11"/>
        <color theme="0"/>
        <rFont val="游ゴシック"/>
        <family val="2"/>
        <charset val="134"/>
        <scheme val="minor"/>
      </rPr>
      <t>标题</t>
    </r>
    <phoneticPr fontId="3"/>
  </si>
  <si>
    <t xml:space="preserve">2021年 3月25日 発売
</t>
  </si>
  <si>
    <r>
      <t>现</t>
    </r>
    <r>
      <rPr>
        <sz val="11"/>
        <color theme="0"/>
        <rFont val="游ゴシック"/>
        <family val="3"/>
        <charset val="128"/>
        <scheme val="minor"/>
      </rPr>
      <t>在価格</t>
    </r>
  </si>
  <si>
    <r>
      <t>○商家</t>
    </r>
    <r>
      <rPr>
        <sz val="11"/>
        <color theme="0"/>
        <rFont val="Microsoft YaHei"/>
        <family val="2"/>
        <charset val="134"/>
      </rPr>
      <t>1</t>
    </r>
    <phoneticPr fontId="3"/>
  </si>
  <si>
    <r>
      <t>○商家</t>
    </r>
    <r>
      <rPr>
        <sz val="11"/>
        <color theme="0"/>
        <rFont val="Microsoft YaHei"/>
        <family val="2"/>
        <charset val="134"/>
      </rPr>
      <t>2</t>
    </r>
    <r>
      <rPr>
        <sz val="11"/>
        <color theme="1"/>
        <rFont val="游ゴシック"/>
        <family val="2"/>
        <charset val="128"/>
        <scheme val="minor"/>
      </rPr>
      <t/>
    </r>
  </si>
  <si>
    <r>
      <t>○商家</t>
    </r>
    <r>
      <rPr>
        <sz val="11"/>
        <color theme="0"/>
        <rFont val="Microsoft YaHei"/>
        <family val="2"/>
        <charset val="134"/>
      </rPr>
      <t>3</t>
    </r>
    <r>
      <rPr>
        <sz val="11"/>
        <color theme="1"/>
        <rFont val="游ゴシック"/>
        <family val="2"/>
        <charset val="128"/>
        <scheme val="minor"/>
      </rPr>
      <t/>
    </r>
  </si>
  <si>
    <r>
      <t>○商家</t>
    </r>
    <r>
      <rPr>
        <sz val="11"/>
        <color theme="0"/>
        <rFont val="Microsoft YaHei"/>
        <family val="2"/>
        <charset val="134"/>
      </rPr>
      <t>4</t>
    </r>
    <r>
      <rPr>
        <sz val="11"/>
        <color theme="1"/>
        <rFont val="游ゴシック"/>
        <family val="2"/>
        <charset val="128"/>
        <scheme val="minor"/>
      </rPr>
      <t/>
    </r>
  </si>
  <si>
    <r>
      <t>○商家</t>
    </r>
    <r>
      <rPr>
        <sz val="11"/>
        <color theme="0"/>
        <rFont val="Microsoft YaHei"/>
        <family val="2"/>
        <charset val="134"/>
      </rPr>
      <t>5</t>
    </r>
    <r>
      <rPr>
        <sz val="11"/>
        <color theme="1"/>
        <rFont val="游ゴシック"/>
        <family val="2"/>
        <charset val="128"/>
        <scheme val="minor"/>
      </rPr>
      <t/>
    </r>
  </si>
  <si>
    <r>
      <t>排名</t>
    </r>
    <r>
      <rPr>
        <sz val="11"/>
        <color theme="0"/>
        <rFont val="游ゴシック"/>
        <family val="3"/>
        <charset val="128"/>
        <scheme val="minor"/>
      </rPr>
      <t>1</t>
    </r>
    <phoneticPr fontId="3"/>
  </si>
  <si>
    <t>排名2</t>
    <phoneticPr fontId="3"/>
  </si>
  <si>
    <r>
      <t>上下加</t>
    </r>
    <r>
      <rPr>
        <sz val="11"/>
        <color theme="0"/>
        <rFont val="游ゴシック"/>
        <family val="2"/>
        <charset val="134"/>
        <scheme val="minor"/>
      </rPr>
      <t>记录</t>
    </r>
    <phoneticPr fontId="3"/>
  </si>
  <si>
    <t>Amazon价格</t>
    <phoneticPr fontId="3"/>
  </si>
  <si>
    <r>
      <t>出品</t>
    </r>
    <r>
      <rPr>
        <sz val="11"/>
        <color theme="0"/>
        <rFont val="Microsoft YaHei"/>
        <family val="2"/>
        <charset val="134"/>
      </rPr>
      <t>状态</t>
    </r>
    <phoneticPr fontId="3" alignment="distributed"/>
  </si>
  <si>
    <t>335370</t>
  </si>
  <si>
    <t>119079</t>
  </si>
  <si>
    <t>320001921</t>
  </si>
  <si>
    <t>27685</t>
  </si>
  <si>
    <t>N</t>
  </si>
  <si>
    <t>0</t>
  </si>
  <si>
    <t>444697</t>
  </si>
  <si>
    <t>1</t>
  </si>
  <si>
    <t>3</t>
  </si>
  <si>
    <t>その他</t>
  </si>
  <si>
    <t>JAN</t>
  </si>
  <si>
    <t xml:space="preserve"> </t>
  </si>
  <si>
    <t>27785</t>
  </si>
  <si>
    <t>Y</t>
  </si>
  <si>
    <t>320001930</t>
  </si>
  <si>
    <t>320001927</t>
  </si>
  <si>
    <t>item_number</t>
  </si>
  <si>
    <t>seller_unique_item_id</t>
  </si>
  <si>
    <t>category_number</t>
  </si>
  <si>
    <t>brand_number</t>
  </si>
  <si>
    <t>item_name</t>
  </si>
  <si>
    <t>item_promotion_name</t>
  </si>
  <si>
    <t>item_status_Y/N/D</t>
  </si>
  <si>
    <t>end_date</t>
  </si>
  <si>
    <t>price_yen</t>
  </si>
  <si>
    <t>retail_price_yen</t>
  </si>
  <si>
    <t>quantity</t>
  </si>
  <si>
    <t>option_info</t>
  </si>
  <si>
    <t>additional_option_info</t>
  </si>
  <si>
    <t>additional_option_text</t>
  </si>
  <si>
    <t>image_main_url</t>
  </si>
  <si>
    <t>image_other_url</t>
  </si>
  <si>
    <t>video_url</t>
  </si>
  <si>
    <t>image_option_info</t>
  </si>
  <si>
    <t>image_additional_option_info</t>
  </si>
  <si>
    <t>header_html</t>
  </si>
  <si>
    <t>footer_html</t>
  </si>
  <si>
    <t>item_description</t>
  </si>
  <si>
    <t>Shipping_number</t>
  </si>
  <si>
    <t>option_number</t>
  </si>
  <si>
    <t>available_shipping_date</t>
  </si>
  <si>
    <t>desired_shipping_date</t>
  </si>
  <si>
    <t>search_keyword</t>
  </si>
  <si>
    <t>item_condition_type</t>
  </si>
  <si>
    <t>origin_type</t>
  </si>
  <si>
    <t>origin_region_id</t>
  </si>
  <si>
    <t>origin_country_id</t>
  </si>
  <si>
    <t>origin_others</t>
  </si>
  <si>
    <t>medication_type</t>
  </si>
  <si>
    <t>item_weight</t>
  </si>
  <si>
    <t>item_material</t>
  </si>
  <si>
    <t>model_name</t>
  </si>
  <si>
    <t>external_product_type</t>
  </si>
  <si>
    <t>external_product_id</t>
  </si>
  <si>
    <t>manufacture_date</t>
  </si>
  <si>
    <t>expiration_date_type</t>
  </si>
  <si>
    <t>expiration_date_MFD</t>
  </si>
  <si>
    <t>expiration_date_PAO</t>
  </si>
  <si>
    <t>expiration_date_EXP</t>
  </si>
  <si>
    <t>under18s_display_Y/N</t>
  </si>
  <si>
    <t>A/S_info</t>
  </si>
  <si>
    <t>buy_limit_type</t>
  </si>
  <si>
    <t>buy_limit_date</t>
  </si>
  <si>
    <t>buy_limit_qty</t>
  </si>
  <si>
    <t xml:space="preserve">手续料 </t>
    <phoneticPr fontId="3"/>
  </si>
  <si>
    <r>
      <t>手</t>
    </r>
    <r>
      <rPr>
        <sz val="11"/>
        <color theme="1"/>
        <rFont val="游ゴシック"/>
        <family val="2"/>
        <charset val="134"/>
        <scheme val="minor"/>
      </rPr>
      <t>动</t>
    </r>
    <r>
      <rPr>
        <sz val="11"/>
        <color theme="1"/>
        <rFont val="游ゴシック"/>
        <family val="3"/>
        <charset val="128"/>
        <scheme val="minor"/>
      </rPr>
      <t>上下架</t>
    </r>
    <phoneticPr fontId="3" alignment="distributed"/>
  </si>
  <si>
    <t>定单数</t>
    <phoneticPr fontId="3"/>
  </si>
  <si>
    <t>Amazon.co.jp</t>
  </si>
  <si>
    <t>○</t>
  </si>
  <si>
    <t>Joshin</t>
    <phoneticPr fontId="3"/>
  </si>
  <si>
    <t>ヨドバシ.com</t>
  </si>
  <si>
    <t>楽天ブックス</t>
    <phoneticPr fontId="3"/>
  </si>
  <si>
    <r>
      <t>原S列</t>
    </r>
    <r>
      <rPr>
        <sz val="11"/>
        <color theme="1"/>
        <rFont val="Microsoft YaHei"/>
        <family val="2"/>
        <charset val="134"/>
      </rPr>
      <t>备份公式</t>
    </r>
    <phoneticPr fontId="3"/>
  </si>
  <si>
    <t>基准手数料</t>
    <phoneticPr fontId="3"/>
  </si>
  <si>
    <t>&gt;3天增幅</t>
    <phoneticPr fontId="3"/>
  </si>
  <si>
    <t>说明</t>
    <phoneticPr fontId="3"/>
  </si>
  <si>
    <r>
      <t>名前</t>
    </r>
    <r>
      <rPr>
        <sz val="11"/>
        <color theme="0"/>
        <rFont val="Microsoft YaHei"/>
        <family val="2"/>
        <charset val="134"/>
      </rPr>
      <t>=</t>
    </r>
    <r>
      <rPr>
        <sz val="11"/>
        <color theme="0"/>
        <rFont val="游ゴシック"/>
        <family val="2"/>
        <charset val="128"/>
        <scheme val="minor"/>
      </rPr>
      <t>手数料</t>
    </r>
    <phoneticPr fontId="3"/>
  </si>
  <si>
    <t>&lt;=3</t>
    <phoneticPr fontId="3"/>
  </si>
  <si>
    <t>&gt;3</t>
    <phoneticPr fontId="3"/>
  </si>
  <si>
    <r>
      <t>用</t>
    </r>
    <r>
      <rPr>
        <sz val="11"/>
        <color theme="0"/>
        <rFont val="Microsoft YaHei"/>
        <family val="2"/>
        <charset val="134"/>
      </rPr>
      <t>0.92减去增幅</t>
    </r>
    <phoneticPr fontId="3"/>
  </si>
  <si>
    <t>加价</t>
    <phoneticPr fontId="3"/>
  </si>
  <si>
    <t>発送日</t>
    <phoneticPr fontId="3" alignment="distributed"/>
  </si>
  <si>
    <t>商品加价</t>
    <phoneticPr fontId="3" alignment="distributed"/>
  </si>
  <si>
    <t>○商家6</t>
    <phoneticPr fontId="3"/>
  </si>
  <si>
    <t>❖</t>
    <phoneticPr fontId="3"/>
  </si>
  <si>
    <t>1</t>
    <phoneticPr fontId="3" alignment="distributed"/>
  </si>
  <si>
    <t>3</t>
    <phoneticPr fontId="3"/>
  </si>
  <si>
    <t>是否出品</t>
    <phoneticPr fontId="3"/>
  </si>
  <si>
    <t>⬆2⬇1？71★0</t>
  </si>
  <si>
    <t>⬆0⬇2？70★0</t>
  </si>
  <si>
    <t>⬆2⬇1？83★0</t>
  </si>
  <si>
    <t>⬆2⬇3？65★0</t>
  </si>
  <si>
    <t>⬆0⬇1？71★0</t>
  </si>
  <si>
    <t>営業日</t>
  </si>
  <si>
    <t>商品番号</t>
    <phoneticPr fontId="3"/>
  </si>
  <si>
    <t>增加列：kakaku标题</t>
    <phoneticPr fontId="3"/>
  </si>
  <si>
    <t>seller_unique_item_id</t>
    <phoneticPr fontId="3"/>
  </si>
  <si>
    <t>item_name</t>
    <phoneticPr fontId="3"/>
  </si>
  <si>
    <t>category_number</t>
    <phoneticPr fontId="3"/>
  </si>
  <si>
    <t>brand_number</t>
    <phoneticPr fontId="3"/>
  </si>
  <si>
    <t>external_product_id</t>
    <phoneticPr fontId="3"/>
  </si>
  <si>
    <t>Shipping_number</t>
    <phoneticPr fontId="3"/>
  </si>
  <si>
    <t>option_number</t>
    <phoneticPr fontId="3"/>
  </si>
  <si>
    <t>商品加价</t>
    <phoneticPr fontId="3"/>
  </si>
  <si>
    <t>グローバル&lt;br/&gt;販売</t>
    <phoneticPr fontId="3"/>
  </si>
  <si>
    <t>販売プロパティ</t>
    <phoneticPr fontId="3"/>
  </si>
  <si>
    <t>大分類</t>
    <phoneticPr fontId="3"/>
  </si>
  <si>
    <t>中分類</t>
    <phoneticPr fontId="3"/>
  </si>
  <si>
    <t>小分類</t>
    <phoneticPr fontId="3"/>
  </si>
  <si>
    <t>重量</t>
    <phoneticPr fontId="3"/>
  </si>
  <si>
    <t>マーケット</t>
    <phoneticPr fontId="3"/>
  </si>
  <si>
    <t>在庫管理番号</t>
    <phoneticPr fontId="3"/>
  </si>
  <si>
    <t>Q-在庫コード</t>
    <phoneticPr fontId="3"/>
  </si>
  <si>
    <t>登録日</t>
    <phoneticPr fontId="3"/>
  </si>
  <si>
    <t>Item Code</t>
    <phoneticPr fontId="3"/>
  </si>
  <si>
    <t>Seller Code</t>
    <phoneticPr fontId="3"/>
  </si>
  <si>
    <t>Status</t>
    <phoneticPr fontId="3"/>
  </si>
  <si>
    <t>2nd Cat Code</t>
    <phoneticPr fontId="3"/>
  </si>
  <si>
    <t>Item Name</t>
    <phoneticPr fontId="3"/>
  </si>
  <si>
    <t>Item Description</t>
    <phoneticPr fontId="3"/>
  </si>
  <si>
    <t>Short Title</t>
    <phoneticPr fontId="3"/>
  </si>
  <si>
    <t>Item Detail Header</t>
    <phoneticPr fontId="3"/>
  </si>
  <si>
    <t>Item Detail Footer</t>
    <phoneticPr fontId="3"/>
  </si>
  <si>
    <t>Brief Description</t>
    <phoneticPr fontId="3"/>
  </si>
  <si>
    <t>Image URL</t>
    <phoneticPr fontId="3"/>
  </si>
  <si>
    <t>Sell Price</t>
    <phoneticPr fontId="3"/>
  </si>
  <si>
    <t>Sell Qty</t>
    <phoneticPr fontId="3"/>
  </si>
  <si>
    <t>Shipping Group No</t>
    <phoneticPr fontId="3"/>
  </si>
  <si>
    <t>Item Weight</t>
    <phoneticPr fontId="3"/>
  </si>
  <si>
    <t>Option Info</t>
    <phoneticPr fontId="3"/>
  </si>
  <si>
    <t>Inventory Info</t>
    <phoneticPr fontId="3"/>
  </si>
  <si>
    <t>Maker No</t>
    <phoneticPr fontId="3"/>
  </si>
  <si>
    <t>Brand No</t>
    <phoneticPr fontId="3"/>
  </si>
  <si>
    <t>Product Model Name</t>
    <phoneticPr fontId="3"/>
  </si>
  <si>
    <t>Retail Price</t>
    <phoneticPr fontId="3"/>
  </si>
  <si>
    <t>Origin Type</t>
    <phoneticPr fontId="3"/>
  </si>
  <si>
    <t>Place of Origin</t>
    <phoneticPr fontId="3"/>
  </si>
  <si>
    <t>Industrial Code</t>
    <phoneticPr fontId="3"/>
  </si>
  <si>
    <t>Item Condition</t>
    <phoneticPr fontId="3"/>
  </si>
  <si>
    <t>Manufacture Date</t>
    <phoneticPr fontId="3"/>
  </si>
  <si>
    <t>Adult Product Y/N</t>
    <phoneticPr fontId="3"/>
  </si>
  <si>
    <t>A/S Info</t>
    <phoneticPr fontId="3"/>
  </si>
  <si>
    <t>Available Date</t>
    <phoneticPr fontId="3"/>
  </si>
  <si>
    <t>Gift</t>
    <phoneticPr fontId="3"/>
  </si>
  <si>
    <t>Additional Item Image</t>
    <phoneticPr fontId="3"/>
  </si>
  <si>
    <t>Inventory Cover Image</t>
    <phoneticPr fontId="3"/>
  </si>
  <si>
    <t>Multi Shipping Rate</t>
    <phoneticPr fontId="3"/>
  </si>
  <si>
    <t>'40_ソフト.csv'!</t>
    <phoneticPr fontId="3"/>
  </si>
  <si>
    <t>百英雄伝 Rising [Nintendo Switch]</t>
  </si>
  <si>
    <t>牧場物語 Welcome！ワンダフルライフ [Nintendo Switch]</t>
  </si>
  <si>
    <t>ドラThink のび太のわくわく頭脳アドベンチャー [Nintendo Switch]</t>
  </si>
  <si>
    <t>魔界戦記ディスガイア7 [Nintendo Switch]</t>
  </si>
  <si>
    <t>ハルキス [通常版] [Nintendo Switch]</t>
  </si>
  <si>
    <t>サマータイムレンダ Another Horizon [通常版] [Nintendo Switch]</t>
  </si>
  <si>
    <t>ハルキス [完全生産限定版] [Nintendo Switch]</t>
  </si>
  <si>
    <t>サマータイムレンダ Another Horizon [限定版] [Nintendo Switch]</t>
  </si>
  <si>
    <t>ファイアーエムブレム エンゲージ [Nintendo Switch]</t>
  </si>
  <si>
    <t>ファイアーエムブレム エンゲージ エレオスコレクション [Nintendo Switch]</t>
  </si>
  <si>
    <t>Zumba de 脂肪燃焼！ [新価格版] [Nintendo Switch]</t>
  </si>
  <si>
    <t>NeverAwake [通常版] [Nintendo Switch]</t>
  </si>
  <si>
    <t>A Space for the Unbound 心に咲く花 [Nintendo Switch]</t>
  </si>
  <si>
    <t>雪ん娘大旋風 ～さゆきとこゆきのひえひえ大騒動～ [Nintendo Switch]</t>
  </si>
  <si>
    <t>キャノンダンサー - OSMAN - [通常版] [Nintendo Switch]</t>
  </si>
  <si>
    <t>テトリス エフェクト・コネクテッド [通常版] [Nintendo Switch]</t>
  </si>
  <si>
    <t>トリスティア：リストア [Nintendo Switch]</t>
  </si>
  <si>
    <t>トリスティア：レガシー [Nintendo Switch]</t>
  </si>
  <si>
    <t>キャノンダンサー - OSMAN - スペシャルパック [Nintendo Switch]</t>
  </si>
  <si>
    <t>NeverAwake Premium Edition [Nintendo Switch]</t>
  </si>
  <si>
    <t>トリスティア とりとりバンドルパック [Nintendo Switch]</t>
  </si>
  <si>
    <t>テトリス エフェクト・コネクテッド コレクターズエディション [Nintendo Switch]</t>
  </si>
  <si>
    <t>Hokko Life [Nintendo Switch]</t>
  </si>
  <si>
    <t>ミュータント タートルズ：シュレッダーの復讐 [PS5]</t>
  </si>
  <si>
    <t>百英雄伝 Rising [PS5]</t>
  </si>
  <si>
    <t>魔界戦記ディスガイア7 [PS5]</t>
  </si>
  <si>
    <t>A Space for the Unbound 心に咲く花 [PS5]</t>
  </si>
  <si>
    <t>ドラゴンボールZ KAKAROT スペシャルエディション [PS5]</t>
  </si>
  <si>
    <t>ONE PIECE ODYSSEY [PS5]</t>
  </si>
  <si>
    <t>百英雄伝 Rising [PS4]</t>
  </si>
  <si>
    <t>クレヨンしんちゃん『オラと博士の夏休み』～おわらない七日間の旅～ [通常版] [PS4]</t>
  </si>
  <si>
    <t>魔界戦記ディスガイア7 [PS4]</t>
  </si>
  <si>
    <t>ハルキス [通常版] [PS4]</t>
  </si>
  <si>
    <t>クレヨンしんちゃん『オラと博士の夏休み』～おわらない七日間の旅～ [特別限定版] [PS4]</t>
  </si>
  <si>
    <t>サマータイムレンダ Another Horizon [通常版] [PS4]</t>
  </si>
  <si>
    <t>ハルキス [完全生産限定版] [PS4]</t>
  </si>
  <si>
    <t>サマータイムレンダ Another Horizon [限定版] [PS4]</t>
  </si>
  <si>
    <t>NeverAwake [通常版] [PS4]</t>
  </si>
  <si>
    <t>キャノンダンサー - OSMAN - [通常版] [PS4]</t>
  </si>
  <si>
    <t>テトリス エフェクト・コネクテッド [通常版] [PS4]</t>
  </si>
  <si>
    <t>NeverAwake Premium Edition [PS4]</t>
  </si>
  <si>
    <t>キャノンダンサー - OSMAN - スペシャルパック [PS4]</t>
  </si>
  <si>
    <t>テトリス エフェクト・コネクテッド コレクターズエディション [PS4]</t>
  </si>
  <si>
    <t>ONE PIECE ODYSSEY [PS4]</t>
  </si>
  <si>
    <t>Maneater Apex Edition [PS4]</t>
  </si>
  <si>
    <t>https://kakaku.com/item/K0001477340</t>
  </si>
  <si>
    <t>https://kakaku.com/item/K0001472554</t>
  </si>
  <si>
    <t>https://kakaku.com/item/K0001494793</t>
  </si>
  <si>
    <t>https://kakaku.com/item/K0001466655</t>
  </si>
  <si>
    <t>https://kakaku.com/item/K0001480018</t>
  </si>
  <si>
    <t>https://kakaku.com/item/K0001480014</t>
  </si>
  <si>
    <t>https://kakaku.com/item/K0001480019</t>
  </si>
  <si>
    <t>https://kakaku.com/item/K0001480015</t>
  </si>
  <si>
    <t>https://kakaku.com/item/K0001472553</t>
  </si>
  <si>
    <t>https://kakaku.com/item/K0001474782</t>
  </si>
  <si>
    <t>https://kakaku.com/item/K0001494786</t>
  </si>
  <si>
    <t>https://kakaku.com/item/K0001474791</t>
  </si>
  <si>
    <t>https://kakaku.com/item/K0001480020</t>
  </si>
  <si>
    <t>https://kakaku.com/item/K0001490628</t>
  </si>
  <si>
    <t>https://kakaku.com/item/K0001478579</t>
  </si>
  <si>
    <t>https://kakaku.com/item/K0001464058</t>
  </si>
  <si>
    <t>https://kakaku.com/item/K0001490623</t>
  </si>
  <si>
    <t>https://kakaku.com/item/K0001490624</t>
  </si>
  <si>
    <t>https://kakaku.com/item/K0001478580</t>
  </si>
  <si>
    <t>https://kakaku.com/item/K0001474792</t>
  </si>
  <si>
    <t>https://kakaku.com/item/K0001490625</t>
  </si>
  <si>
    <t>https://kakaku.com/item/K0001464059</t>
  </si>
  <si>
    <t>https://kakaku.com/item/K0001494792</t>
  </si>
  <si>
    <t>https://kakaku.com/item/K0001496601</t>
  </si>
  <si>
    <t>https://kakaku.com/item/K0001477329</t>
  </si>
  <si>
    <t>https://kakaku.com/item/K0001466639</t>
  </si>
  <si>
    <t>https://kakaku.com/item/K0001480009</t>
  </si>
  <si>
    <t>https://kakaku.com/item/K0001480007</t>
  </si>
  <si>
    <t>https://kakaku.com/item/K0001473357</t>
  </si>
  <si>
    <t>https://kakaku.com/item/K0001477333</t>
  </si>
  <si>
    <t>https://kakaku.com/item/K0001496602</t>
  </si>
  <si>
    <t>https://kakaku.com/item/K0001466646</t>
  </si>
  <si>
    <t>https://kakaku.com/item/K0001480012</t>
  </si>
  <si>
    <t>https://kakaku.com/item/K0001496603</t>
  </si>
  <si>
    <t>https://kakaku.com/item/K0001480010</t>
  </si>
  <si>
    <t>https://kakaku.com/item/K0001480013</t>
  </si>
  <si>
    <t>https://kakaku.com/item/K0001480011</t>
  </si>
  <si>
    <t>https://kakaku.com/item/K0001477331</t>
  </si>
  <si>
    <t>https://kakaku.com/item/K0001478577</t>
  </si>
  <si>
    <t>https://kakaku.com/item/K0001464054</t>
  </si>
  <si>
    <t>https://kakaku.com/item/K0001477332</t>
  </si>
  <si>
    <t>https://kakaku.com/item/K0001478578</t>
  </si>
  <si>
    <t>https://kakaku.com/item/K0001464055</t>
  </si>
  <si>
    <t>https://kakaku.com/item/K0001473362</t>
  </si>
  <si>
    <t>https://kakaku.com/item/K0001494785</t>
  </si>
  <si>
    <t>HAC-P-A5RCB</t>
  </si>
  <si>
    <t>HAC-P-A9QCA</t>
  </si>
  <si>
    <t>HAC-P-A9KNA</t>
  </si>
  <si>
    <t>HAC-P-A74KA</t>
  </si>
  <si>
    <t>HAC-P-A8FPA</t>
  </si>
  <si>
    <t>HAC-P-A8SNA</t>
  </si>
  <si>
    <t>EGCS-00176</t>
  </si>
  <si>
    <t>FVGK-0203</t>
  </si>
  <si>
    <t>HAC-P-AYFNA</t>
  </si>
  <si>
    <t>HAC-R-AYFNA</t>
  </si>
  <si>
    <t>HAC-2-ASLUB</t>
  </si>
  <si>
    <t>HAC-P-A9BKA</t>
  </si>
  <si>
    <t>HAC-P-A9Z2A</t>
  </si>
  <si>
    <t>HAC-P-BAV6A</t>
  </si>
  <si>
    <t>HAC-P-A77AA</t>
  </si>
  <si>
    <t>HAC-P-A3H2A</t>
  </si>
  <si>
    <t>HAC-P-A8AUA</t>
  </si>
  <si>
    <t>HAC-P-BAGNA</t>
  </si>
  <si>
    <t>IGSE005</t>
  </si>
  <si>
    <t>PHSJ-001</t>
  </si>
  <si>
    <t>KGD2301BAG</t>
  </si>
  <si>
    <t>SDX-NSW-002-CE</t>
  </si>
  <si>
    <t>HAC-P-A598A</t>
  </si>
  <si>
    <t>ELJM30245</t>
  </si>
  <si>
    <t>ELJM30238</t>
  </si>
  <si>
    <t>ELJM-30212</t>
  </si>
  <si>
    <t>ELJM-30243</t>
  </si>
  <si>
    <t>ELJS-20036</t>
  </si>
  <si>
    <t>PLJS-36196</t>
  </si>
  <si>
    <t>PLJM17161</t>
  </si>
  <si>
    <t>PLJM-17162</t>
  </si>
  <si>
    <t>PLJM-17118</t>
  </si>
  <si>
    <t>PLJM-17054</t>
  </si>
  <si>
    <t>NEOS-POO6</t>
  </si>
  <si>
    <t>PLJM-17131</t>
  </si>
  <si>
    <t>EGCS-00175</t>
  </si>
  <si>
    <t>FVGK-0202</t>
  </si>
  <si>
    <t>PLJM-17142</t>
  </si>
  <si>
    <t>PLJM-17127</t>
  </si>
  <si>
    <t>ﾃﾄﾘｽRｴﾌｪｸﾄｺﾈｸﾄPS4</t>
  </si>
  <si>
    <t>PHPJ-001</t>
  </si>
  <si>
    <t>IGSE006</t>
  </si>
  <si>
    <t>SDX-PS4-002-CE</t>
  </si>
  <si>
    <t>ELJS20024</t>
  </si>
  <si>
    <t>PLJM-17121</t>
  </si>
  <si>
    <t>&lt;div align="left"&gt;&lt;strong&gt;&lt;img src="https://gdetail.image-qoo10.jp/839/604445351/2022/12/25907029-93f7-438c-b17d-b4b6a4447ed1.jpg"&gt;&lt;br&gt;&lt;br&gt;■商品特徴&lt;/strong&gt;&lt;br&gt;&lt;div class="inBox"&gt;●『百英雄伝 Rising』について。シナリオを里見直氏、開発をナツメアタリが手掛け、『百英雄伝』の企画・開発を手掛けるRabbit &amp;amp; Bear Studiosが監修した『百英雄伝 Rising』は、2023年発売予定の大作RPG『百英雄伝』の前日譚となる「町おこし要素」が楽しめるアクションRPGです。&lt;br&gt;●2023年発売予定の大作RPG『百英雄伝』とのつながり。『百英雄伝 Rising』の3人のメインキャラクター、CJ、イーシャ、ガルーが追い求める「魔導レンズ」や「ロウ・レンズ」は2023年発売予定の『百英雄伝』の世界観の根幹を成すアイテムです。里見直氏によるシナリオには『百英雄伝』につながる要素が随所に散りばめられ、『百英雄伝』に登場するキャラクターたちも『百英雄伝 Rising』のストーリーに登場します。また本作でプレイヤーが命名した「特産品の名前」や、「主人公3名の武器の名前」が『百英雄伝』に引き継がれます。&lt;br&gt;【ストーリー】&lt;br&gt;●「オールラーン大陸」の辺境にある小さな街「ニューネヴァー」は、鉱石の採掘で細々と収入を得る寂れた田舎町だったが、数カ月前に起きた地震で街の地下に古代遺跡が発見されると、一攫千金を夢見る冒険者や商人たちが世界中から集まり、俄かにお宝ラッシュに活気づくようになる。先祖代々"スカベンジャー(遺跡漁り)"を生業とする一族の少女・CJは、古代遺跡に眠る魔法の源「ロウ・レンズ」や「魔導レンズ」を採掘するためこの街を訪れるが、ニューネヴァーの若き町長代行・イーシャに高額な遺跡の採掘権料を免除してもらうため、まずは街の人々の手伝いをすることに…。CJはそこで出会った獣人の傭兵・ガルーと「遺跡からレンズを発掘する」という共通の目的のため、手を組むのだった。 &lt;br&gt;●簡単操作で爽快アクション!:『百英雄伝 Rising』は"アクションゲーム”に不慣れなユーザーも、CJ、ガルー、そしてイーシャという3人のプレイキャラをサクサク切り替えて、爽快なアクションプレイが楽しめるシステムを採用しています。各キャラクターの特技を組み合わせたコンボ攻撃「リンクアタック」を繰り出すのも超カンタン!ぜひお楽しみください。 &lt;br&gt;●※インターネットを通じたオンラインプレイのご利用は有料となります。対象外のソフトもございますので、詳細は各ソフトの公式ホームページをご覧ください。&lt;br&gt;&lt;br&gt;&lt;br&gt;©2022 Developed by Rabbit &amp;amp; Bear Studios Inc. Published by 505 Games. All product names, logos, brands, and registered trademarks are property of their respective owners. 505 Games and the 505 Games logo are registered trademarks of 505 Games SpA. All rights reserved.&lt;p class="anchor"&gt;&lt;/p&gt;&lt;/div&gt;&lt;br&gt;&lt;strong&gt;■主な仕様&lt;/strong&gt;●対応機種:Nintendo Switch&lt;br&gt;●ジャンル:アクションRPG&lt;br&gt;●CERO:B(12歳以上対象)&lt;br&gt;【同梱物】&lt;br&gt;●”CJ”、”イーシャ”、”ガルー” キャラクターカード 各1枚/計3枚&lt;br&gt;【初回特典】&lt;br&gt;●サウンドトラック CD(全45分、20曲)&lt;/div&gt;</t>
  </si>
  <si>
    <t>8023171046488</t>
  </si>
  <si>
    <t>4535506303516</t>
  </si>
  <si>
    <t>&lt;div align="left"&gt;&lt;strong&gt;&lt;img src="https://gdetail.image-qoo10.jp/839/604445351/2022/12/07d35c56-735d-43c9-a041-3f5b2f988561.jpg"&gt;&lt;br&gt;&lt;br&gt;■商品特徴&lt;/strong&gt;&lt;br&gt;&lt;p&gt;≪ドラThink　のび太のわくわく頭脳アドベンチャー について≫&lt;/p&gt;&lt;p&gt;ドラえもんたちといっしょに楽しく思考力トレーニング！&lt;br&gt;頭脳を駆使して問題を解き、敵ロボットを倒せ！ゲーム要素で子どもの「考える力」を楽しく育みます。&lt;br&gt;&lt;br&gt;思考力問題を約1000問収録！&lt;br&gt;150か国のべ200万人の子どもが学んだ思考力が育つアプリ「シンクシンク」の多彩な問題を採用！&lt;br&gt;遊びながら思考センスが自然に養われる！&lt;br&gt;&lt;br&gt;ゲーム感覚で楽しく学べる！&lt;br&gt;多彩な思考力問題を解いて敵とバトル！プレイを続けるほどに問題のレベルもアップ！&lt;br&gt;&lt;br&gt;ドラえもんを助け出すオリジナルストーリー！&lt;br&gt;のび太たちと冒険を進めて謎の城からドラえもんを助け出せ！&lt;br&gt;アニメ声優陣による多彩なボイスを収録。毎日楽しく続けられるから効果的な学びにつながる！&lt;br&gt;&lt;br&gt;&lt;br&gt;&lt;/p&gt;&lt;p&gt;©藤子プロ・小学館・テレビ朝日・シンエイ・ＡＤＫ　©SHOGAKUKAN INC.&lt;/p&gt;&lt;/div&gt;</t>
  </si>
  <si>
    <t>4510347712840</t>
  </si>
  <si>
    <t>&lt;div align="left"&gt;&lt;strong&gt;&lt;img src="https://gdetail.image-qoo10.jp/839/604445351/2022/12/c8ea3629-a73c-4409-bc37-5e57f22bdcd9.jpg"&gt;&lt;br&gt;&lt;br&gt;■商品特徴&lt;/strong&gt;&lt;br&gt;&lt;p&gt;≪魔界戦記ディスガイア７ について≫&lt;/p&gt;&lt;p&gt;&lt;span style="font-size: medium;"&gt;&lt;strong&gt;邪魔な奴からブッタ斬る！！是ぞ魔界の武士道スタイル！！&lt;/strong&gt;&lt;/span&gt;&lt;br&gt;&lt;br&gt;&lt;/p&gt;&lt;p&gt;史上最凶シミュレーションRPG【魔界戦記ディスガイア】シリーズ最新作が登場！&lt;br&gt;今度の魔界は和風の魔界！？はぐれ者の武士「フジ」と日ノ本オタクの少女「ピリリカ」が、腑抜けた幕府をブッタ斬る！&lt;br&gt;シリーズ伝統の要素だけでなく、新要素【弩デカ魔ックス】にシリーズ最多の汎用キャラ45体を実装、&lt;br&gt;さらに初のオンラインAI対戦機能【ランクバトル】も！！&lt;br&gt;新たな史上最凶シミュレーションRPGをお楽しみください。&lt;br&gt;&lt;br&gt;&lt;br&gt;■史上最凶のシミュレーションRPG、最新作が登場！&lt;br&gt;全世界累計販売本数500万本の史上最凶のシミュレーションRPG【魔界戦記ディスガイア】シリーズ最新作！&lt;br&gt;【最大レベル9999】【億越えダメージ】は当たり前！実装汎用キャラクターはシリーズ最多の45体 ！&lt;br&gt;さらに、ステージを飛び出すほどキャラクターが"超”巨大化する【弩デカ魔ックス】や&lt;br&gt;食べられる剣もつくれちゃう！？【アイテム転生】などの新たな常識破りもてんこ盛り！！&lt;br&gt;&lt;br&gt;■今度の魔界は"和風”の魔界！？&lt;br&gt;シリーズの最新作となる『魔界戦記ディスガイア7』 では&lt;br&gt;和風の魔界【日ノ本魔界群】を舞台に、はぐれ者の武士「フジ」と日ノ本オタクの少女「ピリリカ」が、&lt;br&gt;荒れ果てた日ノ本魔界を侵略者の手から取り戻すため"打倒・大穢戸幕腐”を掲げ、魔界群で大暴れ！&lt;br&gt;武士道を胸に、腑抜けた幕腐をブッタ斬れ！&lt;br&gt;&lt;br&gt;■目指せ魔界の日本一！"オンラインAI対戦”&lt;br&gt;今作からは全国のユーザーとオンラインで戦闘が行えるシリーズ初のAI対戦機能【ランクバトル】が実装！&lt;br&gt;【ランクバトル】ではAI機能【魔心エディット】でプレイヤーが設定した戦略に従い、キャラクターたちが自動戦闘！&lt;br&gt;対戦ステージの特性や相手の行動パターンに合わせて戦略を組み立て、最適な動きを設定しよう。&lt;br&gt;試行錯誤し作り上げた戦略で、ほかの魔界に殴りこみだ！！&lt;br&gt;&lt;br&gt;&lt;br&gt;&lt;/p&gt;&lt;p&gt;©2023 Nippon Ichi Software, Inc.&lt;/p&gt;&lt;/div&gt;</t>
  </si>
  <si>
    <t>4995506004828</t>
  </si>
  <si>
    <t>&lt;div align="left"&gt;&lt;strong&gt;&lt;img src="https://gdetail.image-qoo10.jp/839/604445351/2022/12/994f9397-d128-4c09-9056-110bf5add9e5.jpg"&gt;&lt;br&gt;&lt;br&gt;■商品特徴&lt;/strong&gt;&lt;br&gt;&lt;p&gt;≪ハルキス　通常版 について≫&lt;/p&gt;&lt;p&gt;&lt;span style="font-size: medium;"&gt;&lt;strong&gt;ウソから始まる恋人関係。 その行く末は――&lt;/strong&gt;&lt;/span&gt;&lt;br&gt;&lt;br&gt;&lt;/p&gt;&lt;p&gt;――親元を離れ、いとこ姉妹の所で学生生活を送る主人公。&lt;br&gt;留守にしがちな従姉の代わりに、従妹と共に留守番しつつ、&lt;br&gt;早く自立したいと願いながら日々を過ごしていた。&lt;br&gt;&lt;br&gt;そんな学生生活の最中、主人公は人助けの為にクラスメイトと&lt;br&gt;『付き合っている』という嘘を付いてしまう。&lt;br&gt;&lt;br&gt;かくして始まる、ウソの恋人生活。&lt;br&gt;&lt;br&gt;そこに実家から追いかけて来た義理の妹や、&lt;br&gt;同じようにかつて住んで居た場所から様子を見にやってくる恩師の娘。&lt;br&gt;&lt;br&gt;過去の生活。&lt;br&gt;今の生活。&lt;br&gt;そしてウソの恋人とのこれからの生活。&lt;br&gt;&lt;br&gt;果たして待ち受ける未来はどんなものなのか。&lt;br&gt;&lt;br&gt;&lt;br&gt;&lt;/p&gt;&lt;p&gt;©GIGA/ENTERGRAM&lt;/p&gt;&lt;/div&gt;</t>
  </si>
  <si>
    <t>4935066605370</t>
  </si>
  <si>
    <t>&lt;div align="left"&gt;&lt;strong&gt;&lt;img src="https://gdetail.image-qoo10.jp/839/604445351/2022/12/8dde20bb-7160-4c31-a0c0-6a4145f48fee.jpg"&gt;&lt;br&gt;&lt;br&gt;■商品特徴&lt;/strong&gt;&lt;br&gt;&lt;p&gt;≪サマータイムレンダ Another Horizon 通常版 について≫&lt;/p&gt;&lt;p&gt;&lt;span style="font-size: medium;"&gt;&lt;strong&gt;最善の選択をしなければ、影に殺される。&lt;/strong&gt;&lt;/span&gt;&lt;br&gt;&lt;br&gt;&lt;/p&gt;&lt;p&gt;「サマータイムレンダ」（原作：田中靖規）はマンガ誌アプリ「少年ジャンプ+」の連載で累計閲覧数1億5000万回を記録した人気コミック。&lt;br&gt;和歌山市に実在する離島・友ヶ島をモデルとした「日都ヶ島」を舞台にしたタイムリープSFサスペンス。&lt;br&gt;全てが伏線になっている謎解きとバトルが盛り上がり、2022年4月から9月の2クールにてTVアニメ化。&lt;br&gt;ゲームでは作品のストーリーを追体験し新たな謎を解き明かす！ &lt;br&gt;&lt;br&gt;&lt;br&gt;■ストーリーギミックを体験できる独自のＡＤＶシステム&lt;br&gt;「サマータイムレンダ」が持つストーリーギミックを再現するため、ＴＩＰＳを取得することで選択肢が増える「TIPS分岐」や、&lt;br&gt;重大な選択肢を時間制限で選ぶ「アクション分岐」など独自のADVシステムを用意。&lt;br&gt;プレイヤーは「サマータイムレンダ」特有のストーリーギミックを十二分に体験することができます。&lt;br&gt;また、グラフィックにはＴＶアニメの画像を大量に導入。アニメさながらのビジュアルを堪能できます。&lt;br&gt;&lt;br&gt;■オリジナルストーリー、オリジナルエンディングを用意&lt;br&gt;ＴＶアニメ本編を再現したメインストーリーに加え、編集部監修の６つのオリジナルストーリーと、オリジナルエンディングを用意。&lt;br&gt;誰も見たことがないオリジナルストーリーとエンディングが体験できるのは本ゲームだけです。&lt;br&gt;&lt;br&gt;■田中靖規先生描き下ろしの新規キャラクターが登場&lt;br&gt;「サマータイムレンダ」の作者、田中靖規先生描き下ろしの新キャラクター「小弓場かおり」が登場。&lt;br&gt;アイドルの彼女が島に降り立つことで、物語をどのように変化させていくのか…。&lt;br&gt;その答えはプレイヤーのみが知ることになります。&lt;br&gt;&lt;br&gt;&lt;br&gt;&lt;/p&gt;&lt;p&gt;©田中靖規／集英社・サマータイムレンダ製作委員会 ©MAGES.&lt;/p&gt;&lt;/div&gt;</t>
  </si>
  <si>
    <t>4562412131254</t>
  </si>
  <si>
    <t>&lt;div align="left"&gt;&lt;strong&gt;&lt;img src="https://gdetail.image-qoo10.jp/839/604445351/2022/12/2973a0e0-e057-4840-adaf-6dc0c2657871.jpg"&gt;&lt;br&gt;&lt;br&gt;■商品特徴&lt;/strong&gt;&lt;br&gt;&lt;p&gt;≪ハルキス　完全生産限定版 について≫&lt;/p&gt;&lt;p&gt;&lt;span style="font-size: medium;"&gt;&lt;strong&gt;ウソから始まる恋人関係。 その行く末は――&lt;/strong&gt;&lt;/span&gt;&lt;br&gt;&lt;br&gt;&lt;/p&gt;&lt;p&gt;――親元を離れ、いとこ姉妹の所で学生生活を送る主人公。&lt;br&gt;留守にしがちな従姉の代わりに、従妹と共に留守番しつつ、&lt;br&gt;早く自立したいと願いながら日々を過ごしていた。&lt;br&gt;&lt;br&gt;そんな学生生活の最中、主人公は人助けの為にクラスメイトと&lt;br&gt;『付き合っている』という嘘を付いてしまう。&lt;br&gt;&lt;br&gt;かくして始まる、ウソの恋人生活。&lt;br&gt;&lt;br&gt;そこに実家から追いかけて来た義理の妹や、&lt;br&gt;同じようにかつて住んで居た場所から様子を見にやってくる恩師の娘。&lt;br&gt;&lt;br&gt;過去の生活。&lt;br&gt;今の生活。&lt;br&gt;そしてウソの恋人とのこれからの生活。&lt;br&gt;&lt;br&gt;果たして待ち受ける未来はどんなものなのか。&lt;br&gt;&lt;br&gt;&lt;br&gt;&lt;/p&gt;&lt;p&gt;【限定版同梱物】&lt;br&gt;1. B2タペストリー&lt;br&gt;2. オリジナルサウンドトラック「Spring Breeze」&lt;br&gt;&lt;br&gt;&lt;br&gt;&lt;/p&gt;&lt;p&gt;©GIGA/ENTERGRAM&lt;/p&gt;&lt;/div&gt;</t>
  </si>
  <si>
    <t>4935066605387</t>
  </si>
  <si>
    <t>&lt;div align="left"&gt;&lt;strong&gt;&lt;img src="https://gdetail.image-qoo10.jp/839/604445351/2022/12/3c217b7b-3f4f-4b9c-870d-d6d149cf1cb8.jpg"&gt;&lt;br&gt;&lt;br&gt;■商品特徴&lt;/strong&gt;&lt;br&gt;&lt;p&gt;≪サマータイムレンダ Another Horizon 初回限定版 について≫&lt;/p&gt;&lt;p&gt;&lt;span style="font-size: medium;"&gt;&lt;strong&gt;最善の選択をしなければ、影に殺される。&lt;/strong&gt;&lt;/span&gt;&lt;br&gt;&lt;br&gt;&lt;/p&gt;&lt;p&gt;「サマータイムレンダ」（原作：田中靖規）はマンガ誌アプリ「少年ジャンプ+」の連載で累計閲覧数1億5000万回を記録した人気コミック。&lt;br&gt;和歌山市に実在する離島・友ヶ島をモデルとした「日都ヶ島」を舞台にしたタイムリープSFサスペンス。&lt;br&gt;全てが伏線になっている謎解きとバトルが盛り上がり、2022年4月から9月の2クールにてTVアニメ化。&lt;br&gt;ゲームでは作品のストーリーを追体験し新たな謎を解き明かす！ &lt;br&gt;&lt;br&gt;&lt;br&gt;■ストーリーギミックを体験できる独自のＡＤＶシステム&lt;br&gt;「サマータイムレンダ」が持つストーリーギミックを再現するため、ＴＩＰＳを取得することで選択肢が増える「TIPS分岐」や、&lt;br&gt;重大な選択肢を時間制限で選ぶ「アクション分岐」など独自のADVシステムを用意。&lt;br&gt;プレイヤーは「サマータイムレンダ」特有のストーリーギミックを十二分に体験することができます。&lt;br&gt;また、グラフィックにはＴＶアニメの画像を大量に導入。アニメさながらのビジュアルを堪能できます。&lt;br&gt;&lt;br&gt;■オリジナルストーリー、オリジナルエンディングを用意&lt;br&gt;ＴＶアニメ本編を再現したメインストーリーに加え、編集部監修の６つのオリジナルストーリーと、オリジナルエンディングを用意。&lt;br&gt;誰も見たことがないオリジナルストーリーとエンディングが体験できるのは本ゲームだけです。&lt;br&gt;&lt;br&gt;■田中靖規先生描き下ろしの新規キャラクターが登場&lt;br&gt;「サマータイムレンダ」の作者、田中靖規先生描き下ろしの新キャラクター「小弓場かおり」が登場。&lt;br&gt;アイドルの彼女が島に降り立つことで、物語をどのように変化させていくのか…。&lt;br&gt;その答えはプレイヤーのみが知ることになります。&lt;br&gt;&lt;br&gt;&lt;br&gt;&lt;/p&gt;&lt;p&gt;【限定版同梱物】&lt;br&gt;公式攻略本『サマータイムレンダ Another Horizon シークレットブック』&lt;br&gt;サントラCD『サマータイムレンダ Another Horizon オリジナルサウンドトラック』&lt;br&gt;&lt;br&gt;&lt;br&gt;&lt;/p&gt;&lt;p&gt;©田中靖規／集英社・サマータイムレンダ製作委員会 ©MAGES.&lt;/p&gt;&lt;/div&gt;</t>
  </si>
  <si>
    <t>4562412131261</t>
  </si>
  <si>
    <t>&lt;div align="left"&gt;&lt;strong&gt;&lt;img src="https://gdetail.image-qoo10.jp/839/604445351/2022/12/75fa6afe-16d3-43f0-b86b-2bd234b58fe1.jpg"&gt;&lt;br&gt;&lt;br&gt;■商品特徴&lt;/strong&gt;&lt;br&gt;&lt;p&gt;≪Fire Emblem Engage 通常版 について≫&lt;/p&gt;&lt;p&gt;未来を繋ぐ、指輪と竜の物語。&lt;br&gt;「ファイアーエムブレム」シリーズ最新作の舞台は、4つの王国と1つの聖地からなる世界「エレオス大陸」。&lt;br&gt;千年前、人々と邪竜との間で戦争が起きました。人々は異界の英雄「紋章士」の助けを借りながら&lt;br&gt;各国の戦士とともに一丸となって戦い、長きにわたる戦いの末邪竜を封印しました。&lt;br&gt;しかし、時が経つにつれ封印の力が弱まり、邪竜復活の兆しが見え始めたのでした…。 &lt;br&gt;&lt;br&gt;本作の主人公は神竜「リュール」。邪竜との戦いの後、千年の間眠っていたためか、自分が何者であるか思い出せない主人公。&lt;br&gt;邪竜の復活を阻止するため、各国で出会う仲間たちと共に戦うロールプレイングシミュレーションです。&lt;br&gt;&lt;br&gt;主人公は指輪に宿る、異界の英雄である紋章士を呼び覚ますことができます。&lt;br&gt;主人公や仲間たちは指輪をつけ、紋章士の力を借りることでステータスが上昇し、より強力な能力などが使えるようになります。&lt;br&gt;さらに、紋章士とキャラクターが「エンゲージ」（合体）すると、強力な必殺技を放つことができます。&lt;br&gt;&lt;br&gt;各国の人々や指輪に宿る紋章士と出会い、縁（えにし）を深めながら、世界を守るために戦う壮大な冒険が始まります。&lt;br&gt;&lt;br&gt;&lt;br&gt;&lt;/p&gt;&lt;p&gt;© Nintendo / INTELLIGENT SYSTEMS&lt;/p&gt;&lt;/div&gt;</t>
  </si>
  <si>
    <t>4902370550825</t>
  </si>
  <si>
    <t>&lt;div align="left"&gt;&lt;strong&gt;&lt;img src="https://gdetail.image-qoo10.jp/839/604445351/2022/12/de3c136d-4e13-4028-a064-2f46393691cb.jpg"&gt;&lt;br&gt;&lt;br&gt;■商品特徴&lt;/strong&gt;&lt;br&gt;&lt;div class="inBox"&gt;●本作のキャラクターデザインを手がけるイラストレーター『Mika Pikazo』による描き下ろしアートを施した外箱に、A1サイズのポスター、スチールブック、オリジナルアートブックと、マルスやセリカ、シグルドなどの紋章士のアートカードが詰まっています。&lt;br&gt;●『ファイアーエムブレム エンゲージ』とは&lt;br&gt;・未来を繋ぐ、指輪と竜の物語。「ファイアーエムブレム」シリーズ最新作の舞台は、4つの王国と1つの聖地からなる世界「エレオス大陸」。千年前、人々と邪竜との間で戦争が起きました。人々は異界の英雄「紋章士」の助けを借りながら各国の戦士とともに一丸となって戦い、長きにわたる戦いの末邪竜を封印しました。しかし、時が経つにつれ封印の力が弱まり、邪竜復活の兆しが見え始めたのでした…。 &lt;br&gt;●本作の主人公は神竜「リュール」。邪竜との戦いの後、千年の間眠っていたためか、自分が何者であるか思い出せない主人公。邪竜の復活を阻止するため、各国で出会う仲間たちと共に戦うロールプレイングシミュレーションです。&lt;br&gt;●主人公は指輪に宿る、異界の英雄である紋章士を呼び覚ますことができます。主人公や仲間たちは指輪をつけ、紋章士の力を借りることでステータスが上昇し、より強力な能力などが使えるようになります。さらに、紋章士とキャラクターが「エンゲージ」(合体)すると、強力な必殺技を放つことができます。&lt;br&gt;●各国の人々や指輪に宿る紋章士と出会い、縁(えにし)を深めながら、世界を守るために戦う壮大な冒険が始まります。&lt;br&gt;●※インターネットを通じたオンラインプレイのご利用は有料となります。対象外のソフトもございますので、詳細は各ソフトの公式ホームページをご覧ください。&lt;br&gt;&lt;br&gt;&lt;br&gt;© Nintendo / INTELLIGENT SYSTEMS&lt;/div&gt;&lt;br&gt;&lt;strong&gt;■主な仕様&lt;/strong&gt;●対応機種:Nintendo Switch&lt;br&gt;●ジャンル:ロールプレイングシミュレーション&lt;br&gt;●CERO:B(12歳以上対象)&lt;/div&gt;</t>
  </si>
  <si>
    <t>4902370550849</t>
  </si>
  <si>
    <t>&lt;div align="left"&gt;&lt;strong&gt;&lt;img src="https://gdetail.image-qoo10.jp/839/604445351/2022/12/d72d3159-382b-424d-bce1-bb8a9ff0187b.jpg"&gt;&lt;br&gt;&lt;br&gt;■商品特徴&lt;/strong&gt;&lt;br&gt;&lt;p&gt;≪Zumba🄬　de 脂肪燃焼！　新価格版について≫&lt;/p&gt;&lt;p&gt;&lt;span style="font-size: medium;"&gt;&lt;strong&gt;正月太りにLet’s Zumba！！&lt;/strong&gt;&lt;/span&gt;&lt;br&gt;&lt;br&gt;&lt;/p&gt;&lt;p&gt;2020年に発売されて話題となった『Zumba🄬　de 脂肪燃焼！』がお値段シェイプアップで再登場！&lt;br&gt;186カ国、1500万人以上に親しまれている世界的なフィットネスプログラム「Zumba（ズンバ）®」を手軽に体験できます。&lt;br&gt;超人気アーティストのヒット曲や、Zumba®オリジナル楽曲を計30曲以上収録。&lt;br&gt;年齢やレベルを問わず、すべてのダンスファンに熱いフィットネス・エクササイズをお届けします！&lt;br&gt;&lt;br&gt;&lt;br&gt;■30曲以上のヒット曲やオリジナル・トラックを収録！&lt;br&gt;スティーヴ・アオキ、ダディー・ヤンキー、プレイ・ン・スキルズ ＆ エルヴィス・クレスポなどの&lt;br&gt;超人気アーティストのヒット曲や、躍動的 なZumba®オリジナル楽曲を計30曲以上収録！&lt;br&gt;カーディ・B、バッド・バニー ＆ J.バルヴィンの「I Like It 」や、&lt;br&gt;シアラの「 Level Up 」など、最新トップヒット曲で気分爽快エクササイズ！&lt;br&gt;&lt;br&gt;■スーパースターインストラクターと一緒に脂肪燃焼！&lt;br&gt;実在するスーパースターインストラクターが、みんなのフィットネスモチベーションを盛り上げてくれます！&lt;br&gt;そして、世界中の様々な振り付けやダンススタイルを選択し、自分に合うフィットネスレベルを30クラスから選択。&lt;br&gt;ワークアウト目標を設定したり、実績を友だちにシェアしたりすることもできます！&lt;br&gt;&lt;br&gt;■いつでもどこでもワークアウト！&lt;br&gt;Nintendo Switch™ Joy-Conを使って、いつでもどこでも、ダンス・エクササイズができます。&lt;br&gt;「シングル・ソング（Single Song）」「フル・クラス（Full Class）」「フィットネス・パーティー（Fitness Party）」の&lt;br&gt;3つのモードで最大4人同時でプレイが可能！&lt;br&gt;&lt;br&gt;&lt;br&gt;&lt;/p&gt;&lt;p&gt;Zumba® and the Zumba® logo are registered trademarks of Zumba Fitness, LLC. Used with permission. Developed by Kuju Ltd. All Rights Reserved. Published by 505 Games globally. &lt;br&gt;Licensed by 505 Games to SEGA and published by SEGA in Japan and Korea, Singapore, Malaysia, Philippines, Thailand, Vietnam, Indonesia, and Taiwan. &lt;br&gt;505 Games and the 505 Games logo are registered trademarks of 505 Games S.p.A. All Rights Reserved. ©SEGA SEGA and the SEGA logo are registered trademarks of SEGA CORPORATION.&lt;/p&gt;&lt;/div&gt;</t>
  </si>
  <si>
    <t>4974365862961</t>
  </si>
  <si>
    <t>&lt;div align="left"&gt;&lt;strong&gt;&lt;img src="https://gdetail.image-qoo10.jp/839/604445351/2022/12/ba608bc9-5a77-4bf4-800b-bfc68d78aaf7.jpg"&gt;&lt;br&gt;&lt;br&gt;■商品特徴&lt;/strong&gt;&lt;br&gt;&lt;p&gt;≪NeverAwake 通常版 について≫&lt;/p&gt;&lt;p&gt;&lt;span style="font-size: medium;"&gt;&lt;strong&gt;少女はまだ、目覚めない――&lt;/strong&gt;&lt;/span&gt;&lt;br&gt;&lt;br&gt;&lt;/p&gt;&lt;p&gt;『NeverAwake』は、手描きによる美しくも禍々しいグラフィックで彩られた独特の世界観と、&lt;br&gt;オリジナリティあふれるゲームルールが特徴の"悪夢系”アクションシューターです。&lt;br&gt;プレイヤーは目を覚まさない少女「レム」の観る悪夢の中で、彼女が嫌いなものたちを相手に戦いつづけます。&lt;br&gt;野菜、犬、学校の友人など、様々な敵との戦いの果てに少女が目にしたものとは。&lt;br&gt;そして、彼女は目を覚ますことができるのでしょうか…？&lt;br&gt;&lt;br&gt;2022年8月6日・7日に京都にて開催された「BitSummit　X-Roads」にて、本年度もっとも優秀な作品に贈られる"VERMILION GATE AWARD/ 朱色賞&amp;lt;大賞&amp;gt;”を受賞し、&lt;br&gt;全世界で注目が高まっている本作は、アーケード（exA-Arcadia）用横スクロールシューティングゲーム『VRITRA HEXA』など、&lt;br&gt;コアなシューターが納得するクオリティーをひたすら追求してきた株式会社ネオトロによる最新作です。&lt;br&gt;若い世代を中心とした「より幅広い層」にシューティングを遊んでもらえるよう開発されました。&lt;br&gt;&lt;br&gt;★美しくも禍々しいグラフィック × 先の見えないストーリー&lt;br&gt;目を覚まさない少女。彼女は夢の中で、モンスターと戦い続けていた…。&lt;br&gt;『NeverAwake』は手描きによるハイクオリティなグラフィックとその美麗なアニメーションで、美しくも禍々しい、独特な世界観を演出しています。&lt;br&gt;敵として登場するのは悪魔…ではなく、少女が嫌いな野菜や歯医者など。&lt;br&gt;誰しも一度は嫌な思いをしたことがあるモノや生物がモンスターとなり、主人公「レム」を襲います。&lt;br&gt;&lt;br&gt;★初心者からガチプレイヤーまで楽しめるゲームシステム&lt;br&gt;80を超える数多くのステージ／数十にも及ぶボスが登場。盛り沢山のボリュームながら、独自のゲームシステムによる高いリトライ性で、&lt;br&gt;ビギナーシューターからエキスパートまで幅広い層が遊びやすいゲームに仕上がっています。&lt;br&gt;勝てない！と思っても大丈夫。ショップで装備をカスタマイズしたり、強化状態でリトライできたり、&lt;br&gt;オートエイム機能のオンオフが出来たりなど、ステージクリアを諦めさせない仕組みを多数盛り込んでいます。&lt;br&gt;もちろん、ガチシューター向けのやりこみ要素も多数搭載。&lt;br&gt;数多くの武器やアクセサリを組み合わせ、悪夢の中のモンスターたちを撃退していきましょう。&lt;br&gt;★やりこみに応じたマルチエンディング&lt;br&gt;この作品は、プレイヤーのやり込みに応じてエンディングが変化します。&lt;br&gt;悪夢の中を戦いつづける少女に隠された秘密とは…？そして少女は戦いの果てに何を見るのでしょうか…。&lt;br&gt;&lt;br&gt;&lt;br&gt;&lt;/p&gt;&lt;p&gt;©2022 Neotro Inc. All Rights Reserved.&lt;br&gt;Published by Phoenixx Inc.&lt;/p&gt;&lt;/div&gt;</t>
  </si>
  <si>
    <t>4595643027010</t>
  </si>
  <si>
    <t>&lt;div align="left"&gt;&lt;strong&gt;&lt;img src="https://gdetail.image-qoo10.jp/839/604445351/2022/12/4f56fc39-75a8-443d-9d8f-c13a48bbcae2.jpg"&gt;&lt;br&gt;&lt;br&gt;■商品特徴&lt;/strong&gt;&lt;br&gt;&lt;p&gt;≪A Space for the Unbound 心に咲く花 について≫&lt;/p&gt;&lt;p&gt;●東京ゲームショウの日本ゲーム大賞でフューチャー部門を受賞した期待作がいよいよ登場！&lt;br&gt;国内外で数々の賞を受賞して来た、インドネシアの気鋭ゲームスタジオMojiken Studioと、&lt;br&gt;『コー ヒートーク』のToge Productionsが制作を手掛けた、美しいピクセルアートのアクションアドベンチャーゲームが、2023年初頭に登場します。&lt;br&gt;&lt;br&gt;●高校生活の終わりと共に、ぼくらの世界も終わるんだ&lt;br&gt;90年代後半のインドネシアの田舎町を舞台にした、人生の一幕を切り取ったようなアドベンチャーゲーム。&lt;br&gt;超自然的な力を手にした少年と少女の関係や、不安や絶望を乗り越えていくことの意味が、&lt;br&gt;美しいピクセルアートを背景にみずみずしく描かれます。&lt;br&gt;&lt;br&gt;&lt;br&gt;&lt;/p&gt;&lt;p&gt;© 2022 Chorus Worldwide Ltd. All rights reserved. "A Space for the Unbound" is developed and owned by Mojiken Studio and Toge Production. &lt;br&gt;"A Space for the Unbound" will not ask for, collect, store or share any of your personal data. A Space for the Unbound © 2022 Mojiken Studio and Toge Production.&lt;/p&gt;&lt;/div&gt;</t>
  </si>
  <si>
    <t>4595122656045</t>
  </si>
  <si>
    <t>雪ん娘大旋風 さゆきとこゆきのひえひえ大騒動 [Nintendo Switch]</t>
  </si>
  <si>
    <t>&lt;div align="left"&gt;&lt;strong&gt;&lt;img src="https://gdetail.image-qoo10.jp/839/604445351/2022/12/9cd99744-bb23-488a-91a6-87298e7f8525.jpg"&gt;&lt;br&gt;&lt;br&gt;■商品特徴&lt;/strong&gt;&lt;br&gt;&lt;p&gt;≪雪ん娘大旋風　～さゆきとこゆきのひえひえ大騒動～ について≫&lt;/p&gt;&lt;p&gt;&lt;span style="font-size: medium;"&gt;&lt;strong&gt;なめてかかると、やけど（凍傷）するわよ！&lt;br&gt;強くてかわいい雪ん娘が、モンスターたちと大バトル！&lt;/strong&gt;&lt;/span&gt;&lt;br&gt;&lt;br&gt;&lt;/p&gt;&lt;p&gt;ありそうで少ない全方向スクロールシューティングゲームがSwitchで復活&lt;br&gt;人間に一目ぼれした雪ん娘（若い雪女）が、片思いしている彼の呪いを解くために、「呪い消しの霊薬」の材料探しの旅に出ます。&lt;br&gt;ところが行く手には、妖怪がうじゃうじゃ。襲いかかる妖怪を、カッチンカチンに凍らせ、やっつけて進んでいきましょう。&lt;br&gt;敵はミイラ男やかわいい魔女、コミカルなお化け提灯から、おどろおどろしい妖怪まで、バラエティに富んでいます。&lt;br&gt;基本は雪ん娘の武器、「つららショット」でやっつけますが、「吹雪」やお供の雪ウサギをつっこませる必殺技「都兎乱舞」で、&lt;br&gt;わらわら出てくる敵を一気に凍らせ、一網打尽にすることもできます。&lt;br&gt;うまく決まれば、気分爽快！全方向スクロールなので、マップを自由自在に動き回れます。&lt;br&gt;マップに隠された「ユキンコ」を集めれば、さらに新しい楽しみ方ができるようになります。&lt;br&gt;&lt;br&gt;&lt;br&gt;&lt;/p&gt;&lt;p&gt;©2018 STARFISH-SD Inc.Published by mebius.&lt;/p&gt;&lt;/div&gt;</t>
  </si>
  <si>
    <t>4573419410273</t>
  </si>
  <si>
    <t>http://gd.image-qoo10.jp/li/687/115/4709115687.jpg</t>
  </si>
  <si>
    <t>&lt;div align="left"&gt;&lt;strong&gt;&lt;img src="https://gdetail.image-qoo10.jp/839/604445351/2022/12/bec9fd2e-b39e-4594-a638-1b40f1caeed1.jpg"&gt;&lt;br&gt;&lt;br&gt;■商品特徴&lt;/strong&gt;&lt;br&gt;&lt;p&gt;≪キャノンダンサー ―OSMAN― 通常版について≫&lt;/p&gt;&lt;p&gt;●伝説のアーケードゲームが26年の時を経て、遂に家庭用ゲーム機に登場!!&lt;br&gt;1996年にリリースされたキャノンダンサー。ファンから復活を求める声が止まない本作がついにSwitchとPlayStation4に移植が決定!!&lt;br&gt;&lt;br&gt;●鮮やかなグラフィック、爽快なゲームプレイ…世界観に浸れ!!&lt;br&gt;爽快なスピード感と流麗なキャラクター動作が高く評価された、クラシックレトロゲーム。&lt;br&gt;独特な世界観、見事なシナリオと美しいグラフィック、特に各ステージのボス戦のサイケな色使いと鮮やかさはまさに見もの!!&lt;br&gt;&lt;br&gt;&lt;br&gt;&lt;/p&gt;&lt;p&gt;© 2022 United Games Entertainment&lt;/p&gt;&lt;/div&gt;</t>
  </si>
  <si>
    <t>4260650745058</t>
  </si>
  <si>
    <t>テトリス エフェクトコネクテッド [通常版] [Nintendo Switch]</t>
  </si>
  <si>
    <t>&lt;div align="left"&gt;&lt;strong&gt;&lt;img src="https://gdetail.image-qoo10.jp/839/604445351/2022/12/6d7136e0-66ad-4c08-a55f-32ce03f50d4f.jpg"&gt;&lt;br&gt;&lt;br&gt;■商品特徴&lt;/strong&gt;&lt;br&gt;&lt;p&gt;≪テトリス(R) エフェクト・コネクテッド 通常版 について≫&lt;/p&gt;&lt;p&gt;&lt;span style="font-size: medium;"&gt;&lt;strong&gt;"今まで誰も、見たことも、聞いたことも、感じたこともない"新たなテトリス。&lt;/strong&gt;&lt;/span&gt;&lt;br&gt;&lt;br&gt;&lt;/p&gt;&lt;p&gt;『テトリス(R) エフェクト・コネクテッド』は、"今まで誰も、見たことも、聞いたことも、感じたこともない” 新たなテトリス。&lt;br&gt;世界で最も人気のある名作パズルゲームであるテトリスに、驚くほど美しい映像と心地よい音楽を融合させた、誰もが夢中になる新感覚のテトリスです。&lt;br&gt;&lt;br&gt;30以上の豪華なステージと10以上のモードによるシングルプレイ用モードを用意！&lt;br&gt;さらにクロスプラットフォーム対応のマルチプレイモードでは対戦・協力プレイが楽しめる！&lt;br&gt;&lt;br&gt;音楽、背景、サウンド、特殊効果からテトリスブロックの落下まで、すべてがプレイヤーの操作に完璧にシンクロし、脈打ち、踊り、光り輝き、炸裂！&lt;br&gt;&lt;br&gt;何度も繰り返しプレイしたくなる体験を味わおう！&lt;br&gt;&lt;br&gt;&lt;br&gt;●30以上の豪華なステージと10以上のモードによるシングルプレイ用モード&lt;br&gt;海底の奥深くから宇宙の遙か彼方まで！驚きに満ちた感動的な世界の旅は、何度も何度も繰り返しプレイしたくなる体験となります。&lt;br&gt;&lt;br&gt;●テトリスに全く新しい「ZONE」システムを採用&lt;br&gt;プレイヤーは「ZONE」に入ることで、時間（とテトリミノの落下）を止めることができ、&lt;br&gt;「ゲームオーバー」寸前の危機的状況を切り抜けることや、ブロックを積み、炸裂させて消し去り、さらにボーナスを獲得することも！&lt;br&gt;&lt;br&gt;●クロスプラットフォーム・マルチプレイで世界中のプレイヤーとテトリスを楽しもう！&lt;br&gt;待望のクロスプラットフォーム・マルチプレイにより、世界中の『テトリス エフェクト』プレイヤーが&lt;br&gt;プラットフォームの壁を超えて一緒にプレイすることが可能！&lt;br&gt;｢ルームID機能｣の4桁のコードを通して他のプラットフォームのプレイヤーを招待することができます。&lt;br&gt;&lt;br&gt;●豊富な対戦モードに協力プレイも！&lt;br&gt;マルチプレイヤー用モードには、3人で協力しAIのボス撃破を目指す「コネクテッド」、&lt;br&gt;『テトリス エフェクト』特有の「ZONE」システムのルールに基づく1対1の対戦モード、1対1でスコアを競う「スコアアタック」を搭載。&lt;br&gt;&lt;br&gt;●プレイだけでなく観戦でも盛り上がろう！&lt;br&gt;FRIEND MATCHの「観戦モード」では、1つのルームにプレイヤーを含む最大8人が参加可能。&lt;br&gt;観戦者は、試合中にエモートを使用して対戦を盛り上げられます。&lt;br&gt;&lt;br&gt;&lt;br&gt;&lt;/p&gt;&lt;p&gt;【同梱物（永久封入）】&lt;br&gt;取扱説明書(マニュアルブックレット)&lt;br&gt;&lt;br&gt;&lt;br&gt;&lt;/p&gt;&lt;p&gt;Tetris ® &amp;amp; © 1985~2022 Tetris Holding. Tetris logos, Tetris theme song and Tetriminos are trademarks of Tetris Holding. &lt;br&gt;The Tetris trade dress is owned by Tetris Holding. Licensed to The Tetris Company. Tetris Game Design by Alexey Pajitnov. All Rights Reserved. &lt;br&gt;Tetris Effect produced and published by Enhance Experience Inc. Developed by Resonair, Monstars Inc. and Stage Games. All Rights Reserved.&lt;/p&gt;&lt;/div&gt;</t>
  </si>
  <si>
    <t>4570101050076</t>
  </si>
  <si>
    <t>&lt;div align="left"&gt;&lt;strong&gt;&lt;img src="https://gdetail.image-qoo10.jp/839/604445351/2022/12/03989977-6a33-4024-9f30-cfc5a114682c.jpg"&gt;&lt;br&gt;&lt;br&gt;■商品特徴&lt;/strong&gt;&lt;br&gt;&lt;p&gt;≪トリスティア：リストア について≫&lt;/p&gt;&lt;p&gt;&lt;span style="font-size: medium;"&gt;&lt;strong&gt;切って叩いて（オーバーアクティブ）、新発明（イノベーション）！&lt;/strong&gt;&lt;/span&gt;&lt;br&gt;&lt;br&gt;&lt;/p&gt;&lt;p&gt;●『蒼い海のトリスティア』を２０年越しに遊びの再構築！『トリスティア：リストア』&lt;br&gt;『トリスティア：リストア』は、2002年にリリースされた『蒼い海のトリスティア』を、ゲームシステムから一新したタイトルです。&lt;br&gt;駒都えーじ氏がキャラクターデザインを務める前作の世界観を踏襲した、新たなトリスティアの遊びです。&lt;br&gt;ヒロインのナノカがSDサイズになって工房の中をどたばた動き回り、依頼の品を制作→納品する、切り盛りアクションゲームです。&lt;br&gt;寂れた海洋都市【トリスティア】を再建するため、天才発明少女『ナノカ・フランカ』の新たな街興し大作戦が始まる！&lt;br&gt;&lt;br&gt;●新感覚発明アクションゲーム！&lt;br&gt;旧作から20年が経過し、2022年現在に20代の開発陣が、現代のゲーム性に落とし込んだアクションゲーム、『トリスティア：リストア』。&lt;br&gt;遊びは刷新されても、オリジナル当初からの魅力あふれるストーリーとキャラクターたちが繰り広げるドラマは健在。&lt;br&gt;依頼が来たアイテムを制限時間以内に作成し、納品をするステージ要素と、シナリオを進めるアドベンチャー要素を交互に繰り返しながら、&lt;br&gt;寂れた海洋都市【トリスティア】を再建させていきます。令和版トリスティアの世界を隅々までお楽しみください！&lt;br&gt;&lt;br&gt;&lt;br&gt;&lt;/p&gt;&lt;p&gt;©KOGADO STUDIO,INC.&lt;/p&gt;&lt;/div&gt;</t>
  </si>
  <si>
    <t>4959067232229</t>
  </si>
  <si>
    <t>&lt;div align="left"&gt;&lt;strong&gt;&lt;img src="https://gdetail.image-qoo10.jp/839/604445351/2022/12/e6d7eaff-664a-4558-ac08-1a9e6a467323.jpg"&gt;&lt;br&gt;&lt;br&gt;■商品特徴&lt;/strong&gt;&lt;br&gt;&lt;p&gt;≪トリスティア：レガシー について≫&lt;/p&gt;&lt;p&gt;&lt;span style="font-size: medium;"&gt;&lt;strong&gt;新米発明工房士ナノカ・フランカの、復興（はじまり）の物語&lt;/strong&gt;&lt;/span&gt;&lt;br&gt;&lt;br&gt;&lt;/p&gt;&lt;p&gt;●『蒼い海のトリスティア』がグラフィックスをフルリニューアルし、『トリスティア：レガシー』として復活！&lt;br&gt;2002年7月に工画堂スタジオが発売した、PC向けシミュレーションゲームが20年の時を経て、Nintendo Switchに初登場！&lt;br&gt;情報解禁がなされた東京ゲームショウ当日には、SNS上で、「懐かしい！」「復活嬉しい！」&lt;br&gt;「絶対買う！」という往年のファンの声が多数見受けられ、期待度の高さが窺えました。&lt;br&gt;現代向けに完全改訂されたグラフィックですが、駒都えーじの可愛らしくてセクシーな絵は健在です。&lt;br&gt;長らく続いたトリスティアシリーズの源流、はじまりの物語をぜひ体験ください。&lt;br&gt;&lt;br&gt;●本格！街発展シミュレーションゲーム&lt;br&gt;プレイヤーは発明工房士「ナノカ」になって、さびれゆく街「トリスティア」を１年以内に復興させます。&lt;br&gt;「街のお店が繁盛するようなアイテム」を発明・販売し、店から街へぐんぐん繫盛の輪を広げ、発展してゆきましょう。&lt;br&gt;さあ、ナノカの街興し大作戦──始まりです！工画堂スタジオの真骨頂である、見た目は可愛く、でも中身はゴリゴリの本格SLGです。&lt;br&gt;&lt;br&gt;&lt;br&gt;&lt;/p&gt;&lt;p&gt;©KOGADO STUDIO,INC.&lt;/p&gt;&lt;/div&gt;</t>
  </si>
  <si>
    <t>4959067231222</t>
  </si>
  <si>
    <t>http://gd.image-qoo10.jp/li/463/118/4709118463.jpg</t>
  </si>
  <si>
    <t>&lt;div align="left"&gt;&lt;strong&gt;&lt;img src="https://gdetail.image-qoo10.jp/839/604445351/2022/12/e4728c99-6343-4222-a3be-5ebc8b9a033f.jpg"&gt;&lt;br&gt;&lt;br&gt;■商品特徴&lt;/strong&gt;&lt;br&gt;&lt;p&gt;≪キャノンダンサー ―OSMAN― スペシャルパックについて≫&lt;/p&gt;&lt;p&gt;●伝説のアーケードゲームが26年の時を経て、遂に家庭用ゲーム機に登場!!&lt;br&gt;1996年にリリースされたキャノンダンサー。ファンから復活を求める声が止まない本作がついにSwitchとPlayStation4に移植が決定!!&lt;br&gt;&lt;br&gt;●鮮やかなグラフィック、爽快なゲームプレイ…世界観に浸れ!!&lt;br&gt;爽快なスピード感と流麗なキャラクター動作が高く評価された、クラシックレトロゲーム。&lt;br&gt;独特な世界観、見事なシナリオと美しいグラフィック、特に各ステージのボス戦のサイケな色使いと鮮やかさはまさに見もの!!&lt;br&gt;&lt;br&gt;●数量限定スペシャルパックも同時発売!!&lt;br&gt;ゲームソフトの他に限定アイテムとして、アートブック、特製手ぬぐい、豪華特製箱ケースを予定&lt;br&gt;&lt;br&gt;&lt;br&gt;&lt;/p&gt;&lt;p&gt;© 2022 United Games Entertainment&lt;/p&gt;&lt;/div&gt;</t>
  </si>
  <si>
    <t>4260650745072</t>
  </si>
  <si>
    <t>&lt;div align="left"&gt;&lt;strong&gt;&lt;img src="https://gdetail.image-qoo10.jp/839/604445351/2022/12/3bf6418e-36c0-42b5-81e8-1d05977dee53.jpg"&gt;&lt;br&gt;&lt;br&gt;■商品特徴&lt;/strong&gt;&lt;br&gt;&lt;p&gt;≪NeverAwake Premium Edition について≫&lt;/p&gt;&lt;p&gt;&lt;span style="font-size: medium;"&gt;&lt;strong&gt;少女はまだ、目覚めない――&lt;/strong&gt;&lt;/span&gt;&lt;br&gt;&lt;br&gt;&lt;/p&gt;&lt;p&gt;『NeverAwake』は、手描きによる美しくも禍々しいグラフィックで彩られた独特の世界観と、&lt;br&gt;オリジナリティあふれるゲームルールが特徴の"悪夢系”アクションシューターです。&lt;br&gt;プレイヤーは目を覚まさない少女「レム」の観る悪夢の中で、彼女が嫌いなものたちを相手に戦いつづけます。&lt;br&gt;野菜、犬、学校の友人など、様々な敵との戦いの果てに少女が目にしたものとは。&lt;br&gt;そして、彼女は目を覚ますことができるのでしょうか…？&lt;br&gt;&lt;br&gt;2022年8月6日・7日に京都にて開催された「BitSummit　X-Roads」にて、本年度もっとも優秀な作品に贈られる"VERMILION GATE AWARD/ 朱色賞&amp;lt;大賞&amp;gt;”を受賞し、&lt;br&gt;全世界で注目が高まっている本作は、アーケード（exA-Arcadia）用横スクロールシューティングゲーム『VRITRA HEXA』など、&lt;br&gt;コアなシューターが納得するクオリティーをひたすら追求してきた株式会社ネオトロによる最新作です。&lt;br&gt;若い世代を中心とした「より幅広い層」にシューティングを遊んでもらえるよう開発されました。&lt;br&gt;&lt;br&gt;★美しくも禍々しいグラフィック × 先の見えないストーリー&lt;br&gt;目を覚まさない少女。彼女は夢の中で、モンスターと戦い続けていた…。&lt;br&gt;『NeverAwake』は手描きによるハイクオリティなグラフィックとその美麗なアニメーションで、美しくも禍々しい、独特な世界観を演出しています。&lt;br&gt;敵として登場するのは悪魔…ではなく、少女が嫌いな野菜や歯医者など。&lt;br&gt;誰しも一度は嫌な思いをしたことがあるモノや生物がモンスターとなり、主人公「レム」を襲います。&lt;br&gt;&lt;br&gt;★初心者からガチプレイヤーまで楽しめるゲームシステム&lt;br&gt;80を超える数多くのステージ／数十にも及ぶボスが登場。盛り沢山のボリュームながら、独自のゲームシステムによる高いリトライ性で、&lt;br&gt;ビギナーシューターからエキスパートまで幅広い層が遊びやすいゲームに仕上がっています。&lt;br&gt;勝てない！と思っても大丈夫。ショップで装備をカスタマイズしたり、強化状態でリトライできたり、&lt;br&gt;オートエイム機能のオンオフが出来たりなど、ステージクリアを諦めさせない仕組みを多数盛り込んでいます。&lt;br&gt;もちろん、ガチシューター向けのやりこみ要素も多数搭載。&lt;br&gt;数多くの武器やアクセサリを組み合わせ、悪夢の中のモンスターたちを撃退していきましょう。&lt;br&gt;★やりこみに応じたマルチエンディング&lt;br&gt;この作品は、プレイヤーのやり込みに応じてエンディングが変化します。&lt;br&gt;悪夢の中を戦いつづける少女に隠された秘密とは…？そして少女は戦いの果てに何を見るのでしょうか…。&lt;br&gt;&lt;br&gt;&lt;br&gt;&lt;/p&gt;&lt;p&gt;【同梱物】&lt;br&gt;・オリジナルサウンドトラックCD&lt;br&gt;・オリジナルアートブック&lt;br&gt;・マグネットフック&lt;br&gt;&lt;br&gt;&lt;br&gt;&lt;/p&gt;&lt;p&gt;©2022 Neotro Inc. All Rights Reserved.&lt;br&gt;Published by Phoenixx Inc.&lt;/p&gt;&lt;/div&gt;</t>
  </si>
  <si>
    <t>4595643027034</t>
  </si>
  <si>
    <t>4959067233233</t>
  </si>
  <si>
    <t>テトリス エフェクトコネクテッド コレクターズエディション [Nintendo Switch]</t>
  </si>
  <si>
    <t>http://gd.image-qoo10.jp/li/701/120/4709120701.jpg</t>
  </si>
  <si>
    <t>&lt;div align="left"&gt;&lt;strong&gt;&lt;img src="https://gdetail.image-qoo10.jp/839/604445351/2022/12/9f7eaaf3-211f-47de-aaf7-0d1993dd3e2e.jpg"&gt;&lt;br&gt;&lt;br&gt;■商品特徴&lt;/strong&gt;&lt;br&gt;&lt;p&gt;≪テトリス(R) エフェクト・コネクテッド コレクターズエディション について≫&lt;/p&gt;&lt;p&gt;&lt;span style="font-size: medium;"&gt;&lt;strong&gt;"今まで誰も、見たことも、聞いたことも、感じたこともない"新たなテトリス。&lt;/strong&gt;&lt;/span&gt;&lt;br&gt;&lt;br&gt;&lt;/p&gt;&lt;p&gt;『テトリス(R) エフェクト・コネクテッド』は、"今まで誰も、見たことも、聞いたことも、感じたこともない” 新たなテトリス。&lt;br&gt;世界で最も人気のある名作パズルゲームであるテトリスに、驚くほど美しい映像と心地よい音楽を融合させた、誰もが夢中になる新感覚のテトリスです。&lt;br&gt;&lt;br&gt;30以上の豪華なステージと10以上のモードによるシングルプレイ用モードを用意！&lt;br&gt;さらにクロスプラットフォーム対応のマルチプレイモードでは対戦・協力プレイが楽しめる！&lt;br&gt;&lt;br&gt;音楽、背景、サウンド、特殊効果からテトリスブロックの落下まで、すべてがプレイヤーの操作に完璧にシンクロし、脈打ち、踊り、光り輝き、炸裂！&lt;br&gt;&lt;br&gt;何度も繰り返しプレイしたくなる体験を味わおう！&lt;br&gt;&lt;br&gt;&lt;br&gt;●30以上の豪華なステージと10以上のモードによるシングルプレイ用モード&lt;br&gt;海底の奥深くから宇宙の遙か彼方まで！驚きに満ちた感動的な世界の旅は、何度も何度も繰り返しプレイしたくなる体験となります。&lt;br&gt;&lt;br&gt;●テトリスに全く新しい「ZONE」システムを採用&lt;br&gt;プレイヤーは「ZONE」に入ることで、時間（とテトリミノの落下）を止めることができ、&lt;br&gt;「ゲームオーバー」寸前の危機的状況を切り抜けることや、ブロックを積み、炸裂させて消し去り、さらにボーナスを獲得することも！&lt;br&gt;&lt;br&gt;●クロスプラットフォーム・マルチプレイで世界中のプレイヤーとテトリスを楽しもう！&lt;br&gt;待望のクロスプラットフォーム・マルチプレイにより、世界中の『テトリス エフェクト』プレイヤーが&lt;br&gt;プラットフォームの壁を超えて一緒にプレイすることが可能！&lt;br&gt;｢ルームID機能｣の4桁のコードを通して他のプラットフォームのプレイヤーを招待することができます。&lt;br&gt;&lt;br&gt;●豊富な対戦モードに協力プレイも！&lt;br&gt;マルチプレイヤー用モードには、3人で協力しAIのボス撃破を目指す「コネクテッド」、&lt;br&gt;『テトリス エフェクト』特有の「ZONE」システムのルールに基づく1対1の対戦モード、1対1でスコアを競う「スコアアタック」を搭載。&lt;br&gt;&lt;br&gt;●プレイだけでなく観戦でも盛り上がろう！&lt;br&gt;FRIEND MATCHの「観戦モード」では、1つのルームにプレイヤーを含む最大8人が参加可能。&lt;br&gt;観戦者は、試合中にエモートを使用して対戦を盛り上げられます。&lt;br&gt;&lt;br&gt;&lt;br&gt;&lt;/p&gt;&lt;p&gt;【同梱物】&lt;br&gt;・テトリミノブロック型豪華BOX&lt;br&gt;・サントラCD&amp;amp;デジタル版ダウンロードコード&lt;br&gt;・エナメルピンバッジ（3種セット）&lt;br&gt;・ポストカード32枚セット（フレーム型BOX入）&lt;br&gt;・通常版ソフト(初回生産限定仕様）&lt;br&gt;&lt;br&gt;&lt;br&gt;&lt;/p&gt;&lt;p&gt;Tetris ® &amp;amp; © 1985~2022 Tetris Holding. Tetris logos, Tetris theme song and Tetriminos are trademarks of Tetris Holding. &lt;br&gt;The Tetris trade dress is owned by Tetris Holding. Licensed to The Tetris Company. Tetris Game Design by Alexey Pajitnov. All Rights Reserved. &lt;br&gt;Tetris Effect produced and published by Enhance Experience Inc. Developed by Resonair, Monstars Inc. and Stage Games. All Rights Reserved.&lt;/p&gt;&lt;/div&gt;</t>
  </si>
  <si>
    <t>4570101050083</t>
  </si>
  <si>
    <t>&lt;div align="left"&gt;&lt;strong&gt;&lt;img src="https://gdetail.image-qoo10.jp/839/604445351/2022/12/065f53b2-e042-4724-8ae7-0737c29195a9.jpg"&gt;&lt;br&gt;&lt;br&gt;■商品特徴&lt;/strong&gt;&lt;br&gt;&lt;p&gt;≪Hokko Life について≫&lt;/p&gt;&lt;p&gt;&lt;span style="font-size: medium;"&gt;&lt;strong&gt;列車を降りてHokkoの町で新生活を始めよう！&lt;/strong&gt;&lt;/span&gt;&lt;br&gt;&lt;br&gt;&lt;/p&gt;&lt;p&gt;【商品説明】&lt;br&gt;Hokko Lifeは、ほっこりした雰囲気でクリエイティブ要素満載のコミュニティ・シミュレーションRPGです。&lt;br&gt;ひっそりとした村を、誰もが愛するチャーミングな田舎町に変身させるにはあなたの力が必要です。&lt;br&gt;ハンマーとペンキを思うがままに操り、新しい友だちみんなのために家をデザイン、建築、装飾しましょう。&lt;br&gt;&lt;br&gt;【クリエイティブ要素】&lt;br&gt;素材をクラフトして好きなように組み合わせ、町のために新しいステキな家具やアイテムを作成できます。&lt;br&gt;花々を集めペンキを作り、壁紙やフローリング、服のデザインも可能です。&lt;br&gt;地元の建設業者に協力してもらいながら、町を拡張したり、好きなところにデザインした建物を配置したりして、&lt;br&gt;新しい住民が引っ越してくるのを迎えましょう。&lt;br&gt;&lt;br&gt;【コレクション要素】&lt;br&gt;・釣り&lt;br&gt;Hokko周辺のさまざまな釣りスポットを訪れて、魚をコレクションできます。魚の習性はそれぞれ異なるので、釣り方にも工夫が必要です。&lt;br&gt;・虫捕り&lt;br&gt;Hokkoの世界には多種多様な虫たちが住んでいます。茂みの奥に潜む虫たちをを見逃さないように注意しながら、捕まえてコレクションしましょう。&lt;br&gt;&lt;br&gt;&lt;br&gt;&lt;/p&gt;&lt;p&gt;HOKKO LIFE © 2022 Wonderscope AB, Published under license by Team17 Digital Limited. Team 17 is a registered trademark of Team 17 Digital limited. &lt;br&gt;All other trademarks, copyrights and logos are property of their respective owners. Published by Game Source Entertainment in Japan and Asia.&lt;/p&gt;&lt;/div&gt;</t>
  </si>
  <si>
    <t>4580694042884</t>
  </si>
  <si>
    <t>&lt;div align="left"&gt;&lt;strong&gt;&lt;img src="https://gdetail.image-qoo10.jp/839/604445351/2022/12/821210b8-5230-48cf-a3f9-dc8a721e6232.jpg"&gt;&lt;br&gt;&lt;br&gt;■商品特徴&lt;/strong&gt;&lt;br&gt;&lt;p&gt;≪ミュータント タートルズ：シュレッダーの復讐 スペシャルエディション について≫&lt;/p&gt;&lt;p&gt;&lt;span style="font-size: medium;"&gt;&lt;strong&gt;カワバンガ！忍者タートルズ『T.M.N.T』新作アクションゲームがパッケージで登場！&lt;/strong&gt;&lt;/span&gt;&lt;br&gt;&lt;br&gt;&lt;/p&gt;&lt;p&gt;●あの「ティーンエイジ・ミュータント・ニンジャ・タートルズ」の最新作アクションゲームがPS5で登場！&lt;br&gt;日本でもおなじみ、世界的人気のミュータントタートルズが最新ゲームで帰ってきた！&lt;br&gt;80~90年代にアニメを見ていた世代も、今のゲームユーザーも誰でも一緒に楽しめる、完全新作ベルトスクロールアクションゲーム。&lt;br&gt;アニメのような２Dグラフィックで描かれたタートルズと仲間たちで、宿敵シュレッダーの野望を打ち砕こう。&lt;br&gt;&lt;br&gt;●ゲームシステム&lt;br&gt;・80年代テレビアニメ彷彿させる、美麗な２Dキャラクターによるニンジャタートルズの完全新作ベルトスクロールアクション！&lt;br&gt;プレイアブルキャラクターはタートルズのレオナルド、ラファエロ、ドナテロ、ミケランジェロ、この４人の声は当時のUS版オリジナルキャスト！&lt;br&gt;そしてエイプリルとスプリンター先生、アンロックキャラクターとしてケイシージョーンズが登場。&lt;br&gt;各キャラは、それぞれ異なる特徴を持ち、直感的な操作でコンボや必殺技を繰り出せるため、爽快なアクションを誰でも楽しめます。&lt;br&gt;&lt;br&gt;・ニューヨークシティを舞台に宿敵シュレッダー率いるフット団と戦おう。&lt;br&gt;タートルズ達を襲う様々な敵キャラやギミック、そして各ステージには強力なボスキャラクターが登場。&lt;br&gt;アニメに登場したあのキャラクターたちも登場！タートルズの世界が最新ゲームで復活！&lt;br&gt;&lt;br&gt;・最大6人での協力プレイでタートルズ達が大暴れ！&lt;br&gt;テレビアニメで登場したシーンをモチーフとしたステージを舞台に最大6人での協力プレイが可能！&lt;br&gt;難易度選択やアイテム収集、チャレンジなど繰り返し遊びたくなる、タートルズの新作ベルトスクロールアクション。&lt;br&gt;&lt;br&gt;&lt;br&gt;&lt;/p&gt;&lt;p&gt;© 2022-2023 Viacom Overseas Holdings C.V. All Rights Reserved. Teenage&lt;br&gt;Mutant Ninja Turtles and all related titles, logos and characters are&lt;br&gt;trademarks of Viacom Overseas Holdings C.V. Nickelodeon and all related&lt;br&gt;titles, logos and characters are trademarks of Viacom International Inc.&lt;br&gt;&lt;br&gt;© 2022-2023 Dotemu, All rights reserved. Game developed by Tribute Games. &lt;br&gt;Licensed to and Published in Japan by HAPPINET CORPORATION.&lt;/p&gt;&lt;/div&gt;</t>
  </si>
  <si>
    <t>4907953564541</t>
  </si>
  <si>
    <t>&lt;div align="left"&gt;&lt;strong&gt;&lt;img src="https://gdetail.image-qoo10.jp/839/604445351/2022/12/2fc10432-81ba-4e89-ac5f-b44ad21281c5.jpg"&gt;&lt;br&gt;&lt;br&gt;■商品特徴&lt;/strong&gt;&lt;br&gt;&lt;div class="inBox"&gt;●『百英雄伝 Rising』について&lt;br&gt;・シナリオを里見直氏、開発をナツメアタリが手掛け、『百英雄伝』の企画・開発を手掛けるRabbit &amp;amp; Bear Studiosが監修した『百英雄伝 Rising』は、2023年発売予定の大作RPG『百英雄伝』の前日譚となる「町おこし要素」が楽しめるアクションRPGです。キャラクターデザインは『百英雄伝』と同じくRabbit &amp;amp; Bear Studiosの河野純子氏が手掛けています。 &lt;br&gt;●2023年発売予定の大作RPG『百英雄伝』とのつながり&lt;br&gt;・『百英雄伝 Rising』の3人のメインキャラクター、CJ、イーシャ、ガルーが追い求める「魔導レンズ」や「ロウ・レンズ」は2023年発売予定の『百英雄伝』の世界観の根幹を成すアイテムです。里見直氏によるシナリオには『百英雄伝』につながる要素が随所に散りばめられ、『百英雄伝』に登場するキャラクターたちも『百英雄伝 Rising』のストーリーに登場します。また本作でプレイヤーが命名した「特産品の名前」や、「主人公3名の武器の名前」が『百英雄伝』に引き継がれます。さらに『百英雄伝 Rising』をプレイすることで『百英雄伝』でもらえるちょっとした特典を企画中です!どうぞお楽しみに! &lt;br&gt;●『百英雄伝 Rising』ストーリー&lt;br&gt;・「オールラーン大陸」の辺境にある小さな街「ニューネヴァー」は、鉱石の採掘で細々と収入を得る寂れた田舎町だったが、数カ月前に起きた地震で街の地下に古代遺跡が発見されると、一攫千金を夢見る冒険者や商人たちが世界中から集まり、俄かにお宝ラッシュに活気づくようになる。先祖代々"スカベンジャー(遺跡漁り)"を生業とする一族の少女・CJは、古代遺跡に眠る魔法の源「ロウ・レンズ」や「魔導レンズ」を採掘するためこの街を訪れるが、ニューネヴァーの若き町長代行・イーシャに高額な遺跡の採掘権料を免除してもらうため、まずは街の人々の手伝いをすることに…。CJはそこで出会った獣人の傭兵・ガルーと「遺跡からレンズを発掘する」という共通の目的のため、手を組むのだった。 &lt;br&gt;●簡単操作で爽快アクション!&lt;br&gt;・『百英雄伝 Rising』は"アクションゲーム”に不慣れなユーザーも、CJ、ガルー、そしてイーシャという3人のプレイキャラをサクサク切り替えて、爽快なアクションプレイが楽しめるシステムを採用しています。各キャラクターの特技を組み合わせたコンボ攻撃「リンクアタック」を繰り出すのも超カンタン!ぜひお楽しみください。 &lt;br&gt;&lt;br&gt;&lt;br&gt;©2022 Developed by Rabbit &amp;amp; Bear Studios Inc. Published by 505 Games. All product names, logos, brands, and registered trademarks are property of their respective owners. 505 Games and the 505 Games logo are registered trademarks of 505 Games SpA. All rights reserved.&lt;p class="anchor"&gt;&lt;/p&gt;&lt;/div&gt;&lt;br&gt;&lt;strong&gt;■主な仕様&lt;/strong&gt;&lt;/div&gt;</t>
  </si>
  <si>
    <t>8023171046464</t>
  </si>
  <si>
    <t>&lt;div align="left"&gt;&lt;strong&gt;&lt;img src="https://gdetail.image-qoo10.jp/839/604445351/2022/12/b34f6b4e-e396-4804-aca1-9f56c264aabc.jpg"&gt;&lt;br&gt;&lt;br&gt;■商品特徴&lt;/strong&gt;&lt;br&gt;&lt;p&gt;≪魔界戦記ディスガイア７ について≫&lt;/p&gt;&lt;p&gt;&lt;span style="font-size: medium;"&gt;&lt;strong&gt;邪魔な奴からブッタ斬る！！是ぞ魔界の武士道スタイル！！&lt;/strong&gt;&lt;/span&gt;&lt;br&gt;&lt;br&gt;&lt;/p&gt;&lt;p&gt;史上最凶シミュレーションRPG【魔界戦記ディスガイア】シリーズ最新作が登場！&lt;br&gt;今度の魔界は和風の魔界！？はぐれ者の武士「フジ」と日ノ本オタクの少女「ピリリカ」が、腑抜けた幕府をブッタ斬る！&lt;br&gt;シリーズ伝統の要素だけでなく、新要素【弩デカ魔ックス】にシリーズ最多の汎用キャラ45体を実装、&lt;br&gt;さらに初のオンラインAI対戦機能【ランクバトル】も！！&lt;br&gt;新たな史上最凶シミュレーションRPGをお楽しみください。&lt;br&gt;&lt;br&gt;&lt;br&gt;■史上最凶のシミュレーションRPG、最新作が登場！&lt;br&gt;全世界累計販売本数500万本の史上最凶のシミュレーションRPG【魔界戦記ディスガイア】シリーズ最新作！&lt;br&gt;【最大レベル9999】【億越えダメージ】は当たり前！実装汎用キャラクターはシリーズ最多の45体 ！&lt;br&gt;さらに、ステージを飛び出すほどキャラクターが"超”巨大化する【弩デカ魔ックス】や&lt;br&gt;食べられる剣もつくれちゃう！？【アイテム転生】などの新たな常識破りもてんこ盛り！！&lt;br&gt;&lt;br&gt;■今度の魔界は"和風”の魔界！？&lt;br&gt;シリーズの最新作となる『魔界戦記ディスガイア7』 では&lt;br&gt;和風の魔界【日ノ本魔界群】を舞台に、はぐれ者の武士「フジ」と日ノ本オタクの少女「ピリリカ」が、&lt;br&gt;荒れ果てた日ノ本魔界を侵略者の手から取り戻すため"打倒・大穢戸幕腐”を掲げ、魔界群で大暴れ！&lt;br&gt;武士道を胸に、腑抜けた幕腐をブッタ斬れ！&lt;br&gt;&lt;br&gt;■目指せ魔界の日本一！"オンラインAI対戦”&lt;br&gt;今作からは全国のユーザーとオンラインで戦闘が行えるシリーズ初のAI対戦機能【ランクバトル】が実装！&lt;br&gt;【ランクバトル】ではAI機能【魔心エディット】でプレイヤーが設定した戦略に従い、キャラクターたちが自動戦闘！&lt;br&gt;対戦ステージの特性や相手の行動パターンに合わせて戦略を組み立て、最適な動きを設定しよう。&lt;br&gt;試行錯誤し作り上げた戦略で、ほかの魔界に殴りこみだ！！&lt;br&gt;&lt;br&gt;&lt;br&gt;&lt;/p&gt;&lt;p&gt;©2023 Nippon Ichi Software, Inc.&lt;/p&gt;&lt;/div&gt;</t>
  </si>
  <si>
    <t>4995506004804</t>
  </si>
  <si>
    <t>&lt;div align="left"&gt;&lt;strong&gt;&lt;img src="https://gdetail.image-qoo10.jp/839/604445351/2022/12/3d1f7612-31b0-4cf5-b7e5-4f6cfb9dcbf8.jpg"&gt;&lt;br&gt;&lt;br&gt;■商品特徴&lt;/strong&gt;&lt;br&gt;&lt;p&gt;≪A Space for the Unbound 心に咲く花 について≫&lt;/p&gt;&lt;p&gt;●東京ゲームショウの日本ゲーム大賞でフューチャー部門を受賞した期待作がいよいよ登場！&lt;br&gt;国内外で数々の賞を受賞して来た、インドネシアの気鋭ゲームスタジオMojiken Studioと、&lt;br&gt;『コー ヒートーク』のToge Productionsが制作を手掛けた、美しいピクセルアートのアクションアドベンチャーゲームが、2023年初頭に登場します。&lt;br&gt;&lt;br&gt;●高校生活の終わりと共に、ぼくらの世界も終わるんだ&lt;br&gt;90年代後半のインドネシアの田舎町を舞台にした、人生の一幕を切り取ったようなアドベンチャーゲーム。&lt;br&gt;超自然的な力を手にした少年と少女の関係や、不安や絶望を乗り越えていくことの意味が、&lt;br&gt;美しいピクセルアートを背景にみずみずしく描かれます。&lt;br&gt;&lt;br&gt;&lt;br&gt;&lt;/p&gt;&lt;p&gt;© 2022 Chorus Worldwide Ltd. All rights reserved. "A Space for the Unbound" is developed and owned by Mojiken Studio and Toge Production. &lt;br&gt;"A Space for the Unbound" will not ask for, collect, store or share any of your personal data. A Space for the Unbound © 2022 Mojiken Studio and Toge Production.&lt;/p&gt;&lt;/div&gt;</t>
  </si>
  <si>
    <t>4595122656052</t>
  </si>
  <si>
    <t>&lt;div align="left"&gt;&lt;strong&gt;&lt;img src="https://gdetail.image-qoo10.jp/839/604445351/2022/12/6d9f9dbb-5f88-4c2e-b12c-d3f52a6b9b97.jpg"&gt;&lt;br&gt;&lt;br&gt;■商品特徴&lt;/strong&gt;&lt;br&gt;&lt;p&gt;≪ドラゴンボールZ KAKAROT スペシャルエディション について≫&lt;/p&gt;&lt;p&gt;&lt;span style="font-size: medium;"&gt;&lt;strong&gt;全てのドラゴンボールファンに贈る物語―&lt;/strong&gt;&lt;/span&gt;&lt;br&gt;&lt;br&gt;&lt;/p&gt;&lt;p&gt;■全ての「ドラゴンボール」ファンに贈る物語 自らが「孫悟空」となり、圧倒的なボリュームと新しいビジュアルで描かれる「ドラゴンボールZ」。&lt;br&gt;超人的なバトル、舞空術による空中散策、大量の料理が並ぶ食事、多くのドラゴンボールキャラたちとの繋がり等、&lt;br&gt;あらゆる面から悟空体験がお楽しみいただける「悟空体験アクションRPG」です。&lt;br&gt;&lt;br&gt;■「ドラゴンボールZ」を超追体験 ベジータやナッパといった強敵が地球に襲来する「サイヤ人編」から、&lt;br&gt;邪悪な魔導士によって復活した魔人との激闘を描く「ブウ編」まで、悟空が辿ってきた物語を追体験いただけます。 &lt;br&gt;ファンなら誰もが知る名場面はもちろん、従来のドラゴンボールゲームでは再現できなかった、細かいシーンも収録。&lt;br&gt;本ゲームで初めて語られるシーンは必見。 &lt;br&gt;&lt;br&gt;■本作だからこそ描けた「死闘」 広大な戦場と超人ハイスピードバトルで、アニメさながらの死闘を体験！&lt;br&gt;スピード感ある攻防や、多彩な必殺技を放つバトルは爽快感抜群。 &lt;br&gt;フリーザやセルといった「強敵」達から放たれる無数の気弾、&lt;br&gt;大地が崩壊するほどの強力な一撃等、これまでにない表現で真の「死闘」を描きます。&lt;br&gt;また、アクションに慣れない方のために、バトル全体の動きがスローになる「スローモーション機能」も搭載。 &lt;br&gt;&lt;br&gt;■「戦闘だけじゃない」悟空体験 広大な大地を超人的な脚力で駆け回ったり、筋斗雲や舞空術で空中散策も可能。&lt;br&gt;世界に多数存在する「ドラゴンボールZ」のキャラクター達と出会い、コミュニケ―ションを取ることも重要な要素。&lt;br&gt;また本作では「戦闘」以外にも、「修業」、「食事」、「仲間との繋がり」等、様々な形で戦闘力を高めていくことが可能。&lt;br&gt;多岐にわたる要素で本作ならではの「悟空」の成長をお楽しみください。 &lt;br&gt;&lt;br&gt;■次世代機への対応 次世代機に合わせて背景、描画が強化！ドラゴンボールの世界へ更に深く没入！ &lt;br&gt;またフルHDでの60fps描画や4K出力、短縮されたロード時間などでゲームをより快適に遊ぶことができます。 &lt;br&gt;&lt;br&gt;■スペシャルエディションについて スペシャルエディションでは新たな力を覚醒できる追加エピソード2種&lt;br&gt;「新たなる覚醒 前編/後編」と追加シナリオ1種「-TRUNKS- 希望の戦士」を収録。 &lt;br&gt;「新たなる覚醒 前編/後編」では更なる強敵との修業や闘いを通じて、悟空とベジータが新たな力を収録。 &lt;br&gt;「-TRUNKS- 希望の戦士」では悟空が死んだ後の世界で、絶望に立ち向かうトランクスと悟飯の闘いを体験できます。&lt;br&gt;&lt;br&gt;&lt;br&gt;【スペシャルエディション 収録内容】 &lt;br&gt;1.PS5『ドラゴンボールZ KAKAROT 』ゲーム本編 &lt;br&gt;2.追加エピソード　新たなる覚醒（前編）新たなる覚醒（後編） &lt;br&gt;3.追加シナリオ　－TRANKS― 希望の戦士 &lt;br&gt;&lt;br&gt;※1のみディスク収録となります。2・3は「プロダクトコード（封入）」となります。 &lt;br&gt;※内容・仕様は予告なく一部変更になる場合がございます。 &lt;br&gt;※商品内に封入されるプロダクトコードを使用することにより、各種ダウンロードコンテンツが利用可能となります。 &lt;br&gt;　アップデートデータはお客様ご自身で適用いただくこととなります。あらかじめご了承ください。 &lt;br&gt;※プロダクトコードをご利用いただくには、ゲーム機本体をインターネットに接続する環境と、PlayStation Networkのアカウントが必要です。 &lt;br&gt;※プロダクトコードは1回のみ使用可能となります。 &lt;br&gt;※本コンテンツを使用できる対象サービス終了などに伴い、ダウンロードサービスを終了いたします。&lt;br&gt;&lt;br&gt;&lt;br&gt;&lt;/p&gt;&lt;p&gt;※本製品をプレイするには、ゲーム内に表示されるサービス利用規約に同意する必要があります。&lt;br&gt; 詳しくは（https://www.bandainamcoent.co.jp/cs/kiyaku/eula/）をご確認ください。&lt;br&gt;※画像は開発中のものです。実際の製品とは異なる場合があります。&lt;br&gt;※内容・仕様は予告無く変更する場合がございます。&lt;br&gt;&lt;br&gt;&lt;br&gt;&lt;/p&gt;&lt;p&gt;©バードスタジオ／集英社・東映アニメーション ©Bandai Namco Entertainment Inc.&lt;/p&gt;&lt;/div&gt;</t>
  </si>
  <si>
    <t>4571579012955</t>
  </si>
  <si>
    <t>&lt;div align="left"&gt;&lt;strong&gt;&lt;img src="https://gdetail.image-qoo10.jp/839/604445351/2022/12/9d8be8fb-38b5-408b-99c0-4dcf8b759b5c.jpg"&gt;&lt;br&gt;&lt;br&gt;■商品特徴&lt;/strong&gt;&lt;br&gt;&lt;p&gt;≪ONE PIECE ODYSSEY について≫&lt;/p&gt;&lt;p&gt;&lt;span style="font-size: medium;"&gt;&lt;strong&gt;いざ、思い出の真っ只中へ&lt;/strong&gt;&lt;/span&gt;&lt;br&gt;&lt;br&gt;&lt;/p&gt;&lt;p&gt;原作・アニメ共に大人気の『ONE PIECE』から、連載25周年を記念した新作RPG登場！ &lt;br&gt;"海賊王”になるために、仲間――『麦わらの一味』と共に大海原を行く海賊"麦わらのルフィ”ことモンキー・D・ルフィ。 &lt;br&gt;航海の途中……大嵐に巻き込まれた彼らは、光の道が天へと続く謎の島『ワフルド』に流れ着く。 &lt;br&gt;はぐれてしまった仲間達、大破した船、そこで出会う謎の男と、ひとりの少女――。 "&lt;br&gt;大切なもの”を奪われたルフィたちは全てを取り戻し、脱出不能の島から抜け出すために大冒険の旅に出る！ &lt;br&gt;冒険の果てに待つのは、新たなる敵と自然の驚異、そして……。 &lt;br&gt;豪華グラフィックにより『ONE PIECE』の世界を再現！ &lt;br&gt;『麦わらの一味』の個性を活かして、『ONE PIECE』の世界を大冒険しよう！&lt;br&gt;&lt;br&gt;&lt;br&gt;&lt;/p&gt;&lt;p&gt;※本製品をプレイするには、ゲーム内に表示されるサービス利用規約に同意する必要があります。&lt;br&gt; 詳しくは（https://www.bandainamcoent.co.jp/cs/kiyaku/eula/）をご確認ください。&lt;br&gt;※画像は開発中のものです。実際の製品とは異なる場合があります。&lt;br&gt;※内容・仕様は予告無く変更する場合がございます。&lt;br&gt;&lt;br&gt;&lt;br&gt;&lt;/p&gt;&lt;p&gt;©尾田栄一郎／集英社・フジテレビ・東映アニメーション ©Bandai Namco Entertainment Inc.&lt;/p&gt;&lt;/div&gt;</t>
  </si>
  <si>
    <t>4571579000143</t>
  </si>
  <si>
    <t>&lt;div align="left"&gt;&lt;strong&gt;&lt;img src="https://gdetail.image-qoo10.jp/839/604445351/2022/12/8c286355-7136-4bf3-a4af-59188061e8b7.jpg"&gt;&lt;br&gt;&lt;br&gt;■商品特徴&lt;/strong&gt;&lt;br&gt;&lt;div class="inBox"&gt;●『百英雄伝 Rising』について&lt;br&gt;・シナリオを里見直氏、開発をナツメアタリが手掛け、『百英雄伝』の企画・開発を手掛けるRabbit &amp;amp; Bear Studiosが監修した『百英雄伝 Rising』は、2023年発売予定の大作RPG『百英雄伝』の前日譚となる「町おこし要素」が楽しめるアクションRPGです。キャラクターデザインは『百英雄伝』と同じくRabbit &amp;amp; Bear Studiosの河野純子氏が手掛けています。&lt;br&gt;●2023年発売予定の大作RPG『百英雄伝』とのつながり&lt;br&gt;・『百英雄伝 Rising』の3人のメインキャラクター、CJ、イーシャ、ガルーが追い求める「魔導レンズ」や「ロウ・レンズ」は2023年発売予定の『百英雄伝』の世界観の根幹を成すアイテムです。里見直氏によるシナリオには『百英雄伝』につながる要素が随所に散りばめられ、『百英雄伝』に登場するキャラクターたちも『百英雄伝 Rising』のストーリーに登場します。また本作でプレイヤーが命名した「特産品の名前」や、「主人公3名の武器の名前」が『百英雄伝』に引き継がれます。さらに『百英雄伝 Rising』をプレイすることで『百英雄伝』でもらえるちょっとした特典を企画中です!どうぞお楽しみに!&lt;br&gt;●『百英雄伝 Rising』ストーリー&lt;br&gt;・「オールラーン大陸」の辺境にある小さな街「ニューネヴァー」は、鉱石の採掘で細々と収入を得る寂れた田舎町だったが、数カ月前に起きた地震で街の地下に古代遺跡が発見されると、一攫千金を夢見る冒険者や商人たちが世界中から集まり、俄かにお宝ラッシュに活気づくようになる。先祖代々"スカベンジャー(遺跡漁り)"を生業とする一族の少女・CJは、古代遺跡に眠る魔法の源「ロウ・レンズ」や「魔導レンズ」を採掘するためこの街を訪れるが、ニューネヴァーの若き町長代行・イーシャに高額な遺跡の採掘権料を免除してもらうため、まずは街の人々の手伝いをすることに…。CJはそこで出会った獣人の傭兵・ガルーと「遺跡からレンズを発掘する」という共通の目的のため、手を組むのだった。&lt;br&gt;●簡単操作で爽快アクション!&lt;br&gt;・『百英雄伝 Rising』は"アクションゲーム”に不慣れなユーザーも、CJ、ガルー、そしてイーシャという3人のプレイキャラをサクサク切り替えて、爽快なアクションプレイが楽しめるシステムを採用しています。各キャラクターの特技を組み合わせたコンボ攻撃「リンクアタック」を繰り出すのも超カンタン!ぜひお楽しみください。&lt;br&gt;&lt;br&gt;&lt;br&gt;©2022 Developed by Rabbit &amp;amp; Bear Studios Inc. Published by 505 Games. All product names, logos, brands, and registered trademarks are property of their respective owners. 505 Games and the 505 Games logo are registered trademarks of 505 Games SpA. All rights reserved.&lt;p class="anchor"&gt;&lt;/p&gt;&lt;/div&gt;&lt;br&gt;&lt;strong&gt;■主な仕様&lt;/strong&gt;●対応機種:PlayStation®4&lt;br&gt;●ジャンル:アクションRPG&lt;br&gt;●CERO:B(12歳以上対象)&lt;br&gt;【同梱物】&lt;br&gt;●”CJ”、”イーシャ”、”ガルー” キャラクターカード 各1枚/計3枚&lt;br&gt;【初回特典】&lt;br&gt;●サウンドトラック CD(全45分、20曲)&lt;/div&gt;</t>
  </si>
  <si>
    <t>8023171046471</t>
  </si>
  <si>
    <t>74962</t>
  </si>
  <si>
    <t>クレヨンしんちゃん『オラと博士の夏休み』おわらない七日間の旅 [通常版] [PS4]</t>
  </si>
  <si>
    <t>&lt;div align="left"&gt;&lt;strong&gt;&lt;img src="https://gdetail.image-qoo10.jp/839/604445351/2022/12/c0c2e869-0d67-4b8e-840d-3c1521c00492.jpg"&gt;&lt;br&gt;&lt;br&gt;■商品特徴&lt;/strong&gt;&lt;br&gt;&lt;p&gt;≪クレヨンしんちゃん『オラと博士の夏休み』～おわらない七日間の旅～ 通常版 について≫&lt;/p&gt;&lt;p&gt;&lt;span style="font-size: medium;"&gt;&lt;strong&gt;しんちゃんの夏休みがはじまる。&lt;/strong&gt;&lt;/span&gt;&lt;br&gt;&lt;br&gt;&lt;/p&gt;&lt;p&gt;しんのすけ一家は、夏休みの一週間、みさえの古い友人の家にお世話になることに。&lt;br&gt;ひろしが九州に出張することになったので家族もいっしょにやってきたのです。&lt;br&gt;&lt;br&gt;友人の家があるのは、みさえの生まれ故郷熊本から車で１時間の場所にあるアッソーの町。&lt;br&gt;壮大な風景と、懐かしい情緒を残した町並みがアッソ―山のふもとに広がっています。&lt;br&gt;&lt;br&gt;アッソーの駅に着くと、あやしげなおじさんが、あるカメラをくれました。&lt;br&gt;撮ったものが絵になって保存されるという、ふしぎなカメラ。&lt;br&gt;&lt;br&gt;しんのすけは、カメラを手に、美しい里山や田畑を駆け回って遊び、いろんなものを撮って、夏休みを満喫します。&lt;br&gt;お友だちもできます。でも、ここでのお友だちはなぜか、幼稚園のお友だちとウリふたつ……&lt;br&gt;&lt;br&gt;ある日の夜、夕涼みに出たしんのすけは、満月の光に照らされた大きな生き物が出現するところを目撃します。&lt;br&gt;その巨大生物を見上げて高笑いしている男性がひとり。駅でふしぎなカメラをくれた、あのおじさんでした。&lt;br&gt;&lt;br&gt;名前は「あくの博士」。実は彼は、天才的な発明家で、自分が作った「古代のタイムマシン」を使って、&lt;br&gt;恐ろしい恐竜たちを現代に召喚したのでした。&lt;br&gt;&lt;br&gt;その一部始終を見てしまったしんのすけは、彼の野望に巻き込まれていくことに……！&lt;br&gt;&lt;br&gt;&lt;br&gt;&lt;/p&gt;&lt;p&gt;ⓒ 臼井儀人／双葉社・シンエイ・テレビ朝日・ＡＤＫ&lt;br&gt;ⓒ Neos Corporation&lt;/p&gt;&lt;/div&gt;</t>
  </si>
  <si>
    <t>4580635950100</t>
  </si>
  <si>
    <t>&lt;div align="left"&gt;&lt;strong&gt;&lt;img src="https://gdetail.image-qoo10.jp/839/604445351/2022/12/809b7241-f0d2-46de-bf65-332528566d72.jpg"&gt;&lt;br&gt;&lt;br&gt;■商品特徴&lt;/strong&gt;&lt;br&gt;&lt;p&gt;≪魔界戦記ディスガイア７ について≫&lt;/p&gt;&lt;p&gt;&lt;span style="font-size: medium;"&gt;&lt;strong&gt;邪魔な奴からブッタ斬る！！是ぞ魔界の武士道スタイル！！&lt;/strong&gt;&lt;/span&gt;&lt;br&gt;&lt;br&gt;&lt;/p&gt;&lt;p&gt;史上最凶シミュレーションRPG【魔界戦記ディスガイア】シリーズ最新作が登場！&lt;br&gt;今度の魔界は和風の魔界！？はぐれ者の武士「フジ」と日ノ本オタクの少女「ピリリカ」が、腑抜けた幕府をブッタ斬る！&lt;br&gt;シリーズ伝統の要素だけでなく、新要素【弩デカ魔ックス】にシリーズ最多の汎用キャラ45体を実装、&lt;br&gt;さらに初のオンラインAI対戦機能【ランクバトル】も！！&lt;br&gt;新たな史上最凶シミュレーションRPGをお楽しみください。&lt;br&gt;&lt;br&gt;&lt;br&gt;■史上最凶のシミュレーションRPG、最新作が登場！&lt;br&gt;全世界累計販売本数500万本の史上最凶のシミュレーションRPG【魔界戦記ディスガイア】シリーズ最新作！&lt;br&gt;【最大レベル9999】【億越えダメージ】は当たり前！実装汎用キャラクターはシリーズ最多の45体 ！&lt;br&gt;さらに、ステージを飛び出すほどキャラクターが"超”巨大化する【弩デカ魔ックス】や&lt;br&gt;食べられる剣もつくれちゃう！？【アイテム転生】などの新たな常識破りもてんこ盛り！！&lt;br&gt;&lt;br&gt;■今度の魔界は"和風”の魔界！？&lt;br&gt;シリーズの最新作となる『魔界戦記ディスガイア7』 では&lt;br&gt;和風の魔界【日ノ本魔界群】を舞台に、はぐれ者の武士「フジ」と日ノ本オタクの少女「ピリリカ」が、&lt;br&gt;荒れ果てた日ノ本魔界を侵略者の手から取り戻すため"打倒・大穢戸幕腐”を掲げ、魔界群で大暴れ！&lt;br&gt;武士道を胸に、腑抜けた幕腐をブッタ斬れ！&lt;br&gt;&lt;br&gt;■目指せ魔界の日本一！"オンラインAI対戦”&lt;br&gt;今作からは全国のユーザーとオンラインで戦闘が行えるシリーズ初のAI対戦機能【ランクバトル】が実装！&lt;br&gt;【ランクバトル】ではAI機能【魔心エディット】でプレイヤーが設定した戦略に従い、キャラクターたちが自動戦闘！&lt;br&gt;対戦ステージの特性や相手の行動パターンに合わせて戦略を組み立て、最適な動きを設定しよう。&lt;br&gt;試行錯誤し作り上げた戦略で、ほかの魔界に殴りこみだ！！&lt;br&gt;&lt;br&gt;&lt;br&gt;&lt;/p&gt;&lt;p&gt;©2023 Nippon Ichi Software, Inc.&lt;/p&gt;&lt;/div&gt;</t>
  </si>
  <si>
    <t>4995506004781</t>
  </si>
  <si>
    <t>&lt;div align="left"&gt;&lt;strong&gt;&lt;img src="https://gdetail.image-qoo10.jp/839/604445351/2022/12/46a1665c-28cc-4382-ba2e-795be2ccd61b.jpg"&gt;&lt;br&gt;&lt;br&gt;■商品特徴&lt;/strong&gt;&lt;br&gt;&lt;p&gt;≪ハルキス　通常版 について≫&lt;/p&gt;&lt;p&gt;&lt;span style="font-size: medium;"&gt;&lt;strong&gt;ウソから始まる恋人関係。 その行く末は――&lt;/strong&gt;&lt;/span&gt;&lt;br&gt;&lt;br&gt;&lt;/p&gt;&lt;p&gt;――親元を離れ、いとこ姉妹の所で学生生活を送る主人公。&lt;br&gt;留守にしがちな従姉の代わりに、従妹と共に留守番しつつ、&lt;br&gt;早く自立したいと願いながら日々を過ごしていた。&lt;br&gt;&lt;br&gt;そんな学生生活の最中、主人公は人助けの為にクラスメイトと&lt;br&gt;『付き合っている』という嘘を付いてしまう。&lt;br&gt;&lt;br&gt;かくして始まる、ウソの恋人生活。&lt;br&gt;&lt;br&gt;そこに実家から追いかけて来た義理の妹や、&lt;br&gt;同じようにかつて住んで居た場所から様子を見にやってくる恩師の娘。&lt;br&gt;&lt;br&gt;過去の生活。&lt;br&gt;今の生活。&lt;br&gt;そしてウソの恋人とのこれからの生活。&lt;br&gt;&lt;br&gt;果たして待ち受ける未来はどんなものなのか。&lt;br&gt;&lt;br&gt;&lt;br&gt;&lt;/p&gt;&lt;p&gt;©GIGA/ENTERGRAM&lt;/p&gt;&lt;/div&gt;</t>
  </si>
  <si>
    <t>4935066605349</t>
  </si>
  <si>
    <t>クレヨンしんちゃん『オラと博士の夏休み』おわらない七日間の旅 [特別限定版] [PS4]</t>
  </si>
  <si>
    <t>&lt;div align="left"&gt;&lt;strong&gt;&lt;img src="https://gdetail.image-qoo10.jp/839/604445351/2022/12/0e6c4a8a-c816-4579-82c6-43c2db1cc5af.jpg"&gt;&lt;br&gt;&lt;br&gt;■商品特徴&lt;/strong&gt;&lt;br&gt;&lt;p&gt;≪クレヨンしんちゃん『オラと博士の夏休み』～おわらない七日間の旅～ 特別限定版 について≫&lt;/p&gt;&lt;p&gt;&lt;span style="font-size: medium;"&gt;&lt;strong&gt;しんちゃんの夏休みがはじまる。&lt;/strong&gt;&lt;/span&gt;&lt;br&gt;&lt;br&gt;&lt;/p&gt;&lt;p&gt;しんのすけ一家は、夏休みの一週間、みさえの古い友人の家にお世話になることに。&lt;br&gt;ひろしが九州に出張することになったので家族もいっしょにやってきたのです。&lt;br&gt;&lt;br&gt;友人の家があるのは、みさえの生まれ故郷熊本から車で１時間の場所にあるアッソーの町。&lt;br&gt;壮大な風景と、懐かしい情緒を残した町並みがアッソ―山のふもとに広がっています。&lt;br&gt;&lt;br&gt;アッソーの駅に着くと、あやしげなおじさんが、あるカメラをくれました。&lt;br&gt;撮ったものが絵になって保存されるという、ふしぎなカメラ。&lt;br&gt;&lt;br&gt;しんのすけは、カメラを手に、美しい里山や田畑を駆け回って遊び、いろんなものを撮って、夏休みを満喫します。&lt;br&gt;お友だちもできます。でも、ここでのお友だちはなぜか、幼稚園のお友だちとウリふたつ……&lt;br&gt;&lt;br&gt;ある日の夜、夕涼みに出たしんのすけは、満月の光に照らされた大きな生き物が出現するところを目撃します。&lt;br&gt;その巨大生物を見上げて高笑いしている男性がひとり。駅でふしぎなカメラをくれた、あのおじさんでした。&lt;br&gt;&lt;br&gt;名前は「あくの博士」。実は彼は、天才的な発明家で、自分が作った「古代のタイムマシン」を使って、&lt;br&gt;恐ろしい恐竜たちを現代に召喚したのでした。&lt;br&gt;&lt;br&gt;その一部始終を見てしまったしんのすけは、彼の野望に巻き込まれていくことに……！&lt;br&gt;&lt;br&gt;&lt;br&gt;&lt;/p&gt;&lt;p&gt;【同梱物】&lt;br&gt;・豪華外装箱&lt;br&gt;・サウンドトラックCD＆ダウンロードIDカード&lt;br&gt;・豪華ビジュアルブック&lt;br&gt;&lt;br&gt;&lt;br&gt;&lt;/p&gt;&lt;p&gt;ⓒ 臼井儀人／双葉社・シンエイ・テレビ朝日・ＡＤＫ&lt;br&gt;ⓒ Neos Corporation&lt;/p&gt;&lt;/div&gt;</t>
  </si>
  <si>
    <t>4580635950117</t>
  </si>
  <si>
    <t>&lt;div align="left"&gt;&lt;strong&gt;&lt;img src="https://gdetail.image-qoo10.jp/839/604445351/2022/12/8abb8001-243e-4496-a416-eb79e8fa2083.jpg"&gt;&lt;br&gt;&lt;br&gt;■商品特徴&lt;/strong&gt;&lt;br&gt;&lt;p&gt;≪サマータイムレンダ Another Horizon 通常版 について≫&lt;/p&gt;&lt;p&gt;&lt;span style="font-size: medium;"&gt;&lt;strong&gt;最善の選択をしなければ、影に殺される。&lt;/strong&gt;&lt;/span&gt;&lt;br&gt;&lt;br&gt;&lt;/p&gt;&lt;p&gt;「サマータイムレンダ」（原作：田中靖規）はマンガ誌アプリ「少年ジャンプ+」の連載で累計閲覧数1億5000万回を記録した人気コミック。&lt;br&gt;和歌山市に実在する離島・友ヶ島をモデルとした「日都ヶ島」を舞台にしたタイムリープSFサスペンス。&lt;br&gt;全てが伏線になっている謎解きとバトルが盛り上がり、2022年4月から9月の2クールにてTVアニメ化。&lt;br&gt;ゲームでは作品のストーリーを追体験し新たな謎を解き明かす！ &lt;br&gt;&lt;br&gt;&lt;br&gt;■ストーリーギミックを体験できる独自のＡＤＶシステム&lt;br&gt;「サマータイムレンダ」が持つストーリーギミックを再現するため、ＴＩＰＳを取得することで選択肢が増える「TIPS分岐」や、&lt;br&gt;重大な選択肢を時間制限で選ぶ「アクション分岐」など独自のADVシステムを用意。&lt;br&gt;プレイヤーは「サマータイムレンダ」特有のストーリーギミックを十二分に体験することができます。&lt;br&gt;また、グラフィックにはＴＶアニメの画像を大量に導入。アニメさながらのビジュアルを堪能できます。&lt;br&gt;&lt;br&gt;■オリジナルストーリー、オリジナルエンディングを用意&lt;br&gt;ＴＶアニメ本編を再現したメインストーリーに加え、編集部監修の６つのオリジナルストーリーと、オリジナルエンディングを用意。&lt;br&gt;誰も見たことがないオリジナルストーリーとエンディングが体験できるのは本ゲームだけです。&lt;br&gt;&lt;br&gt;■田中靖規先生描き下ろしの新規キャラクターが登場&lt;br&gt;「サマータイムレンダ」の作者、田中靖規先生描き下ろしの新キャラクター「小弓場かおり」が登場。&lt;br&gt;アイドルの彼女が島に降り立つことで、物語をどのように変化させていくのか…。&lt;br&gt;その答えはプレイヤーのみが知ることになります。&lt;br&gt;&lt;br&gt;&lt;br&gt;&lt;/p&gt;&lt;p&gt;©田中靖規／集英社・サマータイムレンダ製作委員会 ©MAGES.&lt;/p&gt;&lt;/div&gt;</t>
  </si>
  <si>
    <t>4562412131230</t>
  </si>
  <si>
    <t>&lt;div align="left"&gt;&lt;strong&gt;&lt;img src="https://gdetail.image-qoo10.jp/839/604445351/2022/12/3168bf48-20db-4632-adb6-1357793f32ae.jpg"&gt;&lt;br&gt;&lt;br&gt;■商品特徴&lt;/strong&gt;&lt;br&gt;&lt;p&gt;≪ハルキス　完全生産限定版 について≫&lt;/p&gt;&lt;p&gt;&lt;span style="font-size: medium;"&gt;&lt;strong&gt;ウソから始まる恋人関係。 その行く末は――&lt;/strong&gt;&lt;/span&gt;&lt;br&gt;&lt;br&gt;&lt;/p&gt;&lt;p&gt;――親元を離れ、いとこ姉妹の所で学生生活を送る主人公。&lt;br&gt;留守にしがちな従姉の代わりに、従妹と共に留守番しつつ、&lt;br&gt;早く自立したいと願いながら日々を過ごしていた。&lt;br&gt;&lt;br&gt;そんな学生生活の最中、主人公は人助けの為にクラスメイトと&lt;br&gt;『付き合っている』という嘘を付いてしまう。&lt;br&gt;&lt;br&gt;かくして始まる、ウソの恋人生活。&lt;br&gt;&lt;br&gt;そこに実家から追いかけて来た義理の妹や、&lt;br&gt;同じようにかつて住んで居た場所から様子を見にやってくる恩師の娘。&lt;br&gt;&lt;br&gt;過去の生活。&lt;br&gt;今の生活。&lt;br&gt;そしてウソの恋人とのこれからの生活。&lt;br&gt;&lt;br&gt;果たして待ち受ける未来はどんなものなのか。&lt;br&gt;&lt;br&gt;&lt;br&gt;&lt;/p&gt;&lt;p&gt;【限定版同梱物】&lt;br&gt;1. B2タペストリー&lt;br&gt;2. オリジナルサウンドトラック「Spring Breeze」&lt;br&gt;&lt;br&gt;&lt;br&gt;&lt;/p&gt;&lt;p&gt;©GIGA/ENTERGRAM&lt;/p&gt;&lt;/div&gt;</t>
  </si>
  <si>
    <t>4935066605356</t>
  </si>
  <si>
    <t>&lt;div align="left"&gt;&lt;strong&gt;&lt;img src="https://gdetail.image-qoo10.jp/839/604445351/2022/12/455f95b2-4e94-4496-b78e-dd4df6c75562.jpg"&gt;&lt;br&gt;&lt;br&gt;■商品特徴&lt;/strong&gt;&lt;br&gt;&lt;p&gt;≪サマータイムレンダ Another Horizon 初回限定版 について≫&lt;/p&gt;&lt;p&gt;&lt;span style="font-size: medium;"&gt;&lt;strong&gt;最善の選択をしなければ、影に殺される。&lt;/strong&gt;&lt;/span&gt;&lt;br&gt;&lt;br&gt;&lt;/p&gt;&lt;p&gt;「サマータイムレンダ」（原作：田中靖規）はマンガ誌アプリ「少年ジャンプ+」の連載で累計閲覧数1億5000万回を記録した人気コミック。&lt;br&gt;和歌山市に実在する離島・友ヶ島をモデルとした「日都ヶ島」を舞台にしたタイムリープSFサスペンス。&lt;br&gt;全てが伏線になっている謎解きとバトルが盛り上がり、2022年4月から9月の2クールにてTVアニメ化。&lt;br&gt;ゲームでは作品のストーリーを追体験し新たな謎を解き明かす！ &lt;br&gt;&lt;br&gt;&lt;br&gt;■ストーリーギミックを体験できる独自のＡＤＶシステム&lt;br&gt;「サマータイムレンダ」が持つストーリーギミックを再現するため、ＴＩＰＳを取得することで選択肢が増える「TIPS分岐」や、&lt;br&gt;重大な選択肢を時間制限で選ぶ「アクション分岐」など独自のADVシステムを用意。&lt;br&gt;プレイヤーは「サマータイムレンダ」特有のストーリーギミックを十二分に体験することができます。&lt;br&gt;また、グラフィックにはＴＶアニメの画像を大量に導入。アニメさながらのビジュアルを堪能できます。&lt;br&gt;&lt;br&gt;■オリジナルストーリー、オリジナルエンディングを用意&lt;br&gt;ＴＶアニメ本編を再現したメインストーリーに加え、編集部監修の６つのオリジナルストーリーと、オリジナルエンディングを用意。&lt;br&gt;誰も見たことがないオリジナルストーリーとエンディングが体験できるのは本ゲームだけです。&lt;br&gt;&lt;br&gt;■田中靖規先生描き下ろしの新規キャラクターが登場&lt;br&gt;「サマータイムレンダ」の作者、田中靖規先生描き下ろしの新キャラクター「小弓場かおり」が登場。&lt;br&gt;アイドルの彼女が島に降り立つことで、物語をどのように変化させていくのか…。&lt;br&gt;その答えはプレイヤーのみが知ることになります。&lt;br&gt;&lt;br&gt;&lt;br&gt;&lt;/p&gt;&lt;p&gt;【限定版同梱物】&lt;br&gt;公式攻略本『サマータイムレンダ Another Horizon シークレットブック』&lt;br&gt;サントラCD『サマータイムレンダ Another Horizon オリジナルサウンドトラック』&lt;br&gt;&lt;br&gt;&lt;br&gt;&lt;/p&gt;&lt;p&gt;©田中靖規／集英社・サマータイムレンダ製作委員会 ©MAGES.&lt;/p&gt;&lt;/div&gt;</t>
  </si>
  <si>
    <t>4562412131247</t>
  </si>
  <si>
    <t>&lt;div align="left"&gt;&lt;strong&gt;&lt;img src="https://gdetail.image-qoo10.jp/839/604445351/2022/12/8af7f6a1-bf89-4a76-b25c-663a910bd666.jpg"&gt;&lt;br&gt;&lt;br&gt;■商品特徴&lt;/strong&gt;&lt;br&gt;&lt;p&gt;≪NeverAwake 通常版 について≫&lt;/p&gt;&lt;p&gt;&lt;span style="font-size: medium;"&gt;&lt;strong&gt;少女はまだ、目覚めない――&lt;/strong&gt;&lt;/span&gt;&lt;br&gt;&lt;br&gt;&lt;/p&gt;&lt;p&gt;『NeverAwake』は、手描きによる美しくも禍々しいグラフィックで彩られた独特の世界観と、&lt;br&gt;オリジナリティあふれるゲームルールが特徴の"悪夢系”アクションシューターです。&lt;br&gt;プレイヤーは目を覚まさない少女「レム」の観る悪夢の中で、彼女が嫌いなものたちを相手に戦いつづけます。&lt;br&gt;野菜、犬、学校の友人など、様々な敵との戦いの果てに少女が目にしたものとは。&lt;br&gt;そして、彼女は目を覚ますことができるのでしょうか…？&lt;br&gt;&lt;br&gt;2022年8月6日・7日に京都にて開催された「BitSummit　X-Roads」にて、本年度もっとも優秀な作品に贈られる"VERMILION GATE AWARD/ 朱色賞&amp;lt;大賞&amp;gt;”を受賞し、&lt;br&gt;全世界で注目が高まっている本作は、アーケード（exA-Arcadia）用横スクロールシューティングゲーム『VRITRA HEXA』など、&lt;br&gt;コアなシューターが納得するクオリティーをひたすら追求してきた株式会社ネオトロによる最新作です。&lt;br&gt;若い世代を中心とした「より幅広い層」にシューティングを遊んでもらえるよう開発されました。&lt;br&gt;&lt;br&gt;★美しくも禍々しいグラフィック × 先の見えないストーリー&lt;br&gt;目を覚まさない少女。彼女は夢の中で、モンスターと戦い続けていた…。&lt;br&gt;『NeverAwake』は手描きによるハイクオリティなグラフィックとその美麗なアニメーションで、美しくも禍々しい、独特な世界観を演出しています。&lt;br&gt;敵として登場するのは悪魔…ではなく、少女が嫌いな野菜や歯医者など。&lt;br&gt;誰しも一度は嫌な思いをしたことがあるモノや生物がモンスターとなり、主人公「レム」を襲います。&lt;br&gt;&lt;br&gt;★初心者からガチプレイヤーまで楽しめるゲームシステム&lt;br&gt;80を超える数多くのステージ／数十にも及ぶボスが登場。盛り沢山のボリュームながら、独自のゲームシステムによる高いリトライ性で、&lt;br&gt;ビギナーシューターからエキスパートまで幅広い層が遊びやすいゲームに仕上がっています。&lt;br&gt;勝てない！と思っても大丈夫。ショップで装備をカスタマイズしたり、強化状態でリトライできたり、&lt;br&gt;オートエイム機能のオンオフが出来たりなど、ステージクリアを諦めさせない仕組みを多数盛り込んでいます。&lt;br&gt;もちろん、ガチシューター向けのやりこみ要素も多数搭載。&lt;br&gt;数多くの武器やアクセサリを組み合わせ、悪夢の中のモンスターたちを撃退していきましょう。&lt;br&gt;★やりこみに応じたマルチエンディング&lt;br&gt;この作品は、プレイヤーのやり込みに応じてエンディングが変化します。&lt;br&gt;悪夢の中を戦いつづける少女に隠された秘密とは…？そして少女は戦いの果てに何を見るのでしょうか…。&lt;br&gt;&lt;br&gt;&lt;br&gt;&lt;/p&gt;&lt;p&gt;©2022 Neotro Inc. All Rights Reserved.&lt;br&gt;Published by Phoenixx Inc.&lt;/p&gt;&lt;/div&gt;</t>
  </si>
  <si>
    <t>4595643027027</t>
  </si>
  <si>
    <t>http://gd.image-qoo10.jp/li/313/127/4709127313.jpg</t>
  </si>
  <si>
    <t>&lt;div align="left"&gt;&lt;strong&gt;&lt;img src="https://gdetail.image-qoo10.jp/839/604445351/2022/12/256fe2de-ec59-4505-a5be-9aa55221b68c.jpg"&gt;&lt;br&gt;&lt;br&gt;■商品特徴&lt;/strong&gt;&lt;br&gt;&lt;p&gt;≪キャノンダンサー ―OSMAN― 通常版について≫&lt;/p&gt;&lt;p&gt;●伝説のアーケードゲームが26年の時を経て、遂に家庭用ゲーム機に登場!!&lt;br&gt;1996年にリリースされたキャノンダンサー。ファンから復活を求める声が止まない本作がついにSwitchとPlayStation4に移植が決定!!&lt;br&gt;&lt;br&gt;●鮮やかなグラフィック、爽快なゲームプレイ…世界観に浸れ!!&lt;br&gt;爽快なスピード感と流麗なキャラクター動作が高く評価された、クラシックレトロゲーム。&lt;br&gt;独特な世界観、見事なシナリオと美しいグラフィック、特に各ステージのボス戦のサイケな色使いと鮮やかさはまさに見もの!!&lt;br&gt;&lt;br&gt;&lt;br&gt;&lt;/p&gt;&lt;p&gt;© 2022 United Games Entertainment&lt;/p&gt;&lt;/div&gt;</t>
  </si>
  <si>
    <t>4260650745065</t>
  </si>
  <si>
    <t>テトリス エフェクトコネクテッド [通常版] [PS4]</t>
  </si>
  <si>
    <t>&lt;div align="left"&gt;&lt;strong&gt;&lt;img src="https://gdetail.image-qoo10.jp/839/604445351/2022/12/3f378429-f85e-4209-8134-d9aaef83f3de.jpg"&gt;&lt;br&gt;&lt;br&gt;■商品特徴&lt;/strong&gt;&lt;br&gt;&lt;p&gt;≪テトリス(R) エフェクト・コネクテッド 通常版 について≫&lt;/p&gt;&lt;p&gt;&lt;span style="font-size: medium;"&gt;&lt;strong&gt;"今まで誰も、見たことも、聞いたことも、感じたこともない"新たなテトリス。&lt;/strong&gt;&lt;/span&gt;&lt;br&gt;&lt;br&gt;&lt;/p&gt;&lt;p&gt;『テトリス(R) エフェクト・コネクテッド』は、"今まで誰も、見たことも、聞いたことも、感じたこともない” 新たなテトリス。&lt;br&gt;世界で最も人気のある名作パズルゲームであるテトリスに、驚くほど美しい映像と心地よい音楽を融合させた、誰もが夢中になる新感覚のテトリスです。&lt;br&gt;&lt;br&gt;30以上の豪華なステージと10以上のモードによるシングルプレイ用モードを用意！&lt;br&gt;さらにクロスプラットフォーム対応のマルチプレイモードでは対戦・協力プレイが楽しめる！&lt;br&gt;&lt;br&gt;音楽、背景、サウンド、特殊効果からテトリスブロックの落下まで、すべてがプレイヤーの操作に完璧にシンクロし、脈打ち、踊り、光り輝き、炸裂！&lt;br&gt;&lt;br&gt;何度も繰り返しプレイしたくなる体験を味わおう！&lt;br&gt;&lt;br&gt;&lt;br&gt;●30以上の豪華なステージと10以上のモードによるシングルプレイ用モード&lt;br&gt;海底の奥深くから宇宙の遙か彼方まで！驚きに満ちた感動的な世界の旅は、何度も何度も繰り返しプレイしたくなる体験となります。&lt;br&gt;&lt;br&gt;●テトリスに全く新しい「ZONE」システムを採用&lt;br&gt;プレイヤーは「ZONE」に入ることで、時間（とテトリミノの落下）を止めることができ、&lt;br&gt;「ゲームオーバー」寸前の危機的状況を切り抜けることや、ブロックを積み、炸裂させて消し去り、さらにボーナスを獲得することも！&lt;br&gt;&lt;br&gt;●クロスプラットフォーム・マルチプレイで世界中のプレイヤーとテトリスを楽しもう！&lt;br&gt;待望のクロスプラットフォーム・マルチプレイにより、世界中の『テトリス エフェクト』プレイヤーが&lt;br&gt;プラットフォームの壁を超えて一緒にプレイすることが可能！&lt;br&gt;｢ルームID機能｣の4桁のコードを通して他のプラットフォームのプレイヤーを招待することができます。&lt;br&gt;&lt;br&gt;●豊富な対戦モードに協力プレイも！&lt;br&gt;マルチプレイヤー用モードには、3人で協力しAIのボス撃破を目指す「コネクテッド」、&lt;br&gt;『テトリス エフェクト』特有の「ZONE」システムのルールに基づく1対1の対戦モード、1対1でスコアを競う「スコアアタック」を搭載。&lt;br&gt;&lt;br&gt;●プレイだけでなく観戦でも盛り上がろう！&lt;br&gt;FRIEND MATCHの「観戦モード」では、1つのルームにプレイヤーを含む最大8人が参加可能。&lt;br&gt;観戦者は、試合中にエモートを使用して対戦を盛り上げられます。&lt;br&gt;&lt;br&gt;&lt;br&gt;&lt;/p&gt;&lt;p&gt;【同梱物（永久封入）】&lt;br&gt;取扱説明書(マニュアルブックレット)&lt;br&gt;&lt;br&gt;&lt;br&gt;&lt;/p&gt;&lt;p&gt;Tetris ® &amp;amp; © 1985~2022 Tetris Holding. Tetris logos, Tetris theme song and Tetriminos are trademarks of Tetris Holding. &lt;br&gt;The Tetris trade dress is owned by Tetris Holding. Licensed to The Tetris Company. Tetris Game Design by Alexey Pajitnov. All Rights Reserved. &lt;br&gt;Tetris Effect produced and published by Enhance Experience Inc. Developed by Resonair, Monstars Inc. and Stage Games. All Rights Reserved.&lt;/p&gt;&lt;/div&gt;</t>
  </si>
  <si>
    <t>4570101050090</t>
  </si>
  <si>
    <t>http://gd.image-qoo10.jp/li/001/128/4709128001.jpg</t>
  </si>
  <si>
    <t>&lt;div align="left"&gt;&lt;strong&gt;&lt;img src="https://gdetail.image-qoo10.jp/839/604445351/2022/12/90cc04c7-a155-40aa-bd7c-b021ae29cfdc.jpg"&gt;&lt;br&gt;&lt;br&gt;■商品特徴&lt;/strong&gt;&lt;br&gt;&lt;p&gt;≪NeverAwake Premium Edition について≫&lt;/p&gt;&lt;p&gt;&lt;span style="font-size: medium;"&gt;&lt;strong&gt;少女はまだ、目覚めない――&lt;/strong&gt;&lt;/span&gt;&lt;br&gt;&lt;br&gt;&lt;/p&gt;&lt;p&gt;『NeverAwake』は、手描きによる美しくも禍々しいグラフィックで彩られた独特の世界観と、&lt;br&gt;オリジナリティあふれるゲームルールが特徴の"悪夢系”アクションシューターです。&lt;br&gt;プレイヤーは目を覚まさない少女「レム」の観る悪夢の中で、彼女が嫌いなものたちを相手に戦いつづけます。&lt;br&gt;野菜、犬、学校の友人など、様々な敵との戦いの果てに少女が目にしたものとは。&lt;br&gt;そして、彼女は目を覚ますことができるのでしょうか…？&lt;br&gt;&lt;br&gt;2022年8月6日・7日に京都にて開催された「BitSummit　X-Roads」にて、本年度もっとも優秀な作品に贈られる"VERMILION GATE AWARD/ 朱色賞&amp;lt;大賞&amp;gt;”を受賞し、&lt;br&gt;全世界で注目が高まっている本作は、アーケード（exA-Arcadia）用横スクロールシューティングゲーム『VRITRA HEXA』など、&lt;br&gt;コアなシューターが納得するクオリティーをひたすら追求してきた株式会社ネオトロによる最新作です。&lt;br&gt;若い世代を中心とした「より幅広い層」にシューティングを遊んでもらえるよう開発されました。&lt;br&gt;&lt;br&gt;★美しくも禍々しいグラフィック × 先の見えないストーリー&lt;br&gt;目を覚まさない少女。彼女は夢の中で、モンスターと戦い続けていた…。&lt;br&gt;『NeverAwake』は手描きによるハイクオリティなグラフィックとその美麗なアニメーションで、美しくも禍々しい、独特な世界観を演出しています。&lt;br&gt;敵として登場するのは悪魔…ではなく、少女が嫌いな野菜や歯医者など。&lt;br&gt;誰しも一度は嫌な思いをしたことがあるモノや生物がモンスターとなり、主人公「レム」を襲います。&lt;br&gt;&lt;br&gt;★初心者からガチプレイヤーまで楽しめるゲームシステム&lt;br&gt;80を超える数多くのステージ／数十にも及ぶボスが登場。盛り沢山のボリュームながら、独自のゲームシステムによる高いリトライ性で、&lt;br&gt;ビギナーシューターからエキスパートまで幅広い層が遊びやすいゲームに仕上がっています。&lt;br&gt;勝てない！と思っても大丈夫。ショップで装備をカスタマイズしたり、強化状態でリトライできたり、&lt;br&gt;オートエイム機能のオンオフが出来たりなど、ステージクリアを諦めさせない仕組みを多数盛り込んでいます。&lt;br&gt;もちろん、ガチシューター向けのやりこみ要素も多数搭載。&lt;br&gt;数多くの武器やアクセサリを組み合わせ、悪夢の中のモンスターたちを撃退していきましょう。&lt;br&gt;★やりこみに応じたマルチエンディング&lt;br&gt;この作品は、プレイヤーのやり込みに応じてエンディングが変化します。&lt;br&gt;悪夢の中を戦いつづける少女に隠された秘密とは…？そして少女は戦いの果てに何を見るのでしょうか…。&lt;br&gt;&lt;br&gt;&lt;br&gt;&lt;/p&gt;&lt;p&gt;【同梱物】&lt;br&gt;・オリジナルサウンドトラックCD&lt;br&gt;・オリジナルアートブック&lt;br&gt;・マグネットフック&lt;br&gt;&lt;br&gt;&lt;br&gt;&lt;/p&gt;&lt;p&gt;©2022 Neotro Inc. All Rights Reserved.&lt;br&gt;Published by Phoenixx Inc.&lt;/p&gt;&lt;/div&gt;</t>
  </si>
  <si>
    <t>4595643027041</t>
  </si>
  <si>
    <t>http://gd.image-qoo10.jp/li/653/128/4709128653.jpg</t>
  </si>
  <si>
    <t>&lt;div align="left"&gt;&lt;strong&gt;&lt;img src="https://gdetail.image-qoo10.jp/839/604445351/2022/12/67c1def9-b7c1-4700-bf4b-e6852e7a6b8e.jpg"&gt;&lt;br&gt;&lt;br&gt;■商品特徴&lt;/strong&gt;&lt;br&gt;&lt;p&gt;≪キャノンダンサー ―OSMAN― スペシャルパックについて≫&lt;/p&gt;&lt;p&gt;●伝説のアーケードゲームが26年の時を経て、遂に家庭用ゲーム機に登場!!&lt;br&gt;1996年にリリースされたキャノンダンサー。ファンから復活を求める声が止まない本作がついにSwitchとPlayStation4に移植が決定!!&lt;br&gt;&lt;br&gt;●鮮やかなグラフィック、爽快なゲームプレイ…世界観に浸れ!!&lt;br&gt;爽快なスピード感と流麗なキャラクター動作が高く評価された、クラシックレトロゲーム。&lt;br&gt;独特な世界観、見事なシナリオと美しいグラフィック、特に各ステージのボス戦のサイケな色使いと鮮やかさはまさに見もの!!&lt;br&gt;&lt;br&gt;●数量限定スペシャルパックも同時発売!!&lt;br&gt;ゲームソフトの他に限定アイテムとして、アートブック、特製手ぬぐい、豪華特製箱ケースを予定&lt;br&gt;&lt;br&gt;&lt;br&gt;&lt;/p&gt;&lt;p&gt;© 2022 United Games Entertainment&lt;/p&gt;&lt;/div&gt;</t>
  </si>
  <si>
    <t>4260650745089</t>
  </si>
  <si>
    <t>テトリス エフェクトコネクテッド コレクターズエディション [PS4]</t>
  </si>
  <si>
    <t>http://gd.image-qoo10.jp/li/995/128/4709128995.jpg</t>
  </si>
  <si>
    <t>&lt;div align="left"&gt;&lt;strong&gt;&lt;img src="https://gdetail.image-qoo10.jp/839/604445351/2022/12/3cab69b3-00a0-4796-9e09-e667e0e3d137.jpg"&gt;&lt;br&gt;&lt;br&gt;■商品特徴&lt;/strong&gt;&lt;br&gt;&lt;p&gt;≪テトリス(R) エフェクト・コネクテッド コレクターズエディション について≫&lt;/p&gt;&lt;p&gt;&lt;span style="font-size: medium;"&gt;&lt;strong&gt;"今まで誰も、見たことも、聞いたことも、感じたこともない"新たなテトリス。&lt;/strong&gt;&lt;/span&gt;&lt;br&gt;&lt;br&gt;&lt;/p&gt;&lt;p&gt;『テトリス(R) エフェクト・コネクテッド』は、"今まで誰も、見たことも、聞いたことも、感じたこともない” 新たなテトリス。&lt;br&gt;世界で最も人気のある名作パズルゲームであるテトリスに、驚くほど美しい映像と心地よい音楽を融合させた、誰もが夢中になる新感覚のテトリスです。&lt;br&gt;&lt;br&gt;30以上の豪華なステージと10以上のモードによるシングルプレイ用モードを用意！&lt;br&gt;さらにクロスプラットフォーム対応のマルチプレイモードでは対戦・協力プレイが楽しめる！&lt;br&gt;&lt;br&gt;音楽、背景、サウンド、特殊効果からテトリスブロックの落下まで、すべてがプレイヤーの操作に完璧にシンクロし、脈打ち、踊り、光り輝き、炸裂！&lt;br&gt;&lt;br&gt;何度も繰り返しプレイしたくなる体験を味わおう！&lt;br&gt;&lt;br&gt;&lt;br&gt;●30以上の豪華なステージと10以上のモードによるシングルプレイ用モード&lt;br&gt;海底の奥深くから宇宙の遙か彼方まで！驚きに満ちた感動的な世界の旅は、何度も何度も繰り返しプレイしたくなる体験となります。&lt;br&gt;&lt;br&gt;●テトリスに全く新しい「ZONE」システムを採用&lt;br&gt;プレイヤーは「ZONE」に入ることで、時間（とテトリミノの落下）を止めることができ、&lt;br&gt;「ゲームオーバー」寸前の危機的状況を切り抜けることや、ブロックを積み、炸裂させて消し去り、さらにボーナスを獲得することも！&lt;br&gt;&lt;br&gt;●クロスプラットフォーム・マルチプレイで世界中のプレイヤーとテトリスを楽しもう！&lt;br&gt;待望のクロスプラットフォーム・マルチプレイにより、世界中の『テトリス エフェクト』プレイヤーが&lt;br&gt;プラットフォームの壁を超えて一緒にプレイすることが可能！&lt;br&gt;｢ルームID機能｣の4桁のコードを通して他のプラットフォームのプレイヤーを招待することができます。&lt;br&gt;&lt;br&gt;●豊富な対戦モードに協力プレイも！&lt;br&gt;マルチプレイヤー用モードには、3人で協力しAIのボス撃破を目指す「コネクテッド」、&lt;br&gt;『テトリス エフェクト』特有の「ZONE」システムのルールに基づく1対1の対戦モード、1対1でスコアを競う「スコアアタック」を搭載。&lt;br&gt;&lt;br&gt;●プレイだけでなく観戦でも盛り上がろう！&lt;br&gt;FRIEND MATCHの「観戦モード」では、1つのルームにプレイヤーを含む最大8人が参加可能。&lt;br&gt;観戦者は、試合中にエモートを使用して対戦を盛り上げられます。&lt;br&gt;&lt;br&gt;&lt;br&gt;&lt;/p&gt;&lt;p&gt;【同梱物】&lt;br&gt;・テトリミノブロック型豪華BOX&lt;br&gt;・サントラCD&amp;amp;デジタル版ダウンロードコード&lt;br&gt;・エナメルピンバッジ（3種セット）&lt;br&gt;・ポストカード32枚セット（フレーム型BOX入）&lt;br&gt;・通常版ソフト(初回生産限定仕様）&lt;br&gt;&lt;br&gt;&lt;br&gt;&lt;/p&gt;&lt;p&gt;Tetris ® &amp;amp; © 1985~2022 Tetris Holding. Tetris logos, Tetris theme song and Tetriminos are trademarks of Tetris Holding. &lt;br&gt;The Tetris trade dress is owned by Tetris Holding. Licensed to The Tetris Company. Tetris Game Design by Alexey Pajitnov. All Rights Reserved. &lt;br&gt;Tetris Effect produced and published by Enhance Experience Inc. Developed by Resonair, Monstars Inc. and Stage Games. All Rights Reserved.&lt;/p&gt;&lt;/div&gt;</t>
  </si>
  <si>
    <t>4570101050106</t>
  </si>
  <si>
    <t>&lt;div align="left"&gt;&lt;strong&gt;&lt;img src="https://gdetail.image-qoo10.jp/839/604445351/2022/12/1c57112d-8398-47d3-a47d-e05a9a93b29d.jpg"&gt;&lt;br&gt;&lt;br&gt;■商品特徴&lt;/strong&gt;&lt;br&gt;&lt;p&gt;≪ONE PIECE ODYSSEY について≫&lt;/p&gt;&lt;p&gt;&lt;span style="font-size: medium;"&gt;&lt;strong&gt;いざ、思い出の真っ只中へ&lt;/strong&gt;&lt;/span&gt;&lt;br&gt;&lt;br&gt;&lt;/p&gt;&lt;p&gt;原作・アニメ共に大人気の『ONE PIECE』から、連載25周年を記念した新作RPG登場！ &lt;br&gt;"海賊王”になるために、仲間――『麦わらの一味』と共に大海原を行く海賊"麦わらのルフィ”ことモンキー・D・ルフィ。 &lt;br&gt;航海の途中……大嵐に巻き込まれた彼らは、光の道が天へと続く謎の島『ワフルド』に流れ着く。 &lt;br&gt;はぐれてしまった仲間達、大破した船、そこで出会う謎の男と、ひとりの少女――。 "&lt;br&gt;大切なもの”を奪われたルフィたちは全てを取り戻し、脱出不能の島から抜け出すために大冒険の旅に出る！ &lt;br&gt;冒険の果てに待つのは、新たなる敵と自然の驚異、そして……。 &lt;br&gt;豪華グラフィックにより『ONE PIECE』の世界を再現！ &lt;br&gt;『麦わらの一味』の個性を活かして、『ONE PIECE』の世界を大冒険しよう！&lt;br&gt;&lt;br&gt;&lt;br&gt;&lt;/p&gt;&lt;p&gt;※本製品をプレイするには、ゲーム内に表示されるサービス利用規約に同意する必要があります。&lt;br&gt; 詳しくは（https://www.bandainamcoent.co.jp/cs/kiyaku/eula/）をご確認ください。&lt;br&gt;※画像は開発中のものです。実際の製品とは異なる場合があります。&lt;br&gt;※内容・仕様は予告無く変更する場合がございます。&lt;br&gt;&lt;br&gt;&lt;br&gt;&lt;/p&gt;&lt;p&gt;©尾田栄一郎／集英社・フジテレビ・東映アニメーション ©Bandai Namco Entertainment Inc.&lt;/p&gt;&lt;/div&gt;</t>
  </si>
  <si>
    <t>4571579000129</t>
  </si>
  <si>
    <t>&lt;div align="left"&gt;&lt;strong&gt;&lt;img src="https://gdetail.image-qoo10.jp/839/604445351/2022/12/af82e44b-ef4d-4967-9c0a-4b4e6c84dd75.jpg"&gt;&lt;br&gt;&lt;br&gt;■商品特徴&lt;/strong&gt;&lt;br&gt;&lt;p&gt;&lt;br&gt;&lt;br&gt;&lt;br&gt;&lt;br&gt;&lt;/p&gt;&lt;p&gt;≪Maneater Apex Edition について≫&lt;/p&gt;&lt;p&gt;&lt;span style="font-size: medium;"&gt;&lt;strong&gt;主人公はサメ！&lt;/strong&gt;&lt;/span&gt;&lt;br&gt;&lt;br&gt;&lt;/p&gt;&lt;p&gt;泣く子も黙るサメとなり、大海原の頂点捕食者として究極のパワーファンタジーを体験しよう！&lt;br&gt;「Maneater」は、サメとなって暴れまわる、シングルプレイのオープンワールドアクションRPG(ShaRkPG)ゲームです。&lt;br&gt;&lt;br&gt;「Maneater Apex Edition」にはゲーム本編とDLC「MANEATER: 真実クエスト」が含まれています。&lt;br&gt;&lt;br&gt;&lt;br&gt;【同梱物】&lt;br&gt;「MANEATER: 真実クエスト」シリアルコード入りチラシ&lt;br&gt;&lt;br&gt;&lt;br&gt;&lt;/p&gt;&lt;p&gt;Maneater© 2022 and developed by Tripwire Interactive. Maneater® is a registered trademark of Tripwire Interactive in the USA and other countries. &lt;br&gt;Published by PLAION GmbH, Austria. Deep Silver is a registered trademark of PLAION GmbH in the USA and elsewhere. Unreal®Engine, Copyright 1998 – 2022, Epic Games, Inc. All rights reserved. &lt;br&gt;Unreal®, Unreal® Engine, the circle-U logo and the Powered by Unreal® Engine logo are trademarks or registered trademarks of Epic Games, Inc. in the United States of America and elsewhere. &lt;br&gt;All other trademarks, logos and copyrights are property of their respective owners. All rights reserved.&lt;/p&gt;&lt;/div&gt;</t>
  </si>
  <si>
    <t>4580717790396</t>
  </si>
  <si>
    <t>Maneater Apex Edition [PS4]</t>
    <phoneticPr fontId="3" alignment="distributed"/>
  </si>
  <si>
    <t>HAC-P-A5RCB</t>
    <phoneticPr fontId="3"/>
  </si>
  <si>
    <t>百英雄伝 Rising [Nintendo Switch]</t>
    <phoneticPr fontId="3"/>
  </si>
  <si>
    <t>HAC-P-A9QCA</t>
    <phoneticPr fontId="3"/>
  </si>
  <si>
    <t>HAC-P-A9KNA</t>
    <phoneticPr fontId="3"/>
  </si>
  <si>
    <t>ドラThink のび太のわくわく頭脳アドベンチャー [Nintendo Switch]</t>
    <phoneticPr fontId="3"/>
  </si>
  <si>
    <t>HAC-P-A74KA</t>
    <phoneticPr fontId="3"/>
  </si>
  <si>
    <t>魔界戦記ディスガイア7 [Nintendo Switch]</t>
    <phoneticPr fontId="3"/>
  </si>
  <si>
    <t>HAC-P-A8FPA</t>
    <phoneticPr fontId="3"/>
  </si>
  <si>
    <t>ハルキス [通常版] [Nintendo Switch]</t>
    <phoneticPr fontId="3"/>
  </si>
  <si>
    <t>HAC-P-A8SNA</t>
    <phoneticPr fontId="3"/>
  </si>
  <si>
    <t>サマータイムレンダ Another Horizon [通常版] [Nintendo Switch]</t>
    <phoneticPr fontId="3"/>
  </si>
  <si>
    <t>EGCS-00176</t>
    <phoneticPr fontId="3"/>
  </si>
  <si>
    <t>ハルキス [完全生産限定版] [Nintendo Switch]</t>
    <phoneticPr fontId="3"/>
  </si>
  <si>
    <t>FVGK-0203</t>
    <phoneticPr fontId="3"/>
  </si>
  <si>
    <t>サマータイムレンダ Another Horizon [限定版] [Nintendo Switch]</t>
    <phoneticPr fontId="3"/>
  </si>
  <si>
    <t>HAC-P-AYFNA</t>
    <phoneticPr fontId="3"/>
  </si>
  <si>
    <t>ファイアーエムブレム エンゲージ [Nintendo Switch]</t>
    <phoneticPr fontId="3"/>
  </si>
  <si>
    <t>HAC-R-AYFNA</t>
    <phoneticPr fontId="3"/>
  </si>
  <si>
    <t>ファイアーエムブレム エンゲージ エレオスコレクション [Nintendo Switch]</t>
    <phoneticPr fontId="3"/>
  </si>
  <si>
    <t>HAC-2-ASLUB</t>
    <phoneticPr fontId="3"/>
  </si>
  <si>
    <t>Zumba de 脂肪燃焼！ [新価格版] [Nintendo Switch]</t>
    <phoneticPr fontId="3"/>
  </si>
  <si>
    <t>HAC-P-A9BKA</t>
    <phoneticPr fontId="3"/>
  </si>
  <si>
    <t>NeverAwake [通常版] [Nintendo Switch]</t>
    <phoneticPr fontId="3"/>
  </si>
  <si>
    <t>HAC-P-A9Z2A</t>
    <phoneticPr fontId="3"/>
  </si>
  <si>
    <t>A Space for the Unbound 心に咲く花 [Nintendo Switch]</t>
    <phoneticPr fontId="3"/>
  </si>
  <si>
    <t>HAC-P-BAV6A</t>
    <phoneticPr fontId="3"/>
  </si>
  <si>
    <t>雪ん娘大旋風 さゆきとこゆきのひえひえ大騒動 [Nintendo Switch]</t>
    <phoneticPr fontId="3"/>
  </si>
  <si>
    <t>HAC-P-A77AA</t>
    <phoneticPr fontId="3"/>
  </si>
  <si>
    <t>キャノンダンサー - OSMAN - [通常版] [Nintendo Switch]</t>
    <phoneticPr fontId="3"/>
  </si>
  <si>
    <t>HAC-P-A3H2A</t>
    <phoneticPr fontId="3"/>
  </si>
  <si>
    <t>テトリス エフェクトコネクテッド [通常版] [Nintendo Switch]</t>
    <phoneticPr fontId="3"/>
  </si>
  <si>
    <t>HAC-P-A8AUA</t>
    <phoneticPr fontId="3"/>
  </si>
  <si>
    <t>トリスティア：リストア [Nintendo Switch]</t>
    <phoneticPr fontId="3"/>
  </si>
  <si>
    <t>HAC-P-BAGNA</t>
    <phoneticPr fontId="3"/>
  </si>
  <si>
    <t>トリスティア：レガシー [Nintendo Switch]</t>
    <phoneticPr fontId="3"/>
  </si>
  <si>
    <t>IGSE005</t>
    <phoneticPr fontId="3"/>
  </si>
  <si>
    <t>キャノンダンサー - OSMAN - スペシャルパック [Nintendo Switch]</t>
    <phoneticPr fontId="3"/>
  </si>
  <si>
    <t>PHSJ-001</t>
    <phoneticPr fontId="3"/>
  </si>
  <si>
    <t>NeverAwake Premium Edition [Nintendo Switch]</t>
    <phoneticPr fontId="3"/>
  </si>
  <si>
    <t>KGD2301BAG</t>
    <phoneticPr fontId="3"/>
  </si>
  <si>
    <t>トリスティア とりとりバンドルパック [Nintendo Switch]</t>
    <phoneticPr fontId="3"/>
  </si>
  <si>
    <t>SDX-NSW-002-CE</t>
    <phoneticPr fontId="3"/>
  </si>
  <si>
    <t>テトリス エフェクトコネクテッド コレクターズエディション [Nintendo Switch]</t>
    <phoneticPr fontId="3"/>
  </si>
  <si>
    <t>HAC-P-A598A</t>
    <phoneticPr fontId="3"/>
  </si>
  <si>
    <t>Hokko Life [Nintendo Switch]</t>
    <phoneticPr fontId="3"/>
  </si>
  <si>
    <t>ELJM30245</t>
    <phoneticPr fontId="3"/>
  </si>
  <si>
    <t>ミュータント タートルズ：シュレッダーの復讐 [PS5]</t>
    <phoneticPr fontId="3"/>
  </si>
  <si>
    <t>ELJM30238</t>
    <phoneticPr fontId="3"/>
  </si>
  <si>
    <t>百英雄伝 Rising [PS5]</t>
    <phoneticPr fontId="3"/>
  </si>
  <si>
    <t>ELJM-30212</t>
    <phoneticPr fontId="3"/>
  </si>
  <si>
    <t>魔界戦記ディスガイア7 [PS5]</t>
    <phoneticPr fontId="3"/>
  </si>
  <si>
    <t>ELJM-30243</t>
    <phoneticPr fontId="3"/>
  </si>
  <si>
    <t>A Space for the Unbound 心に咲く花 [PS5]</t>
    <phoneticPr fontId="3"/>
  </si>
  <si>
    <t>ELJS-20036</t>
    <phoneticPr fontId="3"/>
  </si>
  <si>
    <t>ドラゴンボールZ KAKAROT スペシャルエディション [PS5]</t>
    <phoneticPr fontId="3"/>
  </si>
  <si>
    <t>PLJS-36196</t>
    <phoneticPr fontId="3"/>
  </si>
  <si>
    <t>ONE PIECE ODYSSEY [PS5]</t>
    <phoneticPr fontId="3"/>
  </si>
  <si>
    <t>PLJM17161</t>
    <phoneticPr fontId="3"/>
  </si>
  <si>
    <t>百英雄伝 Rising [PS4]</t>
    <phoneticPr fontId="3"/>
  </si>
  <si>
    <t>PLJM-17162</t>
    <phoneticPr fontId="3"/>
  </si>
  <si>
    <t>クレヨンしんちゃん『オラと博士の夏休み』おわらない七日間の旅 [通常版] [PS4]</t>
    <phoneticPr fontId="3"/>
  </si>
  <si>
    <t>PLJM-17118</t>
    <phoneticPr fontId="3"/>
  </si>
  <si>
    <t>魔界戦記ディスガイア7 [PS4]</t>
    <phoneticPr fontId="3"/>
  </si>
  <si>
    <t>PLJM-17054</t>
    <phoneticPr fontId="3"/>
  </si>
  <si>
    <t>ハルキス [通常版] [PS4]</t>
    <phoneticPr fontId="3"/>
  </si>
  <si>
    <t>NEOS-POO6</t>
    <phoneticPr fontId="3"/>
  </si>
  <si>
    <t>クレヨンしんちゃん『オラと博士の夏休み』おわらない七日間の旅 [特別限定版] [PS4]</t>
    <phoneticPr fontId="3"/>
  </si>
  <si>
    <t>PLJM-17131</t>
    <phoneticPr fontId="3"/>
  </si>
  <si>
    <t>サマータイムレンダ Another Horizon [通常版] [PS4]</t>
    <phoneticPr fontId="3"/>
  </si>
  <si>
    <t>EGCS-00175</t>
    <phoneticPr fontId="3"/>
  </si>
  <si>
    <t>ハルキス [完全生産限定版] [PS4]</t>
    <phoneticPr fontId="3"/>
  </si>
  <si>
    <t>FVGK-0202</t>
    <phoneticPr fontId="3"/>
  </si>
  <si>
    <t>サマータイムレンダ Another Horizon [限定版] [PS4]</t>
    <phoneticPr fontId="3"/>
  </si>
  <si>
    <t>PLJM-17142</t>
    <phoneticPr fontId="3"/>
  </si>
  <si>
    <t>NeverAwake [通常版] [PS4]</t>
    <phoneticPr fontId="3"/>
  </si>
  <si>
    <t>PLJM-17127</t>
    <phoneticPr fontId="3"/>
  </si>
  <si>
    <t>キャノンダンサー - OSMAN - [通常版] [PS4]</t>
    <phoneticPr fontId="3"/>
  </si>
  <si>
    <t>ﾃﾄﾘｽRｴﾌｪｸﾄｺﾈｸﾄPS4</t>
    <phoneticPr fontId="3"/>
  </si>
  <si>
    <t>テトリス エフェクトコネクテッド [通常版] [PS4]</t>
    <phoneticPr fontId="3"/>
  </si>
  <si>
    <t>PHPJ-001</t>
    <phoneticPr fontId="3"/>
  </si>
  <si>
    <t>NeverAwake Premium Edition [PS4]</t>
    <phoneticPr fontId="3"/>
  </si>
  <si>
    <t>IGSE006</t>
    <phoneticPr fontId="3"/>
  </si>
  <si>
    <t>キャノンダンサー - OSMAN - スペシャルパック [PS4]</t>
    <phoneticPr fontId="3"/>
  </si>
  <si>
    <t>SDX-PS4-002-CE</t>
    <phoneticPr fontId="3"/>
  </si>
  <si>
    <t>テトリス エフェクトコネクテッド コレクターズエディション [PS4]</t>
    <phoneticPr fontId="3"/>
  </si>
  <si>
    <t>ELJS20024</t>
    <phoneticPr fontId="3"/>
  </si>
  <si>
    <t>ONE PIECE ODYSSEY [PS4]</t>
    <phoneticPr fontId="3"/>
  </si>
  <si>
    <t>PLJM-17121</t>
    <phoneticPr fontId="3"/>
  </si>
  <si>
    <t>Maneater Apex Edition [PS4]</t>
    <phoneticPr fontId="3"/>
  </si>
  <si>
    <t>牧場物語 Welcome！ワンダフル ライフ [Nintendo Switch]</t>
  </si>
  <si>
    <t>&lt;div align="left"&gt;&lt;strong&gt;&lt;img src="https://gdetail.image-qoo10.jp/839/604445351/2022/12/89a635c6-d237-49e0-b7a5-b6c1011390a4.jpg"&gt;&lt;br&gt;&lt;br&gt;&lt;br&gt;■商品特徴&lt;/strong&gt;&lt;br&gt;&lt;p&gt;≪牧場物語 Welcome！ワンダフルライフについて≫&lt;/p&gt;&lt;p&gt;牧場と、家族と、もうひとつの人生を。&lt;br&gt;&lt;br&gt;『牧場物語 ワンダフルライフ』を原作としたリメイク作が、さらにワンダフルになってNintendo Switch™に登場！&lt;br&gt;舞台は山あいの小さな集落「わすれ谷」。&lt;br&gt;あなたは牧場で動物たちのお世話をしたり、作物を育てたり、釣りや料理をしたり、自由気ままなスローライフをおくることになります。&lt;br&gt;やがてパートナーと出会い、家族も増え、「わすれ谷」の人々と交流を行うなかで、&lt;br&gt;あなただけの思い出が積み重なり、数十年にわたるもう一つの人生を体験することになります。&lt;br&gt;初めて「牧場物語」に触れる方にも、かつて原作をプレイした方にも、さらに楽しく、&lt;br&gt;遊びやすく！ワンダフルに生まれ変わった牧場生活をはじめましょう！&lt;br&gt;&lt;br&gt;&lt;br&gt;&lt;/p&gt;&lt;p&gt;©2023 Marvelous Inc.&lt;/p&gt;&lt;/div&gt;</t>
  </si>
  <si>
    <t>&lt;div align="left"&gt;&lt;strong&gt;&lt;img src="https://gdetail.image-qoo10.jp/839/604445351/2022/12/a4dfac1e-01c3-4fb2-9b00-4c758ada0a11.jpg" width="940" height="225"&gt;&lt;br&gt;&lt;br&gt;&lt;br&gt;■商品特徴&lt;/strong&gt;&lt;br&gt;&lt;p&gt;≪トリスティア　とりとりバンドルパックについて≫&lt;/p&gt;&lt;p&gt;&lt;span style="font-size: medium;"&gt;&lt;strong&gt;『蒼い海のトリスティア』20周年に誕生した、「ふたつのRestore（復旧）」&lt;/strong&gt;&lt;/span&gt;&lt;br&gt;&lt;br&gt;&lt;/p&gt;&lt;p&gt;●長きにわたって愛され続ける『トリスティア』の世界を、余す事なく堪能できるバンドルパック！&lt;br&gt;20年前に発売された『蒼い海のトリスティア』。たくさんのユーザー様に愛され、ついに再始動です。&lt;br&gt;色褪せないワクワクに磨きをかけた、2022年のリマスタリング版『トリスティア：レガシー』と、&lt;br&gt;20年後の新人クリエイターによる、遊びの再構築『トリスティア：リストア』。&lt;br&gt;この機会にトリスティアを余す事なくお楽しみいただきたい！と考え、&lt;br&gt;お得なバンドルパックをご用意いたしました。&lt;br&gt;&lt;br&gt;&lt;br&gt;&lt;/p&gt;&lt;p&gt;©KOGADO STUDIO,INC.&lt;/p&gt;&lt;/div&gt;</t>
  </si>
  <si>
    <t xml:space="preserve">9-Aマート
</t>
  </si>
  <si>
    <t xml:space="preserve">7-Aマート
</t>
  </si>
  <si>
    <t>101594</t>
  </si>
  <si>
    <t xml:space="preserve">1-ノジマオンライン
2-Amazon.co.jp
3-Joshin
4-ヨドバシ.com
5-楽天ブックス
6-アキバソフマップ
</t>
  </si>
  <si>
    <t>http://gd.image-qoo10.jp/li/184/517/4726517184.jpg</t>
  </si>
  <si>
    <t>7</t>
  </si>
  <si>
    <t>http://gd.image-qoo10.jp/li/984/372/4729372984.jpg</t>
  </si>
  <si>
    <t>http://gd.image-qoo10.jp/li/972/372/4729372972.jpg</t>
  </si>
  <si>
    <t>http://gd.image-qoo10.jp/li/970/372/4729372970.jpg</t>
  </si>
  <si>
    <t>http://gd.image-qoo10.jp/li/974/372/4729372974.jpg</t>
  </si>
  <si>
    <t>http://gd.image-qoo10.jp/li/989/372/4729372989.jpg</t>
  </si>
  <si>
    <t>スポンジ・ボブ：ザ コズミック シェイク [Nintendo Switch]</t>
  </si>
  <si>
    <t>ARK： Survival Evolved [Nintendo Switch]</t>
  </si>
  <si>
    <t>星のカービィ Wii デラックス [Nintendo Switch]</t>
  </si>
  <si>
    <t>オクトパストラベラーII [Nintendo Switch]</t>
  </si>
  <si>
    <t>雷電III×MIKADO MANIAX [通常版] [Nintendo Switch]</t>
  </si>
  <si>
    <t>ミスト探偵 [Nintendo Switch]</t>
  </si>
  <si>
    <t>越えざるは紅い花～対の月～ [Nintendo Switch]</t>
  </si>
  <si>
    <t>雷電III×MIKADO MANIAX [限定版] [Nintendo Switch]</t>
  </si>
  <si>
    <t>大分・別府ミステリー案内 歪んだ竹灯篭 [Nintendo Switch]</t>
  </si>
  <si>
    <t>Swoon！Earth Escape [Nintendo Switch]</t>
  </si>
  <si>
    <t>デジモンワールド - next 0rder - INTERNATIONAL EDITION [Nintendo Switch]</t>
  </si>
  <si>
    <t>紅月ゆれる恋あかり [Nintendo Switch]</t>
  </si>
  <si>
    <t>さくら、もゆ。- as the Night's Reincarnation - [通常版] [Nintendo Switch]</t>
  </si>
  <si>
    <t>思い出抱えてアイにコイ！！ [通常版] [Nintendo Switch]</t>
  </si>
  <si>
    <t>恋する彼女の不器用な舞台 [通常版] [Nintendo Switch]</t>
  </si>
  <si>
    <t>ライザのアトリエ3 ～終わりの錬金術士と秘密の鍵～ [Nintendo Switch]</t>
  </si>
  <si>
    <t>思い出抱えてアイにコイ！！ [完全生産限定版] [Nintendo Switch]</t>
  </si>
  <si>
    <t>恋する彼女の不器用な舞台 [完全生産限定版] [Nintendo Switch]</t>
  </si>
  <si>
    <t>紅月ゆれる恋あかり [完全生産限定版] [Nintendo Switch]</t>
  </si>
  <si>
    <t>ライザのアトリエ3 ～終わりの錬金術士と秘密の鍵～ プレミアムボックス [Nintendo Switch]</t>
  </si>
  <si>
    <t>さくら、もゆ。- as the Night's Reincarnation - [完全生産限定版] [Nintendo Switch]</t>
  </si>
  <si>
    <t>ケムコRPGセレクション Vol.2 [Nintendo Switch]</t>
  </si>
  <si>
    <t>Warhammer 40000：Shootas Blood &amp; Teef [通常版] [Nintendo Switch]</t>
  </si>
  <si>
    <t>In Sound Mind - DX Edition [Nintendo Switch]</t>
  </si>
  <si>
    <t>シアトリズム ファイナルバーライン [Nintendo Switch]</t>
  </si>
  <si>
    <t>Warhammer 40000：Shootas Blood &amp; Teef スペシャルパック [Nintendo Switch]</t>
  </si>
  <si>
    <t>Scars Above [PS5]</t>
  </si>
  <si>
    <t>オクトパストラベラーII [PS5]</t>
  </si>
  <si>
    <t>雷電III×MIKADO MANIAX [通常版] [PS5]</t>
  </si>
  <si>
    <t>トルトゥーガ パイレーツ テイル [PS5]</t>
  </si>
  <si>
    <t>ミスト探偵 [PS5]</t>
  </si>
  <si>
    <t>雷電III×MIKADO MANIAX [限定版] [PS5]</t>
  </si>
  <si>
    <t>龍が如く 維新！ 極 [PS5]</t>
  </si>
  <si>
    <t>ライザのアトリエ3 ～終わりの錬金術士と秘密の鍵～ [通常版] [PS5]</t>
  </si>
  <si>
    <t>ライザのアトリエ3 ～終わりの錬金術士と秘密の鍵～ プレミアムボックス [PS5]</t>
  </si>
  <si>
    <t>WILD HEARTS [PS5]</t>
  </si>
  <si>
    <t>In Sound Mind - DX Edition [PS5]</t>
  </si>
  <si>
    <t>ホグワーツ・レガシー [通常版] [PS5]</t>
  </si>
  <si>
    <t>ウィッチャー3 ワイルドハント コンプリートエディション [PS5]</t>
  </si>
  <si>
    <t>ホグワーツ・レガシー デラックス・エディション [PS5]</t>
  </si>
  <si>
    <t>スポンジ・ボブ：ザ コズミック シェイク [PS4]</t>
  </si>
  <si>
    <t>オクトパストラベラーII [PS4]</t>
  </si>
  <si>
    <t>雷電III×MIKADO MANIAX [通常版] [PS4]</t>
  </si>
  <si>
    <t>トルトゥーガ パイレーツ テイル [PS4]</t>
  </si>
  <si>
    <t>ミスト探偵 [PS4]</t>
  </si>
  <si>
    <t>雷電III×MIKADO MANIAX [限定版] [PS4]</t>
  </si>
  <si>
    <t>紅月ゆれる恋あかり [PS4]</t>
  </si>
  <si>
    <t>龍が如く 維新！ 極 [PS4]</t>
  </si>
  <si>
    <t>さくら、もゆ。- as the Night's Reincarnation - [通常版] [PS4]</t>
  </si>
  <si>
    <t>思い出抱えてアイにコイ！！ [通常版] [PS4]</t>
  </si>
  <si>
    <t>恋する彼女の不器用な舞台 [通常版] [PS4]</t>
  </si>
  <si>
    <t>ライザのアトリエ3 ～終わりの錬金術士と秘密の鍵～ [通常版] [PS4]</t>
  </si>
  <si>
    <t>思い出抱えてアイにコイ！！ [完全生産限定版] [PS4]</t>
  </si>
  <si>
    <t>恋する彼女の不器用な舞台 [完全生産限定版] [PS4]</t>
  </si>
  <si>
    <t>紅月ゆれる恋あかり [完全生産限定版] [PS4]</t>
  </si>
  <si>
    <t>ライザのアトリエ3 ～終わりの錬金術士と秘密の鍵～ プレミアムボックス [PS4]</t>
  </si>
  <si>
    <t>さくら、もゆ。- as the Night's Reincarnation - [完全生産限定版] [PS4]</t>
  </si>
  <si>
    <t>LOOPERS [PS4]</t>
  </si>
  <si>
    <t>Warhammer 40000：Shootas Blood &amp; Teef [通常版] [PS4]</t>
  </si>
  <si>
    <t>シアトリズム ファイナルバーライン [PS4]</t>
  </si>
  <si>
    <t>Warhammer 40000：Shootas Blood &amp; Teef スペシャルパック [PS4]</t>
  </si>
  <si>
    <t>ホグワーツ・レガシー [通常版] [PS4]</t>
  </si>
  <si>
    <t>ウィッチャー3 ワイルドハント ゲームオブザイヤーエディション [新価格版] [PS4]</t>
  </si>
  <si>
    <t>ホグワーツ・レガシー デラックス・エディション [PS4]</t>
  </si>
  <si>
    <t>https://kakaku.com/item/K0001506268/</t>
  </si>
  <si>
    <t>https://kakaku.com/item/K0001505919/</t>
  </si>
  <si>
    <t>https://kakaku.com/item/K0001472566/</t>
  </si>
  <si>
    <t>https://kakaku.com/item/K0001472557/</t>
  </si>
  <si>
    <t>https://kakaku.com/item/K0001493699/</t>
  </si>
  <si>
    <t>https://kakaku.com/item/K0001494791/</t>
  </si>
  <si>
    <t>https://kakaku.com/item/K0001490629/</t>
  </si>
  <si>
    <t>https://kakaku.com/item/K0001493700/</t>
  </si>
  <si>
    <t>https://kakaku.com/item/K0001494787/</t>
  </si>
  <si>
    <t>https://kakaku.com/item/K0001502513/</t>
  </si>
  <si>
    <t>https://kakaku.com/item/K0001493698/</t>
  </si>
  <si>
    <t>https://kakaku.com/item/K0001494788/</t>
  </si>
  <si>
    <t>https://kakaku.com/item/K0001497713/</t>
  </si>
  <si>
    <t>https://kakaku.com/item/K0001501323/</t>
  </si>
  <si>
    <t>https://kakaku.com/item/K0001497716/</t>
  </si>
  <si>
    <t>https://kakaku.com/item/K0001472560/</t>
  </si>
  <si>
    <t>https://kakaku.com/item/K0001501324/</t>
  </si>
  <si>
    <t>https://kakaku.com/item/K0001497717/</t>
  </si>
  <si>
    <t>https://kakaku.com/item/K0001494789/</t>
  </si>
  <si>
    <t>https://kakaku.com/item/K0001473366/</t>
  </si>
  <si>
    <t>https://kakaku.com/item/K0001497714/</t>
  </si>
  <si>
    <t>https://kakaku.com/item/K0001497718/</t>
  </si>
  <si>
    <t>https://kakaku.com/item/K0001493701/</t>
  </si>
  <si>
    <t>https://kakaku.com/item/K0001494794/</t>
  </si>
  <si>
    <t>https://kakaku.com/item/K0001472559/</t>
  </si>
  <si>
    <t>https://kakaku.com/item/K0001493702/</t>
  </si>
  <si>
    <t>https://kakaku.com/item/K0001507005/</t>
  </si>
  <si>
    <t>https://kakaku.com/item/K0001472750/</t>
  </si>
  <si>
    <t>https://kakaku.com/item/K0001493690/</t>
  </si>
  <si>
    <t>https://kakaku.com/item/K0001502504/</t>
  </si>
  <si>
    <t>https://kakaku.com/item/K0001494780/</t>
  </si>
  <si>
    <t>https://kakaku.com/item/K0001493691/</t>
  </si>
  <si>
    <t>https://kakaku.com/item/K0001472747/</t>
  </si>
  <si>
    <t>https://kakaku.com/item/K0001473015/</t>
  </si>
  <si>
    <t>https://kakaku.com/item/K0001473016/</t>
  </si>
  <si>
    <t>https://kakaku.com/item/K0001480006/</t>
  </si>
  <si>
    <t>https://kakaku.com/item/K0001494779/</t>
  </si>
  <si>
    <t>https://kakaku.com/item/K0001469142/</t>
  </si>
  <si>
    <t>https://kakaku.com/item/K0001502505/</t>
  </si>
  <si>
    <t>https://kakaku.com/item/K0001469143/</t>
  </si>
  <si>
    <t>https://kakaku.com/item/K0001506261/</t>
  </si>
  <si>
    <t>https://kakaku.com/item/K0001472753/</t>
  </si>
  <si>
    <t>https://kakaku.com/item/K0001493692/</t>
  </si>
  <si>
    <t>https://kakaku.com/item/K0001502508/</t>
  </si>
  <si>
    <t>https://kakaku.com/item/K0001494784/</t>
  </si>
  <si>
    <t>https://kakaku.com/item/K0001493693/</t>
  </si>
  <si>
    <t>https://kakaku.com/item/K0001494782/</t>
  </si>
  <si>
    <t>https://kakaku.com/item/K0001472752/</t>
  </si>
  <si>
    <t>https://kakaku.com/item/K0001497708/</t>
  </si>
  <si>
    <t>https://kakaku.com/item/K0001501315/</t>
  </si>
  <si>
    <t>https://kakaku.com/item/K0001497710/</t>
  </si>
  <si>
    <t>https://kakaku.com/item/K0001472963/</t>
  </si>
  <si>
    <t>https://kakaku.com/item/K0001501316/</t>
  </si>
  <si>
    <t>https://kakaku.com/item/K0001497711/</t>
  </si>
  <si>
    <t>https://kakaku.com/item/K0001494783/</t>
  </si>
  <si>
    <t>https://kakaku.com/item/K0001472964/</t>
  </si>
  <si>
    <t>https://kakaku.com/item/K0001497709/</t>
  </si>
  <si>
    <t>https://kakaku.com/item/K0001501318/</t>
  </si>
  <si>
    <t>https://kakaku.com/item/K0001493694/</t>
  </si>
  <si>
    <t>https://kakaku.com/item/K0001472754/</t>
  </si>
  <si>
    <t>https://kakaku.com/item/K0001493695/</t>
  </si>
  <si>
    <t>https://kakaku.com/item/K0001469144/</t>
  </si>
  <si>
    <t>https://kakaku.com/item/K0001502509/</t>
  </si>
  <si>
    <t>https://kakaku.com/item/K0001469145/</t>
  </si>
  <si>
    <t>HAC-P-A7G3B</t>
  </si>
  <si>
    <t>HAC-P-AQDWB</t>
  </si>
  <si>
    <t>HAC-P-A2JYA</t>
  </si>
  <si>
    <t>HAC-P-A98RA</t>
  </si>
  <si>
    <t>HAC-P-A53JA</t>
  </si>
  <si>
    <t>HAC-P-A7RGA</t>
  </si>
  <si>
    <t>HAC-P-A996A</t>
  </si>
  <si>
    <t>11MO-00001</t>
  </si>
  <si>
    <t>HAC-P-A8TDA</t>
  </si>
  <si>
    <t>HAC-P-A7R2B</t>
  </si>
  <si>
    <t>HAC-P-A3E7A</t>
  </si>
  <si>
    <t>HAC-P-A99MA</t>
  </si>
  <si>
    <t>HAC-P-BA5RA</t>
  </si>
  <si>
    <t>HAC-P-A9USA</t>
  </si>
  <si>
    <t>HAC-P-A9L7A</t>
  </si>
  <si>
    <t>HAC-P-A899A</t>
  </si>
  <si>
    <t>EGCS-00182</t>
  </si>
  <si>
    <t>EGCS-00174</t>
  </si>
  <si>
    <t>EGCS-00186</t>
  </si>
  <si>
    <t>KTGS-S0620</t>
  </si>
  <si>
    <t>EGCS-00108</t>
  </si>
  <si>
    <t>HAC-P-BATTA</t>
  </si>
  <si>
    <t>HAC-P-A45EA</t>
  </si>
  <si>
    <t>HAC-P-A3SCD</t>
  </si>
  <si>
    <t>HAC-P-A7QPA</t>
  </si>
  <si>
    <t>IGSE003</t>
  </si>
  <si>
    <t>ELJM-30263</t>
  </si>
  <si>
    <t>ELJM-30229</t>
  </si>
  <si>
    <t>ELJM-30120</t>
  </si>
  <si>
    <t>ELJM-30249</t>
  </si>
  <si>
    <t>ELJM-30195</t>
  </si>
  <si>
    <t>13MO-00001</t>
  </si>
  <si>
    <t>ELJM-30235</t>
  </si>
  <si>
    <t>ELJM-30234</t>
  </si>
  <si>
    <t>KTGS-50619</t>
  </si>
  <si>
    <t>ELJM-30247</t>
  </si>
  <si>
    <t>ELJM-30118</t>
  </si>
  <si>
    <t>ELJM-30239</t>
  </si>
  <si>
    <t>ELJS-20018</t>
  </si>
  <si>
    <t>ELJM-30250</t>
  </si>
  <si>
    <t>PLJM-17180</t>
  </si>
  <si>
    <t>PLJM-17144</t>
  </si>
  <si>
    <t>PLJM-16987</t>
  </si>
  <si>
    <t>PLJM-17174</t>
  </si>
  <si>
    <t>PLJM-17096</t>
  </si>
  <si>
    <t>12MO-00001</t>
  </si>
  <si>
    <t>PLJM-17141</t>
  </si>
  <si>
    <t>PLJM-17156</t>
  </si>
  <si>
    <t>PLJM-16807</t>
  </si>
  <si>
    <t>PLJM-17119</t>
  </si>
  <si>
    <t>PLJM-17104</t>
  </si>
  <si>
    <t>PLJM-17155</t>
  </si>
  <si>
    <t>EGCS-00181</t>
  </si>
  <si>
    <t>EGCS-00173</t>
  </si>
  <si>
    <t>EGCS-00185</t>
  </si>
  <si>
    <t>KTGS-40618</t>
  </si>
  <si>
    <t>EGCS-00107</t>
  </si>
  <si>
    <t>PLJM-17137</t>
  </si>
  <si>
    <t>PLJM-17126</t>
  </si>
  <si>
    <t>PLJM-17143</t>
  </si>
  <si>
    <t>IGSE004</t>
  </si>
  <si>
    <t>PLJM-17163</t>
  </si>
  <si>
    <t>PLJS-36190</t>
  </si>
  <si>
    <t>PLJM-17177</t>
  </si>
  <si>
    <t>http://gd.image-qoo10.jp/li/360/628/4731628360.jpg</t>
  </si>
  <si>
    <t>http://gd.image-qoo10.jp/li/355/628/4731628355.jpg</t>
  </si>
  <si>
    <t>http://gd.image-qoo10.jp/li/359/628/4731628359.jpg</t>
  </si>
  <si>
    <t>スポンジボブ：ザ コズミック シェイク [Nintendo Switch]</t>
  </si>
  <si>
    <t>http://gd.image-qoo10.jp/li/554/264/4732264554.jpg</t>
  </si>
  <si>
    <t>&lt;div align="left"&gt;&lt;strong&gt;&lt;img src="https://gdetail.image-qoo10.jp/839/604445351/2023/1/02ee4c04-8ccf-4f00-aa56-d582fa89f34f.jpg"&gt;&lt;br&gt;&lt;br&gt;■商品特徴&lt;/strong&gt;&lt;br&gt;&lt;p&gt;≪スポンジ・ボブ：ザ コズミック シェイク について≫&lt;/p&gt;&lt;p&gt;&lt;span style="font-size: medium;"&gt;&lt;strong&gt;スポンジ・ボブと一緒に大冒険！&lt;/strong&gt;&lt;/span&gt;&lt;br&gt;&lt;br&gt;&lt;/p&gt;&lt;p&gt;大人気アニメ「スポンジ・ボブ」の新しいアクションゲームが登場！ &lt;br&gt;スポンジ・ボブと親友のパトリックは、願いを叶えてくれる人魚の涙を手に入れ、さらなるいたずらを繰り広げる。&lt;br&gt;日本語吹き替えはTVアニメ版でおなじみの声優さんが担当、スポンジ・ボブの世界を楽しもう。&lt;br&gt;&lt;br&gt;&lt;br&gt;■日本語吹き替えはTVアニメ版でおなじみの声優さん&lt;br&gt;スポンジ・ボブとなって冒険の旅に出よう。旅には心の友パトリックも一緒。仲良しコンビのやり取りが楽しめるよ。&lt;br&gt;日本語吹き替えの声を演じるのは、TVアニメ版でおなじみの声優さん。スポンジ・ボブの世界をまるまる楽しもう。&lt;br&gt;さらに、あの名曲『Sweet Victory』を含む101の楽曲も収録。&lt;br&gt;&lt;br&gt;■７つのウィッシュワールドを探索しよう&lt;br&gt;宇宙の法則が乱れ、危険なウィッシュワールドへの入り口が開いちゃった!?&lt;br&gt;ウェスタンクラゲ畑やハロウィンロックボトムなど、７つのウィッシュワールドで大冒険しよう。&lt;br&gt;ウィッシュワールドには、騎士、カウボーイ、海賊、さらには太古のカタツムリが登場するよ。&lt;br&gt;&lt;br&gt;■コスチュームとスキルを手に入れて敵を倒そう&lt;br&gt;ピカピカの鎧に身を包んだ騎士になるか、パンツ一丁になるか、コスチュームはもりだくさん。&lt;br&gt;30種類以上の愉快なコスチュームを手に入れることができるよ。ウィッシュワールドの攻略にはスキルアップも大事。&lt;br&gt;釣り針スイングや空手キックなどユニークなスキルを手に入れて、キミの前に立ちはだかる敵をやっつけよう。&lt;br&gt;&lt;br&gt;&lt;br&gt;&lt;/p&gt;&lt;p&gt;SpongeBob Squarepants: The Cosmic Shake ©2023 Viacom International Inc. All Rights Reserved. &lt;br&gt;Nickelodeon, SpongeBob SquarePants and all related titles, logos and characters are trademarks of Viacom International Inc. Created by Stephen Hillenburg. &lt;br&gt;© 2023 THQ Nordic AB, Sweden. Published by THQ Nordic Japan KK. Developed by Purple Lamp GmbH, Austria. &lt;br&gt;THQ and THQ Nordic are trademarks of THQ Nordic AB, Sweden. All other trademarks, logos and copyrights are property of their respective owners. All rights reserved.&lt;/p&gt;&lt;/div&gt;</t>
  </si>
  <si>
    <t>4571574970137</t>
  </si>
  <si>
    <t>http://gd.image-qoo10.jp/li/757/264/4732264757.jpg</t>
  </si>
  <si>
    <t>&lt;div align="left"&gt;&lt;strong&gt;&lt;img src="https://gdetail.image-qoo10.jp/839/604445351/2023/1/e1d47df5-3f6b-4c72-88e3-68cc0ff82e9a.jpg"&gt;&lt;br&gt;&lt;br&gt;■商品特徴&lt;/strong&gt;&lt;br&gt;&lt;p&gt;≪ARK: Survival Evolved について≫&lt;/p&gt;&lt;p&gt;&lt;span style="font-size: medium;"&gt;&lt;strong&gt;恐竜世界を生き残れ。&lt;/strong&gt;&lt;/span&gt;&lt;br&gt;&lt;br&gt;&lt;/p&gt;&lt;p&gt;オープンワールド恐竜サバイバルアクション『ARK: Survival Evolved』がお手軽価格でNintendo Switchに登場！！&lt;br&gt;&lt;br&gt;『ARK: Survival Evolved』は、恐竜が闊歩するオープンワールドで過酷なサバイバルに挑むアクションゲームです。&lt;br&gt;プレイヤーは謎に満ちた島で目覚め、狩りや素材の採集、拠点の建築を行いながら、厳しい環境の中で生き延びていきます。&lt;br&gt;本作は多人数マルチプレイにも対応し、プレイヤーは自分なりの楽しみ方をこのゲームの中で見つけることができます。&lt;br&gt;&lt;br&gt;■サバイバル&lt;br&gt;本作ではライフやスタミナだけでなく、空腹やのどの渇き、暑さ・寒さといった気温にも注意が必要です。&lt;br&gt;プレイヤーは島に存在するあらゆるものを素材として、食料や衣服、住居にいたるまで、全てを自給自足でまかない、&lt;br&gt;厳しい環境の中で生き延びることを目指します。&lt;br&gt;&lt;br&gt;■テイム&lt;br&gt;本作の最大の特徴は、島に生息する100を超える恐竜や古代生物の存在。&lt;br&gt;そのほとんどの生物は、捕獲してテイムする（手なずける）ことができます。&lt;br&gt;テイムした生物は味方として連れ歩くことができ、一緒に戦ってくれたり、騎乗することができたりと、&lt;br&gt;プレイヤーの手助けをしてくれます。&lt;br&gt;&lt;br&gt;■クラフト&lt;br&gt;本作はアイテムを何も持っていない状態からゲーム開始。&lt;br&gt;必要なものはすべて現地調達となるため、素材を集めて、武器や拠点などを自ら作り出す必要があります。&lt;br&gt;&lt;br&gt;■多人数マルチプレイ&lt;br&gt;本作ではソロプレイのほか、最大40人の多人数マルチプレイにも対応。&lt;br&gt;他プレイヤーへの攻撃ができないPvEサーバーと、他プレイヤーへの攻撃が許可されている&lt;br&gt;PvPサーバーが用意されているため、お好みのスタイルでオンラインプレイをお楽しみいただけます。&lt;br&gt;&lt;br&gt;&lt;br&gt;&lt;/p&gt;&lt;p&gt;(C) 2017 Studio Wildcard. ARK: Survival Evolved is a trademark of Studio Wildcard. &lt;br&gt;Created and developed by Studio Wildcard, Grove Street Games, Snail Games, Efecto Studios, Instinct Games, and Virtual Basement.&lt;/p&gt;&lt;/div&gt;</t>
  </si>
  <si>
    <t>4940261519018</t>
  </si>
  <si>
    <t>http://gd.image-qoo10.jp/li/918/264/4732264918.jpg</t>
  </si>
  <si>
    <t>&lt;div align="left"&gt;&lt;strong&gt;&lt;img src="https://gdetail.image-qoo10.jp/839/604445351/2023/1/f6f6084c-964d-42bd-8dac-690c638f93de.jpg"&gt;&lt;br&gt;&lt;br&gt;■商品特徴&lt;/strong&gt;&lt;br&gt;&lt;p&gt;≪星のカービィ Wii デラックス について≫&lt;/p&gt;&lt;p&gt;『星のカービィ Wii』がデラックスになってNintendo Switchに登場！&lt;br&gt;2011年に発売された『星のカービィ Wii』がNintendo Switchで蘇る。&lt;br&gt;新しくなったグラフィックで、カービィや仲間たちと最大4人で冒険が楽しめます。&lt;br&gt;&lt;br&gt;▼カービィの多彩なコピー能力&lt;br&gt;「ソード」や「ウィップ」などのおなじみのコピー能力に加えて、&lt;br&gt;特殊な敵をすいこむと発動する強力な「スーパー能力」も使いながら、ステージを進んでいきます。&lt;br&gt;さらに、新たなコピー能力「アーマー」が登場。ロボットの姿で空を飛び、&lt;br&gt;遠距離からのキャノンや近距離でのパンチで、攻撃ができます。&lt;br&gt;&lt;br&gt;▼みんなで冒険&lt;br&gt;Joy-Conをおすそわけすれば、すべてのステージで最大4人の協力プレイが可能。&lt;br&gt;いつでも参加や離脱ができるので、家族や友達と気軽に冒険が楽しめます。&lt;br&gt;キャラクターはカービィ、メタナイト、デデデ大王、バンダナワドルディから選択でき、&lt;br&gt;4人ともカービィで、それぞれ好きなコピー能力を使うこともできます。&lt;br&gt;&lt;br&gt;▼サブゲームも盛りだくさん&lt;br&gt;新しいサブゲーム「みつけて！マホロア図書館」が登場。&lt;br&gt;さらに、「一撃！手裏剣道場」や「刹那の見斬り」など、歴代のサブゲームからもピックアップして収録。&lt;br&gt;サブゲームもすべて、最大4人で楽しめます。&lt;br&gt;&lt;br&gt;&lt;br&gt;&lt;/p&gt;&lt;p&gt;© HAL Laboratory, Inc. / Nintendo&lt;/p&gt;&lt;/div&gt;</t>
  </si>
  <si>
    <t>4902370550870</t>
  </si>
  <si>
    <t>http://gd.image-qoo10.jp/li/089/265/4732265089.jpg</t>
  </si>
  <si>
    <t>&lt;div align="left"&gt;&lt;strong&gt;&lt;img src="https://gdetail.image-qoo10.jp/839/604445351/2023/1/40b657f6-a6fd-4c1b-8b6c-549e11eb1658.jpg"&gt;&lt;br&gt;&lt;br&gt;■商品特徴&lt;/strong&gt;&lt;br&gt;&lt;p&gt;&lt;/p&gt;&lt;div class="youtubeadd"&gt;&lt;/div&gt;&lt;p&gt;&lt;/p&gt;&lt;br&gt;&lt;br&gt;&lt;p&gt;≪オクトパストラベラーII について≫&lt;/p&gt;&lt;p&gt;&lt;span style="font-size: medium;"&gt;&lt;strong&gt;旅立とう、君だけの物語へ――&lt;/strong&gt;&lt;/span&gt;&lt;br&gt;&lt;br&gt;&lt;/p&gt;&lt;p&gt;2018年に発売され、全世界出荷＋ダウンロードが300万本を突破した「オクトパストラベラー」のシリーズ完全新作RPG。&lt;br&gt;ドット絵と3DCGを融合した「HD-2D」のグラフィックが、さらなる進化を遂げて登場。&lt;br&gt;"ソリスティア”と呼ばれる新たな大地で、新たな時代に、新たな8人の旅が始まる。&lt;br&gt;何処に行くのか、何をするのか、そしてどの物語の主人公となるのか、&lt;br&gt;全ては君に託される。&lt;br&gt;&lt;br&gt;&lt;br&gt;物語の舞台となるのは、分かつ海を隔て&lt;br&gt;東西に大陸が位置する"ソリスティア”と呼ばれる地域。&lt;br&gt;&lt;br&gt;航路が開拓され大型船が海を往来し、&lt;br&gt;蒸気を使った新技術の発明に湧く時代。&lt;br&gt;&lt;br&gt;華やかな産業や文化に胸躍らせる者たちも、&lt;br&gt;戦乱や疫病や貧困に涙する者たちも存在する世界。&lt;br&gt;&lt;br&gt;そこで君は、&lt;br&gt;生まれた場所も、旅の目的も、&lt;br&gt;そして特技も異なる８人の旅人の一人となり、&lt;br&gt;自由に旅することができる。&lt;/p&gt;&lt;/div&gt;</t>
  </si>
  <si>
    <t>4988601011471</t>
  </si>
  <si>
    <t>雷電IIIMIKADO MANIAX [通常版] [Nintendo Switch]</t>
  </si>
  <si>
    <t>http://gd.image-qoo10.jp/li/420/265/4732265420.jpg</t>
  </si>
  <si>
    <t>&lt;div align="left"&gt;&lt;strong&gt;&lt;img src="https://gdetail.image-qoo10.jp/839/604445351/2023/1/e08aeb6e-9309-4c77-89b8-92310dc60527.jpg"&gt;&lt;br&gt;&lt;br&gt;■商品特徴&lt;/strong&gt;&lt;br&gt;&lt;p&gt;≪雷電III×MIKADO MANIAX 通常版 について≫&lt;/p&gt;&lt;p&gt;&lt;span style="font-size: medium;"&gt;&lt;strong&gt;『雷電』×『ゲーセンミカド』スペシャルコラボ第２弾！&lt;/strong&gt;&lt;/span&gt;&lt;br&gt;&lt;br&gt;&lt;/p&gt;&lt;p&gt;アーケード、家庭用で人気を博したシューティングゲーム『雷電III』が、&lt;br&gt;ゲーセンミカドプロデュースの豪華アーティスト陣によるBGMリミックスを加え、最新ハードに登場！&lt;br&gt;全ステージ/ボス曲がSIDEA/SIDEBの異なるテイストのアレンジで生まれ変わる！&lt;br&gt;参加アーティスト：佐藤豪バンド/HEAVY METAL RAIDEN/FANTOM IRIS/O.T.K./細井そうし/松本大輔/COSIO/ヨナオケイシ/Ryu☆/来兎/下田祐&lt;br&gt;&lt;br&gt;・ミカドマニアクスならではの新要素&lt;br&gt;さらにパワーアップしたBGMアレンジは、なんと20曲以上！&lt;br&gt;ステージごとにBGMを自由に設定できるサウンドモードを新実装し、自分好みのカスタマイズで雷電IIIの世界を体感できる！&lt;br&gt;さらに壁紙カスタマイズ機能、モニタ回転での縦画面モードにも対応し、さらなる臨場感を再現！&lt;br&gt;あたり判定表示ON、OFF機能も新規実装し、シューティング初心者の方にもよりフレンドリーに！&lt;br&gt;&lt;br&gt;・より遊びやすくなったゲームモード&lt;br&gt;アーケードを完全移植した「GAMEPLAY」、各ステージごとのスコア記録を競う「スコアアタックモード」、&lt;br&gt;ボス兵器と連戦する「ボスラッシュモード」など充実のゲームモードを搭載！&lt;br&gt;&lt;br&gt;・オンラインランキング、リプレイアップ機能を新規実装！&lt;br&gt;新実装の「ワールドランキングモード」では、オンラインランキングに加え、自分のプレイをオンライン上で公開できる「リプレイ公開機能」を初搭載！&lt;br&gt;自己記録のプレイムービーを全国に向けて発信したり、ライバルのプレイを研究する事ができる。&lt;br&gt;オンライン機能を活用し、世界中のプレイヤーと競い合おう！&lt;br&gt;&lt;br&gt;&lt;br&gt;&lt;/p&gt;&lt;p&gt;©MOSS CO.,LTD. ALL RIGHTS RESERVED. LICENSED BY SEIBU KAIHATSU INC. featuring Game Center Mikado.&lt;/p&gt;&lt;/div&gt;</t>
  </si>
  <si>
    <t>4562252050401</t>
  </si>
  <si>
    <t>http://gd.image-qoo10.jp/li/521/265/4732265521.jpg</t>
  </si>
  <si>
    <t>&lt;div align="left"&gt;&lt;strong&gt;&lt;img src="https://gdetail.image-qoo10.jp/839/604445351/2023/1/9ce1a8a5-bf22-4b6b-937a-30df7fbe003c.jpg"&gt;&lt;br&gt;&lt;br&gt;■商品特徴&lt;/strong&gt;&lt;br&gt;&lt;p&gt;≪ミスト探偵 について≫&lt;/p&gt;&lt;p&gt;&lt;span style="font-size: medium;"&gt;&lt;strong&gt;元警察官の私立探偵となり、ドット絵の世界で謎解きに挑戦！&lt;/strong&gt;&lt;/span&gt;&lt;br&gt;&lt;br&gt;&lt;/p&gt;&lt;p&gt;■ストーリー&lt;br&gt;　とある未来、そして自我を持つロボットと人間が同じ世界に生きていた時代。&lt;br&gt;互いを排除し合い時に互いに依存し合う、奇妙な関係が続いていた。&lt;br&gt;警察に失望し、仕事を辞め私立探偵となった元警察官の主人公は、事件を解決する傍ら酒に依存し平凡な日々を過ごしていた。&lt;br&gt;ある日天空に巨大な要塞が突如現れ太陽の光を遮り、都市は人工光の下で真昼のように明るく、影の下で欲望と強欲がささやく陰陽の世界へと変貌した。&lt;br&gt;そんな中、主人公はバーである失踪事件に遭遇する。&lt;br&gt;何の変哲もない事件だ、そう思った矢先、長年追い続けていた行方不明の殺人鬼の存在が浮かび上がる……。&lt;br&gt;現場の調査・証拠の分析・尋問などの手段で、謎と事件の真相に迫っていく主人公。&lt;br&gt;幻の裏に真実を見つけるか、それとも陰謀に飲み込まれるのか。&lt;br&gt;真実が明らかになった時、もっと大きな謎に包まれるかもしれない。&lt;br&gt;&lt;br&gt;■商品説明&lt;br&gt;・サイバーパンク世界で自由に探索&lt;br&gt;もしロボットが自分たちの神を持つとしたら、それはどのようなものだろうか？&lt;br&gt;そして、もしロボットにも人間と同じ権利があるとしたら...彼らは私たちを裏切るのだろうか？&lt;br&gt;肉体と機械の間に境界がないとしたら、生命とは何なのか？&lt;br&gt;このエキセントリックなサイバーパンクの世界には、すべての答えが隠されています。自由に探索して隠された真実を明らかにしましょう。&lt;br&gt;・グラフィックは職人芸レベル、綺麗なドット絵&lt;br&gt;驚くほど精細なレトロスタイルのドット絵と、モダンな雰囲気の照明や豪華な視覚効果が、&lt;br&gt;このユニークなサイバーパンクの世界に生命を吹き込んでいます。&lt;br&gt;また、音楽とサウンドデザインは、サスペンスとミステリーの層をより深いものにしています。&lt;br&gt;・手に汗握るストーリー展開&lt;br&gt;殺人現場を調査し、証拠を検証し、推理力を駆使して事件を少しずつ解決していくと共にストーリーが進行していきます。&lt;br&gt;霧が晴れた後、あなたは真実を知ることができるのか、それともさらに大きな謎を発見することができるのか？&lt;br&gt;・多種多様なパズルや謎解き&lt;br&gt;論理力、観察力、忍耐力が試される多種多様なパズルが登場します。&lt;br&gt;この奇妙で活気に満ちた世界では、物語と様々な要素が巧みに組み合わされ、あなたの旅をより豊かなものにしてくれるでしょう。&lt;br&gt;&lt;br&gt;&lt;br&gt;&lt;/p&gt;&lt;p&gt;2022 Thermite Games All Rights Reserved. Published by Game Source Entertainment in Japan and Asia.&lt;/p&gt;&lt;/div&gt;</t>
  </si>
  <si>
    <t>4580694042945</t>
  </si>
  <si>
    <t>越えざるは紅い花対の月 [Nintendo Switch]</t>
  </si>
  <si>
    <t>http://gd.image-qoo10.jp/li/608/265/4732265608.jpg</t>
  </si>
  <si>
    <t>&lt;div align="left"&gt;&lt;strong&gt;&lt;img src="https://gdetail.image-qoo10.jp/839/604445351/2023/1/e089e501-2a90-4e47-89af-4366aecb1aad.jpg"&gt;&lt;br&gt;&lt;br&gt;■商品特徴&lt;/strong&gt;&lt;br&gt;&lt;p&gt;≪越えざるは紅い花～対の月～ について≫&lt;/p&gt;&lt;p&gt;&lt;span style="font-size: medium;"&gt;&lt;strong&gt;鎖された庭で知る、憎悪と恋の行方&lt;/strong&gt;&lt;/span&gt;&lt;br&gt;&lt;br&gt;&lt;/p&gt;&lt;p&gt;濃厚なストーリーと独特の世界観で人気を博したPC乙女ゲーム「越えざるは紅い花」が、新たな追加要素を加えてNintendo Switchに登場！&lt;br&gt;越えざるは紅い花の世界がさらに広がる、新規シナリオ＆美麗CGをご用意。&lt;br&gt;原作者監修のもと新規書き下ろし後日談や、本編への新エピソードが追加されました。&lt;br&gt;また、日本語・英語・中国語（繁体字/簡体字）の多言語字幕に対応。（※ボイスは日本語のみ）&lt;br&gt;&lt;br&gt;&lt;br&gt;■異国情緒あふれる世界を舞台にした愛と嫉妬の物語&lt;br&gt;不治の病"腐死”により女性が激減した大陸で繰り広げられる、苛烈で濃密な恋愛模様を描いた女性向け恋愛アドベンチャーゲームです。&lt;br&gt;本作には主人公にもボイスが収録されており、臨場感あふれる物語が体験できます。&lt;br&gt;&lt;br&gt;■Switch版だけの新規イラスト＆エピソードの追加&lt;br&gt;原作者「松竹梅」監修のもと、新規書き下ろしの甘い後日談や、今まで語られることのなかった本編中での攻略キャラクター目線の新エピソードが追加されました。&lt;br&gt;またそれぞれ新規のイベントグラフィックもたっぷり搭載されます。&lt;br&gt;&lt;br&gt;■移植にあたり多言語字幕に対応！ &lt;br&gt;Switch版では日本語・英語・中国語（繁体字/簡体字）の多言語に対応しました。&lt;br&gt;また、Switch版にはPSP（2014年）、PS Vita（2016年）での移植の際に追加された『サブキャラクター「エスタ（CV.牧野秀紀）」の攻略ルート追加』や&lt;br&gt;『CS版オリジナル攻略サブキャラクター「ジギ（CV.柿原徹也）」の攻略ルート追加』なども収録されています。&lt;br&gt;&lt;br&gt;&lt;br&gt;&lt;/p&gt;&lt;p&gt;(c)Operetta Due/dramatic create&lt;/p&gt;&lt;/div&gt;</t>
  </si>
  <si>
    <t>4580302151571</t>
  </si>
  <si>
    <t>雷電IIIMIKADO MANIAX [限定版] [Nintendo Switch]</t>
  </si>
  <si>
    <t>http://gd.image-qoo10.jp/li/736/265/4732265736.jpg</t>
  </si>
  <si>
    <t>&lt;div align="left"&gt;&lt;strong&gt;&lt;img src="https://gdetail.image-qoo10.jp/839/604445351/2023/1/50d86647-ab95-469b-a602-bb9fc6f5eca8.jpg"&gt;&lt;br&gt;&lt;br&gt;■商品特徴&lt;/strong&gt;&lt;br&gt;&lt;p&gt;≪雷電III×MIKADO MANIAX 限定版 について≫&lt;/p&gt;&lt;p&gt;&lt;span style="font-size: medium;"&gt;&lt;strong&gt;『雷電』×『ゲーセンミカド』スペシャルコラボ第２弾！&lt;/strong&gt;&lt;/span&gt;&lt;br&gt;&lt;br&gt;&lt;/p&gt;&lt;p&gt;アーケード、家庭用で人気を博したシューティングゲーム『雷電III』が、&lt;br&gt;ゲーセンミカドプロデュースの豪華アーティスト陣によるBGMリミックスを加え、最新ハードに登場！&lt;br&gt;全ステージ/ボス曲がSIDEA/SIDEBの異なるテイストのアレンジで生まれ変わる！&lt;br&gt;参加アーティスト：佐藤豪バンド/HEAVY METAL RAIDEN/FANTOM IRIS/O.T.K./細井そうし/松本大輔/COSIO/ヨナオケイシ/Ryu☆/来兎/下田祐&lt;br&gt;&lt;br&gt;・ミカドマニアクスならではの新要素&lt;br&gt;さらにパワーアップしたBGMアレンジは、なんと20曲以上！&lt;br&gt;ステージごとにBGMを自由に設定できるサウンドモードを新実装し、自分好みのカスタマイズで雷電IIIの世界を体感できる！&lt;br&gt;さらに壁紙カスタマイズ機能、モニタ回転での縦画面モードにも対応し、さらなる臨場感を再現！&lt;br&gt;あたり判定表示ON、OFF機能も新規実装し、シューティング初心者の方にもよりフレンドリーに！&lt;br&gt;&lt;br&gt;・より遊びやすくなったゲームモード&lt;br&gt;アーケードを完全移植した「GAMEPLAY」、各ステージごとのスコア記録を競う「スコアアタックモード」、&lt;br&gt;ボス兵器と連戦する「ボスラッシュモード」など充実のゲームモードを搭載！&lt;br&gt;&lt;br&gt;・オンラインランキング、リプレイアップ機能を新規実装！&lt;br&gt;新実装の「ワールドランキングモード」では、オンラインランキングに加え、自分のプレイをオンライン上で公開できる「リプレイ公開機能」を初搭載！&lt;br&gt;自己記録のプレイムービーを全国に向けて発信したり、ライバルのプレイを研究する事ができる。&lt;br&gt;オンライン機能を活用し、世界中のプレイヤーと競い合おう！&lt;br&gt;&lt;br&gt;・限定版はジオラマペーパークラフト、2枚組サントラCD、着せ替えジャケット付きの豪華ボックス仕様&lt;br&gt;限定版は新規アレンジBGM全曲収録+ボーナストラック、オリジナルサウンドトラックの2枚組CDに加え、&lt;br&gt;ゲーム中のシーンを再現したジオラマペーパークラフトを同梱！パッケージ着せ替えジャケットセットも収録の豪華仕様！&lt;br&gt;&lt;br&gt;&lt;br&gt;&lt;/p&gt;&lt;p&gt;【同梱物】&lt;br&gt;1. ジオラマペーパークラフト&lt;br&gt;2. 2枚組サントラCD&lt;br&gt;3. 着せ替えジャケット&lt;br&gt;&lt;br&gt;&lt;br&gt;&lt;/p&gt;&lt;p&gt;©MOSS CO.,LTD. ALL RIGHTS RESERVED. LICENSED BY SEIBU KAIHATSU INC. featuring Game Center Mikado.&lt;/p&gt;&lt;/div&gt;</t>
  </si>
  <si>
    <t>4562252050418</t>
  </si>
  <si>
    <t>大分別府ミステリー案内 歪んだ竹灯篭 [Nintendo Switch]</t>
  </si>
  <si>
    <t>http://gd.image-qoo10.jp/li/133/266/4732266133.jpg</t>
  </si>
  <si>
    <t>&lt;div align="left"&gt;&lt;strong&gt;&lt;img src="https://gdetail.image-qoo10.jp/839/604445351/2023/1/8be1a3c6-9d37-4e8f-af6c-9a370959bd60.jpg"&gt;&lt;br&gt;&lt;br&gt;■商品特徴&lt;/strong&gt;&lt;br&gt;&lt;p&gt;≪大分・別府ミステリー案内　歪んだ竹灯篭 について≫&lt;/p&gt;&lt;p&gt;&lt;span style="font-size: medium;"&gt;&lt;strong&gt;舞台は大分県・別府へ！&lt;br&gt;レトロスタイル旅情ミステリーアドベンチャー第3弾！&lt;br&gt;愛しい思いはすれ違い、そして歪んでゆく……。&lt;/strong&gt;&lt;/span&gt;&lt;br&gt;&lt;br&gt;&lt;/p&gt;&lt;p&gt;あなたは相棒の刑事「ケン」と共に殺人事件の真相を追って事件解決に挑みます。&lt;br&gt;別府竹細工の名家、阿南家の当主「創一郎（そういちろう）」と妻の「翠（みどり）」、&lt;br&gt;新米クリエイター「文花（ふみか）」、仲居「季子（ときこ）」等。&lt;br&gt;個性豊かな人物が多数登場し、まるでサスペンスドラマのような物語をお楽しみいただけます。&lt;br&gt;キャラクターデザインは前2作に続き、漫画家・荒井清和氏が担当。&lt;br&gt;&lt;br&gt;【プロローグ】&lt;br&gt;大分県 別府市……。風光明媚なこの土地で、別府の伝統工芸の１つである竹細工と&lt;br&gt;最新のデジタルアートを融合させた大型アートイベント「テクミックス」が、開催を間近に控えていた。&lt;br&gt;芸術家を輩出した名家『阿南家』の当主と最先端技術を駆使したアートクリエイティブ集団「アルテヌーブ」社が手を組んだ&lt;br&gt;その斬新な催しの開催が近づくにつれて期待と注目を集めてゆく反面、代表者たちの知名度の高さ故、&lt;br&gt;羨望や反感の的にもなり、開催を快く思わない者たちによる誹謗中傷や犯行予告までも呼び寄せていた。&lt;br&gt;その頃、主人公（プレイヤー）と後輩刑事「ケン」は、日頃の活躍と捜査手腕を評価されたのか、&lt;br&gt;そのイベントの警備強化に携わる特別任務に就くこととなり、急遽大分へと赴くのだった。&lt;br&gt;大分の地でイベントに携わる者たちの姿と思いに共感し、その成功を祈り、&lt;br&gt;警備チームとして尽力しようと決意する主人公（プレイヤー）とケン。&lt;br&gt;しかし、事件は二人の思いも寄らない所で起きてしまうのだった……。&lt;br&gt;&lt;br&gt;&lt;br&gt;&lt;/p&gt;&lt;p&gt;©HAPPYMEAL Inc.&lt;/p&gt;&lt;/div&gt;</t>
  </si>
  <si>
    <t>4589886950457</t>
  </si>
  <si>
    <t>http://gd.image-qoo10.jp/li/241/266/4732266241.jpg</t>
  </si>
  <si>
    <t>&lt;div align="left"&gt;&lt;strong&gt;&lt;img src="https://gdetail.image-qoo10.jp/839/604445351/2023/1/44306691-a57b-4f69-adf0-3282a6771a99.jpg"&gt;&lt;br&gt;&lt;br&gt;■商品特徴&lt;/strong&gt;&lt;br&gt;&lt;p&gt;≪Swoon!Earth Escape について≫&lt;/p&gt;&lt;p&gt;&lt;span style="font-size: medium;"&gt;&lt;strong&gt;シートベルトをしっかり締めて！間も無く地球に不時着するよ！！&lt;/strong&gt;&lt;/span&gt;&lt;br&gt;&lt;br&gt;&lt;/p&gt;&lt;p&gt;大人から子供まで楽しめる2.5次元アドベンチャー！&lt;br&gt;&lt;br&gt;この星は、緑色をした謎の酸で水浸しになってしまった。&lt;br&gt;スウーンや他のクルー達が地球から脱出できるかどうかは、君の手にかかっている。&lt;br&gt;壮大かつレトロなこの世界で、宇宙船のパーツをすべて集め、大胆不敵なボスに立ち向かおう！&lt;br&gt;&lt;br&gt;2.5Dと3Dで作られた、5つの異なる世界をプレイ。&lt;br&gt;冒険に満ちたジュラシックアイランドから、光り輝くSFの世界まで、エキサイティングな旅にいざ出発！&lt;br&gt;&lt;br&gt;ガレージにあるウェアラブルスーツをアンロックして、ロール、スワール、パスビルダーなどのスキルを習得。&lt;br&gt;アドベンチャー、スノー、スチームパンク、SFなどのスーツを場面に応じて使いこなそう！&lt;br&gt;敵を倒し、パズルを解き、新ルートを築いて冒険を進めよう。&lt;br&gt;&lt;br&gt;この世界を探索し、パーツや宝石、鍵を集めて、新しい機能をどんどんアンロック！&lt;br&gt;&lt;br&gt;仲間を全員救出して、無事に地球を後にしよう。&lt;br&gt;&lt;br&gt;&lt;br&gt;&lt;/p&gt;&lt;p&gt;© 2022 CrankyAlien Games.Licenced to and Published by Soft Source Pte Ltd in association with CRX Entertainment&lt;/p&gt;&lt;/div&gt;</t>
  </si>
  <si>
    <t>4573591750358</t>
  </si>
  <si>
    <t>http://gd.image-qoo10.jp/li/913/267/4732267913.jpg</t>
  </si>
  <si>
    <t>&lt;div align="left"&gt;&lt;strong&gt;&lt;img src="https://gdetail.image-qoo10.jp/839/604445351/2023/1/f8542934-a8e4-4311-bd96-529de7f75196.jpg"&gt;&lt;br&gt;&lt;br&gt;■商品特徴&lt;/strong&gt;&lt;br&gt;&lt;p&gt;≪デジモンワールド -next 0rder- INTERNATIONAL EDITION について≫&lt;/p&gt;&lt;p&gt;&lt;span style="font-size: medium;"&gt;&lt;strong&gt;デジモンとの絆で世界は進化する!&lt;/strong&gt;&lt;/span&gt;&lt;br&gt;&lt;br&gt;&lt;/p&gt;&lt;p&gt;人気作「デジモンワールド -next 0rder- INTERNATIONAL EDITION」がNintendo Switchへ移植され登場します。&lt;br&gt;本作は「デジモンワールド」シリーズのシステムを継承した、それぞれ性格の個性や寿命がある生きたデジモンを「育成」し、&lt;br&gt;パートナーデジモンと共に異世界デジタルワールドを「冒険」、野生のデジモン達と「バトル」する育成RPGゲームです。&lt;br&gt;主人公は突如デジタルワールドに飛ばされてしまった高校3年生。&lt;br&gt;危機に瀕しているデジタルワールドを救うべく、2体のパートナーデジモンと共に冒険へ旅立ちます。&lt;br&gt;&lt;br&gt;■寿命のある２体のパートナーデジモンの同時「育成」&lt;br&gt;本作では限られた寿命の中で食事やしつけ、トイレのお世話やトレーニングを行うことでより強く成長させ、&lt;br&gt;230種類を超えるデジモンへと進化させていくことができます。&lt;br&gt;またデジモンワールドシリーズ初となる2体のパートナーデジモンの同時育成が可能となり、&lt;br&gt;テイマーである主人公とパートナーデジモンとの「絆」だけでなく、パートナーデジモン同士の「絆」を育むことによって&lt;br&gt;トレーニングの効率向上につながったり、お世話やしつけのフォローをデジモン同士で行うようになったりと、&lt;br&gt;デジモン同士の「絆」を感じながら育成することができます。&lt;br&gt;&lt;br&gt;■危機に瀕した異世界デジタルワールドを救う「冒険」&lt;br&gt;突如現れたムゲンドラモンに襲撃されボロボロになり住人も散り散りになってしまった街「フローティア」を拠点に、&lt;br&gt;デジタルワールドをパートナーデジモンと共に冒険し、情報やアイテムを手に入れながらクエストを進行していきます。&lt;br&gt;クエストで困っているデジモンを助けると、フローティアに移り住んでくれ、育成や冒険の手助けとなる新しい施設が建てられていき、&lt;br&gt;街が発展することでより育成や冒険が効率よく進められるようになっていきます。&lt;br&gt;また、フィールドではキャンプをしたり釣りをしたりと、パートナーデジモンとの落ち着いたひと時を過ごすこともできます。&lt;br&gt;&lt;br&gt;■自身で考えて行動するデジモンに指示（Order）を与える戦略的「バトル」&lt;br&gt;フィールドには野生のデジモンが徘徊し、接触することでバトルが発生します。&lt;br&gt;パートナーデジモンは敵との距離や使う技を自身で考えて戦い、味方のピンチには敵の攻撃から味方をかばったり、&lt;br&gt;味方が状態異常にかかった時には助けたりと、これまでのお世話やしつけなど育成の仕方により戦い方も変化します。&lt;br&gt;ただし、パートナーデジモンの戦いを見るだけではなく、応援やOrderシステムで強力な技を指示したり作戦変更したりアイテムを使用したり、&lt;br&gt;またパートナーデジモンが2体ならではの合体必殺や強力な技「ExE」を繰り広げたりと、&lt;br&gt;状況にあわせて指示を出し戦略的にパートナー達と一丸となって戦っていきます。&lt;br&gt;&lt;br&gt;&lt;br&gt;※本製品をプレイするには、ゲーム内に表示されるサービス利用規約に同意する必要があります。&lt;br&gt; 詳しくは（https://www.bandainamcoent.co.jp/cs/kiyaku/eula/）をご確認ください。&lt;br&gt;※画像は開発中のものです。実際の製品とは異なる場合があります。&lt;br&gt;※内容・仕様は予告無く変更する場合がございます。&lt;br&gt;※本製品は2017年に発売された他機種版ソフト「デジモンワールド -next 0rder- INTERNATIONAL EDITION」をもとに&lt;br&gt;、任天堂Nintendo Switch向けに開発された製品です。一部仕様が異なります。&lt;br&gt;&lt;br&gt;&lt;br&gt;&lt;/p&gt;&lt;p&gt;©本郷あきよし・東映アニメーション&lt;br&gt;©Bandai Namco Entertainment Inc.&lt;/p&gt;&lt;/div&gt;</t>
  </si>
  <si>
    <t>4571579009153</t>
  </si>
  <si>
    <t>http://gd.image-qoo10.jp/li/407/272/4732272407.jpg</t>
  </si>
  <si>
    <t>&lt;div align="left"&gt;&lt;strong&gt;&lt;img src="https://gdetail.image-qoo10.jp/839/604445351/2023/1/eeb6ed7e-26c0-40da-8d8d-b768a280bd7f.jpg"&gt;&lt;br&gt;&lt;br&gt;■商品特徴&lt;/strong&gt;&lt;br&gt;&lt;p&gt;≪紅月ゆれる恋あかり 通常版について≫&lt;/p&gt;&lt;p&gt;&lt;span style="font-size: medium;"&gt;&lt;strong&gt;刃煌めく瞬間、少女たちは全力で駆け抜ける―&lt;/strong&gt;&lt;/span&gt;&lt;br&gt;&lt;br&gt;&lt;/p&gt;&lt;p&gt;かたや東は《 風嶺 》 、こなた西は 《 朱雀院 》&lt;br&gt;&lt;br&gt;刃道――それは 204X 年の日本でもっとも熱い、真剣で戦う近未来スポーツ。&lt;br&gt;そんな刃道を教える叢雲学園に今年、二人の少女が入学してきた。&lt;br&gt;&lt;br&gt;一人は荒々しくも情熱的、内に秘めた比類なき力を刃に乗せる《 風嶺雪月花 》 。&lt;br&gt;一人は怜悧で正確無比、恐るべき頭脳と天才的な剣術センスを持つ《 朱雀院紅葉 》 。&lt;br&gt;&lt;br&gt;境遇も性格もまるで違う二人は、ともに学園最高峰《 刀仕禰宜 》 の称号を狙う。&lt;br&gt;&lt;br&gt;主人公《 村垣伊織 》 は学園に臨時教師として招かれ、&lt;br&gt;雪月花と紅葉が所属する特甲級「篁組」の副担任を命じられる。&lt;br&gt;&lt;br&gt;しかしこの篁組の生徒たちは……とんでもない問題児ばかりだった！&lt;br&gt;&lt;br&gt;真面目でおっとりしているが、伊織のことになると狂信的な暴走を見せる《 九鬼旭 》 、&lt;br&gt;自分は自分だけのもの、どこまでもワガママギャルな《 十部梨々夢 》 。&lt;br&gt;&lt;br&gt;クセが強すぎる生徒たちを、果たして伊織は無事に導いていくことはできるのか。&lt;br&gt;学園最高峰《 刀仕禰宜 》 の称号はいったい誰の手に渡るのか。&lt;br&gt;そして伊織との、恋の明かりは誰にともるのか。&lt;br&gt;&lt;br&gt;八卦揚々、見合うて待ったなし――いざ尋常に、勝負。&lt;br&gt;&lt;br&gt;&lt;br&gt;&lt;/p&gt;&lt;p&gt;©CRYSTALiA/SOFTPAL Inc./ENTERGRAM&lt;/p&gt;&lt;/div&gt;</t>
  </si>
  <si>
    <t>4935066605431</t>
  </si>
  <si>
    <t>さくらもゆ- as the Night s Reincarnation - [通常版] [Nintendo Switch]</t>
  </si>
  <si>
    <t>http://gd.image-qoo10.jp/li/974/276/4732276974.jpg</t>
  </si>
  <si>
    <t>&lt;div align="left"&gt;&lt;strong&gt;&lt;img src="https://gdetail.image-qoo10.jp/839/604445351/2023/1/67b94167-977f-41ae-ae59-7e253278b565.jpg"&gt;&lt;br&gt;&lt;br&gt;■商品特徴&lt;/strong&gt;&lt;br&gt;&lt;p&gt;≪さくら、もゆ。-as the Night's, Reincarnation-　通常版 について≫&lt;/p&gt;&lt;p&gt;&lt;span style="font-size: medium;"&gt;&lt;strong&gt;それは、幾千の夜を舞う、さくらと少女たちの物語―&lt;/strong&gt;&lt;/span&gt;&lt;br&gt;&lt;br&gt;&lt;/p&gt;&lt;p&gt;――これは"魔法少女”のための物語だ。&lt;br&gt;遠い昔。&lt;br&gt;幾人かの特別な女の子たち――"魔法少女”が人類の未来を救ったという。&lt;br&gt;その闘いは熾烈を極めた。&lt;br&gt;誰もが傷つき。　誰もが泣いて。　誰もが祈った。&lt;br&gt;ごく当たり前にすぎる"戦いの物語”がそこにはあった。&lt;br&gt;&lt;br&gt;しかし……。&lt;br&gt;&lt;br&gt;傷つき。　泣いて。　祈っても。&lt;br&gt;&lt;br&gt;少女らは誰に感謝されることもなく。&lt;br&gt;誰に賞賛されることもなく。&lt;br&gt;……誰に、知られることもなく。&lt;br&gt;&lt;br&gt;それでも"戦い”は、無事に終わった。&lt;br&gt;"人類の未来を守るための物語”を、これ以上ないハッピーエンドに導いた。&lt;br&gt;そしてそれからおよそ十年後の現在。&lt;br&gt;&lt;br&gt;……春。&lt;br&gt;&lt;br&gt;さくら咲き乱れる出会いと別れのその季節。&lt;br&gt;かつて人類の未来を救った少女たちは、今はもう"魔法”を忘れごくふつうの少女として生きていた。&lt;br&gt;誰もが当たり前に遭遇する、ごくごくふつうの当たり前な困難に、頭を抱え、迷い、生きる道を探してた。&lt;br&gt;そんなある日。&lt;br&gt;さくら舞い散る、春の中。&lt;br&gt;&lt;br&gt;「……お願いします」&lt;br&gt;&lt;br&gt;少年、奏大雅は、もうひとつの春と再び出会った。&lt;br&gt;「お願いします。どうか私を、魔法少女に戻してください」&lt;br&gt;これは"魔法少女”のための物語……。&lt;br&gt;なんかでは、ない。&lt;br&gt;&lt;br&gt;これは、幸せを探し出すための物語。&lt;br&gt;これは、あなたの人生のための、物語。&lt;br&gt;&lt;br&gt;さくらもゆ"夜”の中……。&lt;br&gt;&lt;br&gt;もう二度と、君が悲しまなくてもいいように&lt;br&gt;さあ、引き金を引け。&lt;br&gt;たったひとりの君を救うため。&lt;br&gt;&lt;br&gt;俺は。&lt;br&gt;&lt;br&gt;俺は何度だって、散りゆくのだと――……&lt;br&gt;&lt;br&gt;&lt;br&gt;&lt;/p&gt;&lt;p&gt;©Favorite/ENTERGRAM&lt;/p&gt;&lt;/div&gt;</t>
  </si>
  <si>
    <t>4935066604267</t>
  </si>
  <si>
    <t>http://gd.image-qoo10.jp/li/660/280/4732280660.jpg</t>
  </si>
  <si>
    <t>&lt;div align="left"&gt;&lt;strong&gt;&lt;img src="https://gdetail.image-qoo10.jp/839/604445351/2023/1/c094c9d5-134a-483d-8be5-52562eade269.jpg"&gt;&lt;br&gt;&lt;br&gt;■商品特徴&lt;/strong&gt;&lt;br&gt;&lt;p&gt;≪思い出抱えてアイにコイ!!　通常版 について≫&lt;/p&gt;&lt;p&gt;&lt;span style="font-size: medium;"&gt;&lt;strong&gt;もう一度、私たちに会いに来てね？&lt;/strong&gt;&lt;/span&gt;&lt;br&gt;&lt;br&gt;&lt;/p&gt;&lt;p&gt;春、出会いと別れの季節。&lt;br&gt;酒匂晴輝が、小学3年生への進級を目前に控えていた春休み。&lt;br&gt;近所に住む栗山兎鞠(くりやまとまり)、 所沢郁(ところざわいく)、 洲郷千聖(すごうちさと)、&lt;br&gt;たちとの仲良しグループに、新たな仲間が加わった。&lt;br&gt;&lt;br&gt;隣町に住む春ノ原優菜(はるのはらゆうな)、 引っ越してきた西溪静流(にしたにしずる)。&lt;br&gt;&lt;br&gt;しかし皮肉にもそれと同じタイミングで、晴輝は遠くへ引っ越すことが決まっており、大好きな仲間たちとも離れ離れになってしまう。&lt;br&gt;&lt;br&gt;そしてそれから何年も経った春。&lt;br&gt;父の海外赴任を機に、大学受験を控えた晴輝は単身日本に残ることを決める。&lt;br&gt;その結果、親戚の持つアパートで生活することになるが……。&lt;br&gt;実はそのアパート、かつて仲良しグループと別れた街にあるという。&lt;br&gt;&lt;br&gt;こうして再び重なり合う晴輝とヒロインたちとの運命のレール。&lt;br&gt;&lt;br&gt;昔のように受け入れてくれるのか心配もあったが、久しぶりにもかかわらず、晴輝の帰還をみんな喜び、温かく迎えてくれる。&lt;br&gt;ただ晴輝にとっては"女の子”から、綺麗な大人の"女性”へと成長したヒロインたちに囲まれると、&lt;br&gt;嬉しさ以上に照れくささでいっぱいになってしまうほど。&lt;br&gt;&lt;br&gt;思い出話で昔を振り返りつつ、空白の期間を埋めることでお互いを知り、幼なじみからもっと特別な関係へ……。&lt;br&gt;&lt;br&gt;&lt;br&gt;&lt;/p&gt;&lt;p&gt;©HOOKSOFT/ENTERGRAM&lt;/p&gt;&lt;/div&gt;</t>
  </si>
  <si>
    <t>4935066605660</t>
  </si>
  <si>
    <t>http://gd.image-qoo10.jp/li/399/281/4732281399.jpg</t>
  </si>
  <si>
    <t>&lt;div align="left"&gt;&lt;strong&gt;&lt;img src="https://gdetail.image-qoo10.jp/839/604445351/2023/1/f6c88373-68d0-4bbd-ba90-0973686711b9.jpg"&gt;&lt;br&gt;&lt;br&gt;■商品特徴&lt;/strong&gt;&lt;br&gt;&lt;p&gt;≪恋する彼女の不器用な舞台 通常版について≫&lt;/p&gt;&lt;p&gt;&lt;span style="font-size: medium;"&gt;&lt;strong&gt;私と一緒に、夢を追いかけてくれる？&lt;/strong&gt;&lt;/span&gt;&lt;br&gt;&lt;br&gt;&lt;/p&gt;&lt;p&gt;私立 早久保学園は、学生にとってのメインイベントである秋の文化祭に向けて、大いに賑わっていた。&lt;br&gt;――しかし、部員数の少ない通称・弱小部たちはみんな頭を抱えていた。&lt;br&gt;それは "文化祭で生徒会が与えた課題をクリア出来なければ廃部にする” という厄介な条件を突き付けられていたから。&lt;br&gt;&lt;br&gt;そして、主人公・宮国一悟が所属している文芸部にも通達がやってきた。&lt;br&gt;それは "文芸部の部誌が 100部売れなければ廃部にする” というもの。&lt;br&gt;「文芸誌の需要があるなら、部室と部費を提供する意味がある」 と学生会は言う。&lt;br&gt;&lt;br&gt;元は名女優で、現在は同じ文芸部員の幼なじみ・十川真優 （とがわ まゆう） は、「わたしの居場所がなくなる」 と迷惑がり、&lt;br&gt;現役で作家をしている後輩・七瀬千奈 （ななせ せな） は、「文芸部以外に活動したい部活なんてない」 と困惑する。&lt;br&gt;しかし、たった 3人だけの文芸部員たちは、解決策を見い出せないでいた。&lt;br&gt;&lt;br&gt;そんな彼らのもとへやってきたのは、演劇部部長・千代田百花 （ちよだ ももか）。&lt;br&gt;「上演実績の無い演劇部は演劇部とは呼べない。 今度の文化祭で演劇の上演が出来ないのであれば、廃部にする」&lt;br&gt;という通達が学生会から出されたものの、演劇部の部員数はたったの 2人。舞台上演など到底無理な話。 だから──&lt;br&gt;「文芸部に脚本を書いてもらって、出演もしてほしい！&lt;br&gt;　そして、真優ちゃんには再び女優として舞台に立って欲しい !!」 と言う百花。&lt;br&gt;&lt;br&gt;&lt;br&gt;果たして文芸部と演劇部は、学生会からの課題を無事クリア出来るのか？&lt;br&gt;真優は再び舞台に立つことになるのか？　そして、一悟と女の子たちの恋の行方は？&lt;br&gt;様々な問題を抱えながらも、文化祭の開催日は刻一刻と迫っていく――&lt;br&gt;&lt;br&gt;&lt;br&gt;&lt;/p&gt;&lt;p&gt;©CUBE/ENTERGRAM&lt;/p&gt;&lt;/div&gt;</t>
  </si>
  <si>
    <t>4935066605721</t>
  </si>
  <si>
    <t>ライザのアトリエ3 終わりの錬金術士と秘密の鍵 [Nintendo Switch]</t>
  </si>
  <si>
    <t>http://gd.image-qoo10.jp/li/527/281/4732281527.jpg</t>
  </si>
  <si>
    <t>&lt;div align="left"&gt;&lt;strong&gt;&lt;img src="https://gdetail.image-qoo10.jp/839/604445351/2023/1/4be1deb9-804d-4eb5-85e3-df52bd691020.jpg"&gt;&lt;br&gt;&lt;br&gt;■商品特徴&lt;/strong&gt;&lt;br&gt;&lt;p&gt;≪ライザのアトリエ３ ～終わりの錬金術士と秘密の鍵～ 通常版 について≫&lt;/p&gt;&lt;p&gt;全世界累計出荷本数130万本を超える「秘密」シリーズの最新作が登場！&lt;br&gt;成長したライザと仲間たちとともに”最後の夏の冒険”へ―― 。&lt;br&gt;錬金術の根源・世界の謎・ライザと仲間達それぞれの目標の終着点をテーマに、&lt;br&gt;ライザたちの冒険の終わりに相応しいフィナーレを描きます。&lt;br&gt;&lt;br&gt;「アトリエ」シリーズ最大級の広大なフィールド！&lt;br&gt;冒険の舞台は4つの地方。&lt;br&gt;地方ごとに様々な特色があり、エモーショナルで美しい景観を楽しみながら、&lt;br&gt;ライザたちと一緒に広大なフィールドを駆け回ることができます。&lt;br&gt;&lt;br&gt;また、今作では複数のマップがシームレスに繋がったフィールドになっており、&lt;br&gt;各マップ間をロードを挟まずに移動することが可能に。&lt;br&gt;&lt;br&gt;未知の力を持つ「鍵」が攻略の切り札に！&lt;br&gt;コアシステムとして、様々なシーンで生成できる「鍵」が登場。&lt;br&gt;「鍵」には様々な種類があり、入手した「鍵」は探索・調合・戦闘の&lt;br&gt;様々な場面で使用することができます。&lt;br&gt;&lt;br&gt;パーティメンバーは11人！&lt;br&gt;前作までに登場したキャラクターたちとの再会や、物語のカギを担う新たな人物も登場。&lt;br&gt;個性豊かな仲間たちと、冒険を楽しもう！&lt;/p&gt;&lt;/div&gt;</t>
  </si>
  <si>
    <t>4988615168482</t>
  </si>
  <si>
    <t>http://gd.image-qoo10.jp/li/646/281/4732281646.jpg</t>
  </si>
  <si>
    <t>&lt;div align="left"&gt;&lt;strong&gt;&lt;img src="https://gdetail.image-qoo10.jp/839/604445351/2023/1/fad29da6-84ae-4436-ba3b-638542376020.jpg"&gt;&lt;br&gt;&lt;br&gt;■商品特徴&lt;/strong&gt;&lt;br&gt;&lt;p&gt;≪思い出抱えてアイにコイ!!　完全生産限定版 について≫&lt;/p&gt;&lt;p&gt;&lt;span style="font-size: medium;"&gt;&lt;strong&gt;もう一度、私たちに会いに来てね？&lt;/strong&gt;&lt;/span&gt;&lt;br&gt;&lt;br&gt;&lt;/p&gt;&lt;p&gt;春、出会いと別れの季節。&lt;br&gt;酒匂晴輝が、小学3年生への進級を目前に控えていた春休み。&lt;br&gt;近所に住む栗山兎鞠(くりやまとまり)、 所沢郁(ところざわいく)、 洲郷千聖(すごうちさと)、&lt;br&gt;たちとの仲良しグループに、新たな仲間が加わった。&lt;br&gt;&lt;br&gt;隣町に住む春ノ原優菜(はるのはらゆうな)、 引っ越してきた西溪静流(にしたにしずる)。&lt;br&gt;&lt;br&gt;しかし皮肉にもそれと同じタイミングで、晴輝は遠くへ引っ越すことが決まっており、大好きな仲間たちとも離れ離れになってしまう。&lt;br&gt;&lt;br&gt;そしてそれから何年も経った春。&lt;br&gt;父の海外赴任を機に、大学受験を控えた晴輝は単身日本に残ることを決める。&lt;br&gt;その結果、親戚の持つアパートで生活することになるが……。&lt;br&gt;実はそのアパート、かつて仲良しグループと別れた街にあるという。&lt;br&gt;&lt;br&gt;こうして再び重なり合う晴輝とヒロインたちとの運命のレール。&lt;br&gt;&lt;br&gt;昔のように受け入れてくれるのか心配もあったが、久しぶりにもかかわらず、晴輝の帰還をみんな喜び、温かく迎えてくれる。&lt;br&gt;ただ晴輝にとっては"女の子”から、綺麗な大人の"女性”へと成長したヒロインたちに囲まれると、&lt;br&gt;嬉しさ以上に照れくささでいっぱいになってしまうほど。&lt;br&gt;&lt;br&gt;思い出話で昔を振り返りつつ、空白の期間を埋めることでお互いを知り、幼なじみからもっと特別な関係へ……。&lt;br&gt;&lt;br&gt;&lt;br&gt;&lt;/p&gt;&lt;p&gt;【限定版同梱物】&lt;br&gt;1. B2タペストリー&lt;br&gt;2. 主題歌＆サンドトラックCD&lt;br&gt;&lt;br&gt;&lt;br&gt;&lt;/p&gt;&lt;p&gt;©HOOKSOFT/ENTERGRAM&lt;/p&gt;&lt;/div&gt;</t>
  </si>
  <si>
    <t>4935066605677</t>
  </si>
  <si>
    <t>http://gd.image-qoo10.jp/li/598/282/4732282598.jpg</t>
  </si>
  <si>
    <t>&lt;div align="left"&gt;&lt;strong&gt;&lt;img src="https://gdetail.image-qoo10.jp/839/604445351/2023/1/b470264a-051e-4e44-aadd-2c64c5746d65.jpg"&gt;&lt;br&gt;&lt;br&gt;■商品特徴&lt;/strong&gt;&lt;br&gt;&lt;p&gt;≪恋する彼女の不器用な舞台 完全生産限定版について≫&lt;/p&gt;&lt;p&gt;&lt;span style="font-size: medium;"&gt;&lt;strong&gt;私と一緒に、夢を追いかけてくれる？&lt;/strong&gt;&lt;/span&gt;&lt;br&gt;&lt;br&gt;&lt;/p&gt;&lt;p&gt;私立 早久保学園は、学生にとってのメインイベントである秋の文化祭に向けて、大いに賑わっていた。&lt;br&gt;――しかし、部員数の少ない通称・弱小部たちはみんな頭を抱えていた。&lt;br&gt;それは "文化祭で生徒会が与えた課題をクリア出来なければ廃部にする” という厄介な条件を突き付けられていたから。&lt;br&gt;&lt;br&gt;そして、主人公・宮国一悟が所属している文芸部にも通達がやってきた。&lt;br&gt;それは "文芸部の部誌が 100部売れなければ廃部にする” というもの。&lt;br&gt;「文芸誌の需要があるなら、部室と部費を提供する意味がある」 と学生会は言う。&lt;br&gt;&lt;br&gt;元は名女優で、現在は同じ文芸部員の幼なじみ・十川真優 （とがわ まゆう） は、「わたしの居場所がなくなる」 と迷惑がり、&lt;br&gt;現役で作家をしている後輩・七瀬千奈 （ななせ せな） は、「文芸部以外に活動したい部活なんてない」 と困惑する。&lt;br&gt;しかし、たった 3人だけの文芸部員たちは、解決策を見い出せないでいた。&lt;br&gt;&lt;br&gt;そんな彼らのもとへやってきたのは、演劇部部長・千代田百花 （ちよだ ももか）。&lt;br&gt;「上演実績の無い演劇部は演劇部とは呼べない。 今度の文化祭で演劇の上演が出来ないのであれば、廃部にする」&lt;br&gt;という通達が学生会から出されたものの、演劇部の部員数はたったの 2人。舞台上演など到底無理な話。 だから──&lt;br&gt;「文芸部に脚本を書いてもらって、出演もしてほしい！&lt;br&gt;　そして、真優ちゃんには再び女優として舞台に立って欲しい !!」 と言う百花。&lt;br&gt;&lt;br&gt;&lt;br&gt;果たして文芸部と演劇部は、学生会からの課題を無事クリア出来るのか？&lt;br&gt;真優は再び舞台に立つことになるのか？　そして、一悟と女の子たちの恋の行方は？&lt;br&gt;様々な問題を抱えながらも、文化祭の開催日は刻一刻と迫っていく――&lt;br&gt;&lt;br&gt;&lt;br&gt;&lt;/p&gt;&lt;p&gt;【限定版同梱物】&lt;br&gt;1. B2タペストリー&lt;br&gt;2. オリジナルサウンドトラック&lt;br&gt;&lt;br&gt;&lt;br&gt;&lt;/p&gt;&lt;p&gt;©CUBE/ENTERGRAM&lt;/p&gt;&lt;/div&gt;</t>
  </si>
  <si>
    <t>4935066605738</t>
  </si>
  <si>
    <t>http://gd.image-qoo10.jp/li/876/283/4732283876.jpg</t>
  </si>
  <si>
    <t>&lt;div align="left"&gt;&lt;strong&gt;&lt;img src="https://gdetail.image-qoo10.jp/839/604445351/2023/1/dcbc483a-0844-4b18-a0c8-c9a679df483d.jpg"&gt;&lt;br&gt;&lt;br&gt;■商品特徴&lt;/strong&gt;&lt;br&gt;&lt;p&gt;≪紅月ゆれる恋あかり 完全生産限定版について≫&lt;/p&gt;&lt;p&gt;&lt;span style="font-size: medium;"&gt;&lt;strong&gt;刃煌めく瞬間、少女たちは全力で駆け抜ける―&lt;/strong&gt;&lt;/span&gt;&lt;br&gt;&lt;br&gt;&lt;/p&gt;&lt;p&gt;かたや東は《 風嶺 》 、こなた西は 《 朱雀院 》&lt;br&gt;&lt;br&gt;刃道――それは 204X 年の日本でもっとも熱い、真剣で戦う近未来スポーツ。&lt;br&gt;そんな刃道を教える叢雲学園に今年、二人の少女が入学してきた。&lt;br&gt;&lt;br&gt;一人は荒々しくも情熱的、内に秘めた比類なき力を刃に乗せる《 風嶺雪月花 》 。&lt;br&gt;一人は怜悧で正確無比、恐るべき頭脳と天才的な剣術センスを持つ《 朱雀院紅葉 》 。&lt;br&gt;&lt;br&gt;境遇も性格もまるで違う二人は、ともに学園最高峰《 刀仕禰宜 》 の称号を狙う。&lt;br&gt;&lt;br&gt;主人公《 村垣伊織 》 は学園に臨時教師として招かれ、&lt;br&gt;雪月花と紅葉が所属する特甲級「篁組」の副担任を命じられる。&lt;br&gt;&lt;br&gt;しかしこの篁組の生徒たちは……とんでもない問題児ばかりだった！&lt;br&gt;&lt;br&gt;真面目でおっとりしているが、伊織のことになると狂信的な暴走を見せる《 九鬼旭 》 、&lt;br&gt;自分は自分だけのもの、どこまでもワガママギャルな《 十部梨々夢 》 。&lt;br&gt;&lt;br&gt;クセが強すぎる生徒たちを、果たして伊織は無事に導いていくことはできるのか。&lt;br&gt;学園最高峰《 刀仕禰宜 》 の称号はいったい誰の手に渡るのか。&lt;br&gt;そして伊織との、恋の明かりは誰にともるのか。&lt;br&gt;&lt;br&gt;八卦揚々、見合うて待ったなし――いざ尋常に、勝負。&lt;br&gt;&lt;br&gt;&lt;br&gt;&lt;/p&gt;&lt;p&gt;【限定版同梱物】&lt;br&gt;1. B2タペストリー&lt;br&gt;2. アクリルコースター２種&lt;br&gt;&lt;br&gt;&lt;br&gt;&lt;/p&gt;&lt;p&gt;©CRYSTALiA/SOFTPAL Inc./ENTERGRAM&lt;/p&gt;&lt;/div&gt;</t>
  </si>
  <si>
    <t>4935066605448</t>
  </si>
  <si>
    <t>ライザのアトリエ3 終わりの錬金術士と秘密の鍵 プレミアムボックス [Nintendo Switch]</t>
  </si>
  <si>
    <t>http://gd.image-qoo10.jp/li/994/283/4732283994.jpg</t>
  </si>
  <si>
    <t>&lt;div align="left"&gt;&lt;strong&gt;&lt;img src="https://gdetail.image-qoo10.jp/839/604445351/2023/1/58d396f6-aa00-4049-9f5f-e2edf7d781f1.jpg"&gt;&lt;br&gt;&lt;br&gt;■商品特徴&lt;/strong&gt;&lt;br&gt;&lt;p&gt;≪ライザのアトリエ３ ～終わりの錬金術士と秘密の鍵～ プレミアムボックス について≫&lt;/p&gt;&lt;p&gt;全世界累計出荷本数130万本を超える「秘密」シリーズの最新作が登場！&lt;br&gt;成長したライザと仲間たちとともに”最後の夏の冒険”へ―― 。&lt;br&gt;錬金術の根源・世界の謎・ライザと仲間達それぞれの目標の終着点をテーマに、&lt;br&gt;ライザたちの冒険の終わりに相応しいフィナーレを描きます。&lt;br&gt;&lt;br&gt;「アトリエ」シリーズ最大級の広大なフィールド！&lt;br&gt;冒険の舞台は4つの地方。&lt;br&gt;地方ごとに様々な特色があり、エモーショナルで美しい景観を楽しみながら、&lt;br&gt;ライザたちと一緒に広大なフィールドを駆け回ることができます。&lt;br&gt;&lt;br&gt;また、今作では複数のマップがシームレスに繋がったフィールドになっており、&lt;br&gt;各マップ間をロードを挟まずに移動することが可能に。&lt;br&gt;&lt;br&gt;未知の力を持つ「鍵」が攻略の切り札に！&lt;br&gt;コアシステムとして、様々なシーンで生成できる「鍵」が登場。&lt;br&gt;「鍵」には様々な種類があり、入手した「鍵」は探索・調合・戦闘の&lt;br&gt;様々な場面で使用することができます。&lt;br&gt;&lt;br&gt;パーティメンバーは11人！&lt;br&gt;前作までに登場したキャラクターたちとの再会や、物語のカギを担う新たな人物も登場。&lt;br&gt;個性豊かな仲間たちと、冒険を楽しもう！&lt;br&gt;&lt;br&gt;&lt;br&gt;&lt;/p&gt;&lt;p&gt;【プレミアムボックス同梱内容】&lt;br&gt;1. ライザ専用 先行配信衣装「クーケン渚のマリンルック」ダウンロードシリアル&lt;br&gt;2. ライザのアトリエ３ 描き下ろしイラストB２布ポスター&lt;br&gt;3. ライザのアトリエ３ アートブック&lt;br&gt;4. ライザのアトリエ３ 特製クリアファイル２種セット&lt;br&gt;5. ライザのアトリエ３アクリルミニキャラチャーム&lt;br&gt;※同梱物の内容及び名称は予告なく変更する場合がございます。&lt;br&gt;※ライザ専用 先行配信衣装 ダウンロードシリアルは、後日無料配信予定です。&lt;/p&gt;&lt;/div&gt;</t>
  </si>
  <si>
    <t>4988615168512</t>
  </si>
  <si>
    <t>さくらもゆ- as the Night s Reincarnation - [完全生産限定版] [Nintendo Switch]</t>
  </si>
  <si>
    <t>http://gd.image-qoo10.jp/li/118/284/4732284118.jpg</t>
  </si>
  <si>
    <t>&lt;div align="left"&gt;&lt;strong&gt;&lt;img src="https://gdetail.image-qoo10.jp/839/604445351/2023/1/3065c6d6-07ff-4cac-b7f5-d909d575f94d.jpg"&gt;&lt;br&gt;&lt;br&gt;■商品特徴&lt;/strong&gt;&lt;br&gt;&lt;p&gt;≪さくら、もゆ。-as the Night's, Reincarnation-　完全生産限定版 について≫&lt;/p&gt;&lt;p&gt;&lt;span style="font-size: medium;"&gt;&lt;strong&gt;それは、幾千の夜を舞う、さくらと少女たちの物語―&lt;/strong&gt;&lt;/span&gt;&lt;br&gt;&lt;br&gt;&lt;/p&gt;&lt;p&gt;――これは"魔法少女”のための物語だ。&lt;br&gt;遠い昔。&lt;br&gt;幾人かの特別な女の子たち――"魔法少女”が人類の未来を救ったという。&lt;br&gt;その闘いは熾烈を極めた。&lt;br&gt;誰もが傷つき。　誰もが泣いて。　誰もが祈った。&lt;br&gt;ごく当たり前にすぎる"戦いの物語”がそこにはあった。&lt;br&gt;&lt;br&gt;しかし……。&lt;br&gt;&lt;br&gt;傷つき。　泣いて。　祈っても。&lt;br&gt;&lt;br&gt;少女らは誰に感謝されることもなく。&lt;br&gt;誰に賞賛されることもなく。&lt;br&gt;……誰に、知られることもなく。&lt;br&gt;&lt;br&gt;それでも"戦い”は、無事に終わった。&lt;br&gt;"人類の未来を守るための物語”を、これ以上ないハッピーエンドに導いた。&lt;br&gt;そしてそれからおよそ十年後の現在。&lt;br&gt;&lt;br&gt;……春。&lt;br&gt;&lt;br&gt;さくら咲き乱れる出会いと別れのその季節。&lt;br&gt;かつて人類の未来を救った少女たちは、今はもう"魔法”を忘れごくふつうの少女として生きていた。&lt;br&gt;誰もが当たり前に遭遇する、ごくごくふつうの当たり前な困難に、頭を抱え、迷い、生きる道を探してた。&lt;br&gt;そんなある日。&lt;br&gt;さくら舞い散る、春の中。&lt;br&gt;&lt;br&gt;「……お願いします」&lt;br&gt;&lt;br&gt;少年、奏大雅は、もうひとつの春と再び出会った。&lt;br&gt;「お願いします。どうか私を、魔法少女に戻してください」&lt;br&gt;これは"魔法少女”のための物語……。&lt;br&gt;なんかでは、ない。&lt;br&gt;&lt;br&gt;これは、幸せを探し出すための物語。&lt;br&gt;これは、あなたの人生のための、物語。&lt;br&gt;&lt;br&gt;さくらもゆ"夜”の中……。&lt;br&gt;&lt;br&gt;もう二度と、君が悲しまなくてもいいように&lt;br&gt;さあ、引き金を引け。&lt;br&gt;たったひとりの君を救うため。&lt;br&gt;&lt;br&gt;俺は。&lt;br&gt;&lt;br&gt;俺は何度だって、散りゆくのだと――……&lt;br&gt;&lt;br&gt;&lt;br&gt;&lt;/p&gt;&lt;p&gt;【限定版同梱物】&lt;br&gt;アクリルオーナメント&lt;br&gt;&lt;br&gt;&lt;br&gt;&lt;/p&gt;&lt;p&gt;©Favorite/ENTERGRAM&lt;/p&gt;&lt;/div&gt;</t>
  </si>
  <si>
    <t>4935066604274</t>
  </si>
  <si>
    <t>http://gd.image-qoo10.jp/li/446/284/4732284446.jpg</t>
  </si>
  <si>
    <t>&lt;div align="left"&gt;&lt;strong&gt;&lt;img src="https://gdetail.image-qoo10.jp/839/604445351/2023/1/fcd5c7ec-51f7-45d9-b8c3-ee0548ce462a.jpg"&gt;&lt;br&gt;&lt;br&gt;■商品特徴&lt;/strong&gt;&lt;br&gt;&lt;p&gt;≪ケムコRPGセレクション Vol.2 について≫&lt;/p&gt;&lt;p&gt;&lt;span style="font-size: medium;"&gt;&lt;strong&gt;４種類のRPGが１本で楽しめるお得なセレクション・第２弾がSwitchに登場！&lt;/strong&gt;&lt;/span&gt;&lt;br&gt;&lt;br&gt;&lt;/p&gt;&lt;p&gt;ケムコのRPG４本が、１本のパッケージで楽しめる、お得なセレクションパッケージ・第２弾がNintendo Switchに登場！&lt;br&gt;ボリュームと手軽なプレイ感を兼ね備えた、新たな王道冒険RPGが４本セットになっています。&lt;br&gt;週刊ファミ通クロスレビューゴールド殿堂入りをした「アスディバインハーツ」の続編「アスディバインハーツII」など、&lt;br&gt;多彩なRPGが遊べるお買い得品です。&lt;br&gt;&lt;br&gt;&lt;br&gt;■４種類のRPGが入ったお得なセレクション&lt;br&gt;ヒロイン３人＋１匹が全員主人公大好き！　な凸凹パーティのドタバタ冒険譚「アスディバインハーツII」、&lt;br&gt;２つの種族の、神の力を巡る争いと陰謀を描いたシリアスRPG「レヴナントドグマ」、&lt;br&gt;懐かしドット絵と笹井隆司氏のBGMで送るレトロRPG「アルバスティア戦記」、&lt;br&gt;４０時間以上やりこめる驚異のボリュームを誇る「フェルンズゲート」の４タイトルが、１本のパッケージでお得に楽しめます！&lt;br&gt;&lt;br&gt;■１本あたり１５時間～４０時間超えのプレイボリューム&lt;br&gt;収録されている４タイトルは、どれもやりこみ要素が多く圧倒的なプレイボリューム。&lt;br&gt;オート時の戦闘スタイルを選べたり、ワンボタンでパーティ全員を回復できたりと、快適に進められるよう便利な機能を&lt;br&gt;備えたタイトルも。どれも手軽に遊べる点も魅力です。&lt;br&gt;&lt;br&gt;■圧倒的コスパ！DL版を個別で買うよりお得&lt;br&gt;収録タイトルはどれも単体でストア配信中ですが、ダウンロード版を４本購入するよりも圧倒的にお買い得。&lt;br&gt;コスパの良さは抜群です！　&lt;br&gt;続編である「アスディバインハーツII」の前作「アスディバインハーツ」は「ケムコRPGセレクション Vol.1」に収録されているので、&lt;br&gt;気になる方は一緒に遊んでみるのもオススメです。&lt;br&gt;&lt;br&gt;&lt;br&gt;&lt;/p&gt;&lt;p&gt;© 2016-2018, 2015-2018, 2016-2018, 2017-2019 KEMCO/EXE-CREATE&lt;/p&gt;&lt;/div&gt;</t>
  </si>
  <si>
    <t>4589871980384</t>
  </si>
  <si>
    <t>http://gd.image-qoo10.jp/li/770/284/4732284770.jpg</t>
  </si>
  <si>
    <t>&lt;div align="left"&gt;&lt;strong&gt;&lt;img src="https://gdetail.image-qoo10.jp/839/604445351/2023/1/72bebb28-ad70-4e31-8ef1-f51607745789.jpg"&gt;&lt;br&gt;&lt;br&gt;■商品特徴&lt;/strong&gt;&lt;br&gt;&lt;br&gt;●世界で470万人が遊んでいるミニチュアウォーゲームをSwitchとPS4で遊びつくそう！&lt;br&gt;世界中で話題沸騰、近年では日本でも約10店舗の直営店を構えファン増加中の人気IP正式ライセンスを取得したコミカルな2Dプラットフォームアクションゲーム&lt;br&gt;&lt;br&gt;&lt;br&gt;●多彩なステージや兵器！協力プレイモード、最大4人のCo-opにも対応！&lt;br&gt;Warhammer 40,000:Shootas, Blood &amp;amp; Teefは、ダッカで、ゴアで、爆発的でワイルドな旅を楽しめる、手描きの2Dアクション・アドベンチャー！&lt;br&gt;ルテウスプライムのハイブシティを練り歩き、人間やオルク、ジーンスティーラーの狂信徒たちと戦い、ウォーボス・ガトレッカの手から、大切なヘア・スクイッグを取り戻せ！Waaagh!の準備はいいか！？&lt;br&gt;&lt;br&gt;&lt;br&gt;&lt;br&gt;Warhammer 40,000: Shootas, Blood &amp;amp; Teef © Copyright Games Workshop Limited 2021. Shootas, Blood &amp;amp; Teef, the Shootas, Blood &amp;amp; Teef logo, GW, Games Workshop, Space Marine, 40K, Warhammer, Warhammer 40,000, 40,000, the ‘Aquila’ Double-headed Eagle logo, and all associated logos, illustrations, images, names, creatures, races, vehicles, locations, weapons, characters, and the distinctive likeness thereof, are either ® or TM, and/or © Games Workshop Limited, variably registered around the world, and used under licence. Rogueside and its logos are trademarks or registered trademarks of Rogueside. All rights reserved to their respective owners.&lt;/div&gt;</t>
  </si>
  <si>
    <t>4260650745157</t>
  </si>
  <si>
    <t>http://gd.image-qoo10.jp/li/033/287/4732287033.jpg</t>
  </si>
  <si>
    <t>&lt;div align="left"&gt;&lt;strong&gt;&lt;img src="https://gdetail.image-qoo10.jp/839/604445351/2023/1/48625fbf-2e9e-4a92-8e14-0463d2e2892e.jpg"&gt;&lt;br&gt;&lt;br&gt;■商品特徴&lt;/strong&gt;&lt;br&gt;&lt;p&gt;≪In Sound Mind - DX Edition について≫&lt;/p&gt;&lt;p&gt;&lt;span style="font-size: medium;"&gt;&lt;strong&gt;これは悪夢か現実か…&lt;br&gt;重厚なストーリーが楽しめるFPS視点のホラーアドベンチャーゲーム&lt;br&gt;「In Sound Mind」が「DX Edition」として登場！&lt;/strong&gt;&lt;/span&gt;&lt;br&gt;&lt;br&gt;&lt;/p&gt;&lt;p&gt;■綿密につくり上げられた重厚なストーリー！&lt;br&gt;ある日、主人公であるセラピストの「デズモンド」は摩訶不思議な空間で目を覚ます。&lt;br&gt;自分が何故ここにいるのか、元の世界に戻る方法はあるのか！？&lt;br&gt;その鍵を握るのは愛猫だった「トーニャ」と診察が録音された「カセットテープ」。&lt;br&gt;過去に診断した記録やメモを探すうちに、敵の全貌や自分自身の記憶が見えてくる。&lt;br&gt;その先に待ち受けるデズモンドの運命は…。&lt;br&gt;&lt;br&gt;■随所に散らばるヒントをもとに謎を解け！&lt;br&gt;各エリアには多数の謎解きが用意されており、謎解きのヒントは落ちているメモや&lt;br&gt;エリアのギミックをひも解くことで解除することができる。&lt;br&gt;その中でも独特な謎解き要素として「鏡のかけら」というアイテム使い、&lt;br&gt;鏡の世界をのぞくことで、重要なアイテムや敵の行動を把握することが出来る。&lt;br&gt;&lt;br&gt;&lt;br&gt;【同梱物】&lt;br&gt;（パッケージ内にDLURLとコードを封入）&lt;br&gt;・ゲーム本編&lt;br&gt;・デジタルサウンドトラック&lt;br&gt;・デジタルアートブック&lt;br&gt;※アートブックとサウンドトラックは封入される DLC コード用紙より専用サイトからダウンロード頂けます&lt;br&gt;&lt;br&gt;&lt;br&gt;&lt;/p&gt;&lt;p&gt;©2021 We Create Stuff, Totes Magotes LLC. All rights reserved. Published by Modus Games™. Modus Games™ and the Modus™ logo are trademarks of Modus Games, LLC. All rights reserved. &lt;br&gt;All other trademarks or registered trademarks belong to their respective owners. Licensed to and published in Japan by Oizumi Amuzio Inc.&lt;/p&gt;&lt;/div&gt;</t>
  </si>
  <si>
    <t>4571331333212</t>
  </si>
  <si>
    <t>http://gd.image-qoo10.jp/li/003/317/4732317003.jpg</t>
  </si>
  <si>
    <t>&lt;div align="left"&gt;&lt;strong&gt;&lt;img src="https://gdetail.image-qoo10.jp/839/604445351/2023/1/96ebc4e7-0374-41bb-8a20-5529562310f6.jpg"&gt;&lt;br&gt;&lt;br&gt;&lt;br&gt;■商品特徴&lt;/strong&gt;&lt;br&gt;&lt;br&gt;歴代「ファイナルファンタジー」シリーズから厳選した、珠玉の楽曲をつめこんだリズムアクションゲームです。&lt;br&gt;&lt;br&gt;●「ファイナルファンタジー」の音楽がここに集結&lt;br&gt;FF1からFF15までのナンバリング作品の最新曲に加え、リメイク作品、外伝作品、さらには様々なサウンドトラックCDなど計40以上の作品から人気の高い楽曲を収録。&lt;br&gt;あの戦い、あの感動が美しい楽曲や映像ともによみがえります。&lt;br&gt;&lt;br&gt;●全力でリズムにのって楽しもう&lt;br&gt;楽曲に合わせた3種のステージを舞台に、画面を流れてくる「トリガー」に合わせてタイミングよくボタンを入力！&lt;br&gt;シンプルな操作に加え、最大4段階から選べる難易度で、誰でも直感的に楽しむことができます。&lt;br&gt;コントローラーを2つ使用して、その場にいる２人で一緒にプレイできるペアスタイルにも対応。&lt;br&gt;&lt;br&gt;●最大4人のオンラインマルチ対戦&lt;br&gt;ネットワークを介してみんなでわいわい遊ぶマルチバトルを実装！&lt;br&gt;他のプレイヤーを邪魔したり、不利な状況の一発逆転が狙える必殺技「バースト技」を駆使して勝利をつかみとろう。&lt;br&gt;バトルが終わったらプロフィールカードの交換を忘れずに！&lt;br&gt;&lt;br&gt;●総勢104人キャラクターで夢のパーティを組もう&lt;br&gt;かわいくデフォルメされた歴代のキャラクターやモンスターが多数登場し、リズアクションと同時にRPGバトルが繰り広げられます。&lt;br&gt;集めたキャラクターを強化してステージクリアを目指しましょう。&lt;br&gt;&lt;br&gt;●楽曲や映像をじっくりと鑑賞&lt;br&gt;入手した楽曲やムービーを、リズムアクションの操作なしで鑑賞できるミュージックプレイヤー、シアター機能も充実。&lt;/div&gt;</t>
  </si>
  <si>
    <t>4988601011518</t>
  </si>
  <si>
    <t>http://gd.image-qoo10.jp/li/664/300/4732300664.jpg</t>
  </si>
  <si>
    <t>&lt;div align="left"&gt;&lt;strong&gt;&lt;img src="https://gdetail.image-qoo10.jp/839/604445351/2023/1/ac173e84-b4ca-4db1-a21a-94424f183e16.jpg"&gt;&lt;br&gt;&lt;br&gt;■商品特徴&lt;/strong&gt;&lt;br&gt;&lt;br&gt;&lt;br&gt;●世界で470万人が遊んでいるミニチュアウォーゲームをSwitchとPS4で遊びつくそう！&lt;br&gt;世界中で話題沸騰、近年では日本でも約10店舗の直営店を構えファン増加中の人気IP正式ライセンスを取得したコミカルな2Dプラットフォームアクションゲーム&lt;br&gt;&lt;br&gt;&lt;br&gt;●多彩なステージや兵器！協力プレイモード、最大4人のCo-opにも対応！&lt;br&gt;Warhammer 40,000:Shootas, Blood &amp;amp; Teefは、ダッカで、ゴアで、爆発的でワイルドな旅を楽しめる、手描きの2Dアクション・アドベンチャー！&lt;br&gt;ルテウスプライムのハイブシティを練り歩き、人間やオルク、ジーンスティーラーの狂信徒たちと戦い、ウォーボス・ガトレッカの手から、大切なヘア・スクイッグを取り戻せ！Waaagh!の準備はいいか！？&lt;/div&gt;</t>
  </si>
  <si>
    <t>4260650745447</t>
  </si>
  <si>
    <t>http://gd.image-qoo10.jp/li/449/301/4732301449.jpg</t>
  </si>
  <si>
    <t>&lt;div align="left"&gt;&lt;strong&gt;&lt;img src="https://gdetail.image-qoo10.jp/839/604445351/2023/1/c06a5653-8685-46e2-9d6e-2e63ba1bab29.jpg"&gt;&lt;br&gt;&lt;br&gt;■商品特徴&lt;/strong&gt;&lt;br&gt;&lt;p&gt;≪Scars Above (スカーズ アバブ)について≫&lt;/p&gt;&lt;p&gt;&lt;span style="font-size: medium;"&gt;&lt;strong&gt;この世には絶対に見つけてはならないものもある…&lt;/strong&gt;&lt;/span&gt;&lt;br&gt;&lt;br&gt;&lt;/p&gt;&lt;p&gt;『Scars Above』は未知の世界を舞台とするSFサードパーソンアクションアドベンチャーシューターです。&lt;br&gt;難関を乗り越えた時の達成感やプレイヤーを引き込む複雑なストーリーを体験しましょう。&lt;br&gt;&lt;br&gt;■物語のあらすじ&lt;br&gt;謎に包まれた巨大な構造物が地球の軌道に現れ、世界中を驚愕させた。&lt;br&gt;人類はそれを「メタヘドロン」と呼び、その調査のために科学者とエンジニアで編成された、&lt;br&gt;センチネント・コンタクト・アセスメント＆レスポンスチーム（SCAR）を送り込む。&lt;br&gt;調査は計画通りに進まず、メタヘドロンによってチームは、太陽系外に位置する未知の惑星に飛ばされてしまう。&lt;br&gt;プレイヤーは、SCARメンバーであるケイト・ワード博士として、危険で未知な環境で目覚める。&lt;br&gt;生き残るため、他のメンバーを探しながら、この出来事の真相を突き止めるために探索に乗り出そう。&lt;br&gt;&lt;br&gt;&lt;br&gt;■危険な環境でのサバイバル&lt;br&gt;ケイトは宇宙飛行士であり科学者でもある。&lt;br&gt;戦闘に長けた兵士ではないが、利用できるものをすべて利用し、何としてでも生き残ろうという強い意志を持っている。&lt;br&gt;遠距離武器、装置、消費アイテム、近接攻撃を駆使して戦え。走ったり攻撃を回避したりする時はスタミナに注意する必要がある。&lt;br&gt;敵の弱点を利用し、効果的な戦術を突き止めて賢く戦おう。&lt;br&gt;乗り越えられそうにない壁でも、様々なエレメント攻撃を組み合わせて打ち砕くことができる。&lt;br&gt;様々なアイテムやガジェットを作成することで、この太陽系外惑星で遭遇するたくさんの脅威に対抗することができる。&lt;br&gt;&lt;br&gt;■謎の太陽系外惑星を探索&lt;br&gt;過去のSF映画からインスピレーションを受けたアドベンチャーを満喫しよう。&lt;br&gt;数多くの脅威が潜む未知の世界を探索し、美しい環境や遺跡を調査することで、大昔に滅んだ高度な文明について学ぶことができる。&lt;br&gt;湿地帯、凍り付いた荒れ地、地下洞窟、謎の施設など、様々な環境を探索できる。&lt;br&gt;どのエリアにも乗り越えるべき難関、敵、秘密、環境が存在する。&lt;br&gt;&lt;br&gt;■調査の旅の始まり&lt;br&gt;ケイトは根っからの科学者だ。その科学的知識を使い、アーティファクト、素材、&lt;br&gt;生物などをスキャンして得た情報から、その特徴、特性、弱点を学ぶことがでる。&lt;br&gt;周囲の環境を探索しながら、分析を通して知識を増やし、それによって新しいガジェットや武器を作ったり、&lt;br&gt;宇宙生物学や工学のツリーでアビリティを開放したりすることができる。&lt;br&gt;&lt;br&gt;■スリリングなボスバトル&lt;br&gt;不気味な敵デザインに幅広い戦略や戦術が加わったことで、どのボスも一筋縄では倒せず、うまく作戦を練る必要がある。&lt;br&gt;&lt;br&gt;&lt;br&gt;&lt;/p&gt;&lt;p&gt;(C)2022, Published by Prime Matter, a Division of PLAION GmbH, Austira. Developed by Mad Head Games. All rights reserved. &lt;br&gt;"Scars Above" is a registered trademark of PLAION gmbH. "Prime Matter" and the PLAION labelname logos are registered trademarks of PLAION GmbH.&lt;/p&gt;&lt;/div&gt;</t>
  </si>
  <si>
    <t>4580717790457</t>
  </si>
  <si>
    <t>http://gd.image-qoo10.jp/li/553/301/4732301553.jpg</t>
  </si>
  <si>
    <t>&lt;div align="left"&gt;&lt;strong&gt;&lt;img src="https://gdetail.image-qoo10.jp/839/604445351/2023/1/5193bb40-7428-4d58-a3ce-670eb967c9fc.jpg"&gt;&lt;br&gt;&lt;br&gt;■商品特徴&lt;/strong&gt;&lt;br&gt;&lt;p&gt;&lt;/p&gt;&lt;div class="youtubeadd"&gt;&lt;/div&gt;&lt;p&gt;&lt;/p&gt;&lt;br&gt;&lt;br&gt;&lt;p&gt;≪オクトパストラベラーII について≫&lt;/p&gt;&lt;p&gt;&lt;span style="font-size: medium;"&gt;&lt;strong&gt;旅立とう、君だけの物語へ――&lt;/strong&gt;&lt;/span&gt;&lt;br&gt;&lt;br&gt;&lt;/p&gt;&lt;p&gt;2018年に発売され、全世界出荷＋ダウンロードが300万本を突破した「オクトパストラベラー」のシリーズ完全新作RPG。&lt;br&gt;ドット絵と3DCGを融合した「HD-2D」のグラフィックが、さらなる進化を遂げて登場。&lt;br&gt;"ソリスティア”と呼ばれる新たな大地で、新たな時代に、新たな8人の旅が始まる。&lt;br&gt;何処に行くのか、何をするのか、そしてどの物語の主人公となるのか、&lt;br&gt;全ては君に託される。&lt;br&gt;&lt;br&gt;&lt;br&gt;物語の舞台となるのは、分かつ海を隔て&lt;br&gt;東西に大陸が位置する"ソリスティア”と呼ばれる地域。&lt;br&gt;&lt;br&gt;航路が開拓され大型船が海を往来し、&lt;br&gt;蒸気を使った新技術の発明に湧く時代。&lt;br&gt;&lt;br&gt;華やかな産業や文化に胸躍らせる者たちも、&lt;br&gt;戦乱や疫病や貧困に涙する者たちも存在する世界。&lt;br&gt;&lt;br&gt;そこで君は、&lt;br&gt;生まれた場所も、旅の目的も、&lt;br&gt;そして特技も異なる８人の旅人の一人となり、&lt;br&gt;自由に旅することができる。&lt;br&gt;&lt;br&gt;&lt;br&gt;&lt;/p&gt;&lt;p&gt;※本作のPS4™版を既にお持ちの場合、追加費用なしでPS5™版にアップグレードすることが可能です。&lt;br&gt;※PS4™ディスク版をお持ちの場合、PS5™ダウンロード版のダウンロード/プレイに際しディスクをPS5™本体に挿入いただく必要があるため、ディスクドライブ搭載モデルのPS5™を所有している必要があります。&lt;/p&gt;&lt;/div&gt;</t>
  </si>
  <si>
    <t>4988601011495</t>
  </si>
  <si>
    <t>雷電IIIMIKADO MANIAX [通常版] [PS5]</t>
  </si>
  <si>
    <t>http://gd.image-qoo10.jp/li/644/301/4732301644.jpg</t>
  </si>
  <si>
    <t>&lt;div align="left"&gt;&lt;strong&gt;&lt;img src="https://gdetail.image-qoo10.jp/839/604445351/2023/1/3ebd0873-cb61-44bb-9bea-922b6a837962.jpg"&gt;&lt;br&gt;&lt;br&gt;■商品特徴&lt;/strong&gt;&lt;br&gt;&lt;p&gt;≪雷電III×MIKADO MANIAX 通常版 について≫&lt;/p&gt;&lt;p&gt;&lt;span style="font-size: medium;"&gt;&lt;strong&gt;『雷電』×『ゲーセンミカド』スペシャルコラボ第２弾！&lt;/strong&gt;&lt;/span&gt;&lt;br&gt;&lt;br&gt;&lt;/p&gt;&lt;p&gt;アーケード、家庭用で人気を博したシューティングゲーム『雷電III』が、&lt;br&gt;ゲーセンミカドプロデュースの豪華アーティスト陣によるBGMリミックスを加え、最新ハードに登場！&lt;br&gt;全ステージ/ボス曲がSIDEA/SIDEBの異なるテイストのアレンジで生まれ変わる！&lt;br&gt;参加アーティスト：佐藤豪バンド/HEAVY METAL RAIDEN/FANTOM IRIS/O.T.K./細井そうし/松本大輔/COSIO/ヨナオケイシ/Ryu☆/来兎/下田祐&lt;br&gt;&lt;br&gt;・ミカドマニアクスならではの新要素&lt;br&gt;さらにパワーアップしたBGMアレンジは、なんと20曲以上！&lt;br&gt;ステージごとにBGMを自由に設定できるサウンドモードを新実装し、自分好みのカスタマイズで雷電IIIの世界を体感できる！&lt;br&gt;さらに壁紙カスタマイズ機能、モニタ回転での縦画面モードにも対応し、さらなる臨場感を再現！&lt;br&gt;あたり判定表示ON、OFF機能も新規実装し、シューティング初心者の方にもよりフレンドリーに！&lt;br&gt;&lt;br&gt;・より遊びやすくなったゲームモード&lt;br&gt;アーケードを完全移植した「GAMEPLAY」、各ステージごとのスコア記録を競う「スコアアタックモード」、&lt;br&gt;ボス兵器と連戦する「ボスラッシュモード」など充実のゲームモードを搭載！&lt;br&gt;&lt;br&gt;・オンラインランキング、リプレイアップ機能を新規実装！&lt;br&gt;新実装の「ワールドランキングモード」では、オンラインランキングに加え、自分のプレイをオンライン上で公開できる「リプレイ公開機能」を初搭載！&lt;br&gt;自己記録のプレイムービーを全国に向けて発信したり、ライバルのプレイを研究する事ができる。&lt;br&gt;オンライン機能を活用し、世界中のプレイヤーと競い合おう！&lt;br&gt;&lt;br&gt;&lt;br&gt;&lt;/p&gt;&lt;p&gt;©MOSS CO.,LTD. ALL RIGHTS RESERVED. LICENSED BY SEIBU KAIHATSU INC. featuring Game Center Mikado.&lt;/p&gt;&lt;/div&gt;</t>
  </si>
  <si>
    <t>4562252050449</t>
  </si>
  <si>
    <t>http://gd.image-qoo10.jp/li/766/301/4732301766.jpg</t>
  </si>
  <si>
    <t>&lt;div align="left"&gt;&lt;strong&gt;&lt;img src="https://gdetail.image-qoo10.jp/839/604445351/2023/1/206d2fd9-ce95-4226-8982-631db44afbca.jpg"&gt;&lt;br&gt;&lt;br&gt;■商品特徴&lt;/strong&gt;&lt;br&gt;&lt;p&gt;≪トルトゥーガ パイレーツ テイル について≫&lt;/p&gt;&lt;p&gt;&lt;span style="font-size: medium;"&gt;&lt;strong&gt;カリブ海最強（恐）海賊王を目指す海戦シミュレーションRPG&lt;/strong&gt;&lt;/span&gt;&lt;br&gt;&lt;br&gt;&lt;/p&gt;&lt;p&gt;今日からキミは、富と栄光を渇望する海賊船団のキャプテン&lt;br&gt;目指すは、誰もが恐れるカリブの絶対王者「キング・オブ・パイレーツ」だ！&lt;br&gt;&lt;br&gt;■海戦&lt;br&gt;ターン制のバトルで熟考の一手を打て&lt;br&gt;&lt;br&gt;ヘックスのグリッド上での海戦は、6 vs 6のターン制。&lt;br&gt;敵の戦闘力やリスクとリターンを考慮した位置取りと決断が重要&lt;br&gt;&lt;br&gt;■船のカスタマイズ&lt;br&gt;艦隊を整備・武装せよ！&lt;br&gt;&lt;br&gt;船の状態はＨＰや移動範囲、武器の性能に直結。整備とアップグレードで来たる海戦に備えよう&lt;br&gt;&lt;br&gt;■乗組員のマネジメント&lt;br&gt;「海賊の掟」を優位に使え！&lt;br&gt;&lt;br&gt;手に入れた富は山分けするのが海賊の掟であり、クルーのモチベーションに直結。破れば船団乗っ取りの事態にも&lt;br&gt;&lt;br&gt;■海賊伝説&lt;br&gt;黒ひげと危機一髪！？伝説の海賊と対峙せよ！ &lt;br&gt;&lt;br&gt;冒険の途中には伝説の海賊との出会いが待っている。敵対するか、味方にするか。さぁ、キミならどうする？&lt;br&gt;&lt;br&gt;&lt;br&gt;&lt;/p&gt;&lt;p&gt;【同梱物】&lt;br&gt;オリジナルサウンドトラックダウンロードURL&lt;br&gt;※パッケージ内面に印刷されています&lt;br&gt;&lt;br&gt;&lt;br&gt;&lt;/p&gt;&lt;p&gt;Tortuga - A Pirate's Tale © 2023 Kalypso Media Group GmbH. Published by Kalypso Media Group GmbH. Developed by Gaming Minds Studios. &lt;br&gt;All other logos, copyrights and trademarks are property of their respective owners. All rights reserved.&lt;/p&gt;&lt;/div&gt;</t>
  </si>
  <si>
    <t>4571558940224</t>
  </si>
  <si>
    <t>http://gd.image-qoo10.jp/li/960/301/4732301960.jpg</t>
  </si>
  <si>
    <t>&lt;div align="left"&gt;&lt;strong&gt;&lt;img src="https://gdetail.image-qoo10.jp/839/604445351/2023/1/3e4db3b2-0886-40dd-a39c-13ed55812d4f.jpg"&gt;&lt;br&gt;&lt;br&gt;■商品特徴&lt;/strong&gt;&lt;br&gt;&lt;p&gt;≪ミスト探偵 について≫&lt;/p&gt;&lt;p&gt;&lt;span style="font-size: medium;"&gt;&lt;strong&gt;元警察官の私立探偵となり、ドット絵の世界で謎解きに挑戦！&lt;/strong&gt;&lt;/span&gt;&lt;br&gt;&lt;br&gt;&lt;/p&gt;&lt;p&gt;■ストーリー&lt;br&gt;　とある未来、そして自我を持つロボットと人間が同じ世界に生きていた時代。&lt;br&gt;互いを排除し合い時に互いに依存し合う、奇妙な関係が続いていた。&lt;br&gt;警察に失望し、仕事を辞め私立探偵となった元警察官の主人公は、事件を解決する傍ら酒に依存し平凡な日々を過ごしていた。&lt;br&gt;ある日天空に巨大な要塞が突如現れ太陽の光を遮り、都市は人工光の下で真昼のように明るく、影の下で欲望と強欲がささやく陰陽の世界へと変貌した。&lt;br&gt;そんな中、主人公はバーである失踪事件に遭遇する。&lt;br&gt;何の変哲もない事件だ、そう思った矢先、長年追い続けていた行方不明の殺人鬼の存在が浮かび上がる……。&lt;br&gt;現場の調査・証拠の分析・尋問などの手段で、謎と事件の真相に迫っていく主人公。&lt;br&gt;幻の裏に真実を見つけるか、それとも陰謀に飲み込まれるのか。&lt;br&gt;真実が明らかになった時、もっと大きな謎に包まれるかもしれない。&lt;br&gt;&lt;br&gt;■商品説明&lt;br&gt;・サイバーパンク世界で自由に探索&lt;br&gt;もしロボットが自分たちの神を持つとしたら、それはどのようなものだろうか？&lt;br&gt;そして、もしロボットにも人間と同じ権利があるとしたら...彼らは私たちを裏切るのだろうか？&lt;br&gt;肉体と機械の間に境界がないとしたら、生命とは何なのか？&lt;br&gt;このエキセントリックなサイバーパンクの世界には、すべての答えが隠されています。自由に探索して隠された真実を明らかにしましょう。&lt;br&gt;・グラフィックは職人芸レベル、綺麗なドット絵&lt;br&gt;驚くほど精細なレトロスタイルのドット絵と、モダンな雰囲気の照明や豪華な視覚効果が、&lt;br&gt;このユニークなサイバーパンクの世界に生命を吹き込んでいます。&lt;br&gt;また、音楽とサウンドデザインは、サスペンスとミステリーの層をより深いものにしています。&lt;br&gt;・手に汗握るストーリー展開&lt;br&gt;殺人現場を調査し、証拠を検証し、推理力を駆使して事件を少しずつ解決していくと共にストーリーが進行していきます。&lt;br&gt;霧が晴れた後、あなたは真実を知ることができるのか、それともさらに大きな謎を発見することができるのか？&lt;br&gt;・多種多様なパズルや謎解き&lt;br&gt;論理力、観察力、忍耐力が試される多種多様なパズルが登場します。&lt;br&gt;この奇妙で活気に満ちた世界では、物語と様々な要素が巧みに組み合わされ、あなたの旅をより豊かなものにしてくれるでしょう。&lt;br&gt;&lt;br&gt;&lt;br&gt;&lt;/p&gt;&lt;p&gt;2022 Thermite Games All Rights Reserved. Published by Game Source Entertainment in Japan and Asia.&lt;/p&gt;&lt;/div&gt;</t>
  </si>
  <si>
    <t>4580694042938</t>
  </si>
  <si>
    <t>雷電IIIMIKADO MANIAX [限定版] [PS5]</t>
  </si>
  <si>
    <t>http://gd.image-qoo10.jp/li/124/302/4732302124.jpg</t>
  </si>
  <si>
    <t>&lt;div align="left"&gt;&lt;strong&gt;&lt;img src="https://gdetail.image-qoo10.jp/839/604445351/2023/1/9bf15463-7c88-402d-a62e-9680e28ca8e0.jpg"&gt;&lt;br&gt;&lt;br&gt;■商品特徴&lt;/strong&gt;&lt;br&gt;&lt;p&gt;≪雷電III×MIKADO MANIAX 限定版 について≫&lt;/p&gt;&lt;p&gt;&lt;span style="font-size: medium;"&gt;&lt;strong&gt;『雷電』×『ゲーセンミカド』スペシャルコラボ第２弾！&lt;/strong&gt;&lt;/span&gt;&lt;br&gt;&lt;br&gt;&lt;/p&gt;&lt;p&gt;アーケード、家庭用で人気を博したシューティングゲーム『雷電III』が、&lt;br&gt;ゲーセンミカドプロデュースの豪華アーティスト陣によるBGMリミックスを加え、最新ハードに登場！&lt;br&gt;全ステージ/ボス曲がSIDEA/SIDEBの異なるテイストのアレンジで生まれ変わる！&lt;br&gt;参加アーティスト：佐藤豪バンド/HEAVY METAL RAIDEN/FANTOM IRIS/O.T.K./細井そうし/松本大輔/COSIO/ヨナオケイシ/Ryu☆/来兎/下田祐&lt;br&gt;&lt;br&gt;・ミカドマニアクスならではの新要素&lt;br&gt;さらにパワーアップしたBGMアレンジは、なんと20曲以上！&lt;br&gt;ステージごとにBGMを自由に設定できるサウンドモードを新実装し、自分好みのカスタマイズで雷電IIIの世界を体感できる！&lt;br&gt;さらに壁紙カスタマイズ機能、モニタ回転での縦画面モードにも対応し、さらなる臨場感を再現！&lt;br&gt;あたり判定表示ON、OFF機能も新規実装し、シューティング初心者の方にもよりフレンドリーに！&lt;br&gt;&lt;br&gt;・より遊びやすくなったゲームモード&lt;br&gt;アーケードを完全移植した「GAMEPLAY」、各ステージごとのスコア記録を競う「スコアアタックモード」、&lt;br&gt;ボス兵器と連戦する「ボスラッシュモード」など充実のゲームモードを搭載！&lt;br&gt;&lt;br&gt;・オンラインランキング、リプレイアップ機能を新規実装！&lt;br&gt;新実装の「ワールドランキングモード」では、オンラインランキングに加え、自分のプレイをオンライン上で公開できる「リプレイ公開機能」を初搭載！&lt;br&gt;自己記録のプレイムービーを全国に向けて発信したり、ライバルのプレイを研究する事ができる。&lt;br&gt;オンライン機能を活用し、世界中のプレイヤーと競い合おう！&lt;br&gt;&lt;br&gt;・限定版はジオラマペーパークラフト、2枚組サントラCD、着せ替えジャケット付きの豪華ボックス仕様&lt;br&gt;限定版は新規アレンジBGM全曲収録+ボーナストラック、オリジナルサウンドトラックの2枚組CDに加え、&lt;br&gt;ゲーム中のシーンを再現したジオラマペーパークラフトを同梱！パッケージ着せ替えジャケットセットも収録の豪華仕様！&lt;br&gt;&lt;br&gt;&lt;br&gt;&lt;/p&gt;&lt;p&gt;【同梱物】&lt;br&gt;1. ジオラマペーパークラフト&lt;br&gt;2. 2枚組サントラCD&lt;br&gt;3. 着せ替えジャケット&lt;br&gt;&lt;br&gt;&lt;br&gt;&lt;/p&gt;&lt;p&gt;©MOSS CO.,LTD. ALL RIGHTS RESERVED. LICENSED BY SEIBU KAIHATSU INC. featuring Game Center Mikado.&lt;/p&gt;&lt;/div&gt;</t>
  </si>
  <si>
    <t>4562252050456</t>
  </si>
  <si>
    <t>http://gd.image-qoo10.jp/li/759/302/4732302759.jpg</t>
  </si>
  <si>
    <t>&lt;div align="left"&gt;&lt;strong&gt;&lt;img src="https://gdetail.image-qoo10.jp/839/604445351/2023/1/4c1ce48a-baed-4b5f-b4e8-8b88a8f24c14.jpg"&gt;&lt;br&gt;&lt;br&gt;■商品特徴&lt;/strong&gt;&lt;br&gt;&lt;p&gt;≪龍が如く 維新！ 極 について≫&lt;/p&gt;&lt;p&gt;&lt;span style="font-size: medium;"&gt;&lt;strong&gt;かつて日本には、英雄がいた。&lt;/strong&gt;&lt;/span&gt;&lt;br&gt;&lt;br&gt;&lt;/p&gt;&lt;p&gt;不朽の名作「龍が如く 維新！」が装い新たに登場！&lt;br&gt;本作では、"維新の英雄である坂本龍馬が、幕末最強の剣客集団・新選組に入隊していたら…”&lt;br&gt;という壮大な物語が描かれます。&lt;br&gt;Unreal Engineで表現された美麗なグラフィックに加え、刷新されたシリーズオールスターキャラクターの共演、&lt;br&gt;更に爽快感の増したバトルシステム、新規ミニゲーム等、あらゆる進化を遂げた「極」の名にふさわしいフルリメイク作品です。&lt;br&gt;&lt;br&gt;&lt;br&gt;■進化を遂げた美麗なグラフィック表現&lt;br&gt;Unreal Engineを採用することで、更に美しいグラフィック表現へと進化。&lt;br&gt;ライティングやエフェクトなど、細部にわたってオリジナル版から大幅な品質向上を実現しています。&lt;br&gt;&lt;br&gt;■作品の壁を越えたオールスターキャラの共演&lt;br&gt;一部キャストを刷新し、新たに「龍が如く０」、「龍が如く６」、「龍が如く７」の3作品からも人気キャラクターたちが登場。&lt;br&gt;作品の壁を越えて集った、シリーズオールスターによって描かれる熱き男たちの人間ドラマにご注目ください。&lt;br&gt;&lt;br&gt;■豪快、且つ奥深いバトルシステム&lt;br&gt;好評を博した、4つのスタイルを自在に駆使して戦うバトルシステムは健在。&lt;br&gt;更に本作では、様々な特殊効果を発揮する"隊士スキル”をメインシナリオでも使用できるようになり、&lt;br&gt;ド派手な必殺技を繰り出す爽快感と、戦略性の高いバトルをお楽しみいただけます。&lt;br&gt;&lt;br&gt;&lt;br&gt;&lt;/p&gt;&lt;p&gt;©SEGA&lt;/p&gt;&lt;/div&gt;</t>
  </si>
  <si>
    <t>4974365837334</t>
  </si>
  <si>
    <t>ライザのアトリエ3 終わりの錬金術士と秘密の鍵 [通常版] [PS5]</t>
  </si>
  <si>
    <t>http://gd.image-qoo10.jp/li/750/304/4732304750.jpg</t>
  </si>
  <si>
    <t>&lt;div align="left"&gt;&lt;strong&gt;&lt;img src="https://gdetail.image-qoo10.jp/839/604445351/2023/1/5d3b5318-1120-49ed-9d63-a2f8392a88d3.jpg"&gt;&lt;br&gt;&lt;br&gt;■商品特徴&lt;/strong&gt;&lt;br&gt;&lt;p&gt;≪ライザのアトリエ３ ～終わりの錬金術士と秘密の鍵～ 通常版 について≫&lt;/p&gt;&lt;p&gt;全世界累計出荷本数130万本を超える「秘密」シリーズの最新作が登場！&lt;br&gt;成長したライザと仲間たちとともに”最後の夏の冒険”へ―― 。&lt;br&gt;錬金術の根源・世界の謎・ライザと仲間達それぞれの目標の終着点をテーマに、&lt;br&gt;ライザたちの冒険の終わりに相応しいフィナーレを描きます。&lt;br&gt;&lt;br&gt;「アトリエ」シリーズ最大級の広大なフィールド！&lt;br&gt;冒険の舞台は4つの地方。&lt;br&gt;地方ごとに様々な特色があり、エモーショナルで美しい景観を楽しみながら、&lt;br&gt;ライザたちと一緒に広大なフィールドを駆け回ることができます。&lt;br&gt;&lt;br&gt;また、今作では複数のマップがシームレスに繋がったフィールドになっており、&lt;br&gt;各マップ間をロードを挟まずに移動することが可能に。&lt;br&gt;&lt;br&gt;未知の力を持つ「鍵」が攻略の切り札に！&lt;br&gt;コアシステムとして、様々なシーンで生成できる「鍵」が登場。&lt;br&gt;「鍵」には様々な種類があり、入手した「鍵」は探索・調合・戦闘の&lt;br&gt;様々な場面で使用することができます。&lt;br&gt;&lt;br&gt;パーティメンバーは11人！&lt;br&gt;前作までに登場したキャラクターたちとの再会や、物語のカギを担う新たな人物も登場。&lt;br&gt;個性豊かな仲間たちと、冒険を楽しもう！&lt;/p&gt;&lt;/div&gt;</t>
  </si>
  <si>
    <t>4988615168468</t>
  </si>
  <si>
    <t>ライザのアトリエ3 終わりの錬金術士と秘密の鍵 プレミアムボックス [PS5]</t>
  </si>
  <si>
    <t>http://gd.image-qoo10.jp/li/900/306/4732306900.jpg</t>
  </si>
  <si>
    <t>&lt;div align="left"&gt;&lt;strong&gt;&lt;img src="https://gdetail.image-qoo10.jp/839/604445351/2023/1/da463402-9349-4711-9753-76cbb2c4c69b.jpg"&gt;&lt;br&gt;&lt;br&gt;■商品特徴&lt;/strong&gt;&lt;br&gt;&lt;p&gt;≪ライザのアトリエ３ ～終わりの錬金術士と秘密の鍵～ プレミアムボックス について≫&lt;/p&gt;&lt;p&gt;全世界累計出荷本数130万本を超える「秘密」シリーズの最新作が登場！&lt;br&gt;成長したライザと仲間たちとともに”最後の夏の冒険”へ―― 。&lt;br&gt;錬金術の根源・世界の謎・ライザと仲間達それぞれの目標の終着点をテーマに、&lt;br&gt;ライザたちの冒険の終わりに相応しいフィナーレを描きます。&lt;br&gt;&lt;br&gt;「アトリエ」シリーズ最大級の広大なフィールド！&lt;br&gt;冒険の舞台は4つの地方。&lt;br&gt;地方ごとに様々な特色があり、エモーショナルで美しい景観を楽しみながら、&lt;br&gt;ライザたちと一緒に広大なフィールドを駆け回ることができます。&lt;br&gt;&lt;br&gt;また、今作では複数のマップがシームレスに繋がったフィールドになっており、&lt;br&gt;各マップ間をロードを挟まずに移動することが可能に。&lt;br&gt;&lt;br&gt;未知の力を持つ「鍵」が攻略の切り札に！&lt;br&gt;コアシステムとして、様々なシーンで生成できる「鍵」が登場。&lt;br&gt;「鍵」には様々な種類があり、入手した「鍵」は探索・調合・戦闘の&lt;br&gt;様々な場面で使用することができます。&lt;br&gt;&lt;br&gt;パーティメンバーは11人！&lt;br&gt;前作までに登場したキャラクターたちとの再会や、物語のカギを担う新たな人物も登場。&lt;br&gt;個性豊かな仲間たちと、冒険を楽しもう！&lt;br&gt;&lt;br&gt;&lt;br&gt;&lt;/p&gt;&lt;p&gt;【プレミアムボックス同梱内容】&lt;br&gt;1. ライザ専用 先行配信衣装「クーケン渚のマリンルック」ダウンロードシリアル&lt;br&gt;2. ライザのアトリエ３ 描き下ろしイラストB２布ポスター&lt;br&gt;3. ライザのアトリエ３ アートブック&lt;br&gt;4. ライザのアトリエ３ 特製クリアファイル２種セット&lt;br&gt;5. ライザのアトリエ３アクリルミニキャラチャーム&lt;br&gt;※同梱物の内容及び名称は予告なく変更する場合がございます。&lt;br&gt;※ライザ専用 先行配信衣装 ダウンロードシリアルは、後日無料配信予定です。&lt;/p&gt;&lt;/div&gt;</t>
  </si>
  <si>
    <t>4988615168505</t>
  </si>
  <si>
    <t>44430</t>
  </si>
  <si>
    <t>http://gd.image-qoo10.jp/li/606/308/4732308606.jpg</t>
  </si>
  <si>
    <t>&lt;div align="left"&gt;&lt;strong&gt;&lt;img src="https://gdetail.image-qoo10.jp/839/604445351/2023/1/af9b331a-12d3-43bc-bb77-b49e7425e29c.jpg"&gt;&lt;br&gt;&lt;br&gt;■商品特徴&lt;/strong&gt;&lt;br&gt;&lt;p&gt;≪WILD HEARTSについて≫&lt;/p&gt;&lt;p&gt;生きろ、立ち向かえ。&lt;br&gt;&lt;br&gt;EA内のEA Originalsレーベルから販売される本作は、「無双」シリーズをはじめ、&lt;br&gt;多数のアクションゲームを制作しているコーエーテクモゲームスのスタジオであるω-Forceが開発を担当し、&lt;br&gt;プレイヤーを幻想的な中世の日本へと誘います。&lt;br&gt;その世界で、古のからくり技術を駆使し、自然と融合した巨大な獣たちと戦います。&lt;br&gt;&lt;br&gt;本作の舞台は中世の日ノ本、あづまの国。かつては多くの人が暮らしていましたが、&lt;br&gt;自然との融合による独自の進化を遂げた獣たちがその勢力を広げ、&lt;br&gt;今ではほとんどが獣の領域に呑み込まれようとしている世界です。&lt;br&gt;氷雪の狼「ラセツ」との壮絶な戦いの後、古代の技術「からくり」の繰り手となった主人公は、&lt;br&gt;獣の脅威が迫る「あづまの国」にかつての暮らしを取り戻すため、狩りに身を投じます。&lt;br&gt;&lt;br&gt;「WILD HEARTS」は、最大3人で共に獣を狩るco-opクロスプレイに対応しています。&lt;br&gt;複数人で様々な武器やからくりを用いて戦うことで、&lt;br&gt;戦略の幅が広がり、一人で倒すことが困難な敵にも立ち向かえます。&lt;/p&gt;&lt;/div&gt;</t>
  </si>
  <si>
    <t>4938833024435</t>
  </si>
  <si>
    <t>http://gd.image-qoo10.jp/li/632/310/4732310632.jpg</t>
  </si>
  <si>
    <t>&lt;div align="left"&gt;&lt;strong&gt;&lt;img src="https://gdetail.image-qoo10.jp/839/604445351/2023/1/ec7c9fa5-a781-40bf-971a-3c18d5caa933.jpg"&gt;&lt;br&gt;&lt;br&gt;■商品特徴&lt;/strong&gt;&lt;br&gt;&lt;p&gt;≪In Sound Mind - DX Editionについて≫&lt;/p&gt;&lt;p&gt;FPS視点のホラーアドベンチャーゲーム『In Sound Mind』がDX Editionとしてパッケージ版に登場！&lt;br&gt;ゲーム本編の他に「デジタルアートブック」(日本語翻訳版)や「デジタルサウンドトラック」が入手できるDLコードなどを封入！&lt;br&gt;ゲームと一緒に設定資料や音楽を楽しめば、より一層作品への理解が深まります。&lt;br&gt;&lt;br&gt;■綿密につくり上げられた重厚なストーリー！&lt;br&gt;ある日、主人公であるセラピストの「デズモンド」は摩訶不思議な空間で目を覚ます。&lt;br&gt;自分が何故ここにいるのか、元の世界に戻る方法はあるのか！？&lt;br&gt;その鍵を握るのは愛猫だった「トーニャ」と診察が録音された「カセットテープ」。&lt;br&gt;過去に診断した記録やメモを探すうちに、敵の全貌や自分自身の記憶が見えてくる。&lt;br&gt;その先に待ち受けるデズモンドの運命は…。&lt;br&gt;&lt;br&gt;■随所に散らばるヒントをもとに謎を解け！&lt;br&gt;各エリアには多数の謎解きが用意されており、謎解きのヒントは落ちているメモや&lt;br&gt;エリアのギミックをひも解くことで解除することができる。&lt;br&gt;その中でも独特な謎解き要素として「鏡のかけら」というアイテム使い、&lt;br&gt;鏡の世界をのぞくことで、重要なアイテムや敵の行動を把握することが出来る。&lt;br&gt;&lt;br&gt;■多彩なアイテムや武器で難所を乗り越えろ！&lt;br&gt;本作は数々のユニークな敵が徘徊している。その中には特殊なアイテムを使い&lt;br&gt;撃退をしながら進んでいく場面もあれば、立ち向かう必要がある場面もあり、&lt;br&gt;登場するアイテムの中には銃火器もあるので、道中に立ちふさがる敵を倒しながら&lt;br&gt;進んでいくこともできる。&lt;br&gt;ただし、弾数には限りがあるので気を付けよう。&lt;br&gt;&lt;br&gt;&lt;br&gt;&lt;/p&gt;&lt;p&gt;©2021 We Create Stuff, Totes Magotes LLC. All rights reserved. Published by Modus Games™. Modus Games™ and the Modus™ logo are trademarks of Modus Games, LLC. All rights reserved. &lt;br&gt;All other trademarks or registered trademarks belong to their respective owners. &lt;br&gt;Licensed to and published in Japan by Oizumi Amuzio Inc.&lt;/p&gt;&lt;/div&gt;</t>
  </si>
  <si>
    <t>4571331333205</t>
  </si>
  <si>
    <t>ホグワーツレガシー [通常版] [PS5]</t>
  </si>
  <si>
    <t>http://gd.image-qoo10.jp/li/778/311/4732311778.jpg</t>
  </si>
  <si>
    <t>&lt;div align="left"&gt;&lt;strong&gt;&lt;img src="https://gdetail.image-qoo10.jp/839/604445351/2023/1/9407d983-ed57-4666-a8c8-13847261a15c.jpg"&gt;&lt;br&gt;&lt;br&gt;■商品特徴&lt;/strong&gt;&lt;br&gt;&lt;p&gt;≪ホグワーツ・レガシー 通常版 について≫&lt;/p&gt;&lt;p&gt;&lt;span style="font-size: medium;"&gt;&lt;strong&gt;未知の運命、知られざる物語&lt;/strong&gt;&lt;/span&gt;&lt;br&gt;&lt;br&gt;&lt;/p&gt;&lt;p&gt;『ホグワーツ・レガシー』は、ハリー・ポッターの小説に登場する世界を舞台とした、没入感の高いオープンワールド・アクションRPGです。&lt;br&gt;キャラクターを操作して魔法界を巡り、あなただけの冒険を繰り広げましょう。伝説はあなたによって紡がれます。&lt;br&gt;&lt;br&gt;&lt;br&gt;■オープンワールドを探索しよう&lt;br&gt;1800年代のホグワーツを舞台に、これまでにない魔法界があなたを待っています。&lt;br&gt;ホグワーツ、ホグズミード村、禁じられた森や辺境を自由に散策しましょう。&lt;br&gt;&lt;br&gt;■なりたい魔法使いを目指そう&lt;br&gt;魔法薬を調合したり、植物を育てたり、魔法動物を手懐けたり……&lt;br&gt;ホグワーツでの学生生活を体験しながら、強力な魔法使いになるための呪文を学びましょう。&lt;br&gt;プレイヤーの選択と交友で、善と悪、あなたがどんな道を進むかが決まります。&lt;br&gt;&lt;br&gt;■新たな魔法界で冒険を繰り広げよう&lt;br&gt;未踏の時代の魔法界に足を踏み入れ、過去に隠された真実を明らかにしましょう。&lt;br&gt;トロールや闇の魔法使い、小鬼との戦いや、魔法界の運命を脅かすあらゆる危険な悪との対決があなたを待ち受けています。&lt;br&gt;&lt;br&gt;&lt;br&gt;&lt;/p&gt;&lt;p&gt;HOGWARTS LEGACY software © 2023 Warner Bros. Entertainment Inc. Developed by Avalanche Software. WIZARDING WORLD and HARRY POTTER Publishing Rights © J.K. Rowling. &lt;br&gt;PORTKEY GAMES, HOGWARTS LEGACY, WIZARDING WORLD AND HARRY POTTER characters, names and related indicia © and ™ Warner Bros. Entertainment Inc.&lt;br&gt;&lt;br&gt;WARNER BROS. GAMES LOGO, WB SHIELD: ™ &amp;amp; © Warner Bros. Entertainment Inc. (s23)&lt;/p&gt;&lt;/div&gt;</t>
  </si>
  <si>
    <t>4974365837365</t>
  </si>
  <si>
    <t>http://gd.image-qoo10.jp/li/304/312/4732312304.jpg</t>
  </si>
  <si>
    <t>&lt;div align="left"&gt;&lt;strong&gt;&lt;img src="https://gdetail.image-qoo10.jp/839/604445351/2023/1/f51e470c-ad0d-4e88-a953-60f28dd0cf4b.jpg"&gt;&lt;br&gt;&lt;br&gt;■商品特徴&lt;/strong&gt;&lt;br&gt;&lt;p&gt;&lt;br&gt;&lt;br&gt;&lt;br&gt;&lt;br&gt;&lt;/p&gt;&lt;p&gt;≪ウィッチャー３ ワイルドハント コンプリートエディション について≫&lt;/p&gt;&lt;p&gt;&lt;span style="font-size: medium;"&gt;&lt;strong&gt;世代を代表するタイトルが次世代へと進化&lt;/strong&gt;&lt;/span&gt;&lt;br&gt;&lt;br&gt;&lt;/p&gt;&lt;p&gt;一世を風靡したゲームが 新世代に向けて進化を遂げる。&lt;br&gt;このゲームについて 怪物狩りを生業とするウィッチャー、「リヴィアのゲラルト」となり、〈予言の子〉を見つけ出す冒険へと身を投じよう。&lt;br&gt;ストーリー重視のオープンワールドRPG『ウィッチャー３ ワイルドハント』では、&lt;br&gt;重大な結果に繋がる様々な決断を下しながら、戦争と怪物たちの恐怖に晒された大陸を旅していくことになる。 &lt;br&gt;『コンプリートエディション』では、100時間を越える大ボリュームのゲーム本編に加え、&lt;br&gt;50時間以上の重厚な追加シナリオを提供する2つの拡張パック『無情なる心』と『血塗られた美酒』をワンパッケージで楽しむことが可能。&lt;br&gt; さらに、無料ダウンロードコンテンツとして配信されたすべてのアイテムはもちろん、フォトモード機能や、&lt;br&gt;Netflixの『ウィッチャー』ドラマシリーズをモチーフにした剣、防具、別衣装など、新しい要素も盛りだくさん。&lt;br&gt;&lt;br&gt;PlayStation(R)5向けにアップデート ダークファンタジーの美しい世界が、さらに進化を遂げて登場。&lt;br&gt;ディテールの向上やロード時間の短縮、様々なコミュニティ作成・新規開発Mod、&lt;br&gt;リアルタイムレイトレーシング、3Dオーディオサポートなどなど… &lt;br&gt;PlayStation(R)5のマシンパワーを存分に活かし、&lt;br&gt;ビジュアル面と技術面が強化された『ウィッチャー３ ワイルドハント』を堪能しよう。&lt;br&gt;また、DualSense ワイヤレスコントローラーのハプティックフィードバックと&lt;br&gt;アダプティブトリガーにも対応し、これまでにない没入感を体験可能。&lt;br&gt;&lt;br&gt;＜アップグレードプログラム＞&lt;br&gt;・PlayStation（R)4版本編を所有されている方は、100円（税込）でPlayStation（R)5版を購入可能です。&lt;br&gt;&lt;br&gt;※パッケージ版でアップグレードする場合には、ディスクドライブ付きのPlayStation（R)5本体が必要です。&lt;br&gt;※アップグレード及びダウンロードには、インターネット接続環境が必要です。&lt;br&gt;&lt;br&gt;&lt;br&gt;&lt;/p&gt;&lt;p&gt;The Witcher® is a trademark of CD Projekt S.A. The Witcher game © CD Projekt S.A. All rights reserved. &lt;br&gt;The Witcher game is based on a novel by Andrzej Sapkowski. All other copyrights and trademarks are the property of their respective owners.&lt;/p&gt;&lt;/div&gt;</t>
  </si>
  <si>
    <t>4940261518639</t>
  </si>
  <si>
    <t>ホグワーツレガシー デラックスエディション [PS5]</t>
  </si>
  <si>
    <t>http://gd.image-qoo10.jp/li/462/312/4732312462.jpg</t>
  </si>
  <si>
    <t>&lt;div align="left"&gt;&lt;strong&gt;&lt;img src="https://gdetail.image-qoo10.jp/839/604445351/2023/1/26fa27ab-c2a3-4e22-b312-dd1011a1840e.jpg"&gt;&lt;br&gt;&lt;br&gt;■商品特徴&lt;/strong&gt;&lt;br&gt;&lt;p&gt;≪ホグワーツ・レガシー デラックス・エディション について≫&lt;/p&gt;&lt;p&gt;&lt;span style="font-size: medium;"&gt;&lt;strong&gt;未知の運命、知られざる物語&lt;/strong&gt;&lt;/span&gt;&lt;br&gt;&lt;br&gt;&lt;/p&gt;&lt;p&gt;『ホグワーツ・レガシー』は、ハリー・ポッターの小説に登場する世界を舞台とした、没入感の高いオープンワールド・アクションRPGです。&lt;br&gt;キャラクターを操作して魔法界を巡り、あなただけの冒険を繰り広げましょう。伝説はあなたによって紡がれます。&lt;br&gt;&lt;br&gt;&lt;br&gt;■オープンワールドを探索しよう&lt;br&gt;1800年代のホグワーツを舞台に、これまでにない魔法界があなたを待っています。&lt;br&gt;ホグワーツ、ホグズミード村、禁じられた森や辺境を自由に散策しましょう。&lt;br&gt;&lt;br&gt;■なりたい魔法使いを目指そう&lt;br&gt;魔法薬を調合したり、植物を育てたり、魔法動物を手懐けたり……&lt;br&gt;ホグワーツでの学生生活を体験しながら、強力な魔法使いになるための呪文を学びましょう。&lt;br&gt;プレイヤーの選択と交友で、善と悪、あなたがどんな道を進むかが決まります。&lt;br&gt;&lt;br&gt;■新たな魔法界で冒険を繰り広げよう&lt;br&gt;未踏の時代の魔法界に足を踏み入れ、過去に隠された真実を明らかにしましょう。&lt;br&gt;トロールや闇の魔法使い、小鬼との戦いや、魔法界の運命を脅かすあらゆる危険な悪との対決があなたを待ち受けています。&lt;br&gt;&lt;br&gt;&lt;br&gt;&lt;/p&gt;&lt;p&gt;【限定版同梱物】&lt;br&gt;・ホグワーツ・レガシーのゲーム本編&lt;br&gt;・アーリーアクセス権（72時間先行）&lt;br&gt;・闇の魔術パック：&lt;br&gt;　闇の魔術の装飾品セット&lt;br&gt;　闇の魔術のバトルアリーナ&lt;br&gt;　セストラルの乗りもの&lt;br&gt;&lt;br&gt;&lt;br&gt;&lt;/p&gt;&lt;p&gt;HOGWARTS LEGACY software © 2023 Warner Bros. Entertainment Inc. Developed by Avalanche Software. WIZARDING WORLD and HARRY POTTER Publishing Rights © J.K. Rowling. &lt;br&gt;PORTKEY GAMES, HOGWARTS LEGACY, WIZARDING WORLD AND HARRY POTTER characters, names and related indicia © and ™ Warner Bros. Entertainment Inc.&lt;br&gt;&lt;br&gt;WARNER BROS. GAMES LOGO, WB SHIELD: ™ &amp;amp; © Warner Bros. Entertainment Inc. (s23)&lt;/p&gt;&lt;/div&gt;</t>
  </si>
  <si>
    <t>4974365837372</t>
  </si>
  <si>
    <t>スポンジボブ：ザ コズミック シェイク [PS4]</t>
  </si>
  <si>
    <t>http://gd.image-qoo10.jp/li/634/312/4732312634.jpg</t>
  </si>
  <si>
    <t>&lt;div align="left"&gt;&lt;strong&gt;&lt;img src="https://gdetail.image-qoo10.jp/839/604445351/2023/1/34371b07-1266-4622-b86c-7ac8117c6601.jpg"&gt;&lt;br&gt;&lt;br&gt;■商品特徴&lt;/strong&gt;&lt;br&gt;&lt;p&gt;≪スポンジ・ボブ：ザ コズミック シェイク について≫&lt;/p&gt;&lt;p&gt;&lt;span style="font-size: medium;"&gt;&lt;strong&gt;スポンジ・ボブと一緒に大冒険！&lt;/strong&gt;&lt;/span&gt;&lt;br&gt;&lt;br&gt;&lt;/p&gt;&lt;p&gt;大人気アニメ「スポンジ・ボブ」の新しいアクションゲームが登場！ &lt;br&gt;スポンジ・ボブと親友のパトリックは、願いを叶えてくれる人魚の涙を手に入れ、さらなるいたずらを繰り広げる。&lt;br&gt;日本語吹き替えはTVアニメ版でおなじみの声優さんが担当、スポンジ・ボブの世界を楽しもう。&lt;br&gt;&lt;br&gt;&lt;br&gt;■日本語吹き替えはTVアニメ版でおなじみの声優さん&lt;br&gt;スポンジ・ボブとなって冒険の旅に出よう。旅には心の友パトリックも一緒。仲良しコンビのやり取りが楽しめるよ。&lt;br&gt;日本語吹き替えの声を演じるのは、TVアニメ版でおなじみの声優さん。スポンジ・ボブの世界をまるまる楽しもう。&lt;br&gt;さらに、あの名曲『Sweet Victory』を含む101の楽曲も収録。&lt;br&gt;&lt;br&gt;■７つのウィッシュワールドを探索しよう&lt;br&gt;宇宙の法則が乱れ、危険なウィッシュワールドへの入り口が開いちゃった!?&lt;br&gt;ウェスタンクラゲ畑やハロウィンロックボトムなど、７つのウィッシュワールドで大冒険しよう。&lt;br&gt;ウィッシュワールドには、騎士、カウボーイ、海賊、さらには太古のカタツムリが登場するよ。&lt;br&gt;&lt;br&gt;■コスチュームとスキルを手に入れて敵を倒そう&lt;br&gt;ピカピカの鎧に身を包んだ騎士になるか、パンツ一丁になるか、コスチュームはもりだくさん。&lt;br&gt;30種類以上の愉快なコスチュームを手に入れることができるよ。ウィッシュワールドの攻略にはスキルアップも大事。&lt;br&gt;釣り針スイングや空手キックなどユニークなスキルを手に入れて、キミの前に立ちはだかる敵をやっつけよう。&lt;br&gt;&lt;br&gt;&lt;br&gt;&lt;/p&gt;&lt;p&gt;SpongeBob Squarepants: The Cosmic Shake ©2023 Viacom International Inc. All Rights Reserved. &lt;br&gt;Nickelodeon, SpongeBob SquarePants and all related titles, logos and characters are trademarks of Viacom International Inc. Created by Stephen Hillenburg. &lt;br&gt;© 2023 THQ Nordic AB, Sweden. Published by THQ Nordic Japan KK. Developed by Purple Lamp GmbH, Austria. &lt;br&gt;THQ and THQ Nordic are trademarks of THQ Nordic AB, Sweden. All other trademarks, logos and copyrights are property of their respective owners. All rights reserved.&lt;/p&gt;&lt;/div&gt;</t>
  </si>
  <si>
    <t>4571574970175</t>
  </si>
  <si>
    <t>http://gd.image-qoo10.jp/li/758/312/4732312758.jpg</t>
  </si>
  <si>
    <t>&lt;div align="left"&gt;&lt;strong&gt;&lt;img src="https://gdetail.image-qoo10.jp/839/604445351/2023/1/f78cd7d8-0e53-46c6-be86-df65d163c0ab.jpg"&gt;&lt;br&gt;&lt;br&gt;■商品特徴&lt;/strong&gt;&lt;br&gt;&lt;p&gt;&lt;/p&gt;&lt;div class="youtubeadd"&gt;&lt;/div&gt;&lt;p&gt;&lt;/p&gt;&lt;br&gt;&lt;br&gt;&lt;p&gt;≪オクトパストラベラーII について≫&lt;/p&gt;&lt;p&gt;&lt;span style="font-size: medium;"&gt;&lt;strong&gt;旅立とう、君だけの物語へ――&lt;/strong&gt;&lt;/span&gt;&lt;br&gt;&lt;br&gt;&lt;/p&gt;&lt;p&gt;2018年に発売され、全世界出荷＋ダウンロードが300万本を突破した「オクトパストラベラー」のシリーズ完全新作RPG。&lt;br&gt;ドット絵と3DCGを融合した「HD-2D」のグラフィックが、さらなる進化を遂げて登場。&lt;br&gt;"ソリスティア”と呼ばれる新たな大地で、新たな時代に、新たな8人の旅が始まる。&lt;br&gt;何処に行くのか、何をするのか、そしてどの物語の主人公となるのか、&lt;br&gt;全ては君に託される。&lt;br&gt;&lt;br&gt;&lt;br&gt;物語の舞台となるのは、分かつ海を隔て&lt;br&gt;東西に大陸が位置する"ソリスティア”と呼ばれる地域。&lt;br&gt;&lt;br&gt;航路が開拓され大型船が海を往来し、&lt;br&gt;蒸気を使った新技術の発明に湧く時代。&lt;br&gt;&lt;br&gt;華やかな産業や文化に胸躍らせる者たちも、&lt;br&gt;戦乱や疫病や貧困に涙する者たちも存在する世界。&lt;br&gt;&lt;br&gt;そこで君は、&lt;br&gt;生まれた場所も、旅の目的も、&lt;br&gt;そして特技も異なる８人の旅人の一人となり、&lt;br&gt;自由に旅することができる。&lt;br&gt;&lt;br&gt;&lt;br&gt;&lt;/p&gt;&lt;p&gt;※本作のPS4™版を既にお持ちの場合、追加費用なしでPS5™版にアップグレードすることが可能です。&lt;br&gt;※PS4™ディスク版をお持ちの場合、PS5™ダウンロード版のダウンロード/プレイに際しディスクをPS5™本体に挿入いただく必要があるため、ディスクドライブ搭載モデルのPS5™を所有している必要があります。&lt;/p&gt;&lt;/div&gt;</t>
  </si>
  <si>
    <t>4988601011488</t>
  </si>
  <si>
    <t>雷電IIIMIKADO MANIAX [通常版] [PS4]</t>
  </si>
  <si>
    <t>http://gd.image-qoo10.jp/li/901/312/4732312901.jpg</t>
  </si>
  <si>
    <t>&lt;div align="left"&gt;&lt;strong&gt;&lt;img src="https://gdetail.image-qoo10.jp/839/604445351/2023/1/328616b9-8680-4374-9429-53353298b42a.jpg"&gt;&lt;br&gt;&lt;br&gt;■商品特徴&lt;/strong&gt;&lt;br&gt;&lt;p&gt;≪雷電III×MIKADO MANIAX 通常版 について≫&lt;/p&gt;&lt;p&gt;&lt;span style="font-size: medium;"&gt;&lt;strong&gt;『雷電』×『ゲーセンミカド』スペシャルコラボ第２弾！&lt;/strong&gt;&lt;/span&gt;&lt;br&gt;&lt;br&gt;&lt;/p&gt;&lt;p&gt;アーケード、家庭用で人気を博したシューティングゲーム『雷電III』が、&lt;br&gt;ゲーセンミカドプロデュースの豪華アーティスト陣によるBGMリミックスを加え、最新ハードに登場！&lt;br&gt;全ステージ/ボス曲がSIDEA/SIDEBの異なるテイストのアレンジで生まれ変わる！&lt;br&gt;参加アーティスト：佐藤豪バンド/HEAVY METAL RAIDEN/FANTOM IRIS/O.T.K./細井そうし/松本大輔/COSIO/ヨナオケイシ/Ryu☆/来兎/下田祐&lt;br&gt;&lt;br&gt;・ミカドマニアクスならではの新要素&lt;br&gt;さらにパワーアップしたBGMアレンジは、なんと20曲以上！&lt;br&gt;ステージごとにBGMを自由に設定できるサウンドモードを新実装し、自分好みのカスタマイズで雷電IIIの世界を体感できる！&lt;br&gt;さらに壁紙カスタマイズ機能、モニタ回転での縦画面モードにも対応し、さらなる臨場感を再現！&lt;br&gt;あたり判定表示ON、OFF機能も新規実装し、シューティング初心者の方にもよりフレンドリーに！&lt;br&gt;&lt;br&gt;・より遊びやすくなったゲームモード&lt;br&gt;アーケードを完全移植した「GAMEPLAY」、各ステージごとのスコア記録を競う「スコアアタックモード」、&lt;br&gt;ボス兵器と連戦する「ボスラッシュモード」など充実のゲームモードを搭載！&lt;br&gt;&lt;br&gt;・オンラインランキング、リプレイアップ機能を新規実装！&lt;br&gt;新実装の「ワールドランキングモード」では、オンラインランキングに加え、自分のプレイをオンライン上で公開できる「リプレイ公開機能」を初搭載！&lt;br&gt;自己記録のプレイムービーを全国に向けて発信したり、ライバルのプレイを研究する事ができる。&lt;br&gt;オンライン機能を活用し、世界中のプレイヤーと競い合おう！&lt;br&gt;&lt;br&gt;&lt;br&gt;&lt;/p&gt;&lt;p&gt;©MOSS CO.,LTD. ALL RIGHTS RESERVED. LICENSED BY SEIBU KAIHATSU INC. featuring Game Center Mikado.&lt;/p&gt;&lt;/div&gt;</t>
  </si>
  <si>
    <t>4562252050425</t>
  </si>
  <si>
    <t>http://gd.image-qoo10.jp/li/869/313/4732313869.jpg</t>
  </si>
  <si>
    <t>&lt;div align="left"&gt;&lt;strong&gt;&lt;img src="https://gdetail.image-qoo10.jp/839/604445351/2023/1/92c1042b-84fa-491e-a0c7-585d3e4ab696.jpg"&gt;&lt;br&gt;&lt;br&gt;■商品特徴&lt;/strong&gt;&lt;br&gt;&lt;p&gt;≪トルトゥーガ パイレーツ テイル について≫&lt;/p&gt;&lt;p&gt;&lt;span style="font-size: medium;"&gt;&lt;strong&gt;カリブ海最強（恐）海賊王を目指す海戦シミュレーションRPG&lt;/strong&gt;&lt;/span&gt;&lt;br&gt;&lt;br&gt;&lt;/p&gt;&lt;p&gt;今日からキミは、富と栄光を渇望する海賊船団のキャプテン&lt;br&gt;目指すは、誰もが恐れるカリブの絶対王者「キング・オブ・パイレーツ」だ！&lt;br&gt;&lt;br&gt;■海戦&lt;br&gt;ターン制のバトルで熟考の一手を打て&lt;br&gt;&lt;br&gt;ヘックスのグリッド上での海戦は、6 vs 6のターン制。&lt;br&gt;敵の戦闘力やリスクとリターンを考慮した位置取りと決断が重要&lt;br&gt;&lt;br&gt;■船のカスタマイズ&lt;br&gt;艦隊を整備・武装せよ！&lt;br&gt;&lt;br&gt;船の状態はＨＰや移動範囲、武器の性能に直結。整備とアップグレードで来たる海戦に備えよう&lt;br&gt;&lt;br&gt;■乗組員のマネジメント&lt;br&gt;「海賊の掟」を優位に使え！&lt;br&gt;&lt;br&gt;手に入れた富は山分けするのが海賊の掟であり、クルーのモチベーションに直結。破れば船団乗っ取りの事態にも&lt;br&gt;&lt;br&gt;■海賊伝説&lt;br&gt;黒ひげと危機一髪！？伝説の海賊と対峙せよ！ &lt;br&gt;&lt;br&gt;冒険の途中には伝説の海賊との出会いが待っている。敵対するか、味方にするか。さぁ、キミならどうする？&lt;br&gt;&lt;br&gt;※本製品はPS5への無料アップグレードに対応しております。&lt;br&gt;&lt;br&gt;&lt;br&gt;&lt;/p&gt;&lt;p&gt;【同梱物】&lt;br&gt;オリジナルサウンドトラックダウンロードURL&lt;br&gt;※パッケージ内面に印刷されています&lt;br&gt;&lt;br&gt;&lt;br&gt;&lt;/p&gt;&lt;p&gt;Tortuga - A Pirate's Tale © 2023 Kalypso Media Group GmbH. Published by Kalypso Media Group GmbH. Developed by Gaming Minds Studios. &lt;br&gt;All other logos, copyrights and trademarks are property of their respective owners. All rights reserved.&lt;/p&gt;&lt;/div&gt;</t>
  </si>
  <si>
    <t>4571558940217</t>
  </si>
  <si>
    <t>http://gd.image-qoo10.jp/li/181/315/4732315181.jpg</t>
  </si>
  <si>
    <t>&lt;div align="left"&gt;&lt;strong&gt;&lt;img src="https://gdetail.image-qoo10.jp/839/604445351/2023/1/67404fa9-8226-4294-86cc-ec709330e523.jpg"&gt;&lt;br&gt;&lt;br&gt;■商品特徴&lt;/strong&gt;&lt;br&gt;&lt;p&gt;≪ミスト探偵 について≫&lt;/p&gt;&lt;p&gt;&lt;span style="font-size: medium;"&gt;&lt;strong&gt;元警察官の私立探偵となり、ドット絵の世界で謎解きに挑戦！&lt;/strong&gt;&lt;/span&gt;&lt;br&gt;&lt;br&gt;&lt;/p&gt;&lt;p&gt;■ストーリー&lt;br&gt;　とある未来、そして自我を持つロボットと人間が同じ世界に生きていた時代。&lt;br&gt;互いを排除し合い時に互いに依存し合う、奇妙な関係が続いていた。&lt;br&gt;警察に失望し、仕事を辞め私立探偵となった元警察官の主人公は、事件を解決する傍ら酒に依存し平凡な日々を過ごしていた。&lt;br&gt;ある日天空に巨大な要塞が突如現れ太陽の光を遮り、都市は人工光の下で真昼のように明るく、影の下で欲望と強欲がささやく陰陽の世界へと変貌した。&lt;br&gt;そんな中、主人公はバーである失踪事件に遭遇する。&lt;br&gt;何の変哲もない事件だ、そう思った矢先、長年追い続けていた行方不明の殺人鬼の存在が浮かび上がる……。&lt;br&gt;現場の調査・証拠の分析・尋問などの手段で、謎と事件の真相に迫っていく主人公。&lt;br&gt;幻の裏に真実を見つけるか、それとも陰謀に飲み込まれるのか。&lt;br&gt;真実が明らかになった時、もっと大きな謎に包まれるかもしれない。&lt;br&gt;&lt;br&gt;■商品説明&lt;br&gt;・サイバーパンク世界で自由に探索&lt;br&gt;もしロボットが自分たちの神を持つとしたら、それはどのようなものだろうか？&lt;br&gt;そして、もしロボットにも人間と同じ権利があるとしたら...彼らは私たちを裏切るのだろうか？&lt;br&gt;肉体と機械の間に境界がないとしたら、生命とは何なのか？&lt;br&gt;このエキセントリックなサイバーパンクの世界には、すべての答えが隠されています。自由に探索して隠された真実を明らかにしましょう。&lt;br&gt;・グラフィックは職人芸レベル、綺麗なドット絵&lt;br&gt;驚くほど精細なレトロスタイルのドット絵と、モダンな雰囲気の照明や豪華な視覚効果が、&lt;br&gt;このユニークなサイバーパンクの世界に生命を吹き込んでいます。&lt;br&gt;また、音楽とサウンドデザインは、サスペンスとミステリーの層をより深いものにしています。&lt;br&gt;・手に汗握るストーリー展開&lt;br&gt;殺人現場を調査し、証拠を検証し、推理力を駆使して事件を少しずつ解決していくと共にストーリーが進行していきます。&lt;br&gt;霧が晴れた後、あなたは真実を知ることができるのか、それともさらに大きな謎を発見することができるのか？&lt;br&gt;・多種多様なパズルや謎解き&lt;br&gt;論理力、観察力、忍耐力が試される多種多様なパズルが登場します。&lt;br&gt;この奇妙で活気に満ちた世界では、物語と様々な要素が巧みに組み合わされ、あなたの旅をより豊かなものにしてくれるでしょう。&lt;br&gt;&lt;br&gt;&lt;br&gt;&lt;/p&gt;&lt;p&gt;2022 Thermite Games All Rights Reserved. Published by Game Source Entertainment in Japan and Asia.&lt;/p&gt;&lt;/div&gt;</t>
  </si>
  <si>
    <t>4580694042921</t>
  </si>
  <si>
    <t>雷電IIIMIKADO MANIAX [限定版] [PS4]</t>
  </si>
  <si>
    <t>http://gd.image-qoo10.jp/li/271/315/4732315271.jpg</t>
  </si>
  <si>
    <t>&lt;div align="left"&gt;&lt;strong&gt;&lt;img src="https://gdetail.image-qoo10.jp/839/604445351/2023/1/009c6e8a-8ea1-4404-92c6-12124ed3af6d.jpg"&gt;&lt;br&gt;&lt;br&gt;■商品特徴&lt;/strong&gt;&lt;br&gt;&lt;p&gt;≪雷電III×MIKADO MANIAX 限定版 について≫&lt;/p&gt;&lt;p&gt;&lt;span style="font-size: medium;"&gt;&lt;strong&gt;『雷電』×『ゲーセンミカド』スペシャルコラボ第２弾！&lt;/strong&gt;&lt;/span&gt;&lt;br&gt;&lt;br&gt;&lt;/p&gt;&lt;p&gt;アーケード、家庭用で人気を博したシューティングゲーム『雷電III』が、&lt;br&gt;ゲーセンミカドプロデュースの豪華アーティスト陣によるBGMリミックスを加え、最新ハードに登場！&lt;br&gt;全ステージ/ボス曲がSIDEA/SIDEBの異なるテイストのアレンジで生まれ変わる！&lt;br&gt;参加アーティスト：佐藤豪バンド/HEAVY METAL RAIDEN/FANTOM IRIS/O.T.K./細井そうし/松本大輔/COSIO/ヨナオケイシ/Ryu☆/来兎/下田祐&lt;br&gt;&lt;br&gt;・ミカドマニアクスならではの新要素&lt;br&gt;さらにパワーアップしたBGMアレンジは、なんと20曲以上！&lt;br&gt;ステージごとにBGMを自由に設定できるサウンドモードを新実装し、自分好みのカスタマイズで雷電IIIの世界を体感できる！&lt;br&gt;さらに壁紙カスタマイズ機能、モニタ回転での縦画面モードにも対応し、さらなる臨場感を再現！&lt;br&gt;あたり判定表示ON、OFF機能も新規実装し、シューティング初心者の方にもよりフレンドリーに！&lt;br&gt;&lt;br&gt;・より遊びやすくなったゲームモード&lt;br&gt;アーケードを完全移植した「GAMEPLAY」、各ステージごとのスコア記録を競う「スコアアタックモード」、&lt;br&gt;ボス兵器と連戦する「ボスラッシュモード」など充実のゲームモードを搭載！&lt;br&gt;&lt;br&gt;・オンラインランキング、リプレイアップ機能を新規実装！&lt;br&gt;新実装の「ワールドランキングモード」では、オンラインランキングに加え、自分のプレイをオンライン上で公開できる「リプレイ公開機能」を初搭載！&lt;br&gt;自己記録のプレイムービーを全国に向けて発信したり、ライバルのプレイを研究する事ができる。&lt;br&gt;オンライン機能を活用し、世界中のプレイヤーと競い合おう！&lt;br&gt;&lt;br&gt;・限定版はジオラマペーパークラフト、2枚組サントラCD、着せ替えジャケット付きの豪華ボックス仕様&lt;br&gt;限定版は新規アレンジBGM全曲収録+ボーナストラック、オリジナルサウンドトラックの2枚組CDに加え、&lt;br&gt;ゲーム中のシーンを再現したジオラマペーパークラフトを同梱！パッケージ着せ替えジャケットセットも収録の豪華仕様！&lt;br&gt;&lt;br&gt;&lt;br&gt;&lt;/p&gt;&lt;p&gt;【同梱物】&lt;br&gt;1. ジオラマペーパークラフト&lt;br&gt;2. 2枚組サントラCD&lt;br&gt;3. 着せ替えジャケット&lt;br&gt;&lt;br&gt;&lt;br&gt;&lt;/p&gt;&lt;p&gt;©MOSS CO.,LTD. ALL RIGHTS RESERVED. LICENSED BY SEIBU KAIHATSU INC. featuring Game Center Mikado.&lt;/p&gt;&lt;/div&gt;</t>
  </si>
  <si>
    <t>4562252050432</t>
  </si>
  <si>
    <t>http://gd.image-qoo10.jp/li/374/315/4732315374.jpg</t>
  </si>
  <si>
    <t>&lt;div align="left"&gt;&lt;strong&gt;&lt;img src="https://gdetail.image-qoo10.jp/839/604445351/2023/1/40686749-5706-47b8-8c45-d7e023cca346.jpg"&gt;&lt;br&gt;&lt;br&gt;■商品特徴&lt;/strong&gt;&lt;br&gt;&lt;p&gt;≪紅月ゆれる恋あかり 通常版について≫&lt;/p&gt;&lt;p&gt;&lt;span style="font-size: medium;"&gt;&lt;strong&gt;刃煌めく瞬間、少女たちは全力で駆け抜ける―&lt;/strong&gt;&lt;/span&gt;&lt;br&gt;&lt;br&gt;&lt;/p&gt;&lt;p&gt;かたや東は《 風嶺 》 、こなた西は 《 朱雀院 》&lt;br&gt;&lt;br&gt;刃道――それは 204X 年の日本でもっとも熱い、真剣で戦う近未来スポーツ。&lt;br&gt;そんな刃道を教える叢雲学園に今年、二人の少女が入学してきた。&lt;br&gt;&lt;br&gt;一人は荒々しくも情熱的、内に秘めた比類なき力を刃に乗せる《 風嶺雪月花 》 。&lt;br&gt;一人は怜悧で正確無比、恐るべき頭脳と天才的な剣術センスを持つ《 朱雀院紅葉 》 。&lt;br&gt;&lt;br&gt;境遇も性格もまるで違う二人は、ともに学園最高峰《 刀仕禰宜 》 の称号を狙う。&lt;br&gt;&lt;br&gt;主人公《 村垣伊織 》 は学園に臨時教師として招かれ、&lt;br&gt;雪月花と紅葉が所属する特甲級「篁組」の副担任を命じられる。&lt;br&gt;&lt;br&gt;しかしこの篁組の生徒たちは……とんでもない問題児ばかりだった！&lt;br&gt;&lt;br&gt;真面目でおっとりしているが、伊織のことになると狂信的な暴走を見せる《 九鬼旭 》 、&lt;br&gt;自分は自分だけのもの、どこまでもワガママギャルな《 十部梨々夢 》 。&lt;br&gt;&lt;br&gt;クセが強すぎる生徒たちを、果たして伊織は無事に導いていくことはできるのか。&lt;br&gt;学園最高峰《 刀仕禰宜 》 の称号はいったい誰の手に渡るのか。&lt;br&gt;そして伊織との、恋の明かりは誰にともるのか。&lt;br&gt;&lt;br&gt;八卦揚々、見合うて待ったなし――いざ尋常に、勝負。&lt;br&gt;&lt;br&gt;&lt;br&gt;&lt;/p&gt;&lt;p&gt;©CRYSTALiA/SOFTPAL Inc./ENTERGRAM&lt;/p&gt;&lt;/div&gt;</t>
  </si>
  <si>
    <t>4935066605400</t>
  </si>
  <si>
    <t>http://gd.image-qoo10.jp/li/694/315/4732315694.jpg</t>
  </si>
  <si>
    <t>&lt;div align="left"&gt;&lt;strong&gt;&lt;img src="https://gdetail.image-qoo10.jp/839/604445351/2023/1/425e8878-1018-4a61-8058-dd52f618613d.jpg"&gt;&lt;br&gt;&lt;br&gt;■商品特徴&lt;/strong&gt;&lt;br&gt;&lt;p&gt;≪龍が如く 維新！ 極 について≫&lt;/p&gt;&lt;p&gt;&lt;span style="font-size: medium;"&gt;&lt;strong&gt;かつて日本には、英雄がいた。&lt;/strong&gt;&lt;/span&gt;&lt;br&gt;&lt;br&gt;&lt;/p&gt;&lt;p&gt;不朽の名作「龍が如く 維新！」が装い新たに登場！&lt;br&gt;本作では、"維新の英雄である坂本龍馬が、幕末最強の剣客集団・新選組に入隊していたら…”&lt;br&gt;という壮大な物語が描かれます。&lt;br&gt;Unreal Engineで表現された美麗なグラフィックに加え、刷新されたシリーズオールスターキャラクターの共演、&lt;br&gt;更に爽快感の増したバトルシステム、新規ミニゲーム等、あらゆる進化を遂げた「極」の名にふさわしいフルリメイク作品です。&lt;br&gt;&lt;br&gt;&lt;br&gt;■進化を遂げた美麗なグラフィック表現&lt;br&gt;Unreal Engineを採用することで、更に美しいグラフィック表現へと進化。&lt;br&gt;ライティングやエフェクトなど、細部にわたってオリジナル版から大幅な品質向上を実現しています。&lt;br&gt;&lt;br&gt;■作品の壁を越えたオールスターキャラの共演&lt;br&gt;一部キャストを刷新し、新たに「龍が如く０」、「龍が如く６」、「龍が如く７」の3作品からも人気キャラクターたちが登場。&lt;br&gt;作品の壁を越えて集った、シリーズオールスターによって描かれる熱き男たちの人間ドラマにご注目ください。&lt;br&gt;&lt;br&gt;■豪快、且つ奥深いバトルシステム&lt;br&gt;好評を博した、4つのスタイルを自在に駆使して戦うバトルシステムは健在。&lt;br&gt;更に本作では、様々な特殊効果を発揮する"隊士スキル”をメインシナリオでも使用できるようになり、&lt;br&gt;ド派手な必殺技を繰り出す爽快感と、戦略性の高いバトルをお楽しみいただけます。&lt;br&gt;&lt;br&gt;&lt;br&gt;&lt;/p&gt;&lt;p&gt;©SEGA&lt;/p&gt;&lt;/div&gt;</t>
  </si>
  <si>
    <t>4974365825607</t>
  </si>
  <si>
    <t>さくらもゆ- as the Night s Reincarnation - [通常版] [PS4]</t>
  </si>
  <si>
    <t>http://gd.image-qoo10.jp/li/790/315/4732315790.jpg</t>
  </si>
  <si>
    <t>&lt;div align="left"&gt;&lt;strong&gt;&lt;img src="https://gdetail.image-qoo10.jp/839/604445351/2023/1/384e5554-7761-405c-9e26-cb1f4c695092.jpg"&gt;&lt;br&gt;&lt;br&gt;■商品特徴&lt;/strong&gt;&lt;br&gt;&lt;p&gt;≪さくら、もゆ。-as the Night's, Reincarnation-　通常版 について≫&lt;/p&gt;&lt;p&gt;&lt;span style="font-size: medium;"&gt;&lt;strong&gt;それは、幾千の夜を舞う、さくらと少女たちの物語―&lt;/strong&gt;&lt;/span&gt;&lt;br&gt;&lt;br&gt;&lt;/p&gt;&lt;p&gt;――これは"魔法少女”のための物語だ。&lt;br&gt;遠い昔。&lt;br&gt;幾人かの特別な女の子たち――"魔法少女”が人類の未来を救ったという。&lt;br&gt;その闘いは熾烈を極めた。&lt;br&gt;誰もが傷つき。　誰もが泣いて。　誰もが祈った。&lt;br&gt;ごく当たり前にすぎる"戦いの物語”がそこにはあった。&lt;br&gt;&lt;br&gt;しかし……。&lt;br&gt;&lt;br&gt;傷つき。　泣いて。　祈っても。&lt;br&gt;&lt;br&gt;少女らは誰に感謝されることもなく。&lt;br&gt;誰に賞賛されることもなく。&lt;br&gt;……誰に、知られることもなく。&lt;br&gt;&lt;br&gt;それでも"戦い”は、無事に終わった。&lt;br&gt;"人類の未来を守るための物語”を、これ以上ないハッピーエンドに導いた。&lt;br&gt;そしてそれからおよそ十年後の現在。&lt;br&gt;&lt;br&gt;……春。&lt;br&gt;&lt;br&gt;さくら咲き乱れる出会いと別れのその季節。&lt;br&gt;かつて人類の未来を救った少女たちは、今はもう"魔法”を忘れごくふつうの少女として生きていた。&lt;br&gt;誰もが当たり前に遭遇する、ごくごくふつうの当たり前な困難に、頭を抱え、迷い、生きる道を探してた。&lt;br&gt;そんなある日。&lt;br&gt;さくら舞い散る、春の中。&lt;br&gt;&lt;br&gt;「……お願いします」&lt;br&gt;&lt;br&gt;少年、奏大雅は、もうひとつの春と再び出会った。&lt;br&gt;「お願いします。どうか私を、魔法少女に戻してください」&lt;br&gt;これは"魔法少女”のための物語……。&lt;br&gt;なんかでは、ない。&lt;br&gt;&lt;br&gt;これは、幸せを探し出すための物語。&lt;br&gt;これは、あなたの人生のための、物語。&lt;br&gt;&lt;br&gt;さくらもゆ"夜”の中……。&lt;br&gt;&lt;br&gt;もう二度と、君が悲しまなくてもいいように&lt;br&gt;さあ、引き金を引け。&lt;br&gt;たったひとりの君を救うため。&lt;br&gt;&lt;br&gt;俺は。&lt;br&gt;&lt;br&gt;俺は何度だって、散りゆくのだと――……&lt;br&gt;&lt;br&gt;&lt;br&gt;&lt;/p&gt;&lt;p&gt;©Favorite/ENTERGRAM&lt;/p&gt;&lt;/div&gt;</t>
  </si>
  <si>
    <t>4935066604236</t>
  </si>
  <si>
    <t>http://gd.image-qoo10.jp/li/957/315/4732315957.jpg</t>
  </si>
  <si>
    <t>&lt;div align="left"&gt;&lt;strong&gt;&lt;img src="https://gdetail.image-qoo10.jp/839/604445351/2023/1/61f639fc-10b7-4079-8087-36aa1ba14071.jpg"&gt;&lt;br&gt;&lt;br&gt;■商品特徴&lt;/strong&gt;&lt;br&gt;&lt;p&gt;≪思い出抱えてアイにコイ!!　通常版 について≫&lt;/p&gt;&lt;p&gt;&lt;span style="font-size: medium;"&gt;&lt;strong&gt;もう一度、私たちに会いに来てね？&lt;/strong&gt;&lt;/span&gt;&lt;br&gt;&lt;br&gt;&lt;/p&gt;&lt;p&gt;春、出会いと別れの季節。&lt;br&gt;酒匂晴輝が、小学3年生への進級を目前に控えていた春休み。&lt;br&gt;近所に住む栗山兎鞠(くりやまとまり)、 所沢郁(ところざわいく)、 洲郷千聖(すごうちさと)、&lt;br&gt;たちとの仲良しグループに、新たな仲間が加わった。&lt;br&gt;&lt;br&gt;隣町に住む春ノ原優菜(はるのはらゆうな)、 引っ越してきた西溪静流(にしたにしずる)。&lt;br&gt;&lt;br&gt;しかし皮肉にもそれと同じタイミングで、晴輝は遠くへ引っ越すことが決まっており、大好きな仲間たちとも離れ離れになってしまう。&lt;br&gt;&lt;br&gt;そしてそれから何年も経った春。&lt;br&gt;父の海外赴任を機に、大学受験を控えた晴輝は単身日本に残ることを決める。&lt;br&gt;その結果、親戚の持つアパートで生活することになるが……。&lt;br&gt;実はそのアパート、かつて仲良しグループと別れた街にあるという。&lt;br&gt;&lt;br&gt;こうして再び重なり合う晴輝とヒロインたちとの運命のレール。&lt;br&gt;&lt;br&gt;昔のように受け入れてくれるのか心配もあったが、久しぶりにもかかわらず、晴輝の帰還をみんな喜び、温かく迎えてくれる。&lt;br&gt;ただ晴輝にとっては"女の子”から、綺麗な大人の"女性”へと成長したヒロインたちに囲まれると、&lt;br&gt;嬉しさ以上に照れくささでいっぱいになってしまうほど。&lt;br&gt;&lt;br&gt;思い出話で昔を振り返りつつ、空白の期間を埋めることでお互いを知り、幼なじみからもっと特別な関係へ……。&lt;br&gt;&lt;br&gt;&lt;br&gt;&lt;/p&gt;&lt;p&gt;©HOOKSOFT/ENTERGRAM&lt;/p&gt;&lt;/div&gt;</t>
  </si>
  <si>
    <t>4935066605639</t>
  </si>
  <si>
    <t>http://gd.image-qoo10.jp/li/053/316/4732316053.jpg</t>
  </si>
  <si>
    <t>&lt;div align="left"&gt;&lt;strong&gt;&lt;img src="https://gdetail.image-qoo10.jp/839/604445351/2023/1/d0672d6a-7c70-4ae8-b641-d41c1d445e69.jpg"&gt;&lt;br&gt;&lt;br&gt;■商品特徴&lt;/strong&gt;&lt;br&gt;&lt;p&gt;≪恋する彼女の不器用な舞台 通常版について≫&lt;/p&gt;&lt;p&gt;&lt;span style="font-size: medium;"&gt;&lt;strong&gt;私と一緒に、夢を追いかけてくれる？&lt;/strong&gt;&lt;/span&gt;&lt;br&gt;&lt;br&gt;&lt;/p&gt;&lt;p&gt;私立 早久保学園は、学生にとってのメインイベントである秋の文化祭に向けて、大いに賑わっていた。&lt;br&gt;――しかし、部員数の少ない通称・弱小部たちはみんな頭を抱えていた。&lt;br&gt;それは "文化祭で生徒会が与えた課題をクリア出来なければ廃部にする” という厄介な条件を突き付けられていたから。&lt;br&gt;&lt;br&gt;そして、主人公・宮国一悟が所属している文芸部にも通達がやってきた。&lt;br&gt;それは "文芸部の部誌が 100部売れなければ廃部にする” というもの。&lt;br&gt;「文芸誌の需要があるなら、部室と部費を提供する意味がある」 と学生会は言う。&lt;br&gt;&lt;br&gt;元は名女優で、現在は同じ文芸部員の幼なじみ・十川真優 （とがわ まゆう） は、「わたしの居場所がなくなる」 と迷惑がり、&lt;br&gt;現役で作家をしている後輩・七瀬千奈 （ななせ せな） は、「文芸部以外に活動したい部活なんてない」 と困惑する。&lt;br&gt;しかし、たった 3人だけの文芸部員たちは、解決策を見い出せないでいた。&lt;br&gt;&lt;br&gt;そんな彼らのもとへやってきたのは、演劇部部長・千代田百花 （ちよだ ももか）。&lt;br&gt;「上演実績の無い演劇部は演劇部とは呼べない。 今度の文化祭で演劇の上演が出来ないのであれば、廃部にする」&lt;br&gt;という通達が学生会から出されたものの、演劇部の部員数はたったの 2人。舞台上演など到底無理な話。 だから──&lt;br&gt;「文芸部に脚本を書いてもらって、出演もしてほしい！&lt;br&gt;　そして、真優ちゃんには再び女優として舞台に立って欲しい !!」 と言う百花。&lt;br&gt;&lt;br&gt;&lt;br&gt;果たして文芸部と演劇部は、学生会からの課題を無事クリア出来るのか？&lt;br&gt;真優は再び舞台に立つことになるのか？　そして、一悟と女の子たちの恋の行方は？&lt;br&gt;様々な問題を抱えながらも、文化祭の開催日は刻一刻と迫っていく――&lt;br&gt;&lt;br&gt;&lt;br&gt;&lt;/p&gt;&lt;p&gt;©CUBE/ENTERGRAM&lt;/p&gt;&lt;/div&gt;</t>
  </si>
  <si>
    <t>4935066605691</t>
  </si>
  <si>
    <t>ライザのアトリエ3 終わりの錬金術士と秘密の鍵 [通常版] [PS4]</t>
  </si>
  <si>
    <t>http://gd.image-qoo10.jp/li/075/316/4732316075.jpg</t>
  </si>
  <si>
    <t>&lt;div align="left"&gt;&lt;strong&gt;&lt;img src="https://gdetail.image-qoo10.jp/839/604445351/2023/1/2a5a9abe-f6c3-4cdc-a9b9-748fac7285a5.jpg"&gt;&lt;br&gt;&lt;br&gt;■商品特徴&lt;/strong&gt;&lt;br&gt;&lt;p&gt;≪ライザのアトリエ３ ～終わりの錬金術士と秘密の鍵～ 通常版 について≫&lt;/p&gt;&lt;p&gt;全世界累計出荷本数130万本を超える「秘密」シリーズの最新作が登場！&lt;br&gt;成長したライザと仲間たちとともに”最後の夏の冒険”へ―― 。&lt;br&gt;錬金術の根源・世界の謎・ライザと仲間達それぞれの目標の終着点をテーマに、&lt;br&gt;ライザたちの冒険の終わりに相応しいフィナーレを描きます。&lt;br&gt;&lt;br&gt;「アトリエ」シリーズ最大級の広大なフィールド！&lt;br&gt;冒険の舞台は4つの地方。&lt;br&gt;地方ごとに様々な特色があり、エモーショナルで美しい景観を楽しみながら、&lt;br&gt;ライザたちと一緒に広大なフィールドを駆け回ることができます。&lt;br&gt;&lt;br&gt;また、今作では複数のマップがシームレスに繋がったフィールドになっており、&lt;br&gt;各マップ間をロードを挟まずに移動することが可能に。&lt;br&gt;&lt;br&gt;未知の力を持つ「鍵」が攻略の切り札に！&lt;br&gt;コアシステムとして、様々なシーンで生成できる「鍵」が登場。&lt;br&gt;「鍵」には様々な種類があり、入手した「鍵」は探索・調合・戦闘の&lt;br&gt;様々な場面で使用することができます。&lt;br&gt;&lt;br&gt;パーティメンバーは11人！&lt;br&gt;前作までに登場したキャラクターたちとの再会や、物語のカギを担う新たな人物も登場。&lt;br&gt;個性豊かな仲間たちと、冒険を楽しもう！&lt;/p&gt;&lt;/div&gt;</t>
  </si>
  <si>
    <t>4988615168475</t>
  </si>
  <si>
    <t>http://gd.image-qoo10.jp/li/102/316/4732316102.jpg</t>
  </si>
  <si>
    <t>&lt;div align="left"&gt;&lt;strong&gt;&lt;img src="https://gdetail.image-qoo10.jp/839/604445351/2023/1/26d993cf-5e7d-4821-9657-b1451116f2df.jpg"&gt;&lt;br&gt;&lt;br&gt;■商品特徴&lt;/strong&gt;&lt;br&gt;&lt;p&gt;≪思い出抱えてアイにコイ!!　完全生産限定版 について≫&lt;/p&gt;&lt;p&gt;&lt;span style="font-size: medium;"&gt;&lt;strong&gt;もう一度、私たちに会いに来てね？&lt;/strong&gt;&lt;/span&gt;&lt;br&gt;&lt;br&gt;&lt;/p&gt;&lt;p&gt;春、出会いと別れの季節。&lt;br&gt;酒匂晴輝が、小学3年生への進級を目前に控えていた春休み。&lt;br&gt;近所に住む栗山兎鞠(くりやまとまり)、 所沢郁(ところざわいく)、 洲郷千聖(すごうちさと)、&lt;br&gt;たちとの仲良しグループに、新たな仲間が加わった。&lt;br&gt;&lt;br&gt;隣町に住む春ノ原優菜(はるのはらゆうな)、 引っ越してきた西溪静流(にしたにしずる)。&lt;br&gt;&lt;br&gt;しかし皮肉にもそれと同じタイミングで、晴輝は遠くへ引っ越すことが決まっており、大好きな仲間たちとも離れ離れになってしまう。&lt;br&gt;&lt;br&gt;そしてそれから何年も経った春。&lt;br&gt;父の海外赴任を機に、大学受験を控えた晴輝は単身日本に残ることを決める。&lt;br&gt;その結果、親戚の持つアパートで生活することになるが……。&lt;br&gt;実はそのアパート、かつて仲良しグループと別れた街にあるという。&lt;br&gt;&lt;br&gt;こうして再び重なり合う晴輝とヒロインたちとの運命のレール。&lt;br&gt;&lt;br&gt;昔のように受け入れてくれるのか心配もあったが、久しぶりにもかかわらず、晴輝の帰還をみんな喜び、温かく迎えてくれる。&lt;br&gt;ただ晴輝にとっては"女の子”から、綺麗な大人の"女性”へと成長したヒロインたちに囲まれると、&lt;br&gt;嬉しさ以上に照れくささでいっぱいになってしまうほど。&lt;br&gt;&lt;br&gt;思い出話で昔を振り返りつつ、空白の期間を埋めることでお互いを知り、幼なじみからもっと特別な関係へ……。&lt;br&gt;&lt;br&gt;&lt;br&gt;&lt;/p&gt;&lt;p&gt;【限定版同梱物】&lt;br&gt;1. B2タペストリー&lt;br&gt;2. 主題歌＆サンドトラックCD&lt;br&gt;&lt;br&gt;&lt;br&gt;&lt;/p&gt;&lt;p&gt;©HOOKSOFT/ENTERGRAM&lt;/p&gt;&lt;/div&gt;</t>
  </si>
  <si>
    <t>4935066605646</t>
  </si>
  <si>
    <t>http://gd.image-qoo10.jp/li/107/316/4732316107.jpg</t>
  </si>
  <si>
    <t>&lt;div align="left"&gt;&lt;strong&gt;&lt;img src="https://gdetail.image-qoo10.jp/839/604445351/2023/1/5a37c5db-00b1-47d8-abdf-c41a2dca1333.jpg"&gt;&lt;br&gt;&lt;br&gt;■商品特徴&lt;/strong&gt;&lt;br&gt;&lt;p&gt;≪恋する彼女の不器用な舞台 完全生産限定版について≫&lt;/p&gt;&lt;p&gt;&lt;span style="font-size: medium;"&gt;&lt;strong&gt;私と一緒に、夢を追いかけてくれる？&lt;/strong&gt;&lt;/span&gt;&lt;br&gt;&lt;br&gt;&lt;/p&gt;&lt;p&gt;私立 早久保学園は、学生にとってのメインイベントである秋の文化祭に向けて、大いに賑わっていた。&lt;br&gt;――しかし、部員数の少ない通称・弱小部たちはみんな頭を抱えていた。&lt;br&gt;それは "文化祭で生徒会が与えた課題をクリア出来なければ廃部にする” という厄介な条件を突き付けられていたから。&lt;br&gt;&lt;br&gt;そして、主人公・宮国一悟が所属している文芸部にも通達がやってきた。&lt;br&gt;それは "文芸部の部誌が 100部売れなければ廃部にする” というもの。&lt;br&gt;「文芸誌の需要があるなら、部室と部費を提供する意味がある」 と学生会は言う。&lt;br&gt;&lt;br&gt;元は名女優で、現在は同じ文芸部員の幼なじみ・十川真優 （とがわ まゆう） は、「わたしの居場所がなくなる」 と迷惑がり、&lt;br&gt;現役で作家をしている後輩・七瀬千奈 （ななせ せな） は、「文芸部以外に活動したい部活なんてない」 と困惑する。&lt;br&gt;しかし、たった 3人だけの文芸部員たちは、解決策を見い出せないでいた。&lt;br&gt;&lt;br&gt;そんな彼らのもとへやってきたのは、演劇部部長・千代田百花 （ちよだ ももか）。&lt;br&gt;「上演実績の無い演劇部は演劇部とは呼べない。 今度の文化祭で演劇の上演が出来ないのであれば、廃部にする」&lt;br&gt;という通達が学生会から出されたものの、演劇部の部員数はたったの 2人。舞台上演など到底無理な話。 だから──&lt;br&gt;「文芸部に脚本を書いてもらって、出演もしてほしい！&lt;br&gt;　そして、真優ちゃんには再び女優として舞台に立って欲しい !!」 と言う百花。&lt;br&gt;&lt;br&gt;&lt;br&gt;果たして文芸部と演劇部は、学生会からの課題を無事クリア出来るのか？&lt;br&gt;真優は再び舞台に立つことになるのか？　そして、一悟と女の子たちの恋の行方は？&lt;br&gt;様々な問題を抱えながらも、文化祭の開催日は刻一刻と迫っていく――&lt;br&gt;&lt;br&gt;&lt;br&gt;&lt;/p&gt;&lt;p&gt;【限定版同梱物】&lt;br&gt;1. B2タペストリー&lt;br&gt;2. オリジナルサウンドトラック&lt;br&gt;&lt;br&gt;&lt;br&gt;&lt;/p&gt;&lt;p&gt;©CUBE/ENTERGRAM&lt;/p&gt;&lt;/div&gt;</t>
  </si>
  <si>
    <t>4935066605707</t>
  </si>
  <si>
    <t>http://gd.image-qoo10.jp/li/130/316/4732316130.jpg</t>
  </si>
  <si>
    <t>&lt;div align="left"&gt;&lt;strong&gt;&lt;img src="https://gdetail.image-qoo10.jp/839/604445351/2023/1/98b4f8ca-5a14-4ca6-b40b-3ff89dd7143f.jpg"&gt;&lt;br&gt;&lt;br&gt;■商品特徴&lt;/strong&gt;&lt;br&gt;&lt;p&gt;≪紅月ゆれる恋あかり 完全生産限定版について≫&lt;/p&gt;&lt;p&gt;&lt;span style="font-size: medium;"&gt;&lt;strong&gt;刃煌めく瞬間、少女たちは全力で駆け抜ける―&lt;/strong&gt;&lt;/span&gt;&lt;br&gt;&lt;br&gt;&lt;/p&gt;&lt;p&gt;かたや東は《 風嶺 》 、こなた西は 《 朱雀院 》&lt;br&gt;&lt;br&gt;刃道――それは 204X 年の日本でもっとも熱い、真剣で戦う近未来スポーツ。&lt;br&gt;そんな刃道を教える叢雲学園に今年、二人の少女が入学してきた。&lt;br&gt;&lt;br&gt;一人は荒々しくも情熱的、内に秘めた比類なき力を刃に乗せる《 風嶺雪月花 》 。&lt;br&gt;一人は怜悧で正確無比、恐るべき頭脳と天才的な剣術センスを持つ《 朱雀院紅葉 》 。&lt;br&gt;&lt;br&gt;境遇も性格もまるで違う二人は、ともに学園最高峰《 刀仕禰宜 》 の称号を狙う。&lt;br&gt;&lt;br&gt;主人公《 村垣伊織 》 は学園に臨時教師として招かれ、&lt;br&gt;雪月花と紅葉が所属する特甲級「篁組」の副担任を命じられる。&lt;br&gt;&lt;br&gt;しかしこの篁組の生徒たちは……とんでもない問題児ばかりだった！&lt;br&gt;&lt;br&gt;真面目でおっとりしているが、伊織のことになると狂信的な暴走を見せる《 九鬼旭 》 、&lt;br&gt;自分は自分だけのもの、どこまでもワガママギャルな《 十部梨々夢 》 。&lt;br&gt;&lt;br&gt;クセが強すぎる生徒たちを、果たして伊織は無事に導いていくことはできるのか。&lt;br&gt;学園最高峰《 刀仕禰宜 》 の称号はいったい誰の手に渡るのか。&lt;br&gt;そして伊織との、恋の明かりは誰にともるのか。&lt;br&gt;&lt;br&gt;八卦揚々、見合うて待ったなし――いざ尋常に、勝負。&lt;br&gt;&lt;br&gt;&lt;br&gt;&lt;/p&gt;&lt;p&gt;【限定版同梱物】&lt;br&gt;1. B2タペストリー&lt;br&gt;2. アクリルコースター２種&lt;br&gt;&lt;br&gt;&lt;br&gt;&lt;/p&gt;&lt;p&gt;©CRYSTALiA/SOFTPAL Inc./ENTERGRAM&lt;/p&gt;&lt;/div&gt;</t>
  </si>
  <si>
    <t>4935066605417</t>
  </si>
  <si>
    <t>ライザのアトリエ3 終わりの錬金術士と秘密の鍵 プレミアムボックス [PS4]</t>
  </si>
  <si>
    <t>http://gd.image-qoo10.jp/li/204/316/4732316204.jpg</t>
  </si>
  <si>
    <t>&lt;div align="left"&gt;&lt;strong&gt;&lt;img src="https://gdetail.image-qoo10.jp/839/604445351/2023/1/774efb1e-ee5c-47c9-a6e1-81065f906866.jpg"&gt;&lt;br&gt;&lt;br&gt;■商品特徴&lt;/strong&gt;&lt;br&gt;&lt;p&gt;≪ライザのアトリエ３ ～終わりの錬金術士と秘密の鍵～ プレミアムボックス について≫&lt;/p&gt;&lt;p&gt;全世界累計出荷本数130万本を超える「秘密」シリーズの最新作が登場！&lt;br&gt;成長したライザと仲間たちとともに”最後の夏の冒険”へ―― 。&lt;br&gt;錬金術の根源・世界の謎・ライザと仲間達それぞれの目標の終着点をテーマに、&lt;br&gt;ライザたちの冒険の終わりに相応しいフィナーレを描きます。&lt;br&gt;&lt;br&gt;「アトリエ」シリーズ最大級の広大なフィールド！&lt;br&gt;冒険の舞台は4つの地方。&lt;br&gt;地方ごとに様々な特色があり、エモーショナルで美しい景観を楽しみながら、&lt;br&gt;ライザたちと一緒に広大なフィールドを駆け回ることができます。&lt;br&gt;&lt;br&gt;また、今作では複数のマップがシームレスに繋がったフィールドになっており、&lt;br&gt;各マップ間をロードを挟まずに移動することが可能に。&lt;br&gt;&lt;br&gt;未知の力を持つ「鍵」が攻略の切り札に！&lt;br&gt;コアシステムとして、様々なシーンで生成できる「鍵」が登場。&lt;br&gt;「鍵」には様々な種類があり、入手した「鍵」は探索・調合・戦闘の&lt;br&gt;様々な場面で使用することができます。&lt;br&gt;&lt;br&gt;パーティメンバーは11人！&lt;br&gt;前作までに登場したキャラクターたちとの再会や、物語のカギを担う新たな人物も登場。&lt;br&gt;個性豊かな仲間たちと、冒険を楽しもう！&lt;br&gt;&lt;br&gt;&lt;br&gt;&lt;/p&gt;&lt;p&gt;【プレミアムボックス同梱内容】&lt;br&gt;1. ライザ専用 先行配信衣装「クーケン渚のマリンルック」ダウンロードシリアル&lt;br&gt;2. ライザのアトリエ３ 描き下ろしイラストB２布ポスター&lt;br&gt;3. ライザのアトリエ３ アートブック&lt;br&gt;4. ライザのアトリエ３ 特製クリアファイル２種セット&lt;br&gt;5. ライザのアトリエ３アクリルミニキャラチャーム&lt;br&gt;※同梱物の内容及び名称は予告なく変更する場合がございます。&lt;br&gt;※ライザ専用 先行配信衣装 ダウンロードシリアルは、後日無料配信予定です。&lt;/p&gt;&lt;/div&gt;</t>
  </si>
  <si>
    <t>4988615168499</t>
  </si>
  <si>
    <t>さくらもゆ- as the Night s Reincarnation - [完全生産限定版] [PS4]</t>
  </si>
  <si>
    <t>http://gd.image-qoo10.jp/li/254/316/4732316254.jpg</t>
  </si>
  <si>
    <t>&lt;div align="left"&gt;&lt;strong&gt;&lt;img src="https://gdetail.image-qoo10.jp/839/604445351/2023/1/7c5256fd-ca92-4271-b968-e79b6c7c5fe9.jpg"&gt;&lt;br&gt;&lt;br&gt;■商品特徴&lt;/strong&gt;&lt;br&gt;&lt;p&gt;≪さくら、もゆ。-as the Night's, Reincarnation-　完全生産限定版 について≫&lt;/p&gt;&lt;p&gt;&lt;span style="font-size: medium;"&gt;&lt;strong&gt;それは、幾千の夜を舞う、さくらと少女たちの物語―&lt;/strong&gt;&lt;/span&gt;&lt;br&gt;&lt;br&gt;&lt;/p&gt;&lt;p&gt;――これは"魔法少女”のための物語だ。&lt;br&gt;遠い昔。&lt;br&gt;幾人かの特別な女の子たち――"魔法少女”が人類の未来を救ったという。&lt;br&gt;その闘いは熾烈を極めた。&lt;br&gt;誰もが傷つき。　誰もが泣いて。　誰もが祈った。&lt;br&gt;ごく当たり前にすぎる"戦いの物語”がそこにはあった。&lt;br&gt;&lt;br&gt;しかし……。&lt;br&gt;&lt;br&gt;傷つき。　泣いて。　祈っても。&lt;br&gt;&lt;br&gt;少女らは誰に感謝されることもなく。&lt;br&gt;誰に賞賛されることもなく。&lt;br&gt;……誰に、知られることもなく。&lt;br&gt;&lt;br&gt;それでも"戦い”は、無事に終わった。&lt;br&gt;"人類の未来を守るための物語”を、これ以上ないハッピーエンドに導いた。&lt;br&gt;そしてそれからおよそ十年後の現在。&lt;br&gt;&lt;br&gt;……春。&lt;br&gt;&lt;br&gt;さくら咲き乱れる出会いと別れのその季節。&lt;br&gt;かつて人類の未来を救った少女たちは、今はもう"魔法”を忘れごくふつうの少女として生きていた。&lt;br&gt;誰もが当たり前に遭遇する、ごくごくふつうの当たり前な困難に、頭を抱え、迷い、生きる道を探してた。&lt;br&gt;そんなある日。&lt;br&gt;さくら舞い散る、春の中。&lt;br&gt;&lt;br&gt;「……お願いします」&lt;br&gt;&lt;br&gt;少年、奏大雅は、もうひとつの春と再び出会った。&lt;br&gt;「お願いします。どうか私を、魔法少女に戻してください」&lt;br&gt;これは"魔法少女”のための物語……。&lt;br&gt;なんかでは、ない。&lt;br&gt;&lt;br&gt;これは、幸せを探し出すための物語。&lt;br&gt;これは、あなたの人生のための、物語。&lt;br&gt;&lt;br&gt;さくらもゆ"夜”の中……。&lt;br&gt;&lt;br&gt;もう二度と、君が悲しまなくてもいいように&lt;br&gt;さあ、引き金を引け。&lt;br&gt;たったひとりの君を救うため。&lt;br&gt;&lt;br&gt;俺は。&lt;br&gt;&lt;br&gt;俺は何度だって、散りゆくのだと――……&lt;br&gt;&lt;br&gt;&lt;br&gt;&lt;/p&gt;&lt;p&gt;【限定版同梱物】&lt;br&gt;アクリルオーナメント&lt;br&gt;&lt;br&gt;&lt;br&gt;&lt;/p&gt;&lt;p&gt;©Favorite/ENTERGRAM&lt;/p&gt;&lt;/div&gt;</t>
  </si>
  <si>
    <t>4935066604243</t>
  </si>
  <si>
    <t>http://gd.image-qoo10.jp/li/295/316/4732316295.jpg</t>
  </si>
  <si>
    <t>&lt;div align="left"&gt;&lt;strong&gt;&lt;img src="https://gdetail.image-qoo10.jp/839/604445351/2023/1/c2ba5f87-0273-488f-b40e-040280ca83ad.jpg"&gt;&lt;br&gt;&lt;br&gt;■商品特徴&lt;/strong&gt;&lt;br&gt;&lt;p&gt;≪LOOPERSについて≫&lt;/p&gt;&lt;p&gt;&lt;span style="font-size: medium;"&gt;&lt;strong&gt;本当の宝物を探しに行こう&lt;/strong&gt;&lt;/span&gt;&lt;br&gt;&lt;br&gt;&lt;/p&gt;&lt;p&gt;『LOOPERS』は、「竜騎士07」氏のミステリアスなシナリオと、「望月けい」氏のスタイリッシュなイラストで贈るサイエンスフィクションです。&lt;br&gt;「８月１日」を無限に繰り返す「ループする世界」に囚われてしまった少年少女たちの青春群像劇を、「Key」ならではの感動作にしてお届けします。&lt;br&gt;狂気あり、笑いあり、泣きあり……息つく暇もない怒涛の展開が魅力の人気作が、待望のPlayStation 4に登場！&lt;br&gt;&lt;br&gt;ストーリー&lt;br&gt;タイラはジオハンティング（ＧＰＳ宝探し）に熱中する高校生。&lt;br&gt;夏休みのある日、友人らとゲームに興じていると、不可解な現象に巻き込まれる。&lt;br&gt;交錯する現実と幻。狂気に陥る思考。明日が今日になる。&lt;br&gt;&lt;br&gt;彼らは『時の渦』に呑み込まれ、今日という一日を無限にループする運命に囚われてしまう。&lt;br&gt;そこで出会うのは、同じく"ルーパー”である少年少女たち。&lt;br&gt;リーダーのサイモン、そして謎めいた雰囲気の少女ミア。&lt;br&gt;共に力を合わせ、永遠に続く牢獄から抜け出そうとするが――。&lt;br&gt;&lt;br&gt;&lt;br&gt;■「Key」が贈る「キネティックノベル」の人気作！&lt;br&gt;『LOOPERS』は、テキスト、グラフィック、音楽と音声で贈る「キネティックノベル（電子小説）」です。&lt;br&gt;選択肢などによるストーリーの分岐はなく、美麗な映像、臨場感あふれる多彩な演出、&lt;br&gt;心を揺さぶる音楽、人気声優陣によるフルボイスが、良質な物語を盛り上げます。&lt;br&gt;出演：金子彩花、高塚智人、河野ひより、井澤詩織、木村良平、江藤要介、木野日菜、八巻アンナ、ほか。&lt;br&gt;&lt;br&gt;■ボーカルソングのフルバージョンを収録！&lt;br&gt;原作PC版の限定版特典「サントラ＆ボーカルソングCD」に収録されている&lt;br&gt;ボーカルソング3曲（『フカキユメミシ』『千夜一夜VORTEX』『君との宝探し』）のフルバージョンを収録。&lt;br&gt;物語を読み終えると、タイトルメニュー「EXTRAS」の「MUSIC」で聴くことができます。&lt;br&gt;また、Nintendo Switch版で追加されたイベントCGも収録されています。&lt;br&gt;&lt;br&gt;■テキストは３言語に対応！&lt;br&gt;テキストは、日本語、英語、中国語（簡体字）の３言語に対応しています（ボイスは日本語のみとなります）。&lt;br&gt;環境設定やデジタルマニュアルなども３言語に対応していて、プレイ中いつでも瞬時に表示言語の切り替えが可能です。&lt;br&gt;&lt;br&gt;&lt;br&gt;&lt;/p&gt;&lt;p&gt;©2023 VISUAL ARTS/Key/PROTOTYPE&lt;/p&gt;&lt;/div&gt;</t>
  </si>
  <si>
    <t>4580206271085</t>
  </si>
  <si>
    <t>http://gd.image-qoo10.jp/li/396/316/4732316396.jpg</t>
  </si>
  <si>
    <t>&lt;div align="left"&gt;&lt;strong&gt;&lt;img src="https://gdetail.image-qoo10.jp/839/604445351/2023/1/eedc5f0c-cd2f-4db2-a563-2d9289dd8ad4.jpg"&gt;&lt;br&gt;&lt;br&gt;■商品特徴&lt;/strong&gt;&lt;br&gt;&lt;br&gt;●世界で470万人が遊んでいるミニチュアウォーゲームをSwitchとPS4で遊びつくそう！&lt;br&gt;世界中で話題沸騰、近年では日本でも約10店舗の直営店を構えファン増加中の人気IP正式ライセンスを取得したコミカルな2Dプラットフォームアクションゲーム&lt;br&gt;&lt;br&gt;&lt;br&gt;●多彩なステージや兵器！協力プレイモード、最大4人のCo-opにも対応！&lt;br&gt;Warhammer 40,000:Shootas, Blood &amp;amp; Teefは、ダッカで、ゴアで、爆発的でワイルドな旅を楽しめる、手描きの2Dアクション・アドベンチャー！&lt;br&gt;ルテウスプライムのハイブシティを練り歩き、人間やオルク、ジーンスティーラーの狂信徒たちと戦い、ウォーボス・ガトレッカの手から、大切なヘア・スクイッグを取り戻せ！Waaagh!の準備はいいか！？&lt;br&gt;&lt;br&gt;&lt;br&gt;&lt;br&gt;Warhammer 40,000: Shootas, Blood &amp;amp; Teef © Copyright Games Workshop Limited 2021. Shootas, Blood &amp;amp; Teef, the Shootas, Blood &amp;amp; Teef logo, GW, Games Workshop, Space Marine, 40K, Warhammer, Warhammer 40,000, 40,000, the ‘Aquila’ Double-headed Eagle logo, and all associated logos, illustrations, images, names, creatures, races, vehicles, locations, weapons, characters, and the distinctive likeness thereof, are either ® or TM, and/or © Games Workshop Limited, variably registered around the world, and used under licence. Rogueside and its logos are trademarks or registered trademarks of Rogueside. All rights reserved to their respective owners.&lt;/div&gt;</t>
  </si>
  <si>
    <t>4260650745164</t>
  </si>
  <si>
    <t>http://gd.image-qoo10.jp/li/462/316/4732316462.jpg</t>
  </si>
  <si>
    <t>&lt;div align="left"&gt;&lt;strong&gt;&lt;img src="https://gdetail.image-qoo10.jp/839/604445351/2023/1/a4f75a0c-2459-4cf6-8179-9d0b71d708eb.jpg"&gt;&lt;br&gt;&lt;br&gt;■商品特徴&lt;/strong&gt;&lt;br&gt;&lt;p&gt;&lt;/p&gt;&lt;div class="youtubeadd"&gt;&lt;/div&gt;&lt;p&gt;&lt;/p&gt;&lt;br&gt;&lt;br&gt;&lt;p&gt;≪シアトリズム ファイナルバーライン について≫&lt;/p&gt;&lt;p&gt;&lt;span style="font-size: medium;"&gt;&lt;strong&gt;歴代「ファイナルファンタジー」シリーズから厳選した、珠玉の楽曲をつめこんだリズムアクションゲームです。&lt;/strong&gt;&lt;/span&gt;&lt;br&gt;&lt;br&gt;&lt;/p&gt;&lt;p&gt;♪「ファイナルファンタジー」の音楽がここに集結&lt;br&gt;FF1からFF15までのナンバリング作品の最新曲に加え、リメイク作品、外伝作品、&lt;br&gt;さらには様々なサウンドトラックCDなど計40以上の作品から人気の高い楽曲を収録。&lt;br&gt;あの戦い、あの感動が美しい楽曲や映像ともによみがえります。&lt;br&gt;&lt;br&gt;♪全力でリズムにのって楽しもう&lt;br&gt;楽曲に合わせた3種のステージを舞台に、画面を流れてくる「トリガー」に合わせてタイミングよくボタンを入力！&lt;br&gt;シンプルな操作に加え、最大4段階から選べる難易度で、誰でも直感的に楽しむことができます。&lt;br&gt;コントローラーを2つ使用して、その場にいる２人で一緒にプレイできるペアスタイルにも対応。&lt;br&gt;&lt;br&gt;♪最大4人のオンラインマルチ対戦&lt;br&gt;ネットワークを介してみんなでわいわい遊ぶマルチバトルを実装！他のプレイヤーを邪魔したり、&lt;br&gt;不利な状況の一発逆転が狙える必殺技「バースト技」を駆使して勝利をつかみとろう。&lt;br&gt;バトルが終わったらプロフィールカードの交換を忘れずに！&lt;br&gt;&lt;br&gt;♪総勢104人キャラクターで夢のパーティを組もう&lt;br&gt;かわいくデフォルメされた歴代のキャラクターやモンスターが多数登場し、&lt;br&gt;リズアクションと同時にRPGバトルが繰り広げられます。集めたキャラクターを強化してステージクリアを目指しましょう。&lt;br&gt;&lt;br&gt;♪楽曲や映像をじっくりと鑑賞&lt;br&gt;入手した楽曲やムービーを、リズムアクションの操作なしで鑑賞できるミュージックプレイヤー、シアター機能も充実。&lt;br&gt;&lt;br&gt;&lt;br&gt;&lt;/p&gt;&lt;p&gt;※２人で遊ぶには、コントローラーが２つ必要です。&lt;br&gt;※オンラインマルチプレイの利用には、インターネットへの接続、および、PlayStation Networkのご利用(無料)とPlayStation Plusへの加入(有料)が必要です。&lt;br&gt;※インターネットに接続することで利用できるサービスは、ゲームの発売から期間が経過すると終了する場合がございます。&lt;br&gt;&lt;br&gt;&lt;br&gt;&lt;/p&gt;&lt;p&gt;© SQUARE ENIX CO., LTD. All Rights Reserved. Developed by indieszero Co., Ltd.LOGO ILLUSTRATION:© 2022 YOSHITAKA AMANO&lt;/p&gt;&lt;/div&gt;</t>
  </si>
  <si>
    <t>4988601011501</t>
  </si>
  <si>
    <t>http://gd.image-qoo10.jp/li/512/316/4732316512.jpg</t>
  </si>
  <si>
    <t>&lt;div align="left"&gt;&lt;strong&gt;&lt;img src="https://gdetail.image-qoo10.jp/839/604445351/2023/1/82106bcf-c19f-44fc-9194-6ece42bb729b.jpg"&gt;&lt;br&gt;&lt;br&gt;■商品特徴&lt;/strong&gt;&lt;br&gt;&lt;br&gt;●世界で470万人が遊んでいるミニチュアウォーゲームをSwitchとPS4で遊びつくそう！&lt;br&gt;世界中で話題沸騰、近年では日本でも約10店舗の直営店を構えファン増加中の人気IP正式ライセンスを取得したコミカルな2Dプラットフォームアクションゲーム&lt;br&gt;&lt;br&gt;&lt;br&gt;●多彩なステージや兵器！協力プレイモード、最大4人のCo-opにも対応！&lt;br&gt;Warhammer 40,000:Shootas, Blood &amp;amp; Teefは、ダッカで、ゴアで、爆発的でワイルドな旅を楽しめる、手描きの2Dアクション・アドベンチャー！&lt;br&gt;ルテウスプライムのハイブシティを練り歩き、人間やオルク、ジーンスティーラーの狂信徒たちと戦い、ウォーボス・ガトレッカの手から、大切なヘア・スクイッグを取り戻せ！Waaagh!の準備はいいか！？&lt;br&gt;&lt;br&gt;&lt;br&gt;同梱物&lt;br&gt;・特製サウンドトラック・豪華二枚組&lt;br&gt;・アクリルスタンド&lt;br&gt;・バッジ&lt;br&gt;・豪華化粧箱&lt;/div&gt;</t>
  </si>
  <si>
    <t>4260650745454</t>
  </si>
  <si>
    <t>ホグワーツレガシー [通常版] [PS4]</t>
  </si>
  <si>
    <t>http://gd.image-qoo10.jp/li/543/316/4732316543.jpg</t>
  </si>
  <si>
    <t>&lt;div align="left"&gt;&lt;strong&gt;&lt;img src="https://gdetail.image-qoo10.jp/839/604445351/2023/1/a3c9ee48-5830-4ed0-9148-866815d1faf0.jpg"&gt;&lt;br&gt;&lt;br&gt;■商品特徴&lt;/strong&gt;&lt;br&gt;&lt;p&gt;≪ホグワーツ・レガシー 通常版 について≫&lt;/p&gt;&lt;p&gt;&lt;span style="font-size: medium;"&gt;&lt;strong&gt;未知の運命、知られざる物語&lt;/strong&gt;&lt;/span&gt;&lt;br&gt;&lt;br&gt;&lt;/p&gt;&lt;p&gt;『ホグワーツ・レガシー』は、ハリー・ポッターの小説に登場する世界を舞台とした、没入感の高いオープンワールド・アクションRPGです。&lt;br&gt;キャラクターを操作して魔法界を巡り、あなただけの冒険を繰り広げましょう。伝説はあなたによって紡がれます。&lt;br&gt;&lt;br&gt;&lt;br&gt;■オープンワールドを探索しよう&lt;br&gt;1800年代のホグワーツを舞台に、これまでにない魔法界があなたを待っています。&lt;br&gt;ホグワーツ、ホグズミード村、禁じられた森や辺境を自由に散策しましょう。&lt;br&gt;&lt;br&gt;■なりたい魔法使いを目指そう&lt;br&gt;魔法薬を調合したり、植物を育てたり、魔法動物を手懐けたり……&lt;br&gt;ホグワーツでの学生生活を体験しながら、強力な魔法使いになるための呪文を学びましょう。&lt;br&gt;プレイヤーの選択と交友で、善と悪、あなたがどんな道を進むかが決まります。&lt;br&gt;&lt;br&gt;■新たな魔法界で冒険を繰り広げよう&lt;br&gt;未踏の時代の魔法界に足を踏み入れ、過去に隠された真実を明らかにしましょう。&lt;br&gt;トロールや闇の魔法使い、小鬼との戦いや、魔法界の運命を脅かすあらゆる危険な悪との対決があなたを待ち受けています。&lt;br&gt;&lt;br&gt;&lt;br&gt;&lt;/p&gt;&lt;p&gt;HOGWARTS LEGACY software © 2023 Warner Bros. Entertainment Inc. Developed by Avalanche Software. WIZARDING WORLD and HARRY POTTER Publishing Rights © J.K. Rowling. &lt;br&gt;PORTKEY GAMES, HOGWARTS LEGACY, WIZARDING WORLD AND HARRY POTTER characters, names and related indicia © and ™ Warner Bros. Entertainment Inc.&lt;br&gt;&lt;br&gt;WARNER BROS. GAMES LOGO, WB SHIELD: ™ &amp;amp; © Warner Bros. Entertainment Inc. (s23)&lt;/p&gt;&lt;/div&gt;</t>
  </si>
  <si>
    <t>4974365825638</t>
  </si>
  <si>
    <t>http://gd.image-qoo10.jp/li/619/316/4732316619.jpg</t>
  </si>
  <si>
    <t>&lt;div align="left"&gt;&lt;strong&gt;&lt;img src="https://gdetail.image-qoo10.jp/839/604445351/2023/1/71870617-b55c-4f34-97ad-8ceca359ed4a.jpg"&gt;&lt;br&gt;&lt;br&gt;■商品特徴&lt;/strong&gt;&lt;br&gt;&lt;p&gt;&lt;br&gt;&lt;br&gt;&lt;br&gt;&lt;br&gt;&lt;/p&gt;&lt;p&gt;≪ウィッチャー３ ワイルドハント ゲームオブザイヤーエディション 新価格版 について≫&lt;/p&gt;&lt;p&gt;&lt;span style="font-size: medium;"&gt;&lt;strong&gt;今世紀最高のファンタジーアドベンチャーがここに&lt;/strong&gt;&lt;/span&gt;&lt;br&gt;&lt;br&gt;&lt;/p&gt;&lt;p&gt;これまでに配信された全てのコンテンツを同梱した「ゲームオブザイヤーエディション」がお求めやすい新価格になって再び登場！！&lt;br&gt;&lt;br&gt;怪物狩りを生業とするウィッチャー、「リヴィアのゲラルト」となり、〈予言の子〉を見つけ出す冒険へと身を投じよう。&lt;br&gt;ストーリー重視のオープンワールドRPG『ウィッチャー３ ワイルドハント』では、重大な結果に繋がる様々な決断を下しながら、&lt;br&gt;戦争と怪物たちの恐怖に晒された大陸を旅していくことになる。&lt;br&gt;※2016年9月1日に発売した「ウィッチャー３ ワイルドハント ゲームオブザイヤーエディション」の価格改定版になります。&lt;br&gt;&lt;br&gt;&lt;br&gt;■『ウィッチャー３ ワイルドハント』の特徴&lt;br&gt;◇広大なオープンワールド&lt;br&gt;戦火により疲弊したヴェレン、経済の中心である大都市ノヴィグラド、無数の島々が点在するスケリッジ諸島といった、&lt;br&gt;全く異なる風景、文化を持つ複数の地域で構成された広大な世界が本作の舞台。&lt;br&gt;プレイヤーはこれらの地域を自由に探索し、主人公ゲラルトの最愛の娘「シリ」とそれを追う&lt;br&gt;謎の軍勢「ワイルドハント」に関わるメインクエストや、様々な人物からの依頼、モンスター退治といった多数の&lt;br&gt;サイドクエストを楽しむことができる。&lt;br&gt;&lt;br&gt;◇剣と魔法を駆使した戦闘&lt;br&gt;本作の戦闘では、ゲラルトは人間や獣に有効な「鋼の剣」とモンスターや霊的な存在に有効な「銀の剣」を使い分けて戦い、&lt;br&gt;他にも、簡易的な魔法である「印」、肉体に一時的な変化をもたらす「霊薬」といったウィッチャーならではの戦術や、&lt;br&gt;爆弾、罠などのアイテム、沼地に発生する可燃性の有毒ガスや蜂の巣に至るまで、様々な要素を戦闘に活用できる。&lt;br&gt;&lt;br&gt;◇重厚な物語&lt;br&gt;超常的な力を持つ「シリ」とそれを追う謎の軍勢「ワイルドハント」を中心としつつ、各国の王や魔術師、&lt;br&gt;そしてウィッチャー達の思惑が複雑に絡み合うメインストーリーだけでなく、多数のサイドクエストの一つ一つにも&lt;br&gt;重厚で味わい深い物語が用意されている。&lt;br&gt;&lt;br&gt;多くのクエストには複数の解決方法が用意されており、単純な善悪で割り切れない選択を求められ、&lt;br&gt;頭を悩ませるといったことも本作の大きな魅力の一つだ。&lt;br&gt;&lt;br&gt;&lt;br&gt;&lt;/p&gt;&lt;p&gt;The Witcher® is a trademark of CD Projekt S.A. The Witcher game © CD Projekt S.A. All rights reserved. &lt;br&gt;The Witcher game is based on a novel by Andrzej Sapkowski. All other copyrights and trademarks are the property of their respective owners.&lt;/p&gt;&lt;/div&gt;</t>
  </si>
  <si>
    <t>4940261518646</t>
  </si>
  <si>
    <t>ホグワーツレガシー デラックスエディション [PS4]</t>
  </si>
  <si>
    <t>http://gd.image-qoo10.jp/li/733/316/4732316733.jpg</t>
  </si>
  <si>
    <t>&lt;div align="left"&gt;&lt;strong&gt;&lt;img src="https://gdetail.image-qoo10.jp/839/604445351/2023/1/3682cdcd-f9f2-4e00-9821-9670e9d8c233.jpg"&gt;&lt;br&gt;&lt;br&gt;■商品特徴&lt;/strong&gt;&lt;br&gt;&lt;p&gt;≪ホグワーツ・レガシー デラックス・エディション について≫&lt;/p&gt;&lt;p&gt;&lt;span style="font-size: medium;"&gt;&lt;strong&gt;未知の運命、知られざる物語&lt;/strong&gt;&lt;/span&gt;&lt;br&gt;&lt;br&gt;&lt;/p&gt;&lt;p&gt;『ホグワーツ・レガシー』は、ハリー・ポッターの小説に登場する世界を舞台とした、没入感の高いオープンワールド・アクションRPGです。&lt;br&gt;キャラクターを操作して魔法界を巡り、あなただけの冒険を繰り広げましょう。伝説はあなたによって紡がれます。&lt;br&gt;&lt;br&gt;&lt;br&gt;■オープンワールドを探索しよう&lt;br&gt;1800年代のホグワーツを舞台に、これまでにない魔法界があなたを待っています。&lt;br&gt;ホグワーツ、ホグズミード村、禁じられた森や辺境を自由に散策しましょう。&lt;br&gt;&lt;br&gt;■なりたい魔法使いを目指そう&lt;br&gt;魔法薬を調合したり、植物を育てたり、魔法動物を手懐けたり……&lt;br&gt;ホグワーツでの学生生活を体験しながら、強力な魔法使いになるための呪文を学びましょう。&lt;br&gt;プレイヤーの選択と交友で、善と悪、あなたがどんな道を進むかが決まります。&lt;br&gt;&lt;br&gt;■新たな魔法界で冒険を繰り広げよう&lt;br&gt;未踏の時代の魔法界に足を踏み入れ、過去に隠された真実を明らかにしましょう。&lt;br&gt;トロールや闇の魔法使い、小鬼との戦いや、魔法界の運命を脅かすあらゆる危険な悪との対決があなたを待ち受けています。&lt;br&gt;&lt;br&gt;&lt;br&gt;&lt;/p&gt;&lt;p&gt;【限定版同梱物】&lt;br&gt;・闇の魔術パック：&lt;br&gt;　闇の魔術の装飾品セット&lt;br&gt;　闇の魔術のバトルアリーナ&lt;br&gt;　セストラルの乗りもの&lt;br&gt;&lt;br&gt;&lt;br&gt;&lt;/p&gt;&lt;p&gt;HOGWARTS LEGACY software © 2023 Warner Bros. Entertainment Inc. Developed by Avalanche Software. WIZARDING WORLD and HARRY POTTER Publishing Rights © J.K. Rowling. &lt;br&gt;PORTKEY GAMES, HOGWARTS LEGACY, WIZARDING WORLD AND HARRY POTTER characters, names and related indicia © and ™ Warner Bros. Entertainment Inc.&lt;br&gt;&lt;br&gt;WARNER BROS. GAMES LOGO, WB SHIELD: ™ &amp;amp; © Warner Bros. Entertainment Inc. (s23)&lt;/p&gt;&lt;/div&gt;</t>
  </si>
  <si>
    <t>4974365825645</t>
  </si>
  <si>
    <t>牧場物語 Welcome！ワンダフル ライフ [Nintendo Switch]</t>
    <phoneticPr fontId="3"/>
  </si>
  <si>
    <t>HAC-P-A7G3B</t>
    <phoneticPr fontId="3"/>
  </si>
  <si>
    <t>スポンジボブ：ザ コズミック シェイク [Nintendo Switch]</t>
    <phoneticPr fontId="3"/>
  </si>
  <si>
    <t>HAC-P-AQDWB</t>
    <phoneticPr fontId="3"/>
  </si>
  <si>
    <t>ARK： Survival Evolved [Nintendo Switch]</t>
    <phoneticPr fontId="3"/>
  </si>
  <si>
    <t>HAC-P-A2JYA</t>
    <phoneticPr fontId="3"/>
  </si>
  <si>
    <t>星のカービィ Wii デラックス [Nintendo Switch]</t>
    <phoneticPr fontId="3"/>
  </si>
  <si>
    <t>HAC-P-A98RA</t>
    <phoneticPr fontId="3"/>
  </si>
  <si>
    <t>オクトパストラベラーII [Nintendo Switch]</t>
    <phoneticPr fontId="3"/>
  </si>
  <si>
    <t>HAC-P-A53JA</t>
    <phoneticPr fontId="3"/>
  </si>
  <si>
    <t>雷電IIIMIKADO MANIAX [通常版] [Nintendo Switch]</t>
    <phoneticPr fontId="3"/>
  </si>
  <si>
    <t>HAC-P-A7RGA</t>
    <phoneticPr fontId="3"/>
  </si>
  <si>
    <t>ミスト探偵 [Nintendo Switch]</t>
    <phoneticPr fontId="3"/>
  </si>
  <si>
    <t>HAC-P-A996A</t>
    <phoneticPr fontId="3"/>
  </si>
  <si>
    <t>越えざるは紅い花対の月 [Nintendo Switch]</t>
    <phoneticPr fontId="3"/>
  </si>
  <si>
    <t>11MO-00001</t>
    <phoneticPr fontId="3"/>
  </si>
  <si>
    <t>雷電IIIMIKADO MANIAX [限定版] [Nintendo Switch]</t>
    <phoneticPr fontId="3"/>
  </si>
  <si>
    <t>HAC-P-A8TDA</t>
    <phoneticPr fontId="3"/>
  </si>
  <si>
    <t>大分別府ミステリー案内 歪んだ竹灯篭 [Nintendo Switch]</t>
    <phoneticPr fontId="3"/>
  </si>
  <si>
    <t>HAC-P-A7R2B</t>
    <phoneticPr fontId="3"/>
  </si>
  <si>
    <t>Swoon！Earth Escape [Nintendo Switch]</t>
    <phoneticPr fontId="3"/>
  </si>
  <si>
    <t>HAC-P-A3E7A</t>
    <phoneticPr fontId="3"/>
  </si>
  <si>
    <t>デジモンワールド - next 0rder - INTERNATIONAL EDITION [Nintendo Switch]</t>
    <phoneticPr fontId="3"/>
  </si>
  <si>
    <t>HAC-P-A99MA</t>
    <phoneticPr fontId="3"/>
  </si>
  <si>
    <t>紅月ゆれる恋あかり [Nintendo Switch]</t>
    <phoneticPr fontId="3"/>
  </si>
  <si>
    <t>HAC-P-BA5RA</t>
    <phoneticPr fontId="3"/>
  </si>
  <si>
    <t>さくらもゆ- as the Night s Reincarnation - [通常版] [Nintendo Switch]</t>
    <phoneticPr fontId="3"/>
  </si>
  <si>
    <t>HAC-P-A9USA</t>
    <phoneticPr fontId="3"/>
  </si>
  <si>
    <t>思い出抱えてアイにコイ！！ [通常版] [Nintendo Switch]</t>
    <phoneticPr fontId="3"/>
  </si>
  <si>
    <t>HAC-P-A9L7A</t>
    <phoneticPr fontId="3"/>
  </si>
  <si>
    <t>恋する彼女の不器用な舞台 [通常版] [Nintendo Switch]</t>
    <phoneticPr fontId="3"/>
  </si>
  <si>
    <t>HAC-P-A899A</t>
    <phoneticPr fontId="3"/>
  </si>
  <si>
    <t>ライザのアトリエ3 終わりの錬金術士と秘密の鍵 [Nintendo Switch]</t>
    <phoneticPr fontId="3"/>
  </si>
  <si>
    <t>EGCS-00182</t>
    <phoneticPr fontId="3"/>
  </si>
  <si>
    <t>思い出抱えてアイにコイ！！ [完全生産限定版] [Nintendo Switch]</t>
    <phoneticPr fontId="3"/>
  </si>
  <si>
    <t>EGCS-00174</t>
    <phoneticPr fontId="3"/>
  </si>
  <si>
    <t>恋する彼女の不器用な舞台 [完全生産限定版] [Nintendo Switch]</t>
    <phoneticPr fontId="3"/>
  </si>
  <si>
    <t>EGCS-00186</t>
    <phoneticPr fontId="3"/>
  </si>
  <si>
    <t>紅月ゆれる恋あかり [完全生産限定版] [Nintendo Switch]</t>
    <phoneticPr fontId="3"/>
  </si>
  <si>
    <t>KTGS-S0620</t>
    <phoneticPr fontId="3"/>
  </si>
  <si>
    <t>ライザのアトリエ3 終わりの錬金術士と秘密の鍵 プレミアムボックス [Nintendo Switch]</t>
    <phoneticPr fontId="3"/>
  </si>
  <si>
    <t>EGCS-00108</t>
    <phoneticPr fontId="3"/>
  </si>
  <si>
    <t>さくらもゆ- as the Night s Reincarnation - [完全生産限定版] [Nintendo Switch]</t>
    <phoneticPr fontId="3"/>
  </si>
  <si>
    <t>HAC-P-BATTA</t>
    <phoneticPr fontId="3"/>
  </si>
  <si>
    <t>ケムコRPGセレクション Vol.2 [Nintendo Switch]</t>
    <phoneticPr fontId="3"/>
  </si>
  <si>
    <t>HAC-P-A45EA</t>
    <phoneticPr fontId="3"/>
  </si>
  <si>
    <t>Warhammer 40000：Shootas Blood &amp; Teef [通常版] [Nintendo Switch]</t>
    <phoneticPr fontId="3"/>
  </si>
  <si>
    <t>HAC-P-A3SCD</t>
    <phoneticPr fontId="3"/>
  </si>
  <si>
    <t>In Sound Mind - DX Edition [Nintendo Switch]</t>
    <phoneticPr fontId="3"/>
  </si>
  <si>
    <t>HAC-P-A7QPA</t>
    <phoneticPr fontId="3"/>
  </si>
  <si>
    <t>シアトリズム ファイナルバーライン [Nintendo Switch]</t>
    <phoneticPr fontId="3"/>
  </si>
  <si>
    <t>IGSE003</t>
    <phoneticPr fontId="3"/>
  </si>
  <si>
    <t>Warhammer 40000：Shootas Blood &amp; Teef スペシャルパック [Nintendo Switch]</t>
    <phoneticPr fontId="3"/>
  </si>
  <si>
    <t>ELJM-30263</t>
    <phoneticPr fontId="3"/>
  </si>
  <si>
    <t>Scars Above [PS5]</t>
    <phoneticPr fontId="3"/>
  </si>
  <si>
    <t>ELJM-30229</t>
    <phoneticPr fontId="3"/>
  </si>
  <si>
    <t>オクトパストラベラーII [PS5]</t>
    <phoneticPr fontId="3"/>
  </si>
  <si>
    <t>ELJM-30120</t>
    <phoneticPr fontId="3"/>
  </si>
  <si>
    <t>雷電IIIMIKADO MANIAX [通常版] [PS5]</t>
    <phoneticPr fontId="3"/>
  </si>
  <si>
    <t>ELJM-30249</t>
    <phoneticPr fontId="3"/>
  </si>
  <si>
    <t>トルトゥーガ パイレーツ テイル [PS5]</t>
    <phoneticPr fontId="3"/>
  </si>
  <si>
    <t>ELJM-30195</t>
    <phoneticPr fontId="3"/>
  </si>
  <si>
    <t>ミスト探偵 [PS5]</t>
    <phoneticPr fontId="3"/>
  </si>
  <si>
    <t>13MO-00001</t>
    <phoneticPr fontId="3"/>
  </si>
  <si>
    <t>雷電IIIMIKADO MANIAX [限定版] [PS5]</t>
    <phoneticPr fontId="3"/>
  </si>
  <si>
    <t>ELJM-30235</t>
    <phoneticPr fontId="3"/>
  </si>
  <si>
    <t>龍が如く 維新！ 極 [PS5]</t>
    <phoneticPr fontId="3"/>
  </si>
  <si>
    <t>ELJM-30234</t>
    <phoneticPr fontId="3"/>
  </si>
  <si>
    <t>ライザのアトリエ3 終わりの錬金術士と秘密の鍵 [通常版] [PS5]</t>
    <phoneticPr fontId="3"/>
  </si>
  <si>
    <t>KTGS-50619</t>
    <phoneticPr fontId="3"/>
  </si>
  <si>
    <t>ライザのアトリエ3 終わりの錬金術士と秘密の鍵 プレミアムボックス [PS5]</t>
    <phoneticPr fontId="3"/>
  </si>
  <si>
    <t>ELJM-30247</t>
    <phoneticPr fontId="3"/>
  </si>
  <si>
    <t>WILD HEARTS [PS5]</t>
    <phoneticPr fontId="3"/>
  </si>
  <si>
    <t>ELJM-30118</t>
    <phoneticPr fontId="3"/>
  </si>
  <si>
    <t>In Sound Mind - DX Edition [PS5]</t>
    <phoneticPr fontId="3"/>
  </si>
  <si>
    <t>ELJM-30239</t>
    <phoneticPr fontId="3"/>
  </si>
  <si>
    <t>ホグワーツレガシー [通常版] [PS5]</t>
    <phoneticPr fontId="3"/>
  </si>
  <si>
    <t>ELJS-20018</t>
    <phoneticPr fontId="3"/>
  </si>
  <si>
    <t>ウィッチャー3 ワイルドハント コンプリートエディション [PS5]</t>
    <phoneticPr fontId="3"/>
  </si>
  <si>
    <t>ELJM-30250</t>
    <phoneticPr fontId="3"/>
  </si>
  <si>
    <t>ホグワーツレガシー デラックスエディション [PS5]</t>
    <phoneticPr fontId="3"/>
  </si>
  <si>
    <t>PLJM-17180</t>
    <phoneticPr fontId="3"/>
  </si>
  <si>
    <t>スポンジボブ：ザ コズミック シェイク [PS4]</t>
    <phoneticPr fontId="3"/>
  </si>
  <si>
    <t>PLJM-17144</t>
    <phoneticPr fontId="3"/>
  </si>
  <si>
    <t>オクトパストラベラーII [PS4]</t>
    <phoneticPr fontId="3"/>
  </si>
  <si>
    <t>PLJM-16987</t>
    <phoneticPr fontId="3"/>
  </si>
  <si>
    <t>雷電IIIMIKADO MANIAX [通常版] [PS4]</t>
    <phoneticPr fontId="3"/>
  </si>
  <si>
    <t>PLJM-17174</t>
    <phoneticPr fontId="3"/>
  </si>
  <si>
    <t>トルトゥーガ パイレーツ テイル [PS4]</t>
    <phoneticPr fontId="3"/>
  </si>
  <si>
    <t>PLJM-17096</t>
    <phoneticPr fontId="3"/>
  </si>
  <si>
    <t>ミスト探偵 [PS4]</t>
    <phoneticPr fontId="3"/>
  </si>
  <si>
    <t>12MO-00001</t>
    <phoneticPr fontId="3"/>
  </si>
  <si>
    <t>雷電IIIMIKADO MANIAX [限定版] [PS4]</t>
    <phoneticPr fontId="3"/>
  </si>
  <si>
    <t>PLJM-17141</t>
    <phoneticPr fontId="3"/>
  </si>
  <si>
    <t>紅月ゆれる恋あかり [PS4]</t>
    <phoneticPr fontId="3"/>
  </si>
  <si>
    <t>PLJM-17156</t>
    <phoneticPr fontId="3"/>
  </si>
  <si>
    <t>龍が如く 維新！ 極 [PS4]</t>
    <phoneticPr fontId="3"/>
  </si>
  <si>
    <t>PLJM-16807</t>
    <phoneticPr fontId="3"/>
  </si>
  <si>
    <t>さくらもゆ- as the Night s Reincarnation - [通常版] [PS4]</t>
    <phoneticPr fontId="3"/>
  </si>
  <si>
    <t>PLJM-17119</t>
    <phoneticPr fontId="3"/>
  </si>
  <si>
    <t>思い出抱えてアイにコイ！！ [通常版] [PS4]</t>
    <phoneticPr fontId="3"/>
  </si>
  <si>
    <t>PLJM-17104</t>
    <phoneticPr fontId="3"/>
  </si>
  <si>
    <t>恋する彼女の不器用な舞台 [通常版] [PS4]</t>
    <phoneticPr fontId="3"/>
  </si>
  <si>
    <t>PLJM-17155</t>
    <phoneticPr fontId="3"/>
  </si>
  <si>
    <t>ライザのアトリエ3 終わりの錬金術士と秘密の鍵 [通常版] [PS4]</t>
    <phoneticPr fontId="3"/>
  </si>
  <si>
    <t>EGCS-00181</t>
    <phoneticPr fontId="3"/>
  </si>
  <si>
    <t>思い出抱えてアイにコイ！！ [完全生産限定版] [PS4]</t>
    <phoneticPr fontId="3"/>
  </si>
  <si>
    <t>EGCS-00173</t>
    <phoneticPr fontId="3"/>
  </si>
  <si>
    <t>恋する彼女の不器用な舞台 [完全生産限定版] [PS4]</t>
    <phoneticPr fontId="3"/>
  </si>
  <si>
    <t>EGCS-00185</t>
    <phoneticPr fontId="3"/>
  </si>
  <si>
    <t>紅月ゆれる恋あかり [完全生産限定版] [PS4]</t>
    <phoneticPr fontId="3"/>
  </si>
  <si>
    <t>KTGS-40618</t>
    <phoneticPr fontId="3"/>
  </si>
  <si>
    <t>ライザのアトリエ3 終わりの錬金術士と秘密の鍵 プレミアムボックス [PS4]</t>
    <phoneticPr fontId="3"/>
  </si>
  <si>
    <t>EGCS-00107</t>
    <phoneticPr fontId="3"/>
  </si>
  <si>
    <t>さくらもゆ- as the Night s Reincarnation - [完全生産限定版] [PS4]</t>
    <phoneticPr fontId="3"/>
  </si>
  <si>
    <t>PLJM-17137</t>
    <phoneticPr fontId="3"/>
  </si>
  <si>
    <t>LOOPERS [PS4]</t>
    <phoneticPr fontId="3"/>
  </si>
  <si>
    <t>PLJM-17126</t>
    <phoneticPr fontId="3"/>
  </si>
  <si>
    <t>Warhammer 40000：Shootas Blood &amp; Teef [通常版] [PS4]</t>
    <phoneticPr fontId="3"/>
  </si>
  <si>
    <t>PLJM-17143</t>
    <phoneticPr fontId="3"/>
  </si>
  <si>
    <t>シアトリズム ファイナルバーライン [PS4]</t>
    <phoneticPr fontId="3"/>
  </si>
  <si>
    <t>IGSE004</t>
    <phoneticPr fontId="3"/>
  </si>
  <si>
    <t>Warhammer 40000：Shootas Blood &amp; Teef スペシャルパック [PS4]</t>
    <phoneticPr fontId="3"/>
  </si>
  <si>
    <t>PLJM-17163</t>
    <phoneticPr fontId="3"/>
  </si>
  <si>
    <t>ホグワーツレガシー [通常版] [PS4]</t>
    <phoneticPr fontId="3"/>
  </si>
  <si>
    <t>PLJS-36190</t>
    <phoneticPr fontId="3"/>
  </si>
  <si>
    <t>ウィッチャー3 ワイルドハント ゲームオブザイヤーエディション [新価格版] [PS4]</t>
    <phoneticPr fontId="3"/>
  </si>
  <si>
    <t>PLJM-17177</t>
    <phoneticPr fontId="3"/>
  </si>
  <si>
    <t>ホグワーツレガシー デラックスエディション [PS4]</t>
    <phoneticPr fontId="3"/>
  </si>
  <si>
    <t>2023/12/22</t>
  </si>
  <si>
    <t>2023/12/31</t>
  </si>
  <si>
    <t xml:space="preserve">3-Amazon.co.jp
</t>
  </si>
  <si>
    <t xml:space="preserve">9-メディアワールド
</t>
  </si>
  <si>
    <t xml:space="preserve">12-Aマート
</t>
  </si>
  <si>
    <t xml:space="preserve">11-Aマート
12-メディアワールド
</t>
  </si>
  <si>
    <t>http://gd.image-qoo10.jp/li/627/498/4735498627.jpg</t>
  </si>
  <si>
    <t>http://gd.image-qoo10.jp/li/621/498/4735498621.jpg</t>
  </si>
  <si>
    <t>http://gd.image-qoo10.jp/li/624/498/4735498624.jpg</t>
  </si>
  <si>
    <t>http://gd.image-qoo10.jp/li/625/498/4735498625.jpg</t>
  </si>
  <si>
    <t>http://gd.image-qoo10.jp/li/641/498/4735498641.jpg</t>
  </si>
  <si>
    <t>http://gd.image-qoo10.jp/li/638/498/4735498638.jpg</t>
  </si>
  <si>
    <t>http://gd.image-qoo10.jp/li/646/498/4735498646.jpg</t>
  </si>
  <si>
    <t>http://gd.image-qoo10.jp/li/652/498/4735498652.jpg</t>
  </si>
  <si>
    <t>http://gd.image-qoo10.jp/li/651/498/4735498651.jpg</t>
  </si>
  <si>
    <t xml:space="preserve">1-Amazon.co.jp
2-Joshin
3-ヨドバシ.com
4-コジマネット
5-楽天ブックス
6-EDIONネットショップ
</t>
  </si>
  <si>
    <t>http://gd.image-qoo10.jp/li/092/835/4738835092.jpg</t>
  </si>
  <si>
    <t>http://gd.image-qoo10.jp/li/097/835/4738835097.jpg</t>
  </si>
  <si>
    <t>14</t>
  </si>
  <si>
    <t>http://gd.image-qoo10.jp/li/096/835/4738835096.jpg</t>
  </si>
  <si>
    <t xml:space="preserve">1-ノジマオンライン
2-Amazon.co.jp
3-Joshin
5-楽天ブックス
6-ヨドバシ.com
7-アキバソフマップ
</t>
  </si>
  <si>
    <t xml:space="preserve">10-メディアワールド
11-Aマート
</t>
  </si>
  <si>
    <t xml:space="preserve">13-Aマート
</t>
  </si>
  <si>
    <t>http://gd.image-qoo10.jp/li/200/343/4741343200.jpg</t>
  </si>
  <si>
    <t>http://gd.image-qoo10.jp/li/197/343/4741343197.jpg</t>
  </si>
  <si>
    <t xml:space="preserve">2-Amazon.co.jp
3-Joshin
4-ヨドバシ.com
6-アキバソフマップ
7-楽天ブックス
</t>
  </si>
  <si>
    <t xml:space="preserve">1-Joshin
2-Amazon.co.jp
3-ヨドバシ.com
</t>
  </si>
  <si>
    <t xml:space="preserve">1-ノジマオンライン
2-Amazon.co.jp
3-Joshin
4-楽天ブックス
5-EDIONネットショップ
6-ヨドバシ.com
</t>
  </si>
  <si>
    <t xml:space="preserve">1-ノジマオンライン
2-Amazon.co.jp
4-Joshin
6-楽天ブックス
7-ヨドバシ.com
8-コジマネット
</t>
  </si>
  <si>
    <t xml:space="preserve">8-メディアワールド
9-Aマート
</t>
  </si>
  <si>
    <t>http://gd.image-qoo10.jp/li/879/355/4743355879.jpg</t>
  </si>
  <si>
    <t>http://gd.image-qoo10.jp/li/875/355/4743355875.jpg</t>
  </si>
  <si>
    <t>http://gd.image-qoo10.jp/li/872/355/4743355872.jpg</t>
  </si>
  <si>
    <t xml:space="preserve">1-ノジマオンライン
2-Amazon.co.jp
3-Joshin
4-アウトレットプラザ
6-ヨドバシ.com
7-楽天ブックス
</t>
  </si>
  <si>
    <t xml:space="preserve">1-らいぶshop
2-Amazon.co.jp
3-ノジマオンライン
4-Joshin
5-家電のSAKURAchacha
6-家電のSAKURA本店
</t>
  </si>
  <si>
    <t xml:space="preserve">2-ノジマオンライン
3-Joshin
4-ヨドバシ.com
6-アキバソフマップ
8-楽天ブックス
</t>
  </si>
  <si>
    <t xml:space="preserve">1-ノジマオンライン
2-Joshin
3-Amazon.co.jp
4-楽天ブックス
5-ヨドバシ.com
6-コジマネット
</t>
  </si>
  <si>
    <t xml:space="preserve">1-Amazon.co.jp
2-Joshin
3-楽天ブックス
4-ヨドバシ.com
8-HMV&amp;amp;BOOKS
</t>
  </si>
  <si>
    <t xml:space="preserve">1-ノジマオンライン
2-Amazon.co.jp
3-Joshin
4-EDIONネットショップ
5-Aマート
7-楽天ブックス
</t>
  </si>
  <si>
    <t xml:space="preserve">1-Amazon.co.jp
2-Joshin
4-EDIONネットショップ
5-楽天ブックス
7-ヨドバシ.com
8-コジマネット
</t>
  </si>
  <si>
    <t xml:space="preserve">1-ノジマオンライン
2-Joshin
4-楽天ブックス
5-Amazon.co.jp
6-ヨドバシ.com
8-コジマネット
</t>
  </si>
  <si>
    <t>http://gd.image-qoo10.jp/li/171/203/4747203171.jpg</t>
  </si>
  <si>
    <t>http://gd.image-qoo10.jp/li/170/203/4747203170.jpg</t>
  </si>
  <si>
    <t>http://gd.image-qoo10.jp/li/176/203/4747203176.jpg</t>
  </si>
  <si>
    <t>http://gd.image-qoo10.jp/li/175/203/4747203175.jpg</t>
  </si>
  <si>
    <t>http://gd.image-qoo10.jp/li/169/203/4747203169.jpg</t>
  </si>
  <si>
    <t>http://gd.image-qoo10.jp/li/178/203/4747203178.jpg</t>
  </si>
  <si>
    <t>http://gd.image-qoo10.jp/li/166/203/4747203166.jpg</t>
  </si>
  <si>
    <t>http://gd.image-qoo10.jp/li/172/203/4747203172.jpg</t>
  </si>
  <si>
    <t>http://gd.image-qoo10.jp/li/173/203/4747203173.jpg</t>
  </si>
  <si>
    <t>http://gd.image-qoo10.jp/li/168/203/4747203168.jpg</t>
  </si>
  <si>
    <t>http://gd.image-qoo10.jp/li/167/203/4747203167.jpg</t>
  </si>
  <si>
    <t>http://gd.image-qoo10.jp/li/174/203/4747203174.jpg</t>
  </si>
  <si>
    <t xml:space="preserve">1-ノジマオンライン
2-Amazon.co.jp
4-楽天ビックカメラ
7-EDIONネットショップ
8-楽天ブックス
11-コジマネット
</t>
  </si>
  <si>
    <t xml:space="preserve">1-ノジマオンライン
3-Amazon.co.jp
5-楽天ビックカメラ
6-GAMEダッシュ
7-楽天ブックス
9-EDIONネットショップ
</t>
  </si>
  <si>
    <t xml:space="preserve">1-ノジマオンライン
2-Joshin
3-Amazon.co.jp
6-楽天ブックス
7-EDIONネットショップ
10-ヨドバシ.com
</t>
  </si>
  <si>
    <t xml:space="preserve">1-ノジマオンライン
2-Amazon.co.jp
4-Joshin
5-楽天ブックス
7-アキバソフマップ
10-OutletPlaza
</t>
  </si>
  <si>
    <t xml:space="preserve">2-Joshin
3-Amazon.co.jp
5-楽天ブックス
10-ヨドバシ.com
</t>
  </si>
  <si>
    <t xml:space="preserve">1-ノジマオンライン
2-Joshin
3-アウトレットプラザ
4-楽天ブックス
5-EDIONネットショップ
6-Amazon.co.jp
</t>
  </si>
  <si>
    <t xml:space="preserve">1-ノジマオンライン
3-Amazon.co.jp
4-Joshin
5-アキバソフマップ
6-楽天ビックカメラ
8-楽天ブックス
</t>
  </si>
  <si>
    <t xml:space="preserve">1-Amazon.co.jp
2-Joshin
4-コジマ
5-楽天ブックス
7-ヨドバシ.com
8-コジマネット
</t>
  </si>
  <si>
    <t xml:space="preserve">1-Joshin
2-ヨドバシ.com
4-アキバソフマップ
6-Amazon.co.jp
</t>
  </si>
  <si>
    <t xml:space="preserve">2-Joshin
3-Amazon.co.jp
4-ヨドバシ.com
5-コジマネット
6-楽天ブックス
7-アキバソフマップ
</t>
  </si>
  <si>
    <t xml:space="preserve">5-Aマート
</t>
  </si>
  <si>
    <t xml:space="preserve">2-ノジマオンライン
3-Amazon.co.jp
4-Joshin
5-ヨドバシ.com
9-楽天ブックス
</t>
  </si>
  <si>
    <t xml:space="preserve">2-ノジマオンライン
3-Amazon.co.jp
4-Joshin
5-ヨドバシ.com
6-楽天ブックス
</t>
  </si>
  <si>
    <t xml:space="preserve">2-楽天ブックス
3-Amazon.co.jp
</t>
  </si>
  <si>
    <t xml:space="preserve">2-HMV&amp;amp;BOOKS
</t>
  </si>
  <si>
    <t xml:space="preserve">1-ノジマオンライン
2-Joshin
3-Amazon.co.jp
6-楽天ブックス
8-EDIONネットショップ
12-コジマネット
</t>
  </si>
  <si>
    <t xml:space="preserve">2-らいぶshop
3-ノジマオンライン
4-Joshin
5-Amazon.co.jp
6-EDIONネットショップ
9-コジマ
</t>
  </si>
  <si>
    <t xml:space="preserve">1-ノジマオンライン
2-Joshin
3-Amazon.co.jp
7-楽天ブックス
8-EDIONネットショップ
10-ヨドバシ.com
</t>
  </si>
  <si>
    <t xml:space="preserve">1-ノジマオンライン
2-Amazon.co.jp
3-Joshin
4-EDIONネットショップ
5-楽天ブックス
8-ヨドバシ.com
</t>
  </si>
  <si>
    <t xml:space="preserve">1-ノジマオンライン
2-Amazon.co.jp
3-Joshin
4-楽天ブックス
7-ヨドバシ.com
9-アキバソフマップ
</t>
  </si>
  <si>
    <t xml:space="preserve">1-ノジマオンライン
2-Amazon.co.jp
3-Joshin
4-楽天ブックス
5-ヨドバシ.com
6-アキバソフマップ
</t>
  </si>
  <si>
    <t xml:space="preserve">2-ノジマオンライン
3-Amazon.co.jp
4-Joshin
6-楽天ブックス
8-コジマ
9-ヨドバシ.com
</t>
  </si>
  <si>
    <t xml:space="preserve">1-ノジマオンライン
2-Joshin
3-Amazon.co.jp
4-EDIONネットショップ
5-楽天ビックカメラ
7-コジマ
</t>
  </si>
  <si>
    <t xml:space="preserve">1-ノジマオンライン
2-Amazon.co.jp
3-Joshin
4-楽天ブックス
5-ヨドバシ.com
7-アキバソフマップ
</t>
  </si>
  <si>
    <t xml:space="preserve">8-GAMEダッシュ
16-Aマート
</t>
  </si>
  <si>
    <t xml:space="preserve">5-楽天ビックカメラ
</t>
  </si>
  <si>
    <t xml:space="preserve">1-ノジマオンライン
4-楽天ビックカメラ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</si>
</sst>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_ "/>
    <numFmt numFmtId="178" formatCode="&quot;最低发送日:&quot;@"/>
    <numFmt numFmtId="179" formatCode="&quot;加价%:&quot;@"/>
  </numFmts>
  <fonts count="23" x14ac:knownFonts="1">
    <font>
      <sz val="11"/>
      <color theme="1"/>
      <name val="游ゴシック"/>
      <family val="2"/>
      <charset val="128"/>
      <scheme val="minor"/>
    </font>
    <font>
      <sz val="11"/>
      <color theme="1"/>
      <name val="游ゴシック"/>
      <family val="2"/>
      <charset val="128"/>
      <scheme val="minor"/>
    </font>
    <font>
      <sz val="11"/>
      <color theme="0"/>
      <name val="游ゴシック"/>
      <family val="2"/>
      <charset val="128"/>
      <scheme val="minor"/>
    </font>
    <font>
      <sz val="6"/>
      <name val="游ゴシック"/>
      <family val="2"/>
      <charset val="128"/>
      <scheme val="minor"/>
    </font>
    <font>
      <sz val="11"/>
      <color theme="1"/>
      <name val="游ゴシック"/>
      <family val="2"/>
      <charset val="134"/>
      <scheme val="minor"/>
    </font>
    <font>
      <sz val="11"/>
      <color theme="1"/>
      <name val="游ゴシック"/>
      <family val="3"/>
      <charset val="128"/>
      <scheme val="minor"/>
    </font>
    <font>
      <sz val="9"/>
      <color theme="1"/>
      <name val="游ゴシック"/>
      <family val="2"/>
      <charset val="128"/>
      <scheme val="minor"/>
    </font>
    <font>
      <sz val="11"/>
      <color theme="0"/>
      <name val="游ゴシック"/>
      <family val="2"/>
      <charset val="134"/>
      <scheme val="minor"/>
    </font>
    <font>
      <sz val="11"/>
      <color theme="0"/>
      <name val="游ゴシック"/>
      <family val="3"/>
      <charset val="128"/>
      <scheme val="minor"/>
    </font>
    <font>
      <sz val="11"/>
      <color theme="0"/>
      <name val="Microsoft YaHei"/>
      <family val="2"/>
      <charset val="134"/>
    </font>
    <font>
      <sz val="11"/>
      <color rgb="FFFF0000"/>
      <name val="Microsoft YaHei"/>
      <family val="2"/>
      <charset val="134"/>
    </font>
    <font>
      <u/>
      <sz val="11"/>
      <color theme="10"/>
      <name val="游ゴシック"/>
      <family val="2"/>
      <charset val="128"/>
      <scheme val="minor"/>
    </font>
    <font>
      <sz val="11"/>
      <color theme="1"/>
      <name val="游ゴシック"/>
      <family val="3"/>
      <charset val="134"/>
      <scheme val="minor"/>
    </font>
    <font>
      <sz val="11"/>
      <color theme="10"/>
      <name val="游ゴシック"/>
      <family val="2"/>
      <charset val="128"/>
      <scheme val="minor"/>
    </font>
    <font>
      <sz val="11"/>
      <color theme="1"/>
      <name val="Microsoft YaHei"/>
      <family val="2"/>
      <charset val="134"/>
    </font>
    <font>
      <b/>
      <sz val="7"/>
      <color theme="1"/>
      <name val="游ゴシック"/>
      <family val="3"/>
      <charset val="128"/>
      <scheme val="minor"/>
    </font>
    <font>
      <sz val="8"/>
      <color theme="1"/>
      <name val="Meiryo UI"/>
      <family val="2"/>
    </font>
    <font>
      <sz val="10"/>
      <color theme="1"/>
      <name val="Meiryo UI"/>
      <family val="2"/>
    </font>
    <font>
      <sz val="11"/>
      <color theme="4"/>
      <name val="游ゴシック"/>
      <family val="2"/>
      <charset val="128"/>
      <scheme val="minor"/>
    </font>
    <font>
      <sz val="11"/>
      <color theme="10"/>
      <name val="游ゴシック"/>
      <family val="3"/>
      <charset val="128"/>
      <scheme val="minor"/>
    </font>
    <font>
      <sz val="14"/>
      <color theme="1"/>
      <name val="游ゴシック"/>
      <family val="3"/>
      <charset val="128"/>
      <scheme val="minor"/>
    </font>
    <font>
      <sz val="11"/>
      <color theme="1"/>
      <name val="游ゴシック"/>
      <family val="2"/>
      <charset val="128"/>
    </font>
    <font>
      <b/>
      <sz val="10"/>
      <color theme="0"/>
      <name val="游ゴシック"/>
      <family val="3"/>
      <charset val="128"/>
      <scheme val="minor"/>
    </font>
  </fonts>
  <fills count="13">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patternFill>
    </fill>
    <fill>
      <patternFill patternType="solid">
        <fgColor theme="5" tint="0.79998168889431442"/>
        <bgColor indexed="65"/>
      </patternFill>
    </fill>
    <fill>
      <patternFill patternType="solid">
        <fgColor theme="8"/>
      </patternFill>
    </fill>
    <fill>
      <patternFill patternType="solid">
        <fgColor theme="8" tint="0.59999389629810485"/>
        <bgColor indexed="65"/>
      </patternFill>
    </fill>
    <fill>
      <patternFill patternType="solid">
        <fgColor theme="9"/>
      </patternFill>
    </fill>
    <fill>
      <patternFill patternType="solid">
        <fgColor theme="9" tint="0.39997558519241921"/>
        <bgColor indexed="65"/>
      </patternFill>
    </fill>
    <fill>
      <patternFill patternType="solid">
        <fgColor rgb="FF00B0F0"/>
        <bgColor indexed="64"/>
      </patternFill>
    </fill>
    <fill>
      <patternFill patternType="solid">
        <fgColor rgb="FFC6EFCE"/>
        <bgColor indexed="64"/>
      </patternFill>
    </fill>
    <fill>
      <patternFill patternType="solid">
        <fgColor theme="4"/>
      </patternFill>
    </fill>
  </fills>
  <borders count="3">
    <border>
      <left/>
      <right/>
      <top/>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s>
  <cellStyleXfs count="11">
    <xf numFmtId="0" fontId="0" fillId="0" borderId="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2" fillId="4" borderId="0" applyNumberFormat="0" applyBorder="0" applyAlignment="0" applyProtection="0">
      <alignment vertical="center"/>
    </xf>
    <xf numFmtId="0" fontId="1" fillId="5" borderId="0" applyNumberFormat="0" applyBorder="0" applyAlignment="0" applyProtection="0">
      <alignment vertical="center"/>
    </xf>
    <xf numFmtId="0" fontId="2" fillId="6" borderId="0" applyNumberFormat="0" applyBorder="0" applyAlignment="0" applyProtection="0">
      <alignment vertical="center"/>
    </xf>
    <xf numFmtId="0" fontId="1" fillId="7" borderId="0" applyNumberFormat="0" applyBorder="0" applyAlignment="0" applyProtection="0">
      <alignment vertical="center"/>
    </xf>
    <xf numFmtId="0" fontId="2" fillId="8" borderId="0" applyNumberFormat="0" applyBorder="0" applyAlignment="0" applyProtection="0">
      <alignment vertical="center"/>
    </xf>
    <xf numFmtId="0" fontId="1" fillId="9" borderId="0" applyNumberFormat="0" applyBorder="0" applyAlignment="0" applyProtection="0">
      <alignment vertical="center"/>
    </xf>
    <xf numFmtId="0" fontId="11" fillId="0" borderId="0" applyNumberFormat="0" applyFill="0" applyBorder="0" applyAlignment="0" applyProtection="0">
      <alignment vertical="center"/>
    </xf>
    <xf numFmtId="0" fontId="2" fillId="12" borderId="0" applyNumberFormat="0" applyBorder="0" applyAlignment="0" applyProtection="0">
      <alignment vertical="center"/>
    </xf>
  </cellStyleXfs>
  <cellXfs count="58">
    <xf numFmtId="0" fontId="0" fillId="0" borderId="0" xfId="0">
      <alignment vertical="center"/>
    </xf>
    <xf numFmtId="0" fontId="0" fillId="11" borderId="0" xfId="0" applyFill="1">
      <alignment vertical="center"/>
    </xf>
    <xf numFmtId="176" fontId="0" fillId="0" borderId="0" xfId="0" applyNumberFormat="1" applyAlignment="1">
      <alignment horizontal="center" vertical="center"/>
    </xf>
    <xf numFmtId="0" fontId="0" fillId="0" borderId="0" xfId="0" applyAlignment="1">
      <alignment horizontal="center" vertical="center"/>
    </xf>
    <xf numFmtId="14" fontId="0" fillId="0" borderId="0" xfId="0" applyNumberFormat="1">
      <alignment vertical="center"/>
    </xf>
    <xf numFmtId="176" fontId="2" fillId="6" borderId="0" xfId="5" applyNumberFormat="1">
      <alignment vertical="center"/>
    </xf>
    <xf numFmtId="14" fontId="2" fillId="6" borderId="0" xfId="5" applyNumberFormat="1">
      <alignment vertical="center"/>
    </xf>
    <xf numFmtId="14" fontId="2" fillId="8" borderId="0" xfId="7" applyNumberFormat="1">
      <alignment vertical="center"/>
    </xf>
    <xf numFmtId="0" fontId="2" fillId="8" borderId="0" xfId="7">
      <alignment vertical="center"/>
    </xf>
    <xf numFmtId="0" fontId="2" fillId="6" borderId="0" xfId="5">
      <alignment vertical="center"/>
    </xf>
    <xf numFmtId="0" fontId="12" fillId="0" borderId="0" xfId="0" applyFont="1">
      <alignment vertical="center"/>
    </xf>
    <xf numFmtId="0" fontId="1" fillId="3" borderId="0" xfId="2">
      <alignment vertical="center"/>
    </xf>
    <xf numFmtId="0" fontId="1" fillId="5" borderId="0" xfId="4">
      <alignment vertical="center"/>
    </xf>
    <xf numFmtId="0" fontId="2" fillId="4" borderId="0" xfId="3">
      <alignment vertical="center"/>
    </xf>
    <xf numFmtId="0" fontId="1" fillId="2" borderId="0" xfId="1">
      <alignment vertical="center"/>
    </xf>
    <xf numFmtId="0" fontId="1" fillId="9" borderId="0" xfId="8">
      <alignment vertical="center"/>
    </xf>
    <xf numFmtId="20" fontId="2" fillId="4" borderId="0" xfId="3" applyNumberFormat="1">
      <alignment vertical="center"/>
    </xf>
    <xf numFmtId="0" fontId="0" fillId="0" borderId="0" xfId="0" applyProtection="1">
      <alignment vertical="center"/>
      <protection locked="0"/>
    </xf>
    <xf numFmtId="0" fontId="2" fillId="4" borderId="0" xfId="3" applyProtection="1">
      <alignment vertical="center"/>
      <protection locked="0"/>
    </xf>
    <xf numFmtId="14" fontId="0" fillId="0" borderId="0" xfId="0" applyNumberFormat="1" applyProtection="1">
      <alignment vertical="center"/>
      <protection locked="0"/>
    </xf>
    <xf numFmtId="176" fontId="1" fillId="7" borderId="0" xfId="6" applyNumberFormat="1">
      <alignment vertical="center"/>
    </xf>
    <xf numFmtId="176" fontId="0" fillId="0" borderId="0" xfId="0" applyNumberFormat="1">
      <alignment vertical="center"/>
    </xf>
    <xf numFmtId="176" fontId="2" fillId="4" borderId="0" xfId="3" applyNumberFormat="1">
      <alignment vertical="center"/>
    </xf>
    <xf numFmtId="14" fontId="2" fillId="4" borderId="0" xfId="3" applyNumberFormat="1">
      <alignment vertical="center"/>
    </xf>
    <xf numFmtId="14" fontId="9" fillId="6" borderId="0" xfId="5" applyNumberFormat="1" applyFont="1">
      <alignment vertical="center"/>
    </xf>
    <xf numFmtId="0" fontId="13" fillId="0" borderId="0" xfId="9" applyFont="1">
      <alignment vertical="center"/>
    </xf>
    <xf numFmtId="176" fontId="0" fillId="0" borderId="0" xfId="0" applyNumberFormat="1" applyProtection="1">
      <alignment vertical="center"/>
      <protection locked="0"/>
    </xf>
    <xf numFmtId="0" fontId="0" fillId="0" borderId="0" xfId="0" applyAlignment="1">
      <alignment vertical="center" wrapText="1"/>
    </xf>
    <xf numFmtId="20" fontId="0" fillId="0" borderId="0" xfId="0" applyNumberFormat="1">
      <alignment vertical="center"/>
    </xf>
    <xf numFmtId="0" fontId="15" fillId="0" borderId="0" xfId="0" applyFont="1" applyAlignment="1">
      <alignment horizontal="left" vertical="top" wrapText="1"/>
    </xf>
    <xf numFmtId="0" fontId="14" fillId="0" borderId="0" xfId="0" applyFont="1">
      <alignment vertical="center"/>
    </xf>
    <xf numFmtId="49" fontId="16" fillId="0" borderId="0" xfId="0" applyNumberFormat="1" applyFont="1" applyAlignment="1">
      <alignment horizontal="center" vertical="center" wrapText="1"/>
    </xf>
    <xf numFmtId="14" fontId="16" fillId="0" borderId="0" xfId="0" applyNumberFormat="1" applyFont="1" applyAlignment="1">
      <alignment horizontal="center" vertical="center" wrapText="1"/>
    </xf>
    <xf numFmtId="177" fontId="16" fillId="0" borderId="0" xfId="0" applyNumberFormat="1" applyFont="1" applyAlignment="1">
      <alignment horizontal="center" vertical="center" wrapText="1"/>
    </xf>
    <xf numFmtId="49" fontId="17" fillId="0" borderId="0" xfId="0" applyNumberFormat="1" applyFont="1" applyAlignment="1">
      <alignment horizontal="center" vertical="center" wrapText="1"/>
    </xf>
    <xf numFmtId="14" fontId="2" fillId="8" borderId="0" xfId="7" applyNumberFormat="1" applyAlignment="1">
      <alignment horizontal="center" vertical="center" wrapText="1"/>
    </xf>
    <xf numFmtId="0" fontId="18" fillId="0" borderId="0" xfId="0" applyFont="1" applyAlignment="1">
      <alignment horizontal="right" vertical="center"/>
    </xf>
    <xf numFmtId="0" fontId="9" fillId="12" borderId="2" xfId="10" applyFont="1" applyBorder="1" applyAlignment="1">
      <alignment horizontal="right" vertical="center"/>
    </xf>
    <xf numFmtId="0" fontId="2" fillId="12" borderId="2" xfId="10" applyBorder="1" applyAlignment="1">
      <alignment horizontal="right" vertical="center"/>
    </xf>
    <xf numFmtId="0" fontId="2" fillId="12" borderId="2" xfId="10" applyBorder="1">
      <alignment vertical="center"/>
    </xf>
    <xf numFmtId="0" fontId="19" fillId="11" borderId="0" xfId="9" applyFont="1" applyFill="1">
      <alignment vertical="center"/>
    </xf>
    <xf numFmtId="0" fontId="5" fillId="0" borderId="0" xfId="0" applyFont="1">
      <alignment vertical="center"/>
    </xf>
    <xf numFmtId="0" fontId="5" fillId="11" borderId="0" xfId="0" applyFont="1" applyFill="1">
      <alignment vertical="center"/>
    </xf>
    <xf numFmtId="0" fontId="2" fillId="6" borderId="0" xfId="5" applyAlignment="1">
      <alignment horizontal="center" vertical="center"/>
    </xf>
    <xf numFmtId="0" fontId="6" fillId="0" borderId="0" xfId="0" applyFont="1" applyAlignment="1">
      <alignment horizontal="center" vertical="center" wrapText="1"/>
    </xf>
    <xf numFmtId="176" fontId="2" fillId="6" borderId="0" xfId="5" applyNumberFormat="1" applyAlignment="1">
      <alignment vertical="center"/>
    </xf>
    <xf numFmtId="176" fontId="1" fillId="7" borderId="0" xfId="6" applyNumberFormat="1" applyAlignment="1">
      <alignment vertical="center"/>
    </xf>
    <xf numFmtId="14" fontId="2" fillId="6" borderId="0" xfId="5" applyNumberFormat="1" applyAlignment="1">
      <alignment vertical="center"/>
    </xf>
    <xf numFmtId="14" fontId="2" fillId="8" borderId="0" xfId="7" applyNumberFormat="1" applyAlignment="1">
      <alignment vertical="center"/>
    </xf>
    <xf numFmtId="0" fontId="2" fillId="8" borderId="0" xfId="7" applyAlignment="1">
      <alignment vertical="center"/>
    </xf>
    <xf numFmtId="0" fontId="2" fillId="6" borderId="0" xfId="5" applyAlignment="1">
      <alignment vertical="center"/>
    </xf>
    <xf numFmtId="0" fontId="10" fillId="0" borderId="0" xfId="0" applyFont="1">
      <alignment vertical="center"/>
    </xf>
    <xf numFmtId="0" fontId="20" fillId="0" borderId="0" xfId="0" applyFont="1">
      <alignment vertical="center"/>
    </xf>
    <xf numFmtId="179" fontId="2" fillId="6" borderId="0" xfId="5" applyNumberFormat="1" applyAlignment="1">
      <alignment vertical="center"/>
    </xf>
    <xf numFmtId="178" fontId="21" fillId="0" borderId="0" xfId="0" applyNumberFormat="1" applyFont="1">
      <alignment vertical="center"/>
    </xf>
    <xf numFmtId="0" fontId="0" fillId="0" borderId="0" xfId="0" quotePrefix="1">
      <alignment vertical="center"/>
    </xf>
    <xf numFmtId="176" fontId="16" fillId="0" borderId="0" xfId="0" applyNumberFormat="1" applyFont="1" applyAlignment="1">
      <alignment horizontal="center" vertical="center" wrapText="1"/>
    </xf>
    <xf numFmtId="0" fontId="22" fillId="10" borderId="1" xfId="0" applyFont="1" applyFill="1" applyBorder="1">
      <alignment vertical="center"/>
    </xf>
  </cellXfs>
  <cellStyles count="11">
    <cellStyle name="20% - アクセント 1" xfId="1" builtinId="30"/>
    <cellStyle name="20% - アクセント 2" xfId="4" builtinId="34"/>
    <cellStyle name="40% - アクセント 1" xfId="2" builtinId="31"/>
    <cellStyle name="40% - アクセント 5" xfId="6" builtinId="47"/>
    <cellStyle name="60% - アクセント 6" xfId="8" builtinId="52"/>
    <cellStyle name="アクセント 1" xfId="10" builtinId="29"/>
    <cellStyle name="アクセント 2" xfId="3" builtinId="33"/>
    <cellStyle name="アクセント 5" xfId="5" builtinId="45"/>
    <cellStyle name="アクセント 6" xfId="7" builtinId="49"/>
    <cellStyle name="ハイパーリンク" xfId="9" builtinId="8"/>
    <cellStyle name="標準" xfId="0" builtinId="0"/>
  </cellStyles>
  <dxfs count="38">
    <dxf>
      <font>
        <color theme="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bgColor rgb="FF92D050"/>
        </patternFill>
      </fill>
    </dxf>
    <dxf>
      <font>
        <color theme="0"/>
      </font>
      <fill>
        <patternFill>
          <bgColor rgb="FF92D050"/>
        </patternFill>
      </fill>
    </dxf>
    <dxf>
      <font>
        <b/>
        <i val="0"/>
        <color rgb="FFFF0000"/>
      </font>
    </dxf>
    <dxf>
      <font>
        <color theme="0"/>
      </font>
      <fill>
        <patternFill>
          <bgColor rgb="FF7030A0"/>
        </patternFill>
      </fill>
    </dxf>
    <dxf>
      <font>
        <color theme="0"/>
      </font>
      <fill>
        <patternFill>
          <bgColor rgb="FFFF0000"/>
        </patternFill>
      </fill>
    </dxf>
    <dxf>
      <font>
        <b/>
        <i val="0"/>
        <color rgb="FFFF0000"/>
      </font>
    </dxf>
    <dxf>
      <font>
        <b/>
        <i val="0"/>
        <color rgb="FFFF0000"/>
      </font>
    </dxf>
    <dxf>
      <font>
        <color theme="0"/>
      </font>
      <fill>
        <patternFill>
          <bgColor rgb="FF7030A0"/>
        </patternFill>
      </fill>
    </dxf>
    <dxf>
      <font>
        <color theme="0"/>
      </font>
      <fill>
        <patternFill>
          <bgColor rgb="FFFF0000"/>
        </patternFill>
      </fill>
    </dxf>
    <dxf>
      <font>
        <b/>
        <i val="0"/>
        <color rgb="FFFF0000"/>
      </font>
    </dxf>
    <dxf>
      <fill>
        <patternFill>
          <bgColor theme="5"/>
        </patternFill>
      </fill>
    </dxf>
    <dxf>
      <font>
        <color indexed="9"/>
      </font>
      <fill>
        <patternFill>
          <fgColor indexed="64"/>
          <bgColor rgb="FF00B050"/>
        </patternFill>
      </fill>
    </dxf>
    <dxf>
      <fill>
        <patternFill patternType="gray0625"/>
      </fill>
    </dxf>
    <dxf>
      <font>
        <color theme="0"/>
      </font>
      <fill>
        <patternFill>
          <bgColor rgb="FF92D050"/>
        </patternFill>
      </fill>
    </dxf>
    <dxf>
      <font>
        <b/>
        <i val="0"/>
        <color rgb="FFFF0000"/>
      </font>
    </dxf>
    <dxf>
      <fill>
        <patternFill>
          <bgColor theme="5"/>
        </patternFill>
      </fill>
    </dxf>
    <dxf>
      <font>
        <color indexed="9"/>
      </font>
      <fill>
        <patternFill>
          <fgColor indexed="64"/>
          <bgColor rgb="FF0070C0"/>
        </patternFill>
      </fill>
    </dxf>
    <dxf>
      <font>
        <color indexed="9"/>
      </font>
      <fill>
        <patternFill>
          <fgColor indexed="64"/>
          <bgColor rgb="FF00B050"/>
        </patternFill>
      </fill>
    </dxf>
    <dxf>
      <font>
        <color indexed="9"/>
      </font>
      <fill>
        <patternFill>
          <fgColor indexed="64"/>
          <bgColor rgb="FFED7D31"/>
        </patternFill>
      </fill>
    </dxf>
    <dxf>
      <font>
        <color indexed="9"/>
      </font>
      <fill>
        <patternFill>
          <fgColor indexed="64"/>
          <bgColor rgb="FF00B050"/>
        </patternFill>
      </fill>
    </dxf>
    <dxf>
      <font>
        <color indexed="9"/>
      </font>
      <fill>
        <patternFill>
          <fgColor indexed="64"/>
          <bgColor rgb="FF757171"/>
        </patternFill>
      </fill>
    </dxf>
    <dxf>
      <font>
        <color indexed="9"/>
      </font>
      <fill>
        <patternFill>
          <fgColor indexed="64"/>
          <bgColor rgb="FF00B050"/>
        </patternFill>
      </fill>
    </dxf>
    <dxf>
      <font>
        <color indexed="9"/>
      </font>
      <fill>
        <patternFill>
          <fgColor indexed="64"/>
          <bgColor indexed="45"/>
        </patternFill>
      </fill>
    </dxf>
    <dxf>
      <font>
        <color indexed="9"/>
      </font>
      <fill>
        <patternFill>
          <fgColor indexed="64"/>
          <bgColor indexed="10"/>
        </patternFill>
      </fill>
    </dxf>
    <dxf>
      <font>
        <color indexed="9"/>
      </font>
      <fill>
        <patternFill>
          <fgColor indexed="64"/>
          <bgColor rgb="FFED7D31"/>
        </patternFill>
      </fill>
    </dxf>
    <dxf>
      <font>
        <color indexed="9"/>
      </font>
      <fill>
        <patternFill>
          <fgColor indexed="64"/>
          <bgColor rgb="FF00B050"/>
        </patternFill>
      </fill>
    </dxf>
    <dxf>
      <font>
        <color indexed="9"/>
      </font>
      <fill>
        <patternFill>
          <fgColor indexed="64"/>
          <bgColor rgb="FFFF0000"/>
        </patternFill>
      </fill>
    </dxf>
    <dxf>
      <font>
        <color theme="0"/>
      </font>
      <fill>
        <patternFill>
          <fgColor indexed="64"/>
          <bgColor rgb="FF00B0F0"/>
        </patternFill>
      </fill>
    </dxf>
    <dxf>
      <font>
        <color indexed="9"/>
      </font>
      <fill>
        <patternFill>
          <fgColor indexed="64"/>
          <bgColor rgb="FF00B050"/>
        </patternFill>
      </fill>
    </dxf>
    <dxf>
      <font>
        <color indexed="9"/>
      </font>
      <fill>
        <patternFill>
          <fgColor indexed="64"/>
          <bgColor rgb="FFED7D31"/>
        </patternFill>
      </fill>
    </dxf>
    <dxf>
      <font>
        <color indexed="9"/>
      </font>
      <fill>
        <patternFill>
          <fgColor indexed="64"/>
          <bgColor rgb="FF70303C"/>
        </patternFill>
      </fill>
    </dxf>
    <dxf>
      <font>
        <color rgb="FF9C0006"/>
      </font>
      <fill>
        <patternFill>
          <fgColor indexed="64"/>
          <bgColor rgb="FFFFC7CE"/>
        </patternFill>
      </fill>
    </dxf>
    <dxf>
      <font>
        <color indexed="9"/>
      </font>
      <fill>
        <patternFill>
          <bgColor rgb="FFED7D31"/>
        </patternFill>
      </fill>
    </dxf>
    <dxf>
      <fill>
        <patternFill>
          <bgColor rgb="FFFF0000"/>
        </patternFill>
      </fill>
    </dxf>
  </dxfs>
  <tableStyles count="0" defaultTableStyle="TableStyleMedium2" defaultPivotStyle="PivotStyleLight16"/>
  <colors>
    <mruColors>
      <color rgb="FFFF3300"/>
      <color rgb="FFC6EF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6.jpeg"/><Relationship Id="rId21" Type="http://schemas.openxmlformats.org/officeDocument/2006/relationships/image" Target="../media/image21.jpeg"/><Relationship Id="rId42" Type="http://schemas.openxmlformats.org/officeDocument/2006/relationships/image" Target="../media/image42.jpeg"/><Relationship Id="rId47" Type="http://schemas.openxmlformats.org/officeDocument/2006/relationships/image" Target="../media/image47.jpeg"/><Relationship Id="rId63" Type="http://schemas.openxmlformats.org/officeDocument/2006/relationships/image" Target="../media/image63.jpeg"/><Relationship Id="rId68" Type="http://schemas.openxmlformats.org/officeDocument/2006/relationships/image" Target="../media/image68.jpeg"/><Relationship Id="rId84" Type="http://schemas.openxmlformats.org/officeDocument/2006/relationships/image" Target="../media/image84.jpeg"/><Relationship Id="rId89" Type="http://schemas.openxmlformats.org/officeDocument/2006/relationships/image" Target="../media/image89.jpeg"/><Relationship Id="rId16" Type="http://schemas.openxmlformats.org/officeDocument/2006/relationships/image" Target="../media/image16.jpeg"/><Relationship Id="rId11" Type="http://schemas.openxmlformats.org/officeDocument/2006/relationships/image" Target="../media/image11.jpeg"/><Relationship Id="rId32" Type="http://schemas.openxmlformats.org/officeDocument/2006/relationships/image" Target="../media/image32.jpeg"/><Relationship Id="rId37" Type="http://schemas.openxmlformats.org/officeDocument/2006/relationships/image" Target="../media/image37.jpeg"/><Relationship Id="rId53" Type="http://schemas.openxmlformats.org/officeDocument/2006/relationships/image" Target="../media/image53.jpeg"/><Relationship Id="rId58" Type="http://schemas.openxmlformats.org/officeDocument/2006/relationships/image" Target="../media/image58.jpeg"/><Relationship Id="rId74" Type="http://schemas.openxmlformats.org/officeDocument/2006/relationships/image" Target="../media/image74.jpeg"/><Relationship Id="rId79" Type="http://schemas.openxmlformats.org/officeDocument/2006/relationships/image" Target="../media/image79.jpeg"/><Relationship Id="rId102" Type="http://schemas.openxmlformats.org/officeDocument/2006/relationships/image" Target="../media/image102.jpeg"/><Relationship Id="rId5" Type="http://schemas.openxmlformats.org/officeDocument/2006/relationships/image" Target="../media/image5.jpeg"/><Relationship Id="rId90" Type="http://schemas.openxmlformats.org/officeDocument/2006/relationships/image" Target="../media/image90.jpeg"/><Relationship Id="rId95" Type="http://schemas.openxmlformats.org/officeDocument/2006/relationships/image" Target="../media/image95.jpeg"/><Relationship Id="rId22" Type="http://schemas.openxmlformats.org/officeDocument/2006/relationships/image" Target="../media/image22.jpeg"/><Relationship Id="rId27" Type="http://schemas.openxmlformats.org/officeDocument/2006/relationships/image" Target="../media/image27.jpeg"/><Relationship Id="rId43" Type="http://schemas.openxmlformats.org/officeDocument/2006/relationships/image" Target="../media/image43.jpeg"/><Relationship Id="rId48" Type="http://schemas.openxmlformats.org/officeDocument/2006/relationships/image" Target="../media/image48.jpeg"/><Relationship Id="rId64" Type="http://schemas.openxmlformats.org/officeDocument/2006/relationships/image" Target="../media/image64.jpeg"/><Relationship Id="rId69" Type="http://schemas.openxmlformats.org/officeDocument/2006/relationships/image" Target="../media/image69.jpeg"/><Relationship Id="rId80" Type="http://schemas.openxmlformats.org/officeDocument/2006/relationships/image" Target="../media/image80.jpeg"/><Relationship Id="rId85" Type="http://schemas.openxmlformats.org/officeDocument/2006/relationships/image" Target="../media/image85.jpeg"/><Relationship Id="rId12" Type="http://schemas.openxmlformats.org/officeDocument/2006/relationships/image" Target="../media/image12.jpeg"/><Relationship Id="rId17" Type="http://schemas.openxmlformats.org/officeDocument/2006/relationships/image" Target="../media/image17.jpeg"/><Relationship Id="rId25" Type="http://schemas.openxmlformats.org/officeDocument/2006/relationships/image" Target="../media/image25.jpeg"/><Relationship Id="rId33" Type="http://schemas.openxmlformats.org/officeDocument/2006/relationships/image" Target="../media/image33.jpeg"/><Relationship Id="rId38" Type="http://schemas.openxmlformats.org/officeDocument/2006/relationships/image" Target="../media/image38.jpeg"/><Relationship Id="rId46" Type="http://schemas.openxmlformats.org/officeDocument/2006/relationships/image" Target="../media/image46.jpeg"/><Relationship Id="rId59" Type="http://schemas.openxmlformats.org/officeDocument/2006/relationships/image" Target="../media/image59.jpeg"/><Relationship Id="rId67" Type="http://schemas.openxmlformats.org/officeDocument/2006/relationships/image" Target="../media/image67.jpeg"/><Relationship Id="rId103" Type="http://schemas.openxmlformats.org/officeDocument/2006/relationships/image" Target="../media/image103.jpeg"/><Relationship Id="rId20" Type="http://schemas.openxmlformats.org/officeDocument/2006/relationships/image" Target="../media/image20.jpeg"/><Relationship Id="rId41" Type="http://schemas.openxmlformats.org/officeDocument/2006/relationships/image" Target="../media/image41.jpeg"/><Relationship Id="rId54" Type="http://schemas.openxmlformats.org/officeDocument/2006/relationships/image" Target="../media/image54.jpeg"/><Relationship Id="rId62" Type="http://schemas.openxmlformats.org/officeDocument/2006/relationships/image" Target="../media/image62.jpeg"/><Relationship Id="rId70" Type="http://schemas.openxmlformats.org/officeDocument/2006/relationships/image" Target="../media/image70.jpeg"/><Relationship Id="rId75" Type="http://schemas.openxmlformats.org/officeDocument/2006/relationships/image" Target="../media/image75.jpeg"/><Relationship Id="rId83" Type="http://schemas.openxmlformats.org/officeDocument/2006/relationships/image" Target="../media/image83.jpeg"/><Relationship Id="rId88" Type="http://schemas.openxmlformats.org/officeDocument/2006/relationships/image" Target="../media/image88.jpeg"/><Relationship Id="rId91" Type="http://schemas.openxmlformats.org/officeDocument/2006/relationships/image" Target="../media/image91.jpeg"/><Relationship Id="rId96" Type="http://schemas.openxmlformats.org/officeDocument/2006/relationships/image" Target="../media/image96.jpeg"/><Relationship Id="rId1" Type="http://schemas.openxmlformats.org/officeDocument/2006/relationships/image" Target="../media/image1.jpeg"/><Relationship Id="rId6" Type="http://schemas.openxmlformats.org/officeDocument/2006/relationships/image" Target="../media/image6.jpeg"/><Relationship Id="rId15" Type="http://schemas.openxmlformats.org/officeDocument/2006/relationships/image" Target="../media/image15.jpeg"/><Relationship Id="rId23" Type="http://schemas.openxmlformats.org/officeDocument/2006/relationships/image" Target="../media/image23.jpeg"/><Relationship Id="rId28" Type="http://schemas.openxmlformats.org/officeDocument/2006/relationships/image" Target="../media/image28.jpeg"/><Relationship Id="rId36" Type="http://schemas.openxmlformats.org/officeDocument/2006/relationships/image" Target="../media/image36.jpeg"/><Relationship Id="rId49" Type="http://schemas.openxmlformats.org/officeDocument/2006/relationships/image" Target="../media/image49.jpeg"/><Relationship Id="rId57" Type="http://schemas.openxmlformats.org/officeDocument/2006/relationships/image" Target="../media/image57.jpeg"/><Relationship Id="rId10" Type="http://schemas.openxmlformats.org/officeDocument/2006/relationships/image" Target="../media/image10.jpeg"/><Relationship Id="rId31" Type="http://schemas.openxmlformats.org/officeDocument/2006/relationships/image" Target="../media/image31.jpeg"/><Relationship Id="rId44" Type="http://schemas.openxmlformats.org/officeDocument/2006/relationships/image" Target="../media/image44.jpeg"/><Relationship Id="rId52" Type="http://schemas.openxmlformats.org/officeDocument/2006/relationships/image" Target="../media/image52.jpeg"/><Relationship Id="rId60" Type="http://schemas.openxmlformats.org/officeDocument/2006/relationships/image" Target="../media/image60.jpeg"/><Relationship Id="rId65" Type="http://schemas.openxmlformats.org/officeDocument/2006/relationships/image" Target="../media/image65.jpeg"/><Relationship Id="rId73" Type="http://schemas.openxmlformats.org/officeDocument/2006/relationships/image" Target="../media/image73.jpeg"/><Relationship Id="rId78" Type="http://schemas.openxmlformats.org/officeDocument/2006/relationships/image" Target="../media/image78.jpeg"/><Relationship Id="rId81" Type="http://schemas.openxmlformats.org/officeDocument/2006/relationships/image" Target="../media/image81.jpeg"/><Relationship Id="rId86" Type="http://schemas.openxmlformats.org/officeDocument/2006/relationships/image" Target="../media/image86.jpeg"/><Relationship Id="rId94" Type="http://schemas.openxmlformats.org/officeDocument/2006/relationships/image" Target="../media/image94.jpeg"/><Relationship Id="rId99" Type="http://schemas.openxmlformats.org/officeDocument/2006/relationships/image" Target="../media/image99.jpeg"/><Relationship Id="rId101" Type="http://schemas.openxmlformats.org/officeDocument/2006/relationships/image" Target="../media/image101.jpeg"/><Relationship Id="rId4" Type="http://schemas.openxmlformats.org/officeDocument/2006/relationships/image" Target="../media/image4.jpeg"/><Relationship Id="rId9" Type="http://schemas.openxmlformats.org/officeDocument/2006/relationships/image" Target="../media/image9.jpeg"/><Relationship Id="rId13" Type="http://schemas.openxmlformats.org/officeDocument/2006/relationships/image" Target="../media/image13.jpeg"/><Relationship Id="rId18" Type="http://schemas.openxmlformats.org/officeDocument/2006/relationships/image" Target="../media/image18.jpeg"/><Relationship Id="rId39" Type="http://schemas.openxmlformats.org/officeDocument/2006/relationships/image" Target="../media/image39.jpeg"/><Relationship Id="rId34" Type="http://schemas.openxmlformats.org/officeDocument/2006/relationships/image" Target="../media/image34.jpeg"/><Relationship Id="rId50" Type="http://schemas.openxmlformats.org/officeDocument/2006/relationships/image" Target="../media/image50.jpeg"/><Relationship Id="rId55" Type="http://schemas.openxmlformats.org/officeDocument/2006/relationships/image" Target="../media/image55.jpeg"/><Relationship Id="rId76" Type="http://schemas.openxmlformats.org/officeDocument/2006/relationships/image" Target="../media/image76.jpeg"/><Relationship Id="rId97" Type="http://schemas.openxmlformats.org/officeDocument/2006/relationships/image" Target="../media/image97.jpeg"/><Relationship Id="rId104" Type="http://schemas.openxmlformats.org/officeDocument/2006/relationships/image" Target="../media/image104.jpeg"/><Relationship Id="rId7" Type="http://schemas.openxmlformats.org/officeDocument/2006/relationships/image" Target="../media/image7.jpeg"/><Relationship Id="rId71" Type="http://schemas.openxmlformats.org/officeDocument/2006/relationships/image" Target="../media/image71.jpeg"/><Relationship Id="rId92" Type="http://schemas.openxmlformats.org/officeDocument/2006/relationships/image" Target="../media/image92.jpeg"/><Relationship Id="rId2" Type="http://schemas.openxmlformats.org/officeDocument/2006/relationships/image" Target="../media/image2.jpeg"/><Relationship Id="rId29" Type="http://schemas.openxmlformats.org/officeDocument/2006/relationships/image" Target="../media/image29.jpeg"/><Relationship Id="rId24" Type="http://schemas.openxmlformats.org/officeDocument/2006/relationships/image" Target="../media/image24.jpeg"/><Relationship Id="rId40" Type="http://schemas.openxmlformats.org/officeDocument/2006/relationships/image" Target="../media/image40.jpeg"/><Relationship Id="rId45" Type="http://schemas.openxmlformats.org/officeDocument/2006/relationships/image" Target="../media/image45.jpeg"/><Relationship Id="rId66" Type="http://schemas.openxmlformats.org/officeDocument/2006/relationships/image" Target="../media/image66.jpeg"/><Relationship Id="rId87" Type="http://schemas.openxmlformats.org/officeDocument/2006/relationships/image" Target="../media/image87.jpeg"/><Relationship Id="rId61" Type="http://schemas.openxmlformats.org/officeDocument/2006/relationships/image" Target="../media/image61.jpeg"/><Relationship Id="rId82" Type="http://schemas.openxmlformats.org/officeDocument/2006/relationships/image" Target="../media/image82.jpeg"/><Relationship Id="rId19" Type="http://schemas.openxmlformats.org/officeDocument/2006/relationships/image" Target="../media/image19.jpeg"/><Relationship Id="rId14" Type="http://schemas.openxmlformats.org/officeDocument/2006/relationships/image" Target="../media/image14.jpeg"/><Relationship Id="rId30" Type="http://schemas.openxmlformats.org/officeDocument/2006/relationships/image" Target="../media/image30.jpeg"/><Relationship Id="rId35" Type="http://schemas.openxmlformats.org/officeDocument/2006/relationships/image" Target="../media/image35.jpeg"/><Relationship Id="rId56" Type="http://schemas.openxmlformats.org/officeDocument/2006/relationships/image" Target="../media/image56.jpeg"/><Relationship Id="rId77" Type="http://schemas.openxmlformats.org/officeDocument/2006/relationships/image" Target="../media/image77.jpeg"/><Relationship Id="rId100" Type="http://schemas.openxmlformats.org/officeDocument/2006/relationships/image" Target="../media/image100.jpeg"/><Relationship Id="rId8" Type="http://schemas.openxmlformats.org/officeDocument/2006/relationships/image" Target="../media/image8.jpeg"/><Relationship Id="rId51" Type="http://schemas.openxmlformats.org/officeDocument/2006/relationships/image" Target="../media/image51.jpeg"/><Relationship Id="rId72" Type="http://schemas.openxmlformats.org/officeDocument/2006/relationships/image" Target="../media/image72.jpeg"/><Relationship Id="rId93" Type="http://schemas.openxmlformats.org/officeDocument/2006/relationships/image" Target="../media/image93.jpeg"/><Relationship Id="rId98" Type="http://schemas.openxmlformats.org/officeDocument/2006/relationships/image" Target="../media/image98.jpeg"/><Relationship Id="rId3"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editAs="oneCell">
    <xdr:from>
      <xdr:col>3</xdr:col>
      <xdr:colOff>66675</xdr:colOff>
      <xdr:row>1</xdr:row>
      <xdr:rowOff>9525</xdr:rowOff>
    </xdr:from>
    <xdr:to>
      <xdr:col>3</xdr:col>
      <xdr:colOff>323850</xdr:colOff>
      <xdr:row>2</xdr:row>
      <xdr:rowOff>0</xdr:rowOff>
    </xdr:to>
    <xdr:pic>
      <xdr:nvPicPr>
        <xdr:cNvPr id="42" name="図 41">
          <a:extLst>
            <a:ext uri="{FF2B5EF4-FFF2-40B4-BE49-F238E27FC236}">
              <a16:creationId xmlns:a16="http://schemas.microsoft.com/office/drawing/2014/main" id="{FED56186-8F3B-5288-8600-C670A58EAB3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419350" y="30480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2</xdr:row>
      <xdr:rowOff>9525</xdr:rowOff>
    </xdr:from>
    <xdr:to>
      <xdr:col>3</xdr:col>
      <xdr:colOff>323850</xdr:colOff>
      <xdr:row>3</xdr:row>
      <xdr:rowOff>0</xdr:rowOff>
    </xdr:to>
    <xdr:pic>
      <xdr:nvPicPr>
        <xdr:cNvPr id="43" name="図 42">
          <a:extLst>
            <a:ext uri="{FF2B5EF4-FFF2-40B4-BE49-F238E27FC236}">
              <a16:creationId xmlns:a16="http://schemas.microsoft.com/office/drawing/2014/main" id="{36C5C4CB-4ED9-DDB1-F716-87D1B6C36D2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419350" y="74295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3</xdr:row>
      <xdr:rowOff>9525</xdr:rowOff>
    </xdr:from>
    <xdr:to>
      <xdr:col>3</xdr:col>
      <xdr:colOff>323850</xdr:colOff>
      <xdr:row>4</xdr:row>
      <xdr:rowOff>0</xdr:rowOff>
    </xdr:to>
    <xdr:pic>
      <xdr:nvPicPr>
        <xdr:cNvPr id="44" name="図 43">
          <a:extLst>
            <a:ext uri="{FF2B5EF4-FFF2-40B4-BE49-F238E27FC236}">
              <a16:creationId xmlns:a16="http://schemas.microsoft.com/office/drawing/2014/main" id="{470B394E-E46D-6A69-4003-D5F72315EE71}"/>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419350" y="118110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4</xdr:row>
      <xdr:rowOff>9525</xdr:rowOff>
    </xdr:from>
    <xdr:to>
      <xdr:col>3</xdr:col>
      <xdr:colOff>323850</xdr:colOff>
      <xdr:row>5</xdr:row>
      <xdr:rowOff>0</xdr:rowOff>
    </xdr:to>
    <xdr:pic>
      <xdr:nvPicPr>
        <xdr:cNvPr id="45" name="図 44">
          <a:extLst>
            <a:ext uri="{FF2B5EF4-FFF2-40B4-BE49-F238E27FC236}">
              <a16:creationId xmlns:a16="http://schemas.microsoft.com/office/drawing/2014/main" id="{1C47CC92-1B08-4B31-BB93-783900A54E1A}"/>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2419350" y="161925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5</xdr:row>
      <xdr:rowOff>9525</xdr:rowOff>
    </xdr:from>
    <xdr:to>
      <xdr:col>3</xdr:col>
      <xdr:colOff>323850</xdr:colOff>
      <xdr:row>6</xdr:row>
      <xdr:rowOff>0</xdr:rowOff>
    </xdr:to>
    <xdr:pic>
      <xdr:nvPicPr>
        <xdr:cNvPr id="46" name="図 45">
          <a:extLst>
            <a:ext uri="{FF2B5EF4-FFF2-40B4-BE49-F238E27FC236}">
              <a16:creationId xmlns:a16="http://schemas.microsoft.com/office/drawing/2014/main" id="{B570F7B5-C03B-18C2-F111-1ADE0501045A}"/>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2419350" y="205740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6</xdr:row>
      <xdr:rowOff>9525</xdr:rowOff>
    </xdr:from>
    <xdr:to>
      <xdr:col>3</xdr:col>
      <xdr:colOff>323850</xdr:colOff>
      <xdr:row>7</xdr:row>
      <xdr:rowOff>0</xdr:rowOff>
    </xdr:to>
    <xdr:pic>
      <xdr:nvPicPr>
        <xdr:cNvPr id="47" name="図 46">
          <a:extLst>
            <a:ext uri="{FF2B5EF4-FFF2-40B4-BE49-F238E27FC236}">
              <a16:creationId xmlns:a16="http://schemas.microsoft.com/office/drawing/2014/main" id="{6EED8A7E-4A93-E7BB-B84E-E0A3DF19B136}"/>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a:stretch>
          <a:fillRect/>
        </a:stretch>
      </xdr:blipFill>
      <xdr:spPr bwMode="auto">
        <a:xfrm>
          <a:off x="2419350" y="249555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42862</xdr:colOff>
      <xdr:row>7</xdr:row>
      <xdr:rowOff>9525</xdr:rowOff>
    </xdr:from>
    <xdr:to>
      <xdr:col>3</xdr:col>
      <xdr:colOff>347662</xdr:colOff>
      <xdr:row>8</xdr:row>
      <xdr:rowOff>0</xdr:rowOff>
    </xdr:to>
    <xdr:pic>
      <xdr:nvPicPr>
        <xdr:cNvPr id="48" name="図 47">
          <a:extLst>
            <a:ext uri="{FF2B5EF4-FFF2-40B4-BE49-F238E27FC236}">
              <a16:creationId xmlns:a16="http://schemas.microsoft.com/office/drawing/2014/main" id="{97905D7E-BFDC-86FE-C631-97CF2A593592}"/>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395537" y="2933700"/>
          <a:ext cx="30480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342900</xdr:colOff>
      <xdr:row>8</xdr:row>
      <xdr:rowOff>9525</xdr:rowOff>
    </xdr:from>
    <xdr:to>
      <xdr:col>3</xdr:col>
      <xdr:colOff>409575</xdr:colOff>
      <xdr:row>8</xdr:row>
      <xdr:rowOff>304800</xdr:rowOff>
    </xdr:to>
    <xdr:pic>
      <xdr:nvPicPr>
        <xdr:cNvPr id="49" name="図 48">
          <a:extLst>
            <a:ext uri="{FF2B5EF4-FFF2-40B4-BE49-F238E27FC236}">
              <a16:creationId xmlns:a16="http://schemas.microsoft.com/office/drawing/2014/main" id="{D1FBBC7D-DBDF-E363-4F8F-954C7597D520}"/>
            </a:ext>
          </a:extLst>
        </xdr:cNvPr>
        <xdr:cNvPicPr>
          <a:picLocks noChangeAspect="1" noChangeArrowheads="1"/>
        </xdr:cNvPicPr>
      </xdr:nvPicPr>
      <xdr:blipFill>
        <a:blip xmlns:r="http://schemas.openxmlformats.org/officeDocument/2006/relationships" r:embed="rId8" cstate="print">
          <a:extLst>
            <a:ext uri="{28A0092B-C50C-407E-A947-70E740481C1C}">
              <a14:useLocalDpi xmlns:a14="http://schemas.microsoft.com/office/drawing/2010/main" val="0"/>
            </a:ext>
          </a:extLst>
        </a:blip>
        <a:srcRect/>
        <a:stretch>
          <a:fillRect/>
        </a:stretch>
      </xdr:blipFill>
      <xdr:spPr bwMode="auto">
        <a:xfrm>
          <a:off x="2333625" y="3371850"/>
          <a:ext cx="42862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9</xdr:row>
      <xdr:rowOff>9525</xdr:rowOff>
    </xdr:from>
    <xdr:to>
      <xdr:col>3</xdr:col>
      <xdr:colOff>323850</xdr:colOff>
      <xdr:row>10</xdr:row>
      <xdr:rowOff>0</xdr:rowOff>
    </xdr:to>
    <xdr:pic>
      <xdr:nvPicPr>
        <xdr:cNvPr id="50" name="図 49">
          <a:extLst>
            <a:ext uri="{FF2B5EF4-FFF2-40B4-BE49-F238E27FC236}">
              <a16:creationId xmlns:a16="http://schemas.microsoft.com/office/drawing/2014/main" id="{D52DB6A5-1B9E-1A19-A317-8BDA8677CDB5}"/>
            </a:ext>
          </a:extLst>
        </xdr:cNvPr>
        <xdr:cNvPicPr>
          <a:picLocks noChangeAspect="1" noChangeArrowheads="1"/>
        </xdr:cNvPicPr>
      </xdr:nvPicPr>
      <xdr:blipFill>
        <a:blip xmlns:r="http://schemas.openxmlformats.org/officeDocument/2006/relationships" r:embed="rId9" cstate="print">
          <a:extLst>
            <a:ext uri="{28A0092B-C50C-407E-A947-70E740481C1C}">
              <a14:useLocalDpi xmlns:a14="http://schemas.microsoft.com/office/drawing/2010/main" val="0"/>
            </a:ext>
          </a:extLst>
        </a:blip>
        <a:srcRect/>
        <a:stretch>
          <a:fillRect/>
        </a:stretch>
      </xdr:blipFill>
      <xdr:spPr bwMode="auto">
        <a:xfrm>
          <a:off x="2419350" y="381000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352425</xdr:colOff>
      <xdr:row>10</xdr:row>
      <xdr:rowOff>9525</xdr:rowOff>
    </xdr:from>
    <xdr:to>
      <xdr:col>3</xdr:col>
      <xdr:colOff>400050</xdr:colOff>
      <xdr:row>11</xdr:row>
      <xdr:rowOff>0</xdr:rowOff>
    </xdr:to>
    <xdr:pic>
      <xdr:nvPicPr>
        <xdr:cNvPr id="51" name="図 50">
          <a:extLst>
            <a:ext uri="{FF2B5EF4-FFF2-40B4-BE49-F238E27FC236}">
              <a16:creationId xmlns:a16="http://schemas.microsoft.com/office/drawing/2014/main" id="{6D1A3AA8-5FA3-549C-60DE-8F522BD479A7}"/>
            </a:ext>
          </a:extLst>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2343150" y="4248150"/>
          <a:ext cx="4095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11</xdr:row>
      <xdr:rowOff>9525</xdr:rowOff>
    </xdr:from>
    <xdr:to>
      <xdr:col>3</xdr:col>
      <xdr:colOff>323850</xdr:colOff>
      <xdr:row>12</xdr:row>
      <xdr:rowOff>0</xdr:rowOff>
    </xdr:to>
    <xdr:pic>
      <xdr:nvPicPr>
        <xdr:cNvPr id="52" name="図 51">
          <a:extLst>
            <a:ext uri="{FF2B5EF4-FFF2-40B4-BE49-F238E27FC236}">
              <a16:creationId xmlns:a16="http://schemas.microsoft.com/office/drawing/2014/main" id="{021FF751-E337-DE29-02C0-77F476998431}"/>
            </a:ext>
          </a:extLst>
        </xdr:cNvPr>
        <xdr:cNvPicPr>
          <a:picLocks noChangeAspect="1" noChangeArrowheads="1"/>
        </xdr:cNvPicPr>
      </xdr:nvPicPr>
      <xdr:blipFill>
        <a:blip xmlns:r="http://schemas.openxmlformats.org/officeDocument/2006/relationships" r:embed="rId11" cstate="print">
          <a:extLst>
            <a:ext uri="{28A0092B-C50C-407E-A947-70E740481C1C}">
              <a14:useLocalDpi xmlns:a14="http://schemas.microsoft.com/office/drawing/2010/main" val="0"/>
            </a:ext>
          </a:extLst>
        </a:blip>
        <a:srcRect/>
        <a:stretch>
          <a:fillRect/>
        </a:stretch>
      </xdr:blipFill>
      <xdr:spPr bwMode="auto">
        <a:xfrm>
          <a:off x="2419350" y="468630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12</xdr:row>
      <xdr:rowOff>9525</xdr:rowOff>
    </xdr:from>
    <xdr:to>
      <xdr:col>3</xdr:col>
      <xdr:colOff>323850</xdr:colOff>
      <xdr:row>13</xdr:row>
      <xdr:rowOff>0</xdr:rowOff>
    </xdr:to>
    <xdr:pic>
      <xdr:nvPicPr>
        <xdr:cNvPr id="53" name="図 52">
          <a:extLst>
            <a:ext uri="{FF2B5EF4-FFF2-40B4-BE49-F238E27FC236}">
              <a16:creationId xmlns:a16="http://schemas.microsoft.com/office/drawing/2014/main" id="{698B3B31-6D93-6683-134A-FE205834BA5D}"/>
            </a:ext>
          </a:extLst>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2419350" y="512445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xdr:colOff>
      <xdr:row>13</xdr:row>
      <xdr:rowOff>9525</xdr:rowOff>
    </xdr:from>
    <xdr:to>
      <xdr:col>3</xdr:col>
      <xdr:colOff>342900</xdr:colOff>
      <xdr:row>14</xdr:row>
      <xdr:rowOff>0</xdr:rowOff>
    </xdr:to>
    <xdr:pic>
      <xdr:nvPicPr>
        <xdr:cNvPr id="54" name="図 53">
          <a:extLst>
            <a:ext uri="{FF2B5EF4-FFF2-40B4-BE49-F238E27FC236}">
              <a16:creationId xmlns:a16="http://schemas.microsoft.com/office/drawing/2014/main" id="{1943624C-85F8-1656-6564-7C9A60C1C58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2400300" y="5562600"/>
          <a:ext cx="2952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xdr:colOff>
      <xdr:row>14</xdr:row>
      <xdr:rowOff>9525</xdr:rowOff>
    </xdr:from>
    <xdr:to>
      <xdr:col>3</xdr:col>
      <xdr:colOff>328612</xdr:colOff>
      <xdr:row>15</xdr:row>
      <xdr:rowOff>0</xdr:rowOff>
    </xdr:to>
    <xdr:pic>
      <xdr:nvPicPr>
        <xdr:cNvPr id="55" name="図 54">
          <a:extLst>
            <a:ext uri="{FF2B5EF4-FFF2-40B4-BE49-F238E27FC236}">
              <a16:creationId xmlns:a16="http://schemas.microsoft.com/office/drawing/2014/main" id="{5C20E844-FA21-7FDA-9B16-0D7DBA5F4E4A}"/>
            </a:ext>
          </a:extLst>
        </xdr:cNvPr>
        <xdr:cNvPicPr>
          <a:picLocks noChangeAspect="1" noChangeArrowheads="1"/>
        </xdr:cNvPicPr>
      </xdr:nvPicPr>
      <xdr:blipFill>
        <a:blip xmlns:r="http://schemas.openxmlformats.org/officeDocument/2006/relationships" r:embed="rId14" cstate="print">
          <a:extLst>
            <a:ext uri="{28A0092B-C50C-407E-A947-70E740481C1C}">
              <a14:useLocalDpi xmlns:a14="http://schemas.microsoft.com/office/drawing/2010/main" val="0"/>
            </a:ext>
          </a:extLst>
        </a:blip>
        <a:srcRect/>
        <a:stretch>
          <a:fillRect/>
        </a:stretch>
      </xdr:blipFill>
      <xdr:spPr bwMode="auto">
        <a:xfrm>
          <a:off x="2414587" y="6000750"/>
          <a:ext cx="26670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15</xdr:row>
      <xdr:rowOff>9525</xdr:rowOff>
    </xdr:from>
    <xdr:to>
      <xdr:col>3</xdr:col>
      <xdr:colOff>323850</xdr:colOff>
      <xdr:row>16</xdr:row>
      <xdr:rowOff>0</xdr:rowOff>
    </xdr:to>
    <xdr:pic>
      <xdr:nvPicPr>
        <xdr:cNvPr id="56" name="図 55">
          <a:extLst>
            <a:ext uri="{FF2B5EF4-FFF2-40B4-BE49-F238E27FC236}">
              <a16:creationId xmlns:a16="http://schemas.microsoft.com/office/drawing/2014/main" id="{5B97B0C4-5426-F68F-0FB5-A2ED7563E2AF}"/>
            </a:ext>
          </a:extLst>
        </xdr:cNvPr>
        <xdr:cNvPicPr>
          <a:picLocks noChangeAspect="1" noChangeArrowheads="1"/>
        </xdr:cNvPicPr>
      </xdr:nvPicPr>
      <xdr:blipFill>
        <a:blip xmlns:r="http://schemas.openxmlformats.org/officeDocument/2006/relationships" r:embed="rId15" cstate="print">
          <a:extLst>
            <a:ext uri="{28A0092B-C50C-407E-A947-70E740481C1C}">
              <a14:useLocalDpi xmlns:a14="http://schemas.microsoft.com/office/drawing/2010/main" val="0"/>
            </a:ext>
          </a:extLst>
        </a:blip>
        <a:srcRect/>
        <a:stretch>
          <a:fillRect/>
        </a:stretch>
      </xdr:blipFill>
      <xdr:spPr bwMode="auto">
        <a:xfrm>
          <a:off x="2419350" y="643890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xdr:colOff>
      <xdr:row>16</xdr:row>
      <xdr:rowOff>9525</xdr:rowOff>
    </xdr:from>
    <xdr:to>
      <xdr:col>3</xdr:col>
      <xdr:colOff>328612</xdr:colOff>
      <xdr:row>17</xdr:row>
      <xdr:rowOff>0</xdr:rowOff>
    </xdr:to>
    <xdr:pic>
      <xdr:nvPicPr>
        <xdr:cNvPr id="57" name="図 56">
          <a:extLst>
            <a:ext uri="{FF2B5EF4-FFF2-40B4-BE49-F238E27FC236}">
              <a16:creationId xmlns:a16="http://schemas.microsoft.com/office/drawing/2014/main" id="{409A0FE0-7EEC-16F3-2C97-69FB91FE2619}"/>
            </a:ext>
          </a:extLst>
        </xdr:cNvPr>
        <xdr:cNvPicPr>
          <a:picLocks noChangeAspect="1" noChangeArrowheads="1"/>
        </xdr:cNvPicPr>
      </xdr:nvPicPr>
      <xdr:blipFill>
        <a:blip xmlns:r="http://schemas.openxmlformats.org/officeDocument/2006/relationships" r:embed="rId16" cstate="print">
          <a:extLst>
            <a:ext uri="{28A0092B-C50C-407E-A947-70E740481C1C}">
              <a14:useLocalDpi xmlns:a14="http://schemas.microsoft.com/office/drawing/2010/main" val="0"/>
            </a:ext>
          </a:extLst>
        </a:blip>
        <a:srcRect/>
        <a:stretch>
          <a:fillRect/>
        </a:stretch>
      </xdr:blipFill>
      <xdr:spPr bwMode="auto">
        <a:xfrm>
          <a:off x="2414587" y="6877050"/>
          <a:ext cx="26670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342900</xdr:colOff>
      <xdr:row>17</xdr:row>
      <xdr:rowOff>9525</xdr:rowOff>
    </xdr:from>
    <xdr:to>
      <xdr:col>3</xdr:col>
      <xdr:colOff>409575</xdr:colOff>
      <xdr:row>18</xdr:row>
      <xdr:rowOff>0</xdr:rowOff>
    </xdr:to>
    <xdr:pic>
      <xdr:nvPicPr>
        <xdr:cNvPr id="58" name="図 57">
          <a:extLst>
            <a:ext uri="{FF2B5EF4-FFF2-40B4-BE49-F238E27FC236}">
              <a16:creationId xmlns:a16="http://schemas.microsoft.com/office/drawing/2014/main" id="{4921349B-949C-F0D7-BAF5-FAEA690C9C69}"/>
            </a:ext>
          </a:extLst>
        </xdr:cNvPr>
        <xdr:cNvPicPr>
          <a:picLocks noChangeAspect="1" noChangeArrowheads="1"/>
        </xdr:cNvPicPr>
      </xdr:nvPicPr>
      <xdr:blipFill>
        <a:blip xmlns:r="http://schemas.openxmlformats.org/officeDocument/2006/relationships" r:embed="rId17" cstate="print">
          <a:extLst>
            <a:ext uri="{28A0092B-C50C-407E-A947-70E740481C1C}">
              <a14:useLocalDpi xmlns:a14="http://schemas.microsoft.com/office/drawing/2010/main" val="0"/>
            </a:ext>
          </a:extLst>
        </a:blip>
        <a:srcRect/>
        <a:stretch>
          <a:fillRect/>
        </a:stretch>
      </xdr:blipFill>
      <xdr:spPr bwMode="auto">
        <a:xfrm>
          <a:off x="2333625" y="73152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342900</xdr:colOff>
      <xdr:row>18</xdr:row>
      <xdr:rowOff>9525</xdr:rowOff>
    </xdr:from>
    <xdr:to>
      <xdr:col>3</xdr:col>
      <xdr:colOff>409575</xdr:colOff>
      <xdr:row>18</xdr:row>
      <xdr:rowOff>161925</xdr:rowOff>
    </xdr:to>
    <xdr:pic>
      <xdr:nvPicPr>
        <xdr:cNvPr id="59" name="図 58">
          <a:extLst>
            <a:ext uri="{FF2B5EF4-FFF2-40B4-BE49-F238E27FC236}">
              <a16:creationId xmlns:a16="http://schemas.microsoft.com/office/drawing/2014/main" id="{771843CC-3374-1EF3-96E6-977032294E37}"/>
            </a:ext>
          </a:extLst>
        </xdr:cNvPr>
        <xdr:cNvPicPr>
          <a:picLocks noChangeAspect="1" noChangeArrowheads="1"/>
        </xdr:cNvPicPr>
      </xdr:nvPicPr>
      <xdr:blipFill>
        <a:blip xmlns:r="http://schemas.openxmlformats.org/officeDocument/2006/relationships" r:embed="rId18" cstate="print">
          <a:extLst>
            <a:ext uri="{28A0092B-C50C-407E-A947-70E740481C1C}">
              <a14:useLocalDpi xmlns:a14="http://schemas.microsoft.com/office/drawing/2010/main" val="0"/>
            </a:ext>
          </a:extLst>
        </a:blip>
        <a:srcRect/>
        <a:stretch>
          <a:fillRect/>
        </a:stretch>
      </xdr:blipFill>
      <xdr:spPr bwMode="auto">
        <a:xfrm>
          <a:off x="2333625" y="7753350"/>
          <a:ext cx="428625"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342900</xdr:colOff>
      <xdr:row>19</xdr:row>
      <xdr:rowOff>9525</xdr:rowOff>
    </xdr:from>
    <xdr:to>
      <xdr:col>3</xdr:col>
      <xdr:colOff>409575</xdr:colOff>
      <xdr:row>19</xdr:row>
      <xdr:rowOff>342900</xdr:rowOff>
    </xdr:to>
    <xdr:pic>
      <xdr:nvPicPr>
        <xdr:cNvPr id="60" name="図 59">
          <a:extLst>
            <a:ext uri="{FF2B5EF4-FFF2-40B4-BE49-F238E27FC236}">
              <a16:creationId xmlns:a16="http://schemas.microsoft.com/office/drawing/2014/main" id="{E9C8F3FB-0768-F206-6469-72A06AA23CFF}"/>
            </a:ext>
          </a:extLst>
        </xdr:cNvPr>
        <xdr:cNvPicPr>
          <a:picLocks noChangeAspect="1" noChangeArrowheads="1"/>
        </xdr:cNvPicPr>
      </xdr:nvPicPr>
      <xdr:blipFill>
        <a:blip xmlns:r="http://schemas.openxmlformats.org/officeDocument/2006/relationships" r:embed="rId19" cstate="print">
          <a:extLst>
            <a:ext uri="{28A0092B-C50C-407E-A947-70E740481C1C}">
              <a14:useLocalDpi xmlns:a14="http://schemas.microsoft.com/office/drawing/2010/main" val="0"/>
            </a:ext>
          </a:extLst>
        </a:blip>
        <a:srcRect/>
        <a:stretch>
          <a:fillRect/>
        </a:stretch>
      </xdr:blipFill>
      <xdr:spPr bwMode="auto">
        <a:xfrm>
          <a:off x="2333625" y="8191500"/>
          <a:ext cx="4286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342900</xdr:colOff>
      <xdr:row>20</xdr:row>
      <xdr:rowOff>9525</xdr:rowOff>
    </xdr:from>
    <xdr:to>
      <xdr:col>3</xdr:col>
      <xdr:colOff>409575</xdr:colOff>
      <xdr:row>20</xdr:row>
      <xdr:rowOff>219075</xdr:rowOff>
    </xdr:to>
    <xdr:pic>
      <xdr:nvPicPr>
        <xdr:cNvPr id="61" name="図 60">
          <a:extLst>
            <a:ext uri="{FF2B5EF4-FFF2-40B4-BE49-F238E27FC236}">
              <a16:creationId xmlns:a16="http://schemas.microsoft.com/office/drawing/2014/main" id="{8D84F30A-93DD-68EB-6441-124D31AC3BC7}"/>
            </a:ext>
          </a:extLst>
        </xdr:cNvPr>
        <xdr:cNvPicPr>
          <a:picLocks noChangeAspect="1" noChangeArrowheads="1"/>
        </xdr:cNvPicPr>
      </xdr:nvPicPr>
      <xdr:blipFill>
        <a:blip xmlns:r="http://schemas.openxmlformats.org/officeDocument/2006/relationships" r:embed="rId20" cstate="print">
          <a:extLst>
            <a:ext uri="{28A0092B-C50C-407E-A947-70E740481C1C}">
              <a14:useLocalDpi xmlns:a14="http://schemas.microsoft.com/office/drawing/2010/main" val="0"/>
            </a:ext>
          </a:extLst>
        </a:blip>
        <a:srcRect/>
        <a:stretch>
          <a:fillRect/>
        </a:stretch>
      </xdr:blipFill>
      <xdr:spPr bwMode="auto">
        <a:xfrm>
          <a:off x="2333625" y="8629650"/>
          <a:ext cx="4286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342900</xdr:colOff>
      <xdr:row>21</xdr:row>
      <xdr:rowOff>9525</xdr:rowOff>
    </xdr:from>
    <xdr:to>
      <xdr:col>3</xdr:col>
      <xdr:colOff>409575</xdr:colOff>
      <xdr:row>21</xdr:row>
      <xdr:rowOff>104775</xdr:rowOff>
    </xdr:to>
    <xdr:pic>
      <xdr:nvPicPr>
        <xdr:cNvPr id="62" name="図 61">
          <a:extLst>
            <a:ext uri="{FF2B5EF4-FFF2-40B4-BE49-F238E27FC236}">
              <a16:creationId xmlns:a16="http://schemas.microsoft.com/office/drawing/2014/main" id="{6E2FF2B1-B942-547E-4860-AA29A9E80253}"/>
            </a:ext>
          </a:extLst>
        </xdr:cNvPr>
        <xdr:cNvPicPr>
          <a:picLocks noChangeAspect="1" noChangeArrowheads="1"/>
        </xdr:cNvPicPr>
      </xdr:nvPicPr>
      <xdr:blipFill>
        <a:blip xmlns:r="http://schemas.openxmlformats.org/officeDocument/2006/relationships" r:embed="rId21" cstate="print">
          <a:extLst>
            <a:ext uri="{28A0092B-C50C-407E-A947-70E740481C1C}">
              <a14:useLocalDpi xmlns:a14="http://schemas.microsoft.com/office/drawing/2010/main" val="0"/>
            </a:ext>
          </a:extLst>
        </a:blip>
        <a:srcRect/>
        <a:stretch>
          <a:fillRect/>
        </a:stretch>
      </xdr:blipFill>
      <xdr:spPr bwMode="auto">
        <a:xfrm>
          <a:off x="2333625" y="9067800"/>
          <a:ext cx="428625" cy="952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9525</xdr:colOff>
      <xdr:row>22</xdr:row>
      <xdr:rowOff>9525</xdr:rowOff>
    </xdr:from>
    <xdr:to>
      <xdr:col>3</xdr:col>
      <xdr:colOff>381000</xdr:colOff>
      <xdr:row>23</xdr:row>
      <xdr:rowOff>0</xdr:rowOff>
    </xdr:to>
    <xdr:pic>
      <xdr:nvPicPr>
        <xdr:cNvPr id="63" name="図 62">
          <a:extLst>
            <a:ext uri="{FF2B5EF4-FFF2-40B4-BE49-F238E27FC236}">
              <a16:creationId xmlns:a16="http://schemas.microsoft.com/office/drawing/2014/main" id="{DE4D0928-991F-D3B5-9637-C1E938A1769B}"/>
            </a:ext>
          </a:extLst>
        </xdr:cNvPr>
        <xdr:cNvPicPr>
          <a:picLocks noChangeAspect="1" noChangeArrowheads="1"/>
        </xdr:cNvPicPr>
      </xdr:nvPicPr>
      <xdr:blipFill>
        <a:blip xmlns:r="http://schemas.openxmlformats.org/officeDocument/2006/relationships" r:embed="rId22" cstate="print">
          <a:extLst>
            <a:ext uri="{28A0092B-C50C-407E-A947-70E740481C1C}">
              <a14:useLocalDpi xmlns:a14="http://schemas.microsoft.com/office/drawing/2010/main" val="0"/>
            </a:ext>
          </a:extLst>
        </a:blip>
        <a:srcRect/>
        <a:stretch>
          <a:fillRect/>
        </a:stretch>
      </xdr:blipFill>
      <xdr:spPr bwMode="auto">
        <a:xfrm>
          <a:off x="2362200" y="9505950"/>
          <a:ext cx="3714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23</xdr:row>
      <xdr:rowOff>9525</xdr:rowOff>
    </xdr:from>
    <xdr:to>
      <xdr:col>3</xdr:col>
      <xdr:colOff>323850</xdr:colOff>
      <xdr:row>24</xdr:row>
      <xdr:rowOff>0</xdr:rowOff>
    </xdr:to>
    <xdr:pic>
      <xdr:nvPicPr>
        <xdr:cNvPr id="824" name="図 823">
          <a:extLst>
            <a:ext uri="{FF2B5EF4-FFF2-40B4-BE49-F238E27FC236}">
              <a16:creationId xmlns:a16="http://schemas.microsoft.com/office/drawing/2014/main" id="{EC732062-B8E6-99F9-9D78-E4E6A745CE20}"/>
            </a:ext>
          </a:extLst>
        </xdr:cNvPr>
        <xdr:cNvPicPr>
          <a:picLocks noChangeAspect="1" noChangeArrowheads="1"/>
        </xdr:cNvPicPr>
      </xdr:nvPicPr>
      <xdr:blipFill>
        <a:blip xmlns:r="http://schemas.openxmlformats.org/officeDocument/2006/relationships" r:embed="rId23" cstate="print">
          <a:extLst>
            <a:ext uri="{28A0092B-C50C-407E-A947-70E740481C1C}">
              <a14:useLocalDpi xmlns:a14="http://schemas.microsoft.com/office/drawing/2010/main" val="0"/>
            </a:ext>
          </a:extLst>
        </a:blip>
        <a:srcRect/>
        <a:stretch>
          <a:fillRect/>
        </a:stretch>
      </xdr:blipFill>
      <xdr:spPr bwMode="auto">
        <a:xfrm>
          <a:off x="2419350" y="994410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33337</xdr:colOff>
      <xdr:row>24</xdr:row>
      <xdr:rowOff>9525</xdr:rowOff>
    </xdr:from>
    <xdr:to>
      <xdr:col>3</xdr:col>
      <xdr:colOff>357187</xdr:colOff>
      <xdr:row>25</xdr:row>
      <xdr:rowOff>0</xdr:rowOff>
    </xdr:to>
    <xdr:pic>
      <xdr:nvPicPr>
        <xdr:cNvPr id="825" name="図 824">
          <a:extLst>
            <a:ext uri="{FF2B5EF4-FFF2-40B4-BE49-F238E27FC236}">
              <a16:creationId xmlns:a16="http://schemas.microsoft.com/office/drawing/2014/main" id="{B80F8D95-834E-4F11-8D46-2115A1698A69}"/>
            </a:ext>
          </a:extLst>
        </xdr:cNvPr>
        <xdr:cNvPicPr>
          <a:picLocks noChangeAspect="1" noChangeArrowheads="1"/>
        </xdr:cNvPicPr>
      </xdr:nvPicPr>
      <xdr:blipFill>
        <a:blip xmlns:r="http://schemas.openxmlformats.org/officeDocument/2006/relationships" r:embed="rId24" cstate="print">
          <a:extLst>
            <a:ext uri="{28A0092B-C50C-407E-A947-70E740481C1C}">
              <a14:useLocalDpi xmlns:a14="http://schemas.microsoft.com/office/drawing/2010/main" val="0"/>
            </a:ext>
          </a:extLst>
        </a:blip>
        <a:srcRect/>
        <a:stretch>
          <a:fillRect/>
        </a:stretch>
      </xdr:blipFill>
      <xdr:spPr bwMode="auto">
        <a:xfrm>
          <a:off x="2386012" y="10382250"/>
          <a:ext cx="32385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23812</xdr:colOff>
      <xdr:row>25</xdr:row>
      <xdr:rowOff>9525</xdr:rowOff>
    </xdr:from>
    <xdr:to>
      <xdr:col>3</xdr:col>
      <xdr:colOff>366712</xdr:colOff>
      <xdr:row>26</xdr:row>
      <xdr:rowOff>0</xdr:rowOff>
    </xdr:to>
    <xdr:pic>
      <xdr:nvPicPr>
        <xdr:cNvPr id="826" name="図 825">
          <a:extLst>
            <a:ext uri="{FF2B5EF4-FFF2-40B4-BE49-F238E27FC236}">
              <a16:creationId xmlns:a16="http://schemas.microsoft.com/office/drawing/2014/main" id="{70600FD8-1CA3-AE75-908F-5403E47C3DA7}"/>
            </a:ext>
          </a:extLst>
        </xdr:cNvPr>
        <xdr:cNvPicPr>
          <a:picLocks noChangeAspect="1" noChangeArrowheads="1"/>
        </xdr:cNvPicPr>
      </xdr:nvPicPr>
      <xdr:blipFill>
        <a:blip xmlns:r="http://schemas.openxmlformats.org/officeDocument/2006/relationships" r:embed="rId25" cstate="print">
          <a:extLst>
            <a:ext uri="{28A0092B-C50C-407E-A947-70E740481C1C}">
              <a14:useLocalDpi xmlns:a14="http://schemas.microsoft.com/office/drawing/2010/main" val="0"/>
            </a:ext>
          </a:extLst>
        </a:blip>
        <a:srcRect/>
        <a:stretch>
          <a:fillRect/>
        </a:stretch>
      </xdr:blipFill>
      <xdr:spPr bwMode="auto">
        <a:xfrm>
          <a:off x="2376487" y="10820400"/>
          <a:ext cx="34290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23812</xdr:colOff>
      <xdr:row>26</xdr:row>
      <xdr:rowOff>9525</xdr:rowOff>
    </xdr:from>
    <xdr:to>
      <xdr:col>3</xdr:col>
      <xdr:colOff>366712</xdr:colOff>
      <xdr:row>27</xdr:row>
      <xdr:rowOff>0</xdr:rowOff>
    </xdr:to>
    <xdr:pic>
      <xdr:nvPicPr>
        <xdr:cNvPr id="827" name="図 826">
          <a:extLst>
            <a:ext uri="{FF2B5EF4-FFF2-40B4-BE49-F238E27FC236}">
              <a16:creationId xmlns:a16="http://schemas.microsoft.com/office/drawing/2014/main" id="{4F9DBACF-CB4F-0922-EA55-1DC1A34A3F62}"/>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2376487" y="11258550"/>
          <a:ext cx="34290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342900</xdr:colOff>
      <xdr:row>27</xdr:row>
      <xdr:rowOff>9525</xdr:rowOff>
    </xdr:from>
    <xdr:to>
      <xdr:col>3</xdr:col>
      <xdr:colOff>409575</xdr:colOff>
      <xdr:row>28</xdr:row>
      <xdr:rowOff>0</xdr:rowOff>
    </xdr:to>
    <xdr:pic>
      <xdr:nvPicPr>
        <xdr:cNvPr id="828" name="図 827">
          <a:extLst>
            <a:ext uri="{FF2B5EF4-FFF2-40B4-BE49-F238E27FC236}">
              <a16:creationId xmlns:a16="http://schemas.microsoft.com/office/drawing/2014/main" id="{14356CAC-3BD6-C4CC-D0DE-C86631282684}"/>
            </a:ext>
          </a:extLst>
        </xdr:cNvPr>
        <xdr:cNvPicPr>
          <a:picLocks noChangeAspect="1" noChangeArrowheads="1"/>
        </xdr:cNvPicPr>
      </xdr:nvPicPr>
      <xdr:blipFill>
        <a:blip xmlns:r="http://schemas.openxmlformats.org/officeDocument/2006/relationships" r:embed="rId27" cstate="print">
          <a:extLst>
            <a:ext uri="{28A0092B-C50C-407E-A947-70E740481C1C}">
              <a14:useLocalDpi xmlns:a14="http://schemas.microsoft.com/office/drawing/2010/main" val="0"/>
            </a:ext>
          </a:extLst>
        </a:blip>
        <a:srcRect/>
        <a:stretch>
          <a:fillRect/>
        </a:stretch>
      </xdr:blipFill>
      <xdr:spPr bwMode="auto">
        <a:xfrm>
          <a:off x="2333625" y="1169670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28</xdr:row>
      <xdr:rowOff>9525</xdr:rowOff>
    </xdr:from>
    <xdr:to>
      <xdr:col>3</xdr:col>
      <xdr:colOff>361950</xdr:colOff>
      <xdr:row>29</xdr:row>
      <xdr:rowOff>0</xdr:rowOff>
    </xdr:to>
    <xdr:pic>
      <xdr:nvPicPr>
        <xdr:cNvPr id="829" name="図 828">
          <a:extLst>
            <a:ext uri="{FF2B5EF4-FFF2-40B4-BE49-F238E27FC236}">
              <a16:creationId xmlns:a16="http://schemas.microsoft.com/office/drawing/2014/main" id="{11EC23D2-1606-6926-EC50-C5411CBD30AF}"/>
            </a:ext>
          </a:extLst>
        </xdr:cNvPr>
        <xdr:cNvPicPr>
          <a:picLocks noChangeAspect="1" noChangeArrowheads="1"/>
        </xdr:cNvPicPr>
      </xdr:nvPicPr>
      <xdr:blipFill>
        <a:blip xmlns:r="http://schemas.openxmlformats.org/officeDocument/2006/relationships" r:embed="rId28" cstate="print">
          <a:extLst>
            <a:ext uri="{28A0092B-C50C-407E-A947-70E740481C1C}">
              <a14:useLocalDpi xmlns:a14="http://schemas.microsoft.com/office/drawing/2010/main" val="0"/>
            </a:ext>
          </a:extLst>
        </a:blip>
        <a:srcRect/>
        <a:stretch>
          <a:fillRect/>
        </a:stretch>
      </xdr:blipFill>
      <xdr:spPr bwMode="auto">
        <a:xfrm>
          <a:off x="2381250" y="1213485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29</xdr:row>
      <xdr:rowOff>9525</xdr:rowOff>
    </xdr:from>
    <xdr:to>
      <xdr:col>3</xdr:col>
      <xdr:colOff>361950</xdr:colOff>
      <xdr:row>30</xdr:row>
      <xdr:rowOff>0</xdr:rowOff>
    </xdr:to>
    <xdr:pic>
      <xdr:nvPicPr>
        <xdr:cNvPr id="830" name="図 829">
          <a:extLst>
            <a:ext uri="{FF2B5EF4-FFF2-40B4-BE49-F238E27FC236}">
              <a16:creationId xmlns:a16="http://schemas.microsoft.com/office/drawing/2014/main" id="{B8BB8E78-669C-06DC-E52C-9CB44D8DBAA0}"/>
            </a:ext>
          </a:extLst>
        </xdr:cNvPr>
        <xdr:cNvPicPr>
          <a:picLocks noChangeAspect="1" noChangeArrowheads="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bwMode="auto">
        <a:xfrm>
          <a:off x="2381250" y="1257300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30</xdr:row>
      <xdr:rowOff>9525</xdr:rowOff>
    </xdr:from>
    <xdr:to>
      <xdr:col>3</xdr:col>
      <xdr:colOff>361950</xdr:colOff>
      <xdr:row>31</xdr:row>
      <xdr:rowOff>0</xdr:rowOff>
    </xdr:to>
    <xdr:pic>
      <xdr:nvPicPr>
        <xdr:cNvPr id="831" name="図 830">
          <a:extLst>
            <a:ext uri="{FF2B5EF4-FFF2-40B4-BE49-F238E27FC236}">
              <a16:creationId xmlns:a16="http://schemas.microsoft.com/office/drawing/2014/main" id="{1CAEFBD4-1DF8-41C2-DD26-3D6320C1EA33}"/>
            </a:ext>
          </a:extLst>
        </xdr:cNvPr>
        <xdr:cNvPicPr>
          <a:picLocks noChangeAspect="1" noChangeArrowheads="1"/>
        </xdr:cNvPicPr>
      </xdr:nvPicPr>
      <xdr:blipFill>
        <a:blip xmlns:r="http://schemas.openxmlformats.org/officeDocument/2006/relationships" r:embed="rId30" cstate="print">
          <a:extLst>
            <a:ext uri="{28A0092B-C50C-407E-A947-70E740481C1C}">
              <a14:useLocalDpi xmlns:a14="http://schemas.microsoft.com/office/drawing/2010/main" val="0"/>
            </a:ext>
          </a:extLst>
        </a:blip>
        <a:srcRect/>
        <a:stretch>
          <a:fillRect/>
        </a:stretch>
      </xdr:blipFill>
      <xdr:spPr bwMode="auto">
        <a:xfrm>
          <a:off x="2381250" y="1301115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31</xdr:row>
      <xdr:rowOff>9525</xdr:rowOff>
    </xdr:from>
    <xdr:to>
      <xdr:col>3</xdr:col>
      <xdr:colOff>361950</xdr:colOff>
      <xdr:row>32</xdr:row>
      <xdr:rowOff>0</xdr:rowOff>
    </xdr:to>
    <xdr:pic>
      <xdr:nvPicPr>
        <xdr:cNvPr id="384" name="図 383">
          <a:extLst>
            <a:ext uri="{FF2B5EF4-FFF2-40B4-BE49-F238E27FC236}">
              <a16:creationId xmlns:a16="http://schemas.microsoft.com/office/drawing/2014/main" id="{22F9EF8F-0E91-34E3-D461-3855CD7048C8}"/>
            </a:ext>
          </a:extLst>
        </xdr:cNvPr>
        <xdr:cNvPicPr>
          <a:picLocks noChangeAspect="1" noChangeArrowheads="1"/>
        </xdr:cNvPicPr>
      </xdr:nvPicPr>
      <xdr:blipFill>
        <a:blip xmlns:r="http://schemas.openxmlformats.org/officeDocument/2006/relationships" r:embed="rId31" cstate="print">
          <a:extLst>
            <a:ext uri="{28A0092B-C50C-407E-A947-70E740481C1C}">
              <a14:useLocalDpi xmlns:a14="http://schemas.microsoft.com/office/drawing/2010/main" val="0"/>
            </a:ext>
          </a:extLst>
        </a:blip>
        <a:srcRect/>
        <a:stretch>
          <a:fillRect/>
        </a:stretch>
      </xdr:blipFill>
      <xdr:spPr bwMode="auto">
        <a:xfrm>
          <a:off x="2381250" y="1344930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32</xdr:row>
      <xdr:rowOff>9525</xdr:rowOff>
    </xdr:from>
    <xdr:to>
      <xdr:col>3</xdr:col>
      <xdr:colOff>361950</xdr:colOff>
      <xdr:row>33</xdr:row>
      <xdr:rowOff>0</xdr:rowOff>
    </xdr:to>
    <xdr:pic>
      <xdr:nvPicPr>
        <xdr:cNvPr id="385" name="図 384">
          <a:extLst>
            <a:ext uri="{FF2B5EF4-FFF2-40B4-BE49-F238E27FC236}">
              <a16:creationId xmlns:a16="http://schemas.microsoft.com/office/drawing/2014/main" id="{7B3E2CD9-02F8-D9FE-1CFC-EC239CF774E5}"/>
            </a:ext>
          </a:extLst>
        </xdr:cNvPr>
        <xdr:cNvPicPr>
          <a:picLocks noChangeAspect="1" noChangeArrowheads="1"/>
        </xdr:cNvPicPr>
      </xdr:nvPicPr>
      <xdr:blipFill>
        <a:blip xmlns:r="http://schemas.openxmlformats.org/officeDocument/2006/relationships" r:embed="rId32" cstate="print">
          <a:extLst>
            <a:ext uri="{28A0092B-C50C-407E-A947-70E740481C1C}">
              <a14:useLocalDpi xmlns:a14="http://schemas.microsoft.com/office/drawing/2010/main" val="0"/>
            </a:ext>
          </a:extLst>
        </a:blip>
        <a:srcRect/>
        <a:stretch>
          <a:fillRect/>
        </a:stretch>
      </xdr:blipFill>
      <xdr:spPr bwMode="auto">
        <a:xfrm>
          <a:off x="2381250" y="1388745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33</xdr:row>
      <xdr:rowOff>9525</xdr:rowOff>
    </xdr:from>
    <xdr:to>
      <xdr:col>3</xdr:col>
      <xdr:colOff>361950</xdr:colOff>
      <xdr:row>34</xdr:row>
      <xdr:rowOff>0</xdr:rowOff>
    </xdr:to>
    <xdr:pic>
      <xdr:nvPicPr>
        <xdr:cNvPr id="386" name="図 385">
          <a:extLst>
            <a:ext uri="{FF2B5EF4-FFF2-40B4-BE49-F238E27FC236}">
              <a16:creationId xmlns:a16="http://schemas.microsoft.com/office/drawing/2014/main" id="{3794DDAE-9185-3335-A2BD-BFF991A56712}"/>
            </a:ext>
          </a:extLst>
        </xdr:cNvPr>
        <xdr:cNvPicPr>
          <a:picLocks noChangeAspect="1" noChangeArrowheads="1"/>
        </xdr:cNvPicPr>
      </xdr:nvPicPr>
      <xdr:blipFill>
        <a:blip xmlns:r="http://schemas.openxmlformats.org/officeDocument/2006/relationships" r:embed="rId33" cstate="print">
          <a:extLst>
            <a:ext uri="{28A0092B-C50C-407E-A947-70E740481C1C}">
              <a14:useLocalDpi xmlns:a14="http://schemas.microsoft.com/office/drawing/2010/main" val="0"/>
            </a:ext>
          </a:extLst>
        </a:blip>
        <a:srcRect/>
        <a:stretch>
          <a:fillRect/>
        </a:stretch>
      </xdr:blipFill>
      <xdr:spPr bwMode="auto">
        <a:xfrm>
          <a:off x="2381250" y="1432560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342900</xdr:colOff>
      <xdr:row>34</xdr:row>
      <xdr:rowOff>9525</xdr:rowOff>
    </xdr:from>
    <xdr:to>
      <xdr:col>3</xdr:col>
      <xdr:colOff>409575</xdr:colOff>
      <xdr:row>34</xdr:row>
      <xdr:rowOff>276225</xdr:rowOff>
    </xdr:to>
    <xdr:pic>
      <xdr:nvPicPr>
        <xdr:cNvPr id="387" name="図 386">
          <a:extLst>
            <a:ext uri="{FF2B5EF4-FFF2-40B4-BE49-F238E27FC236}">
              <a16:creationId xmlns:a16="http://schemas.microsoft.com/office/drawing/2014/main" id="{3EEB32B5-671D-BCA7-6D40-90133D6E7564}"/>
            </a:ext>
          </a:extLst>
        </xdr:cNvPr>
        <xdr:cNvPicPr>
          <a:picLocks noChangeAspect="1" noChangeArrowheads="1"/>
        </xdr:cNvPicPr>
      </xdr:nvPicPr>
      <xdr:blipFill>
        <a:blip xmlns:r="http://schemas.openxmlformats.org/officeDocument/2006/relationships" r:embed="rId34" cstate="print">
          <a:extLst>
            <a:ext uri="{28A0092B-C50C-407E-A947-70E740481C1C}">
              <a14:useLocalDpi xmlns:a14="http://schemas.microsoft.com/office/drawing/2010/main" val="0"/>
            </a:ext>
          </a:extLst>
        </a:blip>
        <a:srcRect/>
        <a:stretch>
          <a:fillRect/>
        </a:stretch>
      </xdr:blipFill>
      <xdr:spPr bwMode="auto">
        <a:xfrm>
          <a:off x="2333625" y="14763750"/>
          <a:ext cx="428625" cy="266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35</xdr:row>
      <xdr:rowOff>9525</xdr:rowOff>
    </xdr:from>
    <xdr:to>
      <xdr:col>3</xdr:col>
      <xdr:colOff>361950</xdr:colOff>
      <xdr:row>36</xdr:row>
      <xdr:rowOff>0</xdr:rowOff>
    </xdr:to>
    <xdr:pic>
      <xdr:nvPicPr>
        <xdr:cNvPr id="388" name="図 387">
          <a:extLst>
            <a:ext uri="{FF2B5EF4-FFF2-40B4-BE49-F238E27FC236}">
              <a16:creationId xmlns:a16="http://schemas.microsoft.com/office/drawing/2014/main" id="{4449B7FD-41E1-D563-AFB7-056F4EC43423}"/>
            </a:ext>
          </a:extLst>
        </xdr:cNvPr>
        <xdr:cNvPicPr>
          <a:picLocks noChangeAspect="1" noChangeArrowheads="1"/>
        </xdr:cNvPicPr>
      </xdr:nvPicPr>
      <xdr:blipFill>
        <a:blip xmlns:r="http://schemas.openxmlformats.org/officeDocument/2006/relationships" r:embed="rId35" cstate="print">
          <a:extLst>
            <a:ext uri="{28A0092B-C50C-407E-A947-70E740481C1C}">
              <a14:useLocalDpi xmlns:a14="http://schemas.microsoft.com/office/drawing/2010/main" val="0"/>
            </a:ext>
          </a:extLst>
        </a:blip>
        <a:srcRect/>
        <a:stretch>
          <a:fillRect/>
        </a:stretch>
      </xdr:blipFill>
      <xdr:spPr bwMode="auto">
        <a:xfrm>
          <a:off x="2381250" y="1520190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42862</xdr:colOff>
      <xdr:row>36</xdr:row>
      <xdr:rowOff>9525</xdr:rowOff>
    </xdr:from>
    <xdr:to>
      <xdr:col>3</xdr:col>
      <xdr:colOff>347662</xdr:colOff>
      <xdr:row>37</xdr:row>
      <xdr:rowOff>0</xdr:rowOff>
    </xdr:to>
    <xdr:pic>
      <xdr:nvPicPr>
        <xdr:cNvPr id="389" name="図 388">
          <a:extLst>
            <a:ext uri="{FF2B5EF4-FFF2-40B4-BE49-F238E27FC236}">
              <a16:creationId xmlns:a16="http://schemas.microsoft.com/office/drawing/2014/main" id="{358BF84F-C3BE-6724-3879-F64FEF5E7A4F}"/>
            </a:ext>
          </a:extLst>
        </xdr:cNvPr>
        <xdr:cNvPicPr>
          <a:picLocks noChangeAspect="1" noChangeArrowheads="1"/>
        </xdr:cNvPicPr>
      </xdr:nvPicPr>
      <xdr:blipFill>
        <a:blip xmlns:r="http://schemas.openxmlformats.org/officeDocument/2006/relationships" r:embed="rId36" cstate="print">
          <a:extLst>
            <a:ext uri="{28A0092B-C50C-407E-A947-70E740481C1C}">
              <a14:useLocalDpi xmlns:a14="http://schemas.microsoft.com/office/drawing/2010/main" val="0"/>
            </a:ext>
          </a:extLst>
        </a:blip>
        <a:srcRect/>
        <a:stretch>
          <a:fillRect/>
        </a:stretch>
      </xdr:blipFill>
      <xdr:spPr bwMode="auto">
        <a:xfrm>
          <a:off x="2395537" y="15640050"/>
          <a:ext cx="30480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342900</xdr:colOff>
      <xdr:row>37</xdr:row>
      <xdr:rowOff>9525</xdr:rowOff>
    </xdr:from>
    <xdr:to>
      <xdr:col>3</xdr:col>
      <xdr:colOff>409575</xdr:colOff>
      <xdr:row>37</xdr:row>
      <xdr:rowOff>304800</xdr:rowOff>
    </xdr:to>
    <xdr:pic>
      <xdr:nvPicPr>
        <xdr:cNvPr id="390" name="図 389">
          <a:extLst>
            <a:ext uri="{FF2B5EF4-FFF2-40B4-BE49-F238E27FC236}">
              <a16:creationId xmlns:a16="http://schemas.microsoft.com/office/drawing/2014/main" id="{A8DB7C5E-6274-A9FA-AC46-2237B985A25A}"/>
            </a:ext>
          </a:extLst>
        </xdr:cNvPr>
        <xdr:cNvPicPr>
          <a:picLocks noChangeAspect="1" noChangeArrowheads="1"/>
        </xdr:cNvPicPr>
      </xdr:nvPicPr>
      <xdr:blipFill>
        <a:blip xmlns:r="http://schemas.openxmlformats.org/officeDocument/2006/relationships" r:embed="rId37" cstate="print">
          <a:extLst>
            <a:ext uri="{28A0092B-C50C-407E-A947-70E740481C1C}">
              <a14:useLocalDpi xmlns:a14="http://schemas.microsoft.com/office/drawing/2010/main" val="0"/>
            </a:ext>
          </a:extLst>
        </a:blip>
        <a:srcRect/>
        <a:stretch>
          <a:fillRect/>
        </a:stretch>
      </xdr:blipFill>
      <xdr:spPr bwMode="auto">
        <a:xfrm>
          <a:off x="2333625" y="16078200"/>
          <a:ext cx="428625"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38</xdr:row>
      <xdr:rowOff>9525</xdr:rowOff>
    </xdr:from>
    <xdr:to>
      <xdr:col>3</xdr:col>
      <xdr:colOff>361950</xdr:colOff>
      <xdr:row>39</xdr:row>
      <xdr:rowOff>0</xdr:rowOff>
    </xdr:to>
    <xdr:pic>
      <xdr:nvPicPr>
        <xdr:cNvPr id="832" name="図 831">
          <a:extLst>
            <a:ext uri="{FF2B5EF4-FFF2-40B4-BE49-F238E27FC236}">
              <a16:creationId xmlns:a16="http://schemas.microsoft.com/office/drawing/2014/main" id="{8D45B681-31A9-E6EE-B2D9-D84525324138}"/>
            </a:ext>
          </a:extLst>
        </xdr:cNvPr>
        <xdr:cNvPicPr>
          <a:picLocks noChangeAspect="1" noChangeArrowheads="1"/>
        </xdr:cNvPicPr>
      </xdr:nvPicPr>
      <xdr:blipFill>
        <a:blip xmlns:r="http://schemas.openxmlformats.org/officeDocument/2006/relationships" r:embed="rId38" cstate="print">
          <a:extLst>
            <a:ext uri="{28A0092B-C50C-407E-A947-70E740481C1C}">
              <a14:useLocalDpi xmlns:a14="http://schemas.microsoft.com/office/drawing/2010/main" val="0"/>
            </a:ext>
          </a:extLst>
        </a:blip>
        <a:srcRect/>
        <a:stretch>
          <a:fillRect/>
        </a:stretch>
      </xdr:blipFill>
      <xdr:spPr bwMode="auto">
        <a:xfrm>
          <a:off x="2381250" y="1651635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23812</xdr:colOff>
      <xdr:row>39</xdr:row>
      <xdr:rowOff>9525</xdr:rowOff>
    </xdr:from>
    <xdr:to>
      <xdr:col>3</xdr:col>
      <xdr:colOff>366712</xdr:colOff>
      <xdr:row>40</xdr:row>
      <xdr:rowOff>0</xdr:rowOff>
    </xdr:to>
    <xdr:pic>
      <xdr:nvPicPr>
        <xdr:cNvPr id="833" name="図 832">
          <a:extLst>
            <a:ext uri="{FF2B5EF4-FFF2-40B4-BE49-F238E27FC236}">
              <a16:creationId xmlns:a16="http://schemas.microsoft.com/office/drawing/2014/main" id="{4F506ADF-30A3-4530-6BD0-4F772BD4A581}"/>
            </a:ext>
          </a:extLst>
        </xdr:cNvPr>
        <xdr:cNvPicPr>
          <a:picLocks noChangeAspect="1" noChangeArrowheads="1"/>
        </xdr:cNvPicPr>
      </xdr:nvPicPr>
      <xdr:blipFill>
        <a:blip xmlns:r="http://schemas.openxmlformats.org/officeDocument/2006/relationships" r:embed="rId39" cstate="print">
          <a:extLst>
            <a:ext uri="{28A0092B-C50C-407E-A947-70E740481C1C}">
              <a14:useLocalDpi xmlns:a14="http://schemas.microsoft.com/office/drawing/2010/main" val="0"/>
            </a:ext>
          </a:extLst>
        </a:blip>
        <a:srcRect/>
        <a:stretch>
          <a:fillRect/>
        </a:stretch>
      </xdr:blipFill>
      <xdr:spPr bwMode="auto">
        <a:xfrm>
          <a:off x="2376487" y="16954500"/>
          <a:ext cx="34290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33337</xdr:colOff>
      <xdr:row>40</xdr:row>
      <xdr:rowOff>9525</xdr:rowOff>
    </xdr:from>
    <xdr:to>
      <xdr:col>3</xdr:col>
      <xdr:colOff>357187</xdr:colOff>
      <xdr:row>41</xdr:row>
      <xdr:rowOff>0</xdr:rowOff>
    </xdr:to>
    <xdr:pic>
      <xdr:nvPicPr>
        <xdr:cNvPr id="834" name="図 833">
          <a:extLst>
            <a:ext uri="{FF2B5EF4-FFF2-40B4-BE49-F238E27FC236}">
              <a16:creationId xmlns:a16="http://schemas.microsoft.com/office/drawing/2014/main" id="{05864008-CA93-C99A-2B26-650D3EA6E36E}"/>
            </a:ext>
          </a:extLst>
        </xdr:cNvPr>
        <xdr:cNvPicPr>
          <a:picLocks noChangeAspect="1" noChangeArrowheads="1"/>
        </xdr:cNvPicPr>
      </xdr:nvPicPr>
      <xdr:blipFill>
        <a:blip xmlns:r="http://schemas.openxmlformats.org/officeDocument/2006/relationships" r:embed="rId40" cstate="print">
          <a:extLst>
            <a:ext uri="{28A0092B-C50C-407E-A947-70E740481C1C}">
              <a14:useLocalDpi xmlns:a14="http://schemas.microsoft.com/office/drawing/2010/main" val="0"/>
            </a:ext>
          </a:extLst>
        </a:blip>
        <a:srcRect/>
        <a:stretch>
          <a:fillRect/>
        </a:stretch>
      </xdr:blipFill>
      <xdr:spPr bwMode="auto">
        <a:xfrm>
          <a:off x="2386012" y="17392650"/>
          <a:ext cx="32385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342900</xdr:colOff>
      <xdr:row>41</xdr:row>
      <xdr:rowOff>9525</xdr:rowOff>
    </xdr:from>
    <xdr:to>
      <xdr:col>3</xdr:col>
      <xdr:colOff>409575</xdr:colOff>
      <xdr:row>41</xdr:row>
      <xdr:rowOff>219075</xdr:rowOff>
    </xdr:to>
    <xdr:pic>
      <xdr:nvPicPr>
        <xdr:cNvPr id="835" name="図 834">
          <a:extLst>
            <a:ext uri="{FF2B5EF4-FFF2-40B4-BE49-F238E27FC236}">
              <a16:creationId xmlns:a16="http://schemas.microsoft.com/office/drawing/2014/main" id="{C14F1F0F-1F7E-36A0-B99A-34EF737C3D7F}"/>
            </a:ext>
          </a:extLst>
        </xdr:cNvPr>
        <xdr:cNvPicPr>
          <a:picLocks noChangeAspect="1" noChangeArrowheads="1"/>
        </xdr:cNvPicPr>
      </xdr:nvPicPr>
      <xdr:blipFill>
        <a:blip xmlns:r="http://schemas.openxmlformats.org/officeDocument/2006/relationships" r:embed="rId41" cstate="print">
          <a:extLst>
            <a:ext uri="{28A0092B-C50C-407E-A947-70E740481C1C}">
              <a14:useLocalDpi xmlns:a14="http://schemas.microsoft.com/office/drawing/2010/main" val="0"/>
            </a:ext>
          </a:extLst>
        </a:blip>
        <a:srcRect/>
        <a:stretch>
          <a:fillRect/>
        </a:stretch>
      </xdr:blipFill>
      <xdr:spPr bwMode="auto">
        <a:xfrm>
          <a:off x="2333625" y="17830800"/>
          <a:ext cx="428625" cy="209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42862</xdr:colOff>
      <xdr:row>42</xdr:row>
      <xdr:rowOff>9525</xdr:rowOff>
    </xdr:from>
    <xdr:to>
      <xdr:col>3</xdr:col>
      <xdr:colOff>347662</xdr:colOff>
      <xdr:row>43</xdr:row>
      <xdr:rowOff>0</xdr:rowOff>
    </xdr:to>
    <xdr:pic>
      <xdr:nvPicPr>
        <xdr:cNvPr id="836" name="図 835">
          <a:extLst>
            <a:ext uri="{FF2B5EF4-FFF2-40B4-BE49-F238E27FC236}">
              <a16:creationId xmlns:a16="http://schemas.microsoft.com/office/drawing/2014/main" id="{DF52E5BE-565D-21EE-BCFC-57FA4A186BA3}"/>
            </a:ext>
          </a:extLst>
        </xdr:cNvPr>
        <xdr:cNvPicPr>
          <a:picLocks noChangeAspect="1" noChangeArrowheads="1"/>
        </xdr:cNvPicPr>
      </xdr:nvPicPr>
      <xdr:blipFill>
        <a:blip xmlns:r="http://schemas.openxmlformats.org/officeDocument/2006/relationships" r:embed="rId42" cstate="print">
          <a:extLst>
            <a:ext uri="{28A0092B-C50C-407E-A947-70E740481C1C}">
              <a14:useLocalDpi xmlns:a14="http://schemas.microsoft.com/office/drawing/2010/main" val="0"/>
            </a:ext>
          </a:extLst>
        </a:blip>
        <a:srcRect/>
        <a:stretch>
          <a:fillRect/>
        </a:stretch>
      </xdr:blipFill>
      <xdr:spPr bwMode="auto">
        <a:xfrm>
          <a:off x="2395537" y="18268950"/>
          <a:ext cx="30480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9525</xdr:colOff>
      <xdr:row>43</xdr:row>
      <xdr:rowOff>9525</xdr:rowOff>
    </xdr:from>
    <xdr:to>
      <xdr:col>3</xdr:col>
      <xdr:colOff>381000</xdr:colOff>
      <xdr:row>44</xdr:row>
      <xdr:rowOff>0</xdr:rowOff>
    </xdr:to>
    <xdr:pic>
      <xdr:nvPicPr>
        <xdr:cNvPr id="837" name="図 836">
          <a:extLst>
            <a:ext uri="{FF2B5EF4-FFF2-40B4-BE49-F238E27FC236}">
              <a16:creationId xmlns:a16="http://schemas.microsoft.com/office/drawing/2014/main" id="{3092D898-8B72-B8C2-1C67-C112E0770F08}"/>
            </a:ext>
          </a:extLst>
        </xdr:cNvPr>
        <xdr:cNvPicPr>
          <a:picLocks noChangeAspect="1" noChangeArrowheads="1"/>
        </xdr:cNvPicPr>
      </xdr:nvPicPr>
      <xdr:blipFill>
        <a:blip xmlns:r="http://schemas.openxmlformats.org/officeDocument/2006/relationships" r:embed="rId43" cstate="print">
          <a:extLst>
            <a:ext uri="{28A0092B-C50C-407E-A947-70E740481C1C}">
              <a14:useLocalDpi xmlns:a14="http://schemas.microsoft.com/office/drawing/2010/main" val="0"/>
            </a:ext>
          </a:extLst>
        </a:blip>
        <a:srcRect/>
        <a:stretch>
          <a:fillRect/>
        </a:stretch>
      </xdr:blipFill>
      <xdr:spPr bwMode="auto">
        <a:xfrm>
          <a:off x="2362200" y="18707100"/>
          <a:ext cx="3714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44</xdr:row>
      <xdr:rowOff>9525</xdr:rowOff>
    </xdr:from>
    <xdr:to>
      <xdr:col>3</xdr:col>
      <xdr:colOff>361950</xdr:colOff>
      <xdr:row>45</xdr:row>
      <xdr:rowOff>0</xdr:rowOff>
    </xdr:to>
    <xdr:pic>
      <xdr:nvPicPr>
        <xdr:cNvPr id="838" name="図 837">
          <a:extLst>
            <a:ext uri="{FF2B5EF4-FFF2-40B4-BE49-F238E27FC236}">
              <a16:creationId xmlns:a16="http://schemas.microsoft.com/office/drawing/2014/main" id="{0B0A55A2-F040-5807-2450-442AC4D19E34}"/>
            </a:ext>
          </a:extLst>
        </xdr:cNvPr>
        <xdr:cNvPicPr>
          <a:picLocks noChangeAspect="1" noChangeArrowheads="1"/>
        </xdr:cNvPicPr>
      </xdr:nvPicPr>
      <xdr:blipFill>
        <a:blip xmlns:r="http://schemas.openxmlformats.org/officeDocument/2006/relationships" r:embed="rId29" cstate="print">
          <a:extLst>
            <a:ext uri="{28A0092B-C50C-407E-A947-70E740481C1C}">
              <a14:useLocalDpi xmlns:a14="http://schemas.microsoft.com/office/drawing/2010/main" val="0"/>
            </a:ext>
          </a:extLst>
        </a:blip>
        <a:srcRect/>
        <a:stretch>
          <a:fillRect/>
        </a:stretch>
      </xdr:blipFill>
      <xdr:spPr bwMode="auto">
        <a:xfrm>
          <a:off x="2381250" y="1914525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45</xdr:row>
      <xdr:rowOff>28575</xdr:rowOff>
    </xdr:from>
    <xdr:to>
      <xdr:col>3</xdr:col>
      <xdr:colOff>361950</xdr:colOff>
      <xdr:row>46</xdr:row>
      <xdr:rowOff>19050</xdr:rowOff>
    </xdr:to>
    <xdr:pic>
      <xdr:nvPicPr>
        <xdr:cNvPr id="839" name="図 838">
          <a:extLst>
            <a:ext uri="{FF2B5EF4-FFF2-40B4-BE49-F238E27FC236}">
              <a16:creationId xmlns:a16="http://schemas.microsoft.com/office/drawing/2014/main" id="{DAE02635-958C-6AB9-5F6A-9915284FDEE5}"/>
            </a:ext>
          </a:extLst>
        </xdr:cNvPr>
        <xdr:cNvPicPr>
          <a:picLocks noChangeAspect="1" noChangeArrowheads="1"/>
        </xdr:cNvPicPr>
      </xdr:nvPicPr>
      <xdr:blipFill>
        <a:blip xmlns:r="http://schemas.openxmlformats.org/officeDocument/2006/relationships" r:embed="rId44" cstate="print">
          <a:extLst>
            <a:ext uri="{28A0092B-C50C-407E-A947-70E740481C1C}">
              <a14:useLocalDpi xmlns:a14="http://schemas.microsoft.com/office/drawing/2010/main" val="0"/>
            </a:ext>
          </a:extLst>
        </a:blip>
        <a:srcRect/>
        <a:stretch>
          <a:fillRect/>
        </a:stretch>
      </xdr:blipFill>
      <xdr:spPr bwMode="auto">
        <a:xfrm>
          <a:off x="2381250" y="1960245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46</xdr:row>
      <xdr:rowOff>9525</xdr:rowOff>
    </xdr:from>
    <xdr:to>
      <xdr:col>3</xdr:col>
      <xdr:colOff>323850</xdr:colOff>
      <xdr:row>47</xdr:row>
      <xdr:rowOff>0</xdr:rowOff>
    </xdr:to>
    <xdr:pic>
      <xdr:nvPicPr>
        <xdr:cNvPr id="2" name="図 1">
          <a:extLst>
            <a:ext uri="{FF2B5EF4-FFF2-40B4-BE49-F238E27FC236}">
              <a16:creationId xmlns:a16="http://schemas.microsoft.com/office/drawing/2014/main" id="{7B8F311A-1074-428A-B2A7-1C097B41AE35}"/>
            </a:ext>
          </a:extLst>
        </xdr:cNvPr>
        <xdr:cNvPicPr>
          <a:picLocks noChangeAspect="1" noChangeArrowheads="1"/>
        </xdr:cNvPicPr>
      </xdr:nvPicPr>
      <xdr:blipFill>
        <a:blip xmlns:r="http://schemas.openxmlformats.org/officeDocument/2006/relationships" r:embed="rId45" cstate="print">
          <a:extLst>
            <a:ext uri="{28A0092B-C50C-407E-A947-70E740481C1C}">
              <a14:useLocalDpi xmlns:a14="http://schemas.microsoft.com/office/drawing/2010/main" val="0"/>
            </a:ext>
          </a:extLst>
        </a:blip>
        <a:srcRect/>
        <a:stretch>
          <a:fillRect/>
        </a:stretch>
      </xdr:blipFill>
      <xdr:spPr bwMode="auto">
        <a:xfrm>
          <a:off x="2419350" y="2002155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47</xdr:row>
      <xdr:rowOff>9525</xdr:rowOff>
    </xdr:from>
    <xdr:to>
      <xdr:col>3</xdr:col>
      <xdr:colOff>323850</xdr:colOff>
      <xdr:row>48</xdr:row>
      <xdr:rowOff>0</xdr:rowOff>
    </xdr:to>
    <xdr:pic>
      <xdr:nvPicPr>
        <xdr:cNvPr id="3" name="図 2">
          <a:extLst>
            <a:ext uri="{FF2B5EF4-FFF2-40B4-BE49-F238E27FC236}">
              <a16:creationId xmlns:a16="http://schemas.microsoft.com/office/drawing/2014/main" id="{197F53B3-9139-C35B-22B8-C447E052B8B4}"/>
            </a:ext>
          </a:extLst>
        </xdr:cNvPr>
        <xdr:cNvPicPr>
          <a:picLocks noChangeAspect="1" noChangeArrowheads="1"/>
        </xdr:cNvPicPr>
      </xdr:nvPicPr>
      <xdr:blipFill>
        <a:blip xmlns:r="http://schemas.openxmlformats.org/officeDocument/2006/relationships" r:embed="rId46" cstate="print">
          <a:extLst>
            <a:ext uri="{28A0092B-C50C-407E-A947-70E740481C1C}">
              <a14:useLocalDpi xmlns:a14="http://schemas.microsoft.com/office/drawing/2010/main" val="0"/>
            </a:ext>
          </a:extLst>
        </a:blip>
        <a:srcRect/>
        <a:stretch>
          <a:fillRect/>
        </a:stretch>
      </xdr:blipFill>
      <xdr:spPr bwMode="auto">
        <a:xfrm>
          <a:off x="2419350" y="2045970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48</xdr:row>
      <xdr:rowOff>9525</xdr:rowOff>
    </xdr:from>
    <xdr:to>
      <xdr:col>3</xdr:col>
      <xdr:colOff>323850</xdr:colOff>
      <xdr:row>49</xdr:row>
      <xdr:rowOff>0</xdr:rowOff>
    </xdr:to>
    <xdr:pic>
      <xdr:nvPicPr>
        <xdr:cNvPr id="4" name="図 3">
          <a:extLst>
            <a:ext uri="{FF2B5EF4-FFF2-40B4-BE49-F238E27FC236}">
              <a16:creationId xmlns:a16="http://schemas.microsoft.com/office/drawing/2014/main" id="{B28568D8-46F2-910D-3E6E-38F9A6F37ECB}"/>
            </a:ext>
          </a:extLst>
        </xdr:cNvPr>
        <xdr:cNvPicPr>
          <a:picLocks noChangeAspect="1" noChangeArrowheads="1"/>
        </xdr:cNvPicPr>
      </xdr:nvPicPr>
      <xdr:blipFill>
        <a:blip xmlns:r="http://schemas.openxmlformats.org/officeDocument/2006/relationships" r:embed="rId47" cstate="print">
          <a:extLst>
            <a:ext uri="{28A0092B-C50C-407E-A947-70E740481C1C}">
              <a14:useLocalDpi xmlns:a14="http://schemas.microsoft.com/office/drawing/2010/main" val="0"/>
            </a:ext>
          </a:extLst>
        </a:blip>
        <a:srcRect/>
        <a:stretch>
          <a:fillRect/>
        </a:stretch>
      </xdr:blipFill>
      <xdr:spPr bwMode="auto">
        <a:xfrm>
          <a:off x="2419350" y="2089785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49</xdr:row>
      <xdr:rowOff>9525</xdr:rowOff>
    </xdr:from>
    <xdr:to>
      <xdr:col>3</xdr:col>
      <xdr:colOff>323850</xdr:colOff>
      <xdr:row>50</xdr:row>
      <xdr:rowOff>0</xdr:rowOff>
    </xdr:to>
    <xdr:pic>
      <xdr:nvPicPr>
        <xdr:cNvPr id="5" name="図 4">
          <a:extLst>
            <a:ext uri="{FF2B5EF4-FFF2-40B4-BE49-F238E27FC236}">
              <a16:creationId xmlns:a16="http://schemas.microsoft.com/office/drawing/2014/main" id="{B64ED594-925B-6A26-82CC-4BA6829669D5}"/>
            </a:ext>
          </a:extLst>
        </xdr:cNvPr>
        <xdr:cNvPicPr>
          <a:picLocks noChangeAspect="1" noChangeArrowheads="1"/>
        </xdr:cNvPicPr>
      </xdr:nvPicPr>
      <xdr:blipFill>
        <a:blip xmlns:r="http://schemas.openxmlformats.org/officeDocument/2006/relationships" r:embed="rId48" cstate="print">
          <a:extLst>
            <a:ext uri="{28A0092B-C50C-407E-A947-70E740481C1C}">
              <a14:useLocalDpi xmlns:a14="http://schemas.microsoft.com/office/drawing/2010/main" val="0"/>
            </a:ext>
          </a:extLst>
        </a:blip>
        <a:srcRect/>
        <a:stretch>
          <a:fillRect/>
        </a:stretch>
      </xdr:blipFill>
      <xdr:spPr bwMode="auto">
        <a:xfrm>
          <a:off x="2419350" y="2133600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50</xdr:row>
      <xdr:rowOff>9525</xdr:rowOff>
    </xdr:from>
    <xdr:to>
      <xdr:col>3</xdr:col>
      <xdr:colOff>323850</xdr:colOff>
      <xdr:row>51</xdr:row>
      <xdr:rowOff>0</xdr:rowOff>
    </xdr:to>
    <xdr:pic>
      <xdr:nvPicPr>
        <xdr:cNvPr id="6" name="図 5">
          <a:extLst>
            <a:ext uri="{FF2B5EF4-FFF2-40B4-BE49-F238E27FC236}">
              <a16:creationId xmlns:a16="http://schemas.microsoft.com/office/drawing/2014/main" id="{483CC428-1A72-4397-A440-1FFD88E55CDD}"/>
            </a:ext>
          </a:extLst>
        </xdr:cNvPr>
        <xdr:cNvPicPr>
          <a:picLocks noChangeAspect="1" noChangeArrowheads="1"/>
        </xdr:cNvPicPr>
      </xdr:nvPicPr>
      <xdr:blipFill>
        <a:blip xmlns:r="http://schemas.openxmlformats.org/officeDocument/2006/relationships" r:embed="rId49" cstate="print">
          <a:extLst>
            <a:ext uri="{28A0092B-C50C-407E-A947-70E740481C1C}">
              <a14:useLocalDpi xmlns:a14="http://schemas.microsoft.com/office/drawing/2010/main" val="0"/>
            </a:ext>
          </a:extLst>
        </a:blip>
        <a:srcRect/>
        <a:stretch>
          <a:fillRect/>
        </a:stretch>
      </xdr:blipFill>
      <xdr:spPr bwMode="auto">
        <a:xfrm>
          <a:off x="2419350" y="2177415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51</xdr:row>
      <xdr:rowOff>9525</xdr:rowOff>
    </xdr:from>
    <xdr:to>
      <xdr:col>3</xdr:col>
      <xdr:colOff>323850</xdr:colOff>
      <xdr:row>52</xdr:row>
      <xdr:rowOff>0</xdr:rowOff>
    </xdr:to>
    <xdr:pic>
      <xdr:nvPicPr>
        <xdr:cNvPr id="7" name="図 6">
          <a:extLst>
            <a:ext uri="{FF2B5EF4-FFF2-40B4-BE49-F238E27FC236}">
              <a16:creationId xmlns:a16="http://schemas.microsoft.com/office/drawing/2014/main" id="{B0C46C8A-2816-06F5-0C96-FBA4DDB0D3FC}"/>
            </a:ext>
          </a:extLst>
        </xdr:cNvPr>
        <xdr:cNvPicPr>
          <a:picLocks noChangeAspect="1" noChangeArrowheads="1"/>
        </xdr:cNvPicPr>
      </xdr:nvPicPr>
      <xdr:blipFill>
        <a:blip xmlns:r="http://schemas.openxmlformats.org/officeDocument/2006/relationships" r:embed="rId50" cstate="print">
          <a:extLst>
            <a:ext uri="{28A0092B-C50C-407E-A947-70E740481C1C}">
              <a14:useLocalDpi xmlns:a14="http://schemas.microsoft.com/office/drawing/2010/main" val="0"/>
            </a:ext>
          </a:extLst>
        </a:blip>
        <a:srcRect/>
        <a:stretch>
          <a:fillRect/>
        </a:stretch>
      </xdr:blipFill>
      <xdr:spPr bwMode="auto">
        <a:xfrm>
          <a:off x="2419350" y="2221230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52</xdr:row>
      <xdr:rowOff>9525</xdr:rowOff>
    </xdr:from>
    <xdr:to>
      <xdr:col>3</xdr:col>
      <xdr:colOff>323850</xdr:colOff>
      <xdr:row>53</xdr:row>
      <xdr:rowOff>0</xdr:rowOff>
    </xdr:to>
    <xdr:pic>
      <xdr:nvPicPr>
        <xdr:cNvPr id="8" name="図 7">
          <a:extLst>
            <a:ext uri="{FF2B5EF4-FFF2-40B4-BE49-F238E27FC236}">
              <a16:creationId xmlns:a16="http://schemas.microsoft.com/office/drawing/2014/main" id="{50586D61-3D65-C9D4-9BEA-D8BA5AE30A86}"/>
            </a:ext>
          </a:extLst>
        </xdr:cNvPr>
        <xdr:cNvPicPr>
          <a:picLocks noChangeAspect="1" noChangeArrowheads="1"/>
        </xdr:cNvPicPr>
      </xdr:nvPicPr>
      <xdr:blipFill>
        <a:blip xmlns:r="http://schemas.openxmlformats.org/officeDocument/2006/relationships" r:embed="rId51" cstate="print">
          <a:extLst>
            <a:ext uri="{28A0092B-C50C-407E-A947-70E740481C1C}">
              <a14:useLocalDpi xmlns:a14="http://schemas.microsoft.com/office/drawing/2010/main" val="0"/>
            </a:ext>
          </a:extLst>
        </a:blip>
        <a:srcRect/>
        <a:stretch>
          <a:fillRect/>
        </a:stretch>
      </xdr:blipFill>
      <xdr:spPr bwMode="auto">
        <a:xfrm>
          <a:off x="2419350" y="2265045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xdr:colOff>
      <xdr:row>53</xdr:row>
      <xdr:rowOff>104775</xdr:rowOff>
    </xdr:from>
    <xdr:to>
      <xdr:col>3</xdr:col>
      <xdr:colOff>476250</xdr:colOff>
      <xdr:row>53</xdr:row>
      <xdr:rowOff>323850</xdr:rowOff>
    </xdr:to>
    <xdr:pic>
      <xdr:nvPicPr>
        <xdr:cNvPr id="9" name="図 8">
          <a:extLst>
            <a:ext uri="{FF2B5EF4-FFF2-40B4-BE49-F238E27FC236}">
              <a16:creationId xmlns:a16="http://schemas.microsoft.com/office/drawing/2014/main" id="{4740E39A-D96D-8A48-EB82-A3EE778307DB}"/>
            </a:ext>
          </a:extLst>
        </xdr:cNvPr>
        <xdr:cNvPicPr>
          <a:picLocks noChangeAspect="1" noChangeArrowheads="1"/>
        </xdr:cNvPicPr>
      </xdr:nvPicPr>
      <xdr:blipFill>
        <a:blip xmlns:r="http://schemas.openxmlformats.org/officeDocument/2006/relationships" r:embed="rId52" cstate="print">
          <a:extLst>
            <a:ext uri="{28A0092B-C50C-407E-A947-70E740481C1C}">
              <a14:useLocalDpi xmlns:a14="http://schemas.microsoft.com/office/drawing/2010/main" val="0"/>
            </a:ext>
          </a:extLst>
        </a:blip>
        <a:srcRect/>
        <a:stretch>
          <a:fillRect/>
        </a:stretch>
      </xdr:blipFill>
      <xdr:spPr bwMode="auto">
        <a:xfrm>
          <a:off x="2400300" y="23183850"/>
          <a:ext cx="428625" cy="2190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54</xdr:row>
      <xdr:rowOff>9525</xdr:rowOff>
    </xdr:from>
    <xdr:to>
      <xdr:col>3</xdr:col>
      <xdr:colOff>323850</xdr:colOff>
      <xdr:row>55</xdr:row>
      <xdr:rowOff>0</xdr:rowOff>
    </xdr:to>
    <xdr:pic>
      <xdr:nvPicPr>
        <xdr:cNvPr id="10" name="図 9">
          <a:extLst>
            <a:ext uri="{FF2B5EF4-FFF2-40B4-BE49-F238E27FC236}">
              <a16:creationId xmlns:a16="http://schemas.microsoft.com/office/drawing/2014/main" id="{EF71EA80-19E4-A4AE-57AD-519E16EFB39A}"/>
            </a:ext>
          </a:extLst>
        </xdr:cNvPr>
        <xdr:cNvPicPr>
          <a:picLocks noChangeAspect="1" noChangeArrowheads="1"/>
        </xdr:cNvPicPr>
      </xdr:nvPicPr>
      <xdr:blipFill>
        <a:blip xmlns:r="http://schemas.openxmlformats.org/officeDocument/2006/relationships" r:embed="rId53" cstate="print">
          <a:extLst>
            <a:ext uri="{28A0092B-C50C-407E-A947-70E740481C1C}">
              <a14:useLocalDpi xmlns:a14="http://schemas.microsoft.com/office/drawing/2010/main" val="0"/>
            </a:ext>
          </a:extLst>
        </a:blip>
        <a:srcRect/>
        <a:stretch>
          <a:fillRect/>
        </a:stretch>
      </xdr:blipFill>
      <xdr:spPr bwMode="auto">
        <a:xfrm>
          <a:off x="2419350" y="2352675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xdr:colOff>
      <xdr:row>55</xdr:row>
      <xdr:rowOff>104775</xdr:rowOff>
    </xdr:from>
    <xdr:to>
      <xdr:col>3</xdr:col>
      <xdr:colOff>476250</xdr:colOff>
      <xdr:row>55</xdr:row>
      <xdr:rowOff>342900</xdr:rowOff>
    </xdr:to>
    <xdr:pic>
      <xdr:nvPicPr>
        <xdr:cNvPr id="11" name="図 10">
          <a:extLst>
            <a:ext uri="{FF2B5EF4-FFF2-40B4-BE49-F238E27FC236}">
              <a16:creationId xmlns:a16="http://schemas.microsoft.com/office/drawing/2014/main" id="{99EC37F8-BB19-50E7-E252-1A7181096DFC}"/>
            </a:ext>
          </a:extLst>
        </xdr:cNvPr>
        <xdr:cNvPicPr>
          <a:picLocks noChangeAspect="1" noChangeArrowheads="1"/>
        </xdr:cNvPicPr>
      </xdr:nvPicPr>
      <xdr:blipFill>
        <a:blip xmlns:r="http://schemas.openxmlformats.org/officeDocument/2006/relationships" r:embed="rId54" cstate="print">
          <a:extLst>
            <a:ext uri="{28A0092B-C50C-407E-A947-70E740481C1C}">
              <a14:useLocalDpi xmlns:a14="http://schemas.microsoft.com/office/drawing/2010/main" val="0"/>
            </a:ext>
          </a:extLst>
        </a:blip>
        <a:srcRect/>
        <a:stretch>
          <a:fillRect/>
        </a:stretch>
      </xdr:blipFill>
      <xdr:spPr bwMode="auto">
        <a:xfrm>
          <a:off x="2400300" y="24060150"/>
          <a:ext cx="428625"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56</xdr:row>
      <xdr:rowOff>9525</xdr:rowOff>
    </xdr:from>
    <xdr:to>
      <xdr:col>3</xdr:col>
      <xdr:colOff>323850</xdr:colOff>
      <xdr:row>57</xdr:row>
      <xdr:rowOff>0</xdr:rowOff>
    </xdr:to>
    <xdr:pic>
      <xdr:nvPicPr>
        <xdr:cNvPr id="12" name="図 11">
          <a:extLst>
            <a:ext uri="{FF2B5EF4-FFF2-40B4-BE49-F238E27FC236}">
              <a16:creationId xmlns:a16="http://schemas.microsoft.com/office/drawing/2014/main" id="{8912E6C0-3762-BECD-249A-04B6730600E3}"/>
            </a:ext>
          </a:extLst>
        </xdr:cNvPr>
        <xdr:cNvPicPr>
          <a:picLocks noChangeAspect="1" noChangeArrowheads="1"/>
        </xdr:cNvPicPr>
      </xdr:nvPicPr>
      <xdr:blipFill>
        <a:blip xmlns:r="http://schemas.openxmlformats.org/officeDocument/2006/relationships" r:embed="rId55" cstate="print">
          <a:extLst>
            <a:ext uri="{28A0092B-C50C-407E-A947-70E740481C1C}">
              <a14:useLocalDpi xmlns:a14="http://schemas.microsoft.com/office/drawing/2010/main" val="0"/>
            </a:ext>
          </a:extLst>
        </a:blip>
        <a:srcRect/>
        <a:stretch>
          <a:fillRect/>
        </a:stretch>
      </xdr:blipFill>
      <xdr:spPr bwMode="auto">
        <a:xfrm>
          <a:off x="2419350" y="2440305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57</xdr:row>
      <xdr:rowOff>9525</xdr:rowOff>
    </xdr:from>
    <xdr:to>
      <xdr:col>3</xdr:col>
      <xdr:colOff>323850</xdr:colOff>
      <xdr:row>58</xdr:row>
      <xdr:rowOff>0</xdr:rowOff>
    </xdr:to>
    <xdr:pic>
      <xdr:nvPicPr>
        <xdr:cNvPr id="13" name="図 12">
          <a:extLst>
            <a:ext uri="{FF2B5EF4-FFF2-40B4-BE49-F238E27FC236}">
              <a16:creationId xmlns:a16="http://schemas.microsoft.com/office/drawing/2014/main" id="{4F3B1655-15E6-DC6B-956F-D3C8D4948256}"/>
            </a:ext>
          </a:extLst>
        </xdr:cNvPr>
        <xdr:cNvPicPr>
          <a:picLocks noChangeAspect="1" noChangeArrowheads="1"/>
        </xdr:cNvPicPr>
      </xdr:nvPicPr>
      <xdr:blipFill>
        <a:blip xmlns:r="http://schemas.openxmlformats.org/officeDocument/2006/relationships" r:embed="rId56" cstate="print">
          <a:extLst>
            <a:ext uri="{28A0092B-C50C-407E-A947-70E740481C1C}">
              <a14:useLocalDpi xmlns:a14="http://schemas.microsoft.com/office/drawing/2010/main" val="0"/>
            </a:ext>
          </a:extLst>
        </a:blip>
        <a:srcRect/>
        <a:stretch>
          <a:fillRect/>
        </a:stretch>
      </xdr:blipFill>
      <xdr:spPr bwMode="auto">
        <a:xfrm>
          <a:off x="2419350" y="2484120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58</xdr:row>
      <xdr:rowOff>9525</xdr:rowOff>
    </xdr:from>
    <xdr:to>
      <xdr:col>3</xdr:col>
      <xdr:colOff>323850</xdr:colOff>
      <xdr:row>59</xdr:row>
      <xdr:rowOff>0</xdr:rowOff>
    </xdr:to>
    <xdr:pic>
      <xdr:nvPicPr>
        <xdr:cNvPr id="14" name="図 13">
          <a:extLst>
            <a:ext uri="{FF2B5EF4-FFF2-40B4-BE49-F238E27FC236}">
              <a16:creationId xmlns:a16="http://schemas.microsoft.com/office/drawing/2014/main" id="{E0EB3590-DA9B-C508-FCF7-D8BF525682B4}"/>
            </a:ext>
          </a:extLst>
        </xdr:cNvPr>
        <xdr:cNvPicPr>
          <a:picLocks noChangeAspect="1" noChangeArrowheads="1"/>
        </xdr:cNvPicPr>
      </xdr:nvPicPr>
      <xdr:blipFill>
        <a:blip xmlns:r="http://schemas.openxmlformats.org/officeDocument/2006/relationships" r:embed="rId57" cstate="print">
          <a:extLst>
            <a:ext uri="{28A0092B-C50C-407E-A947-70E740481C1C}">
              <a14:useLocalDpi xmlns:a14="http://schemas.microsoft.com/office/drawing/2010/main" val="0"/>
            </a:ext>
          </a:extLst>
        </a:blip>
        <a:srcRect/>
        <a:stretch>
          <a:fillRect/>
        </a:stretch>
      </xdr:blipFill>
      <xdr:spPr bwMode="auto">
        <a:xfrm>
          <a:off x="2419350" y="2527935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19050</xdr:colOff>
      <xdr:row>59</xdr:row>
      <xdr:rowOff>114300</xdr:rowOff>
    </xdr:from>
    <xdr:to>
      <xdr:col>3</xdr:col>
      <xdr:colOff>447675</xdr:colOff>
      <xdr:row>59</xdr:row>
      <xdr:rowOff>304800</xdr:rowOff>
    </xdr:to>
    <xdr:pic>
      <xdr:nvPicPr>
        <xdr:cNvPr id="15" name="図 14">
          <a:extLst>
            <a:ext uri="{FF2B5EF4-FFF2-40B4-BE49-F238E27FC236}">
              <a16:creationId xmlns:a16="http://schemas.microsoft.com/office/drawing/2014/main" id="{2E7D8744-4680-8813-0CAC-74C8715EA974}"/>
            </a:ext>
          </a:extLst>
        </xdr:cNvPr>
        <xdr:cNvPicPr>
          <a:picLocks noChangeAspect="1" noChangeArrowheads="1"/>
        </xdr:cNvPicPr>
      </xdr:nvPicPr>
      <xdr:blipFill>
        <a:blip xmlns:r="http://schemas.openxmlformats.org/officeDocument/2006/relationships" r:embed="rId58" cstate="print">
          <a:extLst>
            <a:ext uri="{28A0092B-C50C-407E-A947-70E740481C1C}">
              <a14:useLocalDpi xmlns:a14="http://schemas.microsoft.com/office/drawing/2010/main" val="0"/>
            </a:ext>
          </a:extLst>
        </a:blip>
        <a:srcRect/>
        <a:stretch>
          <a:fillRect/>
        </a:stretch>
      </xdr:blipFill>
      <xdr:spPr bwMode="auto">
        <a:xfrm>
          <a:off x="2371725" y="25822275"/>
          <a:ext cx="428625"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60</xdr:row>
      <xdr:rowOff>9525</xdr:rowOff>
    </xdr:from>
    <xdr:to>
      <xdr:col>3</xdr:col>
      <xdr:colOff>323850</xdr:colOff>
      <xdr:row>61</xdr:row>
      <xdr:rowOff>0</xdr:rowOff>
    </xdr:to>
    <xdr:pic>
      <xdr:nvPicPr>
        <xdr:cNvPr id="16" name="図 15">
          <a:extLst>
            <a:ext uri="{FF2B5EF4-FFF2-40B4-BE49-F238E27FC236}">
              <a16:creationId xmlns:a16="http://schemas.microsoft.com/office/drawing/2014/main" id="{9190E9CA-65AB-75DB-AE13-EC686A53680A}"/>
            </a:ext>
          </a:extLst>
        </xdr:cNvPr>
        <xdr:cNvPicPr>
          <a:picLocks noChangeAspect="1" noChangeArrowheads="1"/>
        </xdr:cNvPicPr>
      </xdr:nvPicPr>
      <xdr:blipFill>
        <a:blip xmlns:r="http://schemas.openxmlformats.org/officeDocument/2006/relationships" r:embed="rId59" cstate="print">
          <a:extLst>
            <a:ext uri="{28A0092B-C50C-407E-A947-70E740481C1C}">
              <a14:useLocalDpi xmlns:a14="http://schemas.microsoft.com/office/drawing/2010/main" val="0"/>
            </a:ext>
          </a:extLst>
        </a:blip>
        <a:srcRect/>
        <a:stretch>
          <a:fillRect/>
        </a:stretch>
      </xdr:blipFill>
      <xdr:spPr bwMode="auto">
        <a:xfrm>
          <a:off x="2419350" y="2615565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61</xdr:row>
      <xdr:rowOff>9525</xdr:rowOff>
    </xdr:from>
    <xdr:to>
      <xdr:col>3</xdr:col>
      <xdr:colOff>323850</xdr:colOff>
      <xdr:row>62</xdr:row>
      <xdr:rowOff>0</xdr:rowOff>
    </xdr:to>
    <xdr:pic>
      <xdr:nvPicPr>
        <xdr:cNvPr id="17" name="図 16">
          <a:extLst>
            <a:ext uri="{FF2B5EF4-FFF2-40B4-BE49-F238E27FC236}">
              <a16:creationId xmlns:a16="http://schemas.microsoft.com/office/drawing/2014/main" id="{82AEF81D-24EE-7B3F-E438-2B57DD027C25}"/>
            </a:ext>
          </a:extLst>
        </xdr:cNvPr>
        <xdr:cNvPicPr>
          <a:picLocks noChangeAspect="1" noChangeArrowheads="1"/>
        </xdr:cNvPicPr>
      </xdr:nvPicPr>
      <xdr:blipFill>
        <a:blip xmlns:r="http://schemas.openxmlformats.org/officeDocument/2006/relationships" r:embed="rId60" cstate="print">
          <a:extLst>
            <a:ext uri="{28A0092B-C50C-407E-A947-70E740481C1C}">
              <a14:useLocalDpi xmlns:a14="http://schemas.microsoft.com/office/drawing/2010/main" val="0"/>
            </a:ext>
          </a:extLst>
        </a:blip>
        <a:srcRect/>
        <a:stretch>
          <a:fillRect/>
        </a:stretch>
      </xdr:blipFill>
      <xdr:spPr bwMode="auto">
        <a:xfrm>
          <a:off x="2419350" y="2659380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62</xdr:row>
      <xdr:rowOff>123825</xdr:rowOff>
    </xdr:from>
    <xdr:to>
      <xdr:col>3</xdr:col>
      <xdr:colOff>457200</xdr:colOff>
      <xdr:row>62</xdr:row>
      <xdr:rowOff>304800</xdr:rowOff>
    </xdr:to>
    <xdr:pic>
      <xdr:nvPicPr>
        <xdr:cNvPr id="18" name="図 17">
          <a:extLst>
            <a:ext uri="{FF2B5EF4-FFF2-40B4-BE49-F238E27FC236}">
              <a16:creationId xmlns:a16="http://schemas.microsoft.com/office/drawing/2014/main" id="{5A37FFA5-30A4-5057-31BF-41C3A3F2DD25}"/>
            </a:ext>
          </a:extLst>
        </xdr:cNvPr>
        <xdr:cNvPicPr>
          <a:picLocks noChangeAspect="1" noChangeArrowheads="1"/>
        </xdr:cNvPicPr>
      </xdr:nvPicPr>
      <xdr:blipFill>
        <a:blip xmlns:r="http://schemas.openxmlformats.org/officeDocument/2006/relationships" r:embed="rId61" cstate="print">
          <a:extLst>
            <a:ext uri="{28A0092B-C50C-407E-A947-70E740481C1C}">
              <a14:useLocalDpi xmlns:a14="http://schemas.microsoft.com/office/drawing/2010/main" val="0"/>
            </a:ext>
          </a:extLst>
        </a:blip>
        <a:srcRect/>
        <a:stretch>
          <a:fillRect/>
        </a:stretch>
      </xdr:blipFill>
      <xdr:spPr bwMode="auto">
        <a:xfrm>
          <a:off x="2381250" y="27146250"/>
          <a:ext cx="42862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xdr:colOff>
      <xdr:row>63</xdr:row>
      <xdr:rowOff>9525</xdr:rowOff>
    </xdr:from>
    <xdr:to>
      <xdr:col>3</xdr:col>
      <xdr:colOff>342900</xdr:colOff>
      <xdr:row>64</xdr:row>
      <xdr:rowOff>0</xdr:rowOff>
    </xdr:to>
    <xdr:pic>
      <xdr:nvPicPr>
        <xdr:cNvPr id="19" name="図 18">
          <a:extLst>
            <a:ext uri="{FF2B5EF4-FFF2-40B4-BE49-F238E27FC236}">
              <a16:creationId xmlns:a16="http://schemas.microsoft.com/office/drawing/2014/main" id="{9D16C9B2-88DE-3451-A695-55152C67CB98}"/>
            </a:ext>
          </a:extLst>
        </xdr:cNvPr>
        <xdr:cNvPicPr>
          <a:picLocks noChangeAspect="1" noChangeArrowheads="1"/>
        </xdr:cNvPicPr>
      </xdr:nvPicPr>
      <xdr:blipFill>
        <a:blip xmlns:r="http://schemas.openxmlformats.org/officeDocument/2006/relationships" r:embed="rId62" cstate="print">
          <a:extLst>
            <a:ext uri="{28A0092B-C50C-407E-A947-70E740481C1C}">
              <a14:useLocalDpi xmlns:a14="http://schemas.microsoft.com/office/drawing/2010/main" val="0"/>
            </a:ext>
          </a:extLst>
        </a:blip>
        <a:srcRect/>
        <a:stretch>
          <a:fillRect/>
        </a:stretch>
      </xdr:blipFill>
      <xdr:spPr bwMode="auto">
        <a:xfrm>
          <a:off x="2400300" y="27470100"/>
          <a:ext cx="2952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42862</xdr:colOff>
      <xdr:row>64</xdr:row>
      <xdr:rowOff>9525</xdr:rowOff>
    </xdr:from>
    <xdr:to>
      <xdr:col>3</xdr:col>
      <xdr:colOff>347662</xdr:colOff>
      <xdr:row>65</xdr:row>
      <xdr:rowOff>0</xdr:rowOff>
    </xdr:to>
    <xdr:pic>
      <xdr:nvPicPr>
        <xdr:cNvPr id="20" name="図 19">
          <a:extLst>
            <a:ext uri="{FF2B5EF4-FFF2-40B4-BE49-F238E27FC236}">
              <a16:creationId xmlns:a16="http://schemas.microsoft.com/office/drawing/2014/main" id="{8D0C95BC-3EFE-8750-48CA-611206F490FD}"/>
            </a:ext>
          </a:extLst>
        </xdr:cNvPr>
        <xdr:cNvPicPr>
          <a:picLocks noChangeAspect="1" noChangeArrowheads="1"/>
        </xdr:cNvPicPr>
      </xdr:nvPicPr>
      <xdr:blipFill>
        <a:blip xmlns:r="http://schemas.openxmlformats.org/officeDocument/2006/relationships" r:embed="rId63" cstate="print">
          <a:extLst>
            <a:ext uri="{28A0092B-C50C-407E-A947-70E740481C1C}">
              <a14:useLocalDpi xmlns:a14="http://schemas.microsoft.com/office/drawing/2010/main" val="0"/>
            </a:ext>
          </a:extLst>
        </a:blip>
        <a:srcRect/>
        <a:stretch>
          <a:fillRect/>
        </a:stretch>
      </xdr:blipFill>
      <xdr:spPr bwMode="auto">
        <a:xfrm>
          <a:off x="2395537" y="27908250"/>
          <a:ext cx="30480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65</xdr:row>
      <xdr:rowOff>104775</xdr:rowOff>
    </xdr:from>
    <xdr:to>
      <xdr:col>3</xdr:col>
      <xdr:colOff>457200</xdr:colOff>
      <xdr:row>65</xdr:row>
      <xdr:rowOff>342900</xdr:rowOff>
    </xdr:to>
    <xdr:pic>
      <xdr:nvPicPr>
        <xdr:cNvPr id="21" name="図 20">
          <a:extLst>
            <a:ext uri="{FF2B5EF4-FFF2-40B4-BE49-F238E27FC236}">
              <a16:creationId xmlns:a16="http://schemas.microsoft.com/office/drawing/2014/main" id="{918928BF-D107-9DDE-5BF8-A1F5C6ECB0E6}"/>
            </a:ext>
          </a:extLst>
        </xdr:cNvPr>
        <xdr:cNvPicPr>
          <a:picLocks noChangeAspect="1" noChangeArrowheads="1"/>
        </xdr:cNvPicPr>
      </xdr:nvPicPr>
      <xdr:blipFill>
        <a:blip xmlns:r="http://schemas.openxmlformats.org/officeDocument/2006/relationships" r:embed="rId64" cstate="print">
          <a:extLst>
            <a:ext uri="{28A0092B-C50C-407E-A947-70E740481C1C}">
              <a14:useLocalDpi xmlns:a14="http://schemas.microsoft.com/office/drawing/2010/main" val="0"/>
            </a:ext>
          </a:extLst>
        </a:blip>
        <a:srcRect/>
        <a:stretch>
          <a:fillRect/>
        </a:stretch>
      </xdr:blipFill>
      <xdr:spPr bwMode="auto">
        <a:xfrm>
          <a:off x="2381250" y="28441650"/>
          <a:ext cx="428625"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42862</xdr:colOff>
      <xdr:row>66</xdr:row>
      <xdr:rowOff>9525</xdr:rowOff>
    </xdr:from>
    <xdr:to>
      <xdr:col>3</xdr:col>
      <xdr:colOff>347662</xdr:colOff>
      <xdr:row>67</xdr:row>
      <xdr:rowOff>0</xdr:rowOff>
    </xdr:to>
    <xdr:pic>
      <xdr:nvPicPr>
        <xdr:cNvPr id="22" name="図 21">
          <a:extLst>
            <a:ext uri="{FF2B5EF4-FFF2-40B4-BE49-F238E27FC236}">
              <a16:creationId xmlns:a16="http://schemas.microsoft.com/office/drawing/2014/main" id="{DCC9FD93-5E23-3A80-E3F9-72AB992CBDF5}"/>
            </a:ext>
          </a:extLst>
        </xdr:cNvPr>
        <xdr:cNvPicPr>
          <a:picLocks noChangeAspect="1" noChangeArrowheads="1"/>
        </xdr:cNvPicPr>
      </xdr:nvPicPr>
      <xdr:blipFill>
        <a:blip xmlns:r="http://schemas.openxmlformats.org/officeDocument/2006/relationships" r:embed="rId65" cstate="print">
          <a:extLst>
            <a:ext uri="{28A0092B-C50C-407E-A947-70E740481C1C}">
              <a14:useLocalDpi xmlns:a14="http://schemas.microsoft.com/office/drawing/2010/main" val="0"/>
            </a:ext>
          </a:extLst>
        </a:blip>
        <a:srcRect/>
        <a:stretch>
          <a:fillRect/>
        </a:stretch>
      </xdr:blipFill>
      <xdr:spPr bwMode="auto">
        <a:xfrm>
          <a:off x="2395537" y="28784550"/>
          <a:ext cx="30480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67</xdr:row>
      <xdr:rowOff>9525</xdr:rowOff>
    </xdr:from>
    <xdr:to>
      <xdr:col>3</xdr:col>
      <xdr:colOff>323850</xdr:colOff>
      <xdr:row>68</xdr:row>
      <xdr:rowOff>0</xdr:rowOff>
    </xdr:to>
    <xdr:pic>
      <xdr:nvPicPr>
        <xdr:cNvPr id="23" name="図 22">
          <a:extLst>
            <a:ext uri="{FF2B5EF4-FFF2-40B4-BE49-F238E27FC236}">
              <a16:creationId xmlns:a16="http://schemas.microsoft.com/office/drawing/2014/main" id="{280FD060-5AEE-CF6A-B621-E2755FA8476D}"/>
            </a:ext>
          </a:extLst>
        </xdr:cNvPr>
        <xdr:cNvPicPr>
          <a:picLocks noChangeAspect="1" noChangeArrowheads="1"/>
        </xdr:cNvPicPr>
      </xdr:nvPicPr>
      <xdr:blipFill>
        <a:blip xmlns:r="http://schemas.openxmlformats.org/officeDocument/2006/relationships" r:embed="rId66" cstate="print">
          <a:extLst>
            <a:ext uri="{28A0092B-C50C-407E-A947-70E740481C1C}">
              <a14:useLocalDpi xmlns:a14="http://schemas.microsoft.com/office/drawing/2010/main" val="0"/>
            </a:ext>
          </a:extLst>
        </a:blip>
        <a:srcRect/>
        <a:stretch>
          <a:fillRect/>
        </a:stretch>
      </xdr:blipFill>
      <xdr:spPr bwMode="auto">
        <a:xfrm>
          <a:off x="2419350" y="2922270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342900</xdr:colOff>
      <xdr:row>68</xdr:row>
      <xdr:rowOff>9525</xdr:rowOff>
    </xdr:from>
    <xdr:to>
      <xdr:col>3</xdr:col>
      <xdr:colOff>409575</xdr:colOff>
      <xdr:row>68</xdr:row>
      <xdr:rowOff>333375</xdr:rowOff>
    </xdr:to>
    <xdr:pic>
      <xdr:nvPicPr>
        <xdr:cNvPr id="24" name="図 23">
          <a:extLst>
            <a:ext uri="{FF2B5EF4-FFF2-40B4-BE49-F238E27FC236}">
              <a16:creationId xmlns:a16="http://schemas.microsoft.com/office/drawing/2014/main" id="{E79E3A11-B6C8-E412-E8F2-5A64087F3D9B}"/>
            </a:ext>
          </a:extLst>
        </xdr:cNvPr>
        <xdr:cNvPicPr>
          <a:picLocks noChangeAspect="1" noChangeArrowheads="1"/>
        </xdr:cNvPicPr>
      </xdr:nvPicPr>
      <xdr:blipFill>
        <a:blip xmlns:r="http://schemas.openxmlformats.org/officeDocument/2006/relationships" r:embed="rId67" cstate="print">
          <a:extLst>
            <a:ext uri="{28A0092B-C50C-407E-A947-70E740481C1C}">
              <a14:useLocalDpi xmlns:a14="http://schemas.microsoft.com/office/drawing/2010/main" val="0"/>
            </a:ext>
          </a:extLst>
        </a:blip>
        <a:srcRect/>
        <a:stretch>
          <a:fillRect/>
        </a:stretch>
      </xdr:blipFill>
      <xdr:spPr bwMode="auto">
        <a:xfrm>
          <a:off x="2333625" y="29660850"/>
          <a:ext cx="428625" cy="3238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19050</xdr:colOff>
      <xdr:row>69</xdr:row>
      <xdr:rowOff>85725</xdr:rowOff>
    </xdr:from>
    <xdr:to>
      <xdr:col>3</xdr:col>
      <xdr:colOff>447675</xdr:colOff>
      <xdr:row>69</xdr:row>
      <xdr:rowOff>314325</xdr:rowOff>
    </xdr:to>
    <xdr:pic>
      <xdr:nvPicPr>
        <xdr:cNvPr id="25" name="図 24">
          <a:extLst>
            <a:ext uri="{FF2B5EF4-FFF2-40B4-BE49-F238E27FC236}">
              <a16:creationId xmlns:a16="http://schemas.microsoft.com/office/drawing/2014/main" id="{9B1DFA44-804B-23F7-BE1F-9BE949AD29AB}"/>
            </a:ext>
          </a:extLst>
        </xdr:cNvPr>
        <xdr:cNvPicPr>
          <a:picLocks noChangeAspect="1" noChangeArrowheads="1"/>
        </xdr:cNvPicPr>
      </xdr:nvPicPr>
      <xdr:blipFill>
        <a:blip xmlns:r="http://schemas.openxmlformats.org/officeDocument/2006/relationships" r:embed="rId68" cstate="print">
          <a:extLst>
            <a:ext uri="{28A0092B-C50C-407E-A947-70E740481C1C}">
              <a14:useLocalDpi xmlns:a14="http://schemas.microsoft.com/office/drawing/2010/main" val="0"/>
            </a:ext>
          </a:extLst>
        </a:blip>
        <a:srcRect/>
        <a:stretch>
          <a:fillRect/>
        </a:stretch>
      </xdr:blipFill>
      <xdr:spPr bwMode="auto">
        <a:xfrm>
          <a:off x="2371725" y="30175200"/>
          <a:ext cx="4286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66675</xdr:colOff>
      <xdr:row>70</xdr:row>
      <xdr:rowOff>9525</xdr:rowOff>
    </xdr:from>
    <xdr:to>
      <xdr:col>3</xdr:col>
      <xdr:colOff>323850</xdr:colOff>
      <xdr:row>71</xdr:row>
      <xdr:rowOff>0</xdr:rowOff>
    </xdr:to>
    <xdr:pic>
      <xdr:nvPicPr>
        <xdr:cNvPr id="26" name="図 25">
          <a:extLst>
            <a:ext uri="{FF2B5EF4-FFF2-40B4-BE49-F238E27FC236}">
              <a16:creationId xmlns:a16="http://schemas.microsoft.com/office/drawing/2014/main" id="{77D5DA7E-5BB2-5890-E643-6BC7F53B90FA}"/>
            </a:ext>
          </a:extLst>
        </xdr:cNvPr>
        <xdr:cNvPicPr>
          <a:picLocks noChangeAspect="1" noChangeArrowheads="1"/>
        </xdr:cNvPicPr>
      </xdr:nvPicPr>
      <xdr:blipFill>
        <a:blip xmlns:r="http://schemas.openxmlformats.org/officeDocument/2006/relationships" r:embed="rId69" cstate="print">
          <a:extLst>
            <a:ext uri="{28A0092B-C50C-407E-A947-70E740481C1C}">
              <a14:useLocalDpi xmlns:a14="http://schemas.microsoft.com/office/drawing/2010/main" val="0"/>
            </a:ext>
          </a:extLst>
        </a:blip>
        <a:srcRect/>
        <a:stretch>
          <a:fillRect/>
        </a:stretch>
      </xdr:blipFill>
      <xdr:spPr bwMode="auto">
        <a:xfrm>
          <a:off x="2419350" y="30537150"/>
          <a:ext cx="2571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9525</xdr:colOff>
      <xdr:row>71</xdr:row>
      <xdr:rowOff>66675</xdr:rowOff>
    </xdr:from>
    <xdr:to>
      <xdr:col>3</xdr:col>
      <xdr:colOff>438150</xdr:colOff>
      <xdr:row>71</xdr:row>
      <xdr:rowOff>400050</xdr:rowOff>
    </xdr:to>
    <xdr:pic>
      <xdr:nvPicPr>
        <xdr:cNvPr id="27" name="図 26">
          <a:extLst>
            <a:ext uri="{FF2B5EF4-FFF2-40B4-BE49-F238E27FC236}">
              <a16:creationId xmlns:a16="http://schemas.microsoft.com/office/drawing/2014/main" id="{B78A2F67-000A-F45C-8A43-F0456547F863}"/>
            </a:ext>
          </a:extLst>
        </xdr:cNvPr>
        <xdr:cNvPicPr>
          <a:picLocks noChangeAspect="1" noChangeArrowheads="1"/>
        </xdr:cNvPicPr>
      </xdr:nvPicPr>
      <xdr:blipFill>
        <a:blip xmlns:r="http://schemas.openxmlformats.org/officeDocument/2006/relationships" r:embed="rId70" cstate="print">
          <a:extLst>
            <a:ext uri="{28A0092B-C50C-407E-A947-70E740481C1C}">
              <a14:useLocalDpi xmlns:a14="http://schemas.microsoft.com/office/drawing/2010/main" val="0"/>
            </a:ext>
          </a:extLst>
        </a:blip>
        <a:srcRect/>
        <a:stretch>
          <a:fillRect/>
        </a:stretch>
      </xdr:blipFill>
      <xdr:spPr bwMode="auto">
        <a:xfrm>
          <a:off x="2362200" y="31032450"/>
          <a:ext cx="4286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72</xdr:row>
      <xdr:rowOff>9525</xdr:rowOff>
    </xdr:from>
    <xdr:to>
      <xdr:col>3</xdr:col>
      <xdr:colOff>361950</xdr:colOff>
      <xdr:row>73</xdr:row>
      <xdr:rowOff>0</xdr:rowOff>
    </xdr:to>
    <xdr:pic>
      <xdr:nvPicPr>
        <xdr:cNvPr id="28" name="図 27">
          <a:extLst>
            <a:ext uri="{FF2B5EF4-FFF2-40B4-BE49-F238E27FC236}">
              <a16:creationId xmlns:a16="http://schemas.microsoft.com/office/drawing/2014/main" id="{219CA88A-14CE-9722-F2C4-61B6382F1F44}"/>
            </a:ext>
          </a:extLst>
        </xdr:cNvPr>
        <xdr:cNvPicPr>
          <a:picLocks noChangeAspect="1" noChangeArrowheads="1"/>
        </xdr:cNvPicPr>
      </xdr:nvPicPr>
      <xdr:blipFill>
        <a:blip xmlns:r="http://schemas.openxmlformats.org/officeDocument/2006/relationships" r:embed="rId71" cstate="print">
          <a:extLst>
            <a:ext uri="{28A0092B-C50C-407E-A947-70E740481C1C}">
              <a14:useLocalDpi xmlns:a14="http://schemas.microsoft.com/office/drawing/2010/main" val="0"/>
            </a:ext>
          </a:extLst>
        </a:blip>
        <a:srcRect/>
        <a:stretch>
          <a:fillRect/>
        </a:stretch>
      </xdr:blipFill>
      <xdr:spPr bwMode="auto">
        <a:xfrm>
          <a:off x="2381250" y="3141345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73</xdr:row>
      <xdr:rowOff>9525</xdr:rowOff>
    </xdr:from>
    <xdr:to>
      <xdr:col>3</xdr:col>
      <xdr:colOff>361950</xdr:colOff>
      <xdr:row>74</xdr:row>
      <xdr:rowOff>0</xdr:rowOff>
    </xdr:to>
    <xdr:pic>
      <xdr:nvPicPr>
        <xdr:cNvPr id="29" name="図 28">
          <a:extLst>
            <a:ext uri="{FF2B5EF4-FFF2-40B4-BE49-F238E27FC236}">
              <a16:creationId xmlns:a16="http://schemas.microsoft.com/office/drawing/2014/main" id="{57C037FD-EC0C-4E68-5F49-79B596182C6A}"/>
            </a:ext>
          </a:extLst>
        </xdr:cNvPr>
        <xdr:cNvPicPr>
          <a:picLocks noChangeAspect="1" noChangeArrowheads="1"/>
        </xdr:cNvPicPr>
      </xdr:nvPicPr>
      <xdr:blipFill>
        <a:blip xmlns:r="http://schemas.openxmlformats.org/officeDocument/2006/relationships" r:embed="rId72" cstate="print">
          <a:extLst>
            <a:ext uri="{28A0092B-C50C-407E-A947-70E740481C1C}">
              <a14:useLocalDpi xmlns:a14="http://schemas.microsoft.com/office/drawing/2010/main" val="0"/>
            </a:ext>
          </a:extLst>
        </a:blip>
        <a:srcRect/>
        <a:stretch>
          <a:fillRect/>
        </a:stretch>
      </xdr:blipFill>
      <xdr:spPr bwMode="auto">
        <a:xfrm>
          <a:off x="2381250" y="3185160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23812</xdr:colOff>
      <xdr:row>74</xdr:row>
      <xdr:rowOff>9525</xdr:rowOff>
    </xdr:from>
    <xdr:to>
      <xdr:col>3</xdr:col>
      <xdr:colOff>366712</xdr:colOff>
      <xdr:row>75</xdr:row>
      <xdr:rowOff>0</xdr:rowOff>
    </xdr:to>
    <xdr:pic>
      <xdr:nvPicPr>
        <xdr:cNvPr id="30" name="図 29">
          <a:extLst>
            <a:ext uri="{FF2B5EF4-FFF2-40B4-BE49-F238E27FC236}">
              <a16:creationId xmlns:a16="http://schemas.microsoft.com/office/drawing/2014/main" id="{8D5D0F4F-2637-4492-5DBE-68FDAB6F1784}"/>
            </a:ext>
          </a:extLst>
        </xdr:cNvPr>
        <xdr:cNvPicPr>
          <a:picLocks noChangeAspect="1" noChangeArrowheads="1"/>
        </xdr:cNvPicPr>
      </xdr:nvPicPr>
      <xdr:blipFill>
        <a:blip xmlns:r="http://schemas.openxmlformats.org/officeDocument/2006/relationships" r:embed="rId73" cstate="print">
          <a:extLst>
            <a:ext uri="{28A0092B-C50C-407E-A947-70E740481C1C}">
              <a14:useLocalDpi xmlns:a14="http://schemas.microsoft.com/office/drawing/2010/main" val="0"/>
            </a:ext>
          </a:extLst>
        </a:blip>
        <a:srcRect/>
        <a:stretch>
          <a:fillRect/>
        </a:stretch>
      </xdr:blipFill>
      <xdr:spPr bwMode="auto">
        <a:xfrm>
          <a:off x="2376487" y="32289750"/>
          <a:ext cx="34290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75</xdr:row>
      <xdr:rowOff>9525</xdr:rowOff>
    </xdr:from>
    <xdr:to>
      <xdr:col>3</xdr:col>
      <xdr:colOff>361950</xdr:colOff>
      <xdr:row>76</xdr:row>
      <xdr:rowOff>0</xdr:rowOff>
    </xdr:to>
    <xdr:pic>
      <xdr:nvPicPr>
        <xdr:cNvPr id="31" name="図 30">
          <a:extLst>
            <a:ext uri="{FF2B5EF4-FFF2-40B4-BE49-F238E27FC236}">
              <a16:creationId xmlns:a16="http://schemas.microsoft.com/office/drawing/2014/main" id="{D4DEB64C-69E6-ED1C-E4C1-AB56641ADB26}"/>
            </a:ext>
          </a:extLst>
        </xdr:cNvPr>
        <xdr:cNvPicPr>
          <a:picLocks noChangeAspect="1" noChangeArrowheads="1"/>
        </xdr:cNvPicPr>
      </xdr:nvPicPr>
      <xdr:blipFill>
        <a:blip xmlns:r="http://schemas.openxmlformats.org/officeDocument/2006/relationships" r:embed="rId74" cstate="print">
          <a:extLst>
            <a:ext uri="{28A0092B-C50C-407E-A947-70E740481C1C}">
              <a14:useLocalDpi xmlns:a14="http://schemas.microsoft.com/office/drawing/2010/main" val="0"/>
            </a:ext>
          </a:extLst>
        </a:blip>
        <a:srcRect/>
        <a:stretch>
          <a:fillRect/>
        </a:stretch>
      </xdr:blipFill>
      <xdr:spPr bwMode="auto">
        <a:xfrm>
          <a:off x="2381250" y="3272790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76</xdr:row>
      <xdr:rowOff>9525</xdr:rowOff>
    </xdr:from>
    <xdr:to>
      <xdr:col>3</xdr:col>
      <xdr:colOff>361950</xdr:colOff>
      <xdr:row>77</xdr:row>
      <xdr:rowOff>0</xdr:rowOff>
    </xdr:to>
    <xdr:pic>
      <xdr:nvPicPr>
        <xdr:cNvPr id="32" name="図 31">
          <a:extLst>
            <a:ext uri="{FF2B5EF4-FFF2-40B4-BE49-F238E27FC236}">
              <a16:creationId xmlns:a16="http://schemas.microsoft.com/office/drawing/2014/main" id="{883A8872-1D43-5A1D-43E9-95B2A3995693}"/>
            </a:ext>
          </a:extLst>
        </xdr:cNvPr>
        <xdr:cNvPicPr>
          <a:picLocks noChangeAspect="1" noChangeArrowheads="1"/>
        </xdr:cNvPicPr>
      </xdr:nvPicPr>
      <xdr:blipFill>
        <a:blip xmlns:r="http://schemas.openxmlformats.org/officeDocument/2006/relationships" r:embed="rId75" cstate="print">
          <a:extLst>
            <a:ext uri="{28A0092B-C50C-407E-A947-70E740481C1C}">
              <a14:useLocalDpi xmlns:a14="http://schemas.microsoft.com/office/drawing/2010/main" val="0"/>
            </a:ext>
          </a:extLst>
        </a:blip>
        <a:srcRect/>
        <a:stretch>
          <a:fillRect/>
        </a:stretch>
      </xdr:blipFill>
      <xdr:spPr bwMode="auto">
        <a:xfrm>
          <a:off x="2381250" y="3316605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19050</xdr:colOff>
      <xdr:row>77</xdr:row>
      <xdr:rowOff>104775</xdr:rowOff>
    </xdr:from>
    <xdr:to>
      <xdr:col>3</xdr:col>
      <xdr:colOff>447675</xdr:colOff>
      <xdr:row>77</xdr:row>
      <xdr:rowOff>333375</xdr:rowOff>
    </xdr:to>
    <xdr:pic>
      <xdr:nvPicPr>
        <xdr:cNvPr id="33" name="図 32">
          <a:extLst>
            <a:ext uri="{FF2B5EF4-FFF2-40B4-BE49-F238E27FC236}">
              <a16:creationId xmlns:a16="http://schemas.microsoft.com/office/drawing/2014/main" id="{5EF18246-CEFD-3B2C-5FFA-051ED683641B}"/>
            </a:ext>
          </a:extLst>
        </xdr:cNvPr>
        <xdr:cNvPicPr>
          <a:picLocks noChangeAspect="1" noChangeArrowheads="1"/>
        </xdr:cNvPicPr>
      </xdr:nvPicPr>
      <xdr:blipFill>
        <a:blip xmlns:r="http://schemas.openxmlformats.org/officeDocument/2006/relationships" r:embed="rId76" cstate="print">
          <a:extLst>
            <a:ext uri="{28A0092B-C50C-407E-A947-70E740481C1C}">
              <a14:useLocalDpi xmlns:a14="http://schemas.microsoft.com/office/drawing/2010/main" val="0"/>
            </a:ext>
          </a:extLst>
        </a:blip>
        <a:srcRect/>
        <a:stretch>
          <a:fillRect/>
        </a:stretch>
      </xdr:blipFill>
      <xdr:spPr bwMode="auto">
        <a:xfrm>
          <a:off x="2371725" y="33699450"/>
          <a:ext cx="4286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78</xdr:row>
      <xdr:rowOff>114300</xdr:rowOff>
    </xdr:from>
    <xdr:to>
      <xdr:col>3</xdr:col>
      <xdr:colOff>457200</xdr:colOff>
      <xdr:row>78</xdr:row>
      <xdr:rowOff>352425</xdr:rowOff>
    </xdr:to>
    <xdr:pic>
      <xdr:nvPicPr>
        <xdr:cNvPr id="34" name="図 33">
          <a:extLst>
            <a:ext uri="{FF2B5EF4-FFF2-40B4-BE49-F238E27FC236}">
              <a16:creationId xmlns:a16="http://schemas.microsoft.com/office/drawing/2014/main" id="{A21EA00A-50CF-9E03-4216-D3A16752B7FB}"/>
            </a:ext>
          </a:extLst>
        </xdr:cNvPr>
        <xdr:cNvPicPr>
          <a:picLocks noChangeAspect="1" noChangeArrowheads="1"/>
        </xdr:cNvPicPr>
      </xdr:nvPicPr>
      <xdr:blipFill>
        <a:blip xmlns:r="http://schemas.openxmlformats.org/officeDocument/2006/relationships" r:embed="rId77" cstate="print">
          <a:extLst>
            <a:ext uri="{28A0092B-C50C-407E-A947-70E740481C1C}">
              <a14:useLocalDpi xmlns:a14="http://schemas.microsoft.com/office/drawing/2010/main" val="0"/>
            </a:ext>
          </a:extLst>
        </a:blip>
        <a:srcRect/>
        <a:stretch>
          <a:fillRect/>
        </a:stretch>
      </xdr:blipFill>
      <xdr:spPr bwMode="auto">
        <a:xfrm>
          <a:off x="2381250" y="34147125"/>
          <a:ext cx="428625"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79</xdr:row>
      <xdr:rowOff>9525</xdr:rowOff>
    </xdr:from>
    <xdr:to>
      <xdr:col>3</xdr:col>
      <xdr:colOff>361950</xdr:colOff>
      <xdr:row>80</xdr:row>
      <xdr:rowOff>0</xdr:rowOff>
    </xdr:to>
    <xdr:pic>
      <xdr:nvPicPr>
        <xdr:cNvPr id="35" name="図 34">
          <a:extLst>
            <a:ext uri="{FF2B5EF4-FFF2-40B4-BE49-F238E27FC236}">
              <a16:creationId xmlns:a16="http://schemas.microsoft.com/office/drawing/2014/main" id="{71A81C71-239D-CB30-5804-085D6E4EA999}"/>
            </a:ext>
          </a:extLst>
        </xdr:cNvPr>
        <xdr:cNvPicPr>
          <a:picLocks noChangeAspect="1" noChangeArrowheads="1"/>
        </xdr:cNvPicPr>
      </xdr:nvPicPr>
      <xdr:blipFill>
        <a:blip xmlns:r="http://schemas.openxmlformats.org/officeDocument/2006/relationships" r:embed="rId78" cstate="print">
          <a:extLst>
            <a:ext uri="{28A0092B-C50C-407E-A947-70E740481C1C}">
              <a14:useLocalDpi xmlns:a14="http://schemas.microsoft.com/office/drawing/2010/main" val="0"/>
            </a:ext>
          </a:extLst>
        </a:blip>
        <a:srcRect/>
        <a:stretch>
          <a:fillRect/>
        </a:stretch>
      </xdr:blipFill>
      <xdr:spPr bwMode="auto">
        <a:xfrm>
          <a:off x="2381250" y="3448050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342900</xdr:colOff>
      <xdr:row>80</xdr:row>
      <xdr:rowOff>9525</xdr:rowOff>
    </xdr:from>
    <xdr:to>
      <xdr:col>3</xdr:col>
      <xdr:colOff>409575</xdr:colOff>
      <xdr:row>81</xdr:row>
      <xdr:rowOff>0</xdr:rowOff>
    </xdr:to>
    <xdr:pic>
      <xdr:nvPicPr>
        <xdr:cNvPr id="36" name="図 35">
          <a:extLst>
            <a:ext uri="{FF2B5EF4-FFF2-40B4-BE49-F238E27FC236}">
              <a16:creationId xmlns:a16="http://schemas.microsoft.com/office/drawing/2014/main" id="{BCD798CF-1B78-961F-C3DF-3F782723F408}"/>
            </a:ext>
          </a:extLst>
        </xdr:cNvPr>
        <xdr:cNvPicPr>
          <a:picLocks noChangeAspect="1" noChangeArrowheads="1"/>
        </xdr:cNvPicPr>
      </xdr:nvPicPr>
      <xdr:blipFill>
        <a:blip xmlns:r="http://schemas.openxmlformats.org/officeDocument/2006/relationships" r:embed="rId79" cstate="print">
          <a:extLst>
            <a:ext uri="{28A0092B-C50C-407E-A947-70E740481C1C}">
              <a14:useLocalDpi xmlns:a14="http://schemas.microsoft.com/office/drawing/2010/main" val="0"/>
            </a:ext>
          </a:extLst>
        </a:blip>
        <a:srcRect/>
        <a:stretch>
          <a:fillRect/>
        </a:stretch>
      </xdr:blipFill>
      <xdr:spPr bwMode="auto">
        <a:xfrm>
          <a:off x="2333625" y="34918650"/>
          <a:ext cx="42862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23812</xdr:colOff>
      <xdr:row>81</xdr:row>
      <xdr:rowOff>9525</xdr:rowOff>
    </xdr:from>
    <xdr:to>
      <xdr:col>3</xdr:col>
      <xdr:colOff>366712</xdr:colOff>
      <xdr:row>82</xdr:row>
      <xdr:rowOff>0</xdr:rowOff>
    </xdr:to>
    <xdr:pic>
      <xdr:nvPicPr>
        <xdr:cNvPr id="37" name="図 36">
          <a:extLst>
            <a:ext uri="{FF2B5EF4-FFF2-40B4-BE49-F238E27FC236}">
              <a16:creationId xmlns:a16="http://schemas.microsoft.com/office/drawing/2014/main" id="{9A197666-8F9A-D797-326D-8062EA0EEE5A}"/>
            </a:ext>
          </a:extLst>
        </xdr:cNvPr>
        <xdr:cNvPicPr>
          <a:picLocks noChangeAspect="1" noChangeArrowheads="1"/>
        </xdr:cNvPicPr>
      </xdr:nvPicPr>
      <xdr:blipFill>
        <a:blip xmlns:r="http://schemas.openxmlformats.org/officeDocument/2006/relationships" r:embed="rId80" cstate="print">
          <a:extLst>
            <a:ext uri="{28A0092B-C50C-407E-A947-70E740481C1C}">
              <a14:useLocalDpi xmlns:a14="http://schemas.microsoft.com/office/drawing/2010/main" val="0"/>
            </a:ext>
          </a:extLst>
        </a:blip>
        <a:srcRect/>
        <a:stretch>
          <a:fillRect/>
        </a:stretch>
      </xdr:blipFill>
      <xdr:spPr bwMode="auto">
        <a:xfrm>
          <a:off x="2376487" y="35356800"/>
          <a:ext cx="34290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23812</xdr:colOff>
      <xdr:row>82</xdr:row>
      <xdr:rowOff>9525</xdr:rowOff>
    </xdr:from>
    <xdr:to>
      <xdr:col>3</xdr:col>
      <xdr:colOff>366712</xdr:colOff>
      <xdr:row>83</xdr:row>
      <xdr:rowOff>0</xdr:rowOff>
    </xdr:to>
    <xdr:pic>
      <xdr:nvPicPr>
        <xdr:cNvPr id="38" name="図 37">
          <a:extLst>
            <a:ext uri="{FF2B5EF4-FFF2-40B4-BE49-F238E27FC236}">
              <a16:creationId xmlns:a16="http://schemas.microsoft.com/office/drawing/2014/main" id="{00AB31D2-59B8-6E19-0DC6-7D8FE8BFFA7F}"/>
            </a:ext>
          </a:extLst>
        </xdr:cNvPr>
        <xdr:cNvPicPr>
          <a:picLocks noChangeAspect="1" noChangeArrowheads="1"/>
        </xdr:cNvPicPr>
      </xdr:nvPicPr>
      <xdr:blipFill>
        <a:blip xmlns:r="http://schemas.openxmlformats.org/officeDocument/2006/relationships" r:embed="rId81" cstate="print">
          <a:extLst>
            <a:ext uri="{28A0092B-C50C-407E-A947-70E740481C1C}">
              <a14:useLocalDpi xmlns:a14="http://schemas.microsoft.com/office/drawing/2010/main" val="0"/>
            </a:ext>
          </a:extLst>
        </a:blip>
        <a:srcRect/>
        <a:stretch>
          <a:fillRect/>
        </a:stretch>
      </xdr:blipFill>
      <xdr:spPr bwMode="auto">
        <a:xfrm>
          <a:off x="2376487" y="35794950"/>
          <a:ext cx="34290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23812</xdr:colOff>
      <xdr:row>83</xdr:row>
      <xdr:rowOff>9525</xdr:rowOff>
    </xdr:from>
    <xdr:to>
      <xdr:col>3</xdr:col>
      <xdr:colOff>366712</xdr:colOff>
      <xdr:row>84</xdr:row>
      <xdr:rowOff>0</xdr:rowOff>
    </xdr:to>
    <xdr:pic>
      <xdr:nvPicPr>
        <xdr:cNvPr id="39" name="図 38">
          <a:extLst>
            <a:ext uri="{FF2B5EF4-FFF2-40B4-BE49-F238E27FC236}">
              <a16:creationId xmlns:a16="http://schemas.microsoft.com/office/drawing/2014/main" id="{CA8BCAFE-AA6F-D6A0-DF80-BDF0C8E51425}"/>
            </a:ext>
          </a:extLst>
        </xdr:cNvPr>
        <xdr:cNvPicPr>
          <a:picLocks noChangeAspect="1" noChangeArrowheads="1"/>
        </xdr:cNvPicPr>
      </xdr:nvPicPr>
      <xdr:blipFill>
        <a:blip xmlns:r="http://schemas.openxmlformats.org/officeDocument/2006/relationships" r:embed="rId82" cstate="print">
          <a:extLst>
            <a:ext uri="{28A0092B-C50C-407E-A947-70E740481C1C}">
              <a14:useLocalDpi xmlns:a14="http://schemas.microsoft.com/office/drawing/2010/main" val="0"/>
            </a:ext>
          </a:extLst>
        </a:blip>
        <a:srcRect/>
        <a:stretch>
          <a:fillRect/>
        </a:stretch>
      </xdr:blipFill>
      <xdr:spPr bwMode="auto">
        <a:xfrm>
          <a:off x="2376487" y="36233100"/>
          <a:ext cx="34290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84</xdr:row>
      <xdr:rowOff>9525</xdr:rowOff>
    </xdr:from>
    <xdr:to>
      <xdr:col>3</xdr:col>
      <xdr:colOff>361950</xdr:colOff>
      <xdr:row>85</xdr:row>
      <xdr:rowOff>0</xdr:rowOff>
    </xdr:to>
    <xdr:pic>
      <xdr:nvPicPr>
        <xdr:cNvPr id="40" name="図 39">
          <a:extLst>
            <a:ext uri="{FF2B5EF4-FFF2-40B4-BE49-F238E27FC236}">
              <a16:creationId xmlns:a16="http://schemas.microsoft.com/office/drawing/2014/main" id="{5026E03D-0C75-B9B7-BCDD-AD8EBBF3A6DD}"/>
            </a:ext>
          </a:extLst>
        </xdr:cNvPr>
        <xdr:cNvPicPr>
          <a:picLocks noChangeAspect="1" noChangeArrowheads="1"/>
        </xdr:cNvPicPr>
      </xdr:nvPicPr>
      <xdr:blipFill>
        <a:blip xmlns:r="http://schemas.openxmlformats.org/officeDocument/2006/relationships" r:embed="rId83" cstate="print">
          <a:extLst>
            <a:ext uri="{28A0092B-C50C-407E-A947-70E740481C1C}">
              <a14:useLocalDpi xmlns:a14="http://schemas.microsoft.com/office/drawing/2010/main" val="0"/>
            </a:ext>
          </a:extLst>
        </a:blip>
        <a:srcRect/>
        <a:stretch>
          <a:fillRect/>
        </a:stretch>
      </xdr:blipFill>
      <xdr:spPr bwMode="auto">
        <a:xfrm>
          <a:off x="2381250" y="3667125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23812</xdr:colOff>
      <xdr:row>85</xdr:row>
      <xdr:rowOff>9525</xdr:rowOff>
    </xdr:from>
    <xdr:to>
      <xdr:col>3</xdr:col>
      <xdr:colOff>366712</xdr:colOff>
      <xdr:row>86</xdr:row>
      <xdr:rowOff>0</xdr:rowOff>
    </xdr:to>
    <xdr:pic>
      <xdr:nvPicPr>
        <xdr:cNvPr id="41" name="図 40">
          <a:extLst>
            <a:ext uri="{FF2B5EF4-FFF2-40B4-BE49-F238E27FC236}">
              <a16:creationId xmlns:a16="http://schemas.microsoft.com/office/drawing/2014/main" id="{5F65B5DC-673B-2D9E-5ABD-1BC717BA9F57}"/>
            </a:ext>
          </a:extLst>
        </xdr:cNvPr>
        <xdr:cNvPicPr>
          <a:picLocks noChangeAspect="1" noChangeArrowheads="1"/>
        </xdr:cNvPicPr>
      </xdr:nvPicPr>
      <xdr:blipFill>
        <a:blip xmlns:r="http://schemas.openxmlformats.org/officeDocument/2006/relationships" r:embed="rId84" cstate="print">
          <a:extLst>
            <a:ext uri="{28A0092B-C50C-407E-A947-70E740481C1C}">
              <a14:useLocalDpi xmlns:a14="http://schemas.microsoft.com/office/drawing/2010/main" val="0"/>
            </a:ext>
          </a:extLst>
        </a:blip>
        <a:srcRect/>
        <a:stretch>
          <a:fillRect/>
        </a:stretch>
      </xdr:blipFill>
      <xdr:spPr bwMode="auto">
        <a:xfrm>
          <a:off x="2376487" y="37109400"/>
          <a:ext cx="34290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86</xdr:row>
      <xdr:rowOff>9525</xdr:rowOff>
    </xdr:from>
    <xdr:to>
      <xdr:col>3</xdr:col>
      <xdr:colOff>361950</xdr:colOff>
      <xdr:row>87</xdr:row>
      <xdr:rowOff>0</xdr:rowOff>
    </xdr:to>
    <xdr:pic>
      <xdr:nvPicPr>
        <xdr:cNvPr id="768" name="図 767">
          <a:extLst>
            <a:ext uri="{FF2B5EF4-FFF2-40B4-BE49-F238E27FC236}">
              <a16:creationId xmlns:a16="http://schemas.microsoft.com/office/drawing/2014/main" id="{9880EDB0-C27E-8784-2D0A-CD1363F43AAA}"/>
            </a:ext>
          </a:extLst>
        </xdr:cNvPr>
        <xdr:cNvPicPr>
          <a:picLocks noChangeAspect="1" noChangeArrowheads="1"/>
        </xdr:cNvPicPr>
      </xdr:nvPicPr>
      <xdr:blipFill>
        <a:blip xmlns:r="http://schemas.openxmlformats.org/officeDocument/2006/relationships" r:embed="rId85" cstate="print">
          <a:extLst>
            <a:ext uri="{28A0092B-C50C-407E-A947-70E740481C1C}">
              <a14:useLocalDpi xmlns:a14="http://schemas.microsoft.com/office/drawing/2010/main" val="0"/>
            </a:ext>
          </a:extLst>
        </a:blip>
        <a:srcRect/>
        <a:stretch>
          <a:fillRect/>
        </a:stretch>
      </xdr:blipFill>
      <xdr:spPr bwMode="auto">
        <a:xfrm>
          <a:off x="2381250" y="3754755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87</xdr:row>
      <xdr:rowOff>9525</xdr:rowOff>
    </xdr:from>
    <xdr:to>
      <xdr:col>3</xdr:col>
      <xdr:colOff>361950</xdr:colOff>
      <xdr:row>88</xdr:row>
      <xdr:rowOff>0</xdr:rowOff>
    </xdr:to>
    <xdr:pic>
      <xdr:nvPicPr>
        <xdr:cNvPr id="769" name="図 768">
          <a:extLst>
            <a:ext uri="{FF2B5EF4-FFF2-40B4-BE49-F238E27FC236}">
              <a16:creationId xmlns:a16="http://schemas.microsoft.com/office/drawing/2014/main" id="{5F79A949-BB9C-F959-0E8B-6CF7E9D0C26D}"/>
            </a:ext>
          </a:extLst>
        </xdr:cNvPr>
        <xdr:cNvPicPr>
          <a:picLocks noChangeAspect="1" noChangeArrowheads="1"/>
        </xdr:cNvPicPr>
      </xdr:nvPicPr>
      <xdr:blipFill>
        <a:blip xmlns:r="http://schemas.openxmlformats.org/officeDocument/2006/relationships" r:embed="rId86" cstate="print">
          <a:extLst>
            <a:ext uri="{28A0092B-C50C-407E-A947-70E740481C1C}">
              <a14:useLocalDpi xmlns:a14="http://schemas.microsoft.com/office/drawing/2010/main" val="0"/>
            </a:ext>
          </a:extLst>
        </a:blip>
        <a:srcRect/>
        <a:stretch>
          <a:fillRect/>
        </a:stretch>
      </xdr:blipFill>
      <xdr:spPr bwMode="auto">
        <a:xfrm>
          <a:off x="2381250" y="3798570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23812</xdr:colOff>
      <xdr:row>88</xdr:row>
      <xdr:rowOff>9525</xdr:rowOff>
    </xdr:from>
    <xdr:to>
      <xdr:col>3</xdr:col>
      <xdr:colOff>366712</xdr:colOff>
      <xdr:row>89</xdr:row>
      <xdr:rowOff>0</xdr:rowOff>
    </xdr:to>
    <xdr:pic>
      <xdr:nvPicPr>
        <xdr:cNvPr id="770" name="図 769">
          <a:extLst>
            <a:ext uri="{FF2B5EF4-FFF2-40B4-BE49-F238E27FC236}">
              <a16:creationId xmlns:a16="http://schemas.microsoft.com/office/drawing/2014/main" id="{4273E3C5-9CA2-6DEB-B41A-9D16B44E966E}"/>
            </a:ext>
          </a:extLst>
        </xdr:cNvPr>
        <xdr:cNvPicPr>
          <a:picLocks noChangeAspect="1" noChangeArrowheads="1"/>
        </xdr:cNvPicPr>
      </xdr:nvPicPr>
      <xdr:blipFill>
        <a:blip xmlns:r="http://schemas.openxmlformats.org/officeDocument/2006/relationships" r:embed="rId87" cstate="print">
          <a:extLst>
            <a:ext uri="{28A0092B-C50C-407E-A947-70E740481C1C}">
              <a14:useLocalDpi xmlns:a14="http://schemas.microsoft.com/office/drawing/2010/main" val="0"/>
            </a:ext>
          </a:extLst>
        </a:blip>
        <a:srcRect/>
        <a:stretch>
          <a:fillRect/>
        </a:stretch>
      </xdr:blipFill>
      <xdr:spPr bwMode="auto">
        <a:xfrm>
          <a:off x="2376487" y="38423850"/>
          <a:ext cx="34290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89</xdr:row>
      <xdr:rowOff>9525</xdr:rowOff>
    </xdr:from>
    <xdr:to>
      <xdr:col>3</xdr:col>
      <xdr:colOff>361950</xdr:colOff>
      <xdr:row>90</xdr:row>
      <xdr:rowOff>0</xdr:rowOff>
    </xdr:to>
    <xdr:pic>
      <xdr:nvPicPr>
        <xdr:cNvPr id="771" name="図 770">
          <a:extLst>
            <a:ext uri="{FF2B5EF4-FFF2-40B4-BE49-F238E27FC236}">
              <a16:creationId xmlns:a16="http://schemas.microsoft.com/office/drawing/2014/main" id="{D9D388E2-0069-D122-75AD-94CF994F6665}"/>
            </a:ext>
          </a:extLst>
        </xdr:cNvPr>
        <xdr:cNvPicPr>
          <a:picLocks noChangeAspect="1" noChangeArrowheads="1"/>
        </xdr:cNvPicPr>
      </xdr:nvPicPr>
      <xdr:blipFill>
        <a:blip xmlns:r="http://schemas.openxmlformats.org/officeDocument/2006/relationships" r:embed="rId88" cstate="print">
          <a:extLst>
            <a:ext uri="{28A0092B-C50C-407E-A947-70E740481C1C}">
              <a14:useLocalDpi xmlns:a14="http://schemas.microsoft.com/office/drawing/2010/main" val="0"/>
            </a:ext>
          </a:extLst>
        </a:blip>
        <a:srcRect/>
        <a:stretch>
          <a:fillRect/>
        </a:stretch>
      </xdr:blipFill>
      <xdr:spPr bwMode="auto">
        <a:xfrm>
          <a:off x="2381250" y="3886200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90</xdr:row>
      <xdr:rowOff>9525</xdr:rowOff>
    </xdr:from>
    <xdr:to>
      <xdr:col>3</xdr:col>
      <xdr:colOff>361950</xdr:colOff>
      <xdr:row>91</xdr:row>
      <xdr:rowOff>0</xdr:rowOff>
    </xdr:to>
    <xdr:pic>
      <xdr:nvPicPr>
        <xdr:cNvPr id="772" name="図 771">
          <a:extLst>
            <a:ext uri="{FF2B5EF4-FFF2-40B4-BE49-F238E27FC236}">
              <a16:creationId xmlns:a16="http://schemas.microsoft.com/office/drawing/2014/main" id="{DA6C9CBC-D63F-6A1D-C7D4-E2CF6B64256D}"/>
            </a:ext>
          </a:extLst>
        </xdr:cNvPr>
        <xdr:cNvPicPr>
          <a:picLocks noChangeAspect="1" noChangeArrowheads="1"/>
        </xdr:cNvPicPr>
      </xdr:nvPicPr>
      <xdr:blipFill>
        <a:blip xmlns:r="http://schemas.openxmlformats.org/officeDocument/2006/relationships" r:embed="rId89" cstate="print">
          <a:extLst>
            <a:ext uri="{28A0092B-C50C-407E-A947-70E740481C1C}">
              <a14:useLocalDpi xmlns:a14="http://schemas.microsoft.com/office/drawing/2010/main" val="0"/>
            </a:ext>
          </a:extLst>
        </a:blip>
        <a:srcRect/>
        <a:stretch>
          <a:fillRect/>
        </a:stretch>
      </xdr:blipFill>
      <xdr:spPr bwMode="auto">
        <a:xfrm>
          <a:off x="2381250" y="3930015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19050</xdr:colOff>
      <xdr:row>91</xdr:row>
      <xdr:rowOff>85725</xdr:rowOff>
    </xdr:from>
    <xdr:to>
      <xdr:col>3</xdr:col>
      <xdr:colOff>447675</xdr:colOff>
      <xdr:row>91</xdr:row>
      <xdr:rowOff>314325</xdr:rowOff>
    </xdr:to>
    <xdr:pic>
      <xdr:nvPicPr>
        <xdr:cNvPr id="773" name="図 772">
          <a:extLst>
            <a:ext uri="{FF2B5EF4-FFF2-40B4-BE49-F238E27FC236}">
              <a16:creationId xmlns:a16="http://schemas.microsoft.com/office/drawing/2014/main" id="{AC54E812-DB10-0BD0-D99B-C8F8AE5BF228}"/>
            </a:ext>
          </a:extLst>
        </xdr:cNvPr>
        <xdr:cNvPicPr>
          <a:picLocks noChangeAspect="1" noChangeArrowheads="1"/>
        </xdr:cNvPicPr>
      </xdr:nvPicPr>
      <xdr:blipFill>
        <a:blip xmlns:r="http://schemas.openxmlformats.org/officeDocument/2006/relationships" r:embed="rId90" cstate="print">
          <a:extLst>
            <a:ext uri="{28A0092B-C50C-407E-A947-70E740481C1C}">
              <a14:useLocalDpi xmlns:a14="http://schemas.microsoft.com/office/drawing/2010/main" val="0"/>
            </a:ext>
          </a:extLst>
        </a:blip>
        <a:srcRect/>
        <a:stretch>
          <a:fillRect/>
        </a:stretch>
      </xdr:blipFill>
      <xdr:spPr bwMode="auto">
        <a:xfrm>
          <a:off x="2371725" y="39814500"/>
          <a:ext cx="428625" cy="228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92</xdr:row>
      <xdr:rowOff>9525</xdr:rowOff>
    </xdr:from>
    <xdr:to>
      <xdr:col>3</xdr:col>
      <xdr:colOff>361950</xdr:colOff>
      <xdr:row>93</xdr:row>
      <xdr:rowOff>0</xdr:rowOff>
    </xdr:to>
    <xdr:pic>
      <xdr:nvPicPr>
        <xdr:cNvPr id="774" name="図 773">
          <a:extLst>
            <a:ext uri="{FF2B5EF4-FFF2-40B4-BE49-F238E27FC236}">
              <a16:creationId xmlns:a16="http://schemas.microsoft.com/office/drawing/2014/main" id="{F82E8AA6-78FA-DF45-4DD0-3556EFB4CBD2}"/>
            </a:ext>
          </a:extLst>
        </xdr:cNvPr>
        <xdr:cNvPicPr>
          <a:picLocks noChangeAspect="1" noChangeArrowheads="1"/>
        </xdr:cNvPicPr>
      </xdr:nvPicPr>
      <xdr:blipFill>
        <a:blip xmlns:r="http://schemas.openxmlformats.org/officeDocument/2006/relationships" r:embed="rId91" cstate="print">
          <a:extLst>
            <a:ext uri="{28A0092B-C50C-407E-A947-70E740481C1C}">
              <a14:useLocalDpi xmlns:a14="http://schemas.microsoft.com/office/drawing/2010/main" val="0"/>
            </a:ext>
          </a:extLst>
        </a:blip>
        <a:srcRect/>
        <a:stretch>
          <a:fillRect/>
        </a:stretch>
      </xdr:blipFill>
      <xdr:spPr bwMode="auto">
        <a:xfrm>
          <a:off x="2381250" y="4017645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38100</xdr:colOff>
      <xdr:row>93</xdr:row>
      <xdr:rowOff>104775</xdr:rowOff>
    </xdr:from>
    <xdr:to>
      <xdr:col>3</xdr:col>
      <xdr:colOff>466725</xdr:colOff>
      <xdr:row>93</xdr:row>
      <xdr:rowOff>342900</xdr:rowOff>
    </xdr:to>
    <xdr:pic>
      <xdr:nvPicPr>
        <xdr:cNvPr id="775" name="図 774">
          <a:extLst>
            <a:ext uri="{FF2B5EF4-FFF2-40B4-BE49-F238E27FC236}">
              <a16:creationId xmlns:a16="http://schemas.microsoft.com/office/drawing/2014/main" id="{4D6A65F1-0A7A-9D67-A8F2-D00391D9A6A4}"/>
            </a:ext>
          </a:extLst>
        </xdr:cNvPr>
        <xdr:cNvPicPr>
          <a:picLocks noChangeAspect="1" noChangeArrowheads="1"/>
        </xdr:cNvPicPr>
      </xdr:nvPicPr>
      <xdr:blipFill>
        <a:blip xmlns:r="http://schemas.openxmlformats.org/officeDocument/2006/relationships" r:embed="rId77" cstate="print">
          <a:extLst>
            <a:ext uri="{28A0092B-C50C-407E-A947-70E740481C1C}">
              <a14:useLocalDpi xmlns:a14="http://schemas.microsoft.com/office/drawing/2010/main" val="0"/>
            </a:ext>
          </a:extLst>
        </a:blip>
        <a:srcRect/>
        <a:stretch>
          <a:fillRect/>
        </a:stretch>
      </xdr:blipFill>
      <xdr:spPr bwMode="auto">
        <a:xfrm>
          <a:off x="2390775" y="40709850"/>
          <a:ext cx="428625"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94</xdr:row>
      <xdr:rowOff>9525</xdr:rowOff>
    </xdr:from>
    <xdr:to>
      <xdr:col>3</xdr:col>
      <xdr:colOff>361950</xdr:colOff>
      <xdr:row>95</xdr:row>
      <xdr:rowOff>0</xdr:rowOff>
    </xdr:to>
    <xdr:pic>
      <xdr:nvPicPr>
        <xdr:cNvPr id="776" name="図 775">
          <a:extLst>
            <a:ext uri="{FF2B5EF4-FFF2-40B4-BE49-F238E27FC236}">
              <a16:creationId xmlns:a16="http://schemas.microsoft.com/office/drawing/2014/main" id="{16362EAC-166B-BBBD-41C1-CE0D54DFFBBB}"/>
            </a:ext>
          </a:extLst>
        </xdr:cNvPr>
        <xdr:cNvPicPr>
          <a:picLocks noChangeAspect="1" noChangeArrowheads="1"/>
        </xdr:cNvPicPr>
      </xdr:nvPicPr>
      <xdr:blipFill>
        <a:blip xmlns:r="http://schemas.openxmlformats.org/officeDocument/2006/relationships" r:embed="rId92" cstate="print">
          <a:extLst>
            <a:ext uri="{28A0092B-C50C-407E-A947-70E740481C1C}">
              <a14:useLocalDpi xmlns:a14="http://schemas.microsoft.com/office/drawing/2010/main" val="0"/>
            </a:ext>
          </a:extLst>
        </a:blip>
        <a:srcRect/>
        <a:stretch>
          <a:fillRect/>
        </a:stretch>
      </xdr:blipFill>
      <xdr:spPr bwMode="auto">
        <a:xfrm>
          <a:off x="2381250" y="4105275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xdr:colOff>
      <xdr:row>95</xdr:row>
      <xdr:rowOff>104775</xdr:rowOff>
    </xdr:from>
    <xdr:to>
      <xdr:col>3</xdr:col>
      <xdr:colOff>476250</xdr:colOff>
      <xdr:row>95</xdr:row>
      <xdr:rowOff>285750</xdr:rowOff>
    </xdr:to>
    <xdr:pic>
      <xdr:nvPicPr>
        <xdr:cNvPr id="777" name="図 776">
          <a:extLst>
            <a:ext uri="{FF2B5EF4-FFF2-40B4-BE49-F238E27FC236}">
              <a16:creationId xmlns:a16="http://schemas.microsoft.com/office/drawing/2014/main" id="{82E20307-6B6C-B59C-728B-5EC5D1E99C49}"/>
            </a:ext>
          </a:extLst>
        </xdr:cNvPr>
        <xdr:cNvPicPr>
          <a:picLocks noChangeAspect="1" noChangeArrowheads="1"/>
        </xdr:cNvPicPr>
      </xdr:nvPicPr>
      <xdr:blipFill>
        <a:blip xmlns:r="http://schemas.openxmlformats.org/officeDocument/2006/relationships" r:embed="rId61" cstate="print">
          <a:extLst>
            <a:ext uri="{28A0092B-C50C-407E-A947-70E740481C1C}">
              <a14:useLocalDpi xmlns:a14="http://schemas.microsoft.com/office/drawing/2010/main" val="0"/>
            </a:ext>
          </a:extLst>
        </a:blip>
        <a:srcRect/>
        <a:stretch>
          <a:fillRect/>
        </a:stretch>
      </xdr:blipFill>
      <xdr:spPr bwMode="auto">
        <a:xfrm>
          <a:off x="2400300" y="41586150"/>
          <a:ext cx="42862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96</xdr:row>
      <xdr:rowOff>9525</xdr:rowOff>
    </xdr:from>
    <xdr:to>
      <xdr:col>3</xdr:col>
      <xdr:colOff>361950</xdr:colOff>
      <xdr:row>97</xdr:row>
      <xdr:rowOff>0</xdr:rowOff>
    </xdr:to>
    <xdr:pic>
      <xdr:nvPicPr>
        <xdr:cNvPr id="778" name="図 777">
          <a:extLst>
            <a:ext uri="{FF2B5EF4-FFF2-40B4-BE49-F238E27FC236}">
              <a16:creationId xmlns:a16="http://schemas.microsoft.com/office/drawing/2014/main" id="{67927F30-F0C3-0C0F-FB5E-766D55CC5A09}"/>
            </a:ext>
          </a:extLst>
        </xdr:cNvPr>
        <xdr:cNvPicPr>
          <a:picLocks noChangeAspect="1" noChangeArrowheads="1"/>
        </xdr:cNvPicPr>
      </xdr:nvPicPr>
      <xdr:blipFill>
        <a:blip xmlns:r="http://schemas.openxmlformats.org/officeDocument/2006/relationships" r:embed="rId93" cstate="print">
          <a:extLst>
            <a:ext uri="{28A0092B-C50C-407E-A947-70E740481C1C}">
              <a14:useLocalDpi xmlns:a14="http://schemas.microsoft.com/office/drawing/2010/main" val="0"/>
            </a:ext>
          </a:extLst>
        </a:blip>
        <a:srcRect/>
        <a:stretch>
          <a:fillRect/>
        </a:stretch>
      </xdr:blipFill>
      <xdr:spPr bwMode="auto">
        <a:xfrm>
          <a:off x="2381250" y="4192905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97</xdr:row>
      <xdr:rowOff>9525</xdr:rowOff>
    </xdr:from>
    <xdr:to>
      <xdr:col>3</xdr:col>
      <xdr:colOff>361950</xdr:colOff>
      <xdr:row>98</xdr:row>
      <xdr:rowOff>0</xdr:rowOff>
    </xdr:to>
    <xdr:pic>
      <xdr:nvPicPr>
        <xdr:cNvPr id="779" name="図 778">
          <a:extLst>
            <a:ext uri="{FF2B5EF4-FFF2-40B4-BE49-F238E27FC236}">
              <a16:creationId xmlns:a16="http://schemas.microsoft.com/office/drawing/2014/main" id="{7886F025-5AF8-948A-5F36-E2BD1B61E5F0}"/>
            </a:ext>
          </a:extLst>
        </xdr:cNvPr>
        <xdr:cNvPicPr>
          <a:picLocks noChangeAspect="1" noChangeArrowheads="1"/>
        </xdr:cNvPicPr>
      </xdr:nvPicPr>
      <xdr:blipFill>
        <a:blip xmlns:r="http://schemas.openxmlformats.org/officeDocument/2006/relationships" r:embed="rId94" cstate="print">
          <a:extLst>
            <a:ext uri="{28A0092B-C50C-407E-A947-70E740481C1C}">
              <a14:useLocalDpi xmlns:a14="http://schemas.microsoft.com/office/drawing/2010/main" val="0"/>
            </a:ext>
          </a:extLst>
        </a:blip>
        <a:srcRect/>
        <a:stretch>
          <a:fillRect/>
        </a:stretch>
      </xdr:blipFill>
      <xdr:spPr bwMode="auto">
        <a:xfrm>
          <a:off x="2381250" y="4236720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38100</xdr:colOff>
      <xdr:row>98</xdr:row>
      <xdr:rowOff>133350</xdr:rowOff>
    </xdr:from>
    <xdr:to>
      <xdr:col>3</xdr:col>
      <xdr:colOff>466725</xdr:colOff>
      <xdr:row>98</xdr:row>
      <xdr:rowOff>314325</xdr:rowOff>
    </xdr:to>
    <xdr:pic>
      <xdr:nvPicPr>
        <xdr:cNvPr id="780" name="図 779">
          <a:extLst>
            <a:ext uri="{FF2B5EF4-FFF2-40B4-BE49-F238E27FC236}">
              <a16:creationId xmlns:a16="http://schemas.microsoft.com/office/drawing/2014/main" id="{79A2491D-772A-4E29-B62B-F7D4021EBA36}"/>
            </a:ext>
          </a:extLst>
        </xdr:cNvPr>
        <xdr:cNvPicPr>
          <a:picLocks noChangeAspect="1" noChangeArrowheads="1"/>
        </xdr:cNvPicPr>
      </xdr:nvPicPr>
      <xdr:blipFill>
        <a:blip xmlns:r="http://schemas.openxmlformats.org/officeDocument/2006/relationships" r:embed="rId61" cstate="print">
          <a:extLst>
            <a:ext uri="{28A0092B-C50C-407E-A947-70E740481C1C}">
              <a14:useLocalDpi xmlns:a14="http://schemas.microsoft.com/office/drawing/2010/main" val="0"/>
            </a:ext>
          </a:extLst>
        </a:blip>
        <a:srcRect/>
        <a:stretch>
          <a:fillRect/>
        </a:stretch>
      </xdr:blipFill>
      <xdr:spPr bwMode="auto">
        <a:xfrm>
          <a:off x="2390775" y="42929175"/>
          <a:ext cx="428625"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xdr:colOff>
      <xdr:row>99</xdr:row>
      <xdr:rowOff>9525</xdr:rowOff>
    </xdr:from>
    <xdr:to>
      <xdr:col>3</xdr:col>
      <xdr:colOff>342900</xdr:colOff>
      <xdr:row>100</xdr:row>
      <xdr:rowOff>0</xdr:rowOff>
    </xdr:to>
    <xdr:pic>
      <xdr:nvPicPr>
        <xdr:cNvPr id="781" name="図 780">
          <a:extLst>
            <a:ext uri="{FF2B5EF4-FFF2-40B4-BE49-F238E27FC236}">
              <a16:creationId xmlns:a16="http://schemas.microsoft.com/office/drawing/2014/main" id="{20DCA2D1-748E-2A84-2821-0FE55FB0229D}"/>
            </a:ext>
          </a:extLst>
        </xdr:cNvPr>
        <xdr:cNvPicPr>
          <a:picLocks noChangeAspect="1" noChangeArrowheads="1"/>
        </xdr:cNvPicPr>
      </xdr:nvPicPr>
      <xdr:blipFill>
        <a:blip xmlns:r="http://schemas.openxmlformats.org/officeDocument/2006/relationships" r:embed="rId95" cstate="print">
          <a:extLst>
            <a:ext uri="{28A0092B-C50C-407E-A947-70E740481C1C}">
              <a14:useLocalDpi xmlns:a14="http://schemas.microsoft.com/office/drawing/2010/main" val="0"/>
            </a:ext>
          </a:extLst>
        </a:blip>
        <a:srcRect/>
        <a:stretch>
          <a:fillRect/>
        </a:stretch>
      </xdr:blipFill>
      <xdr:spPr bwMode="auto">
        <a:xfrm>
          <a:off x="2400300" y="43243500"/>
          <a:ext cx="2952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42862</xdr:colOff>
      <xdr:row>100</xdr:row>
      <xdr:rowOff>9525</xdr:rowOff>
    </xdr:from>
    <xdr:to>
      <xdr:col>3</xdr:col>
      <xdr:colOff>347662</xdr:colOff>
      <xdr:row>101</xdr:row>
      <xdr:rowOff>0</xdr:rowOff>
    </xdr:to>
    <xdr:pic>
      <xdr:nvPicPr>
        <xdr:cNvPr id="782" name="図 781">
          <a:extLst>
            <a:ext uri="{FF2B5EF4-FFF2-40B4-BE49-F238E27FC236}">
              <a16:creationId xmlns:a16="http://schemas.microsoft.com/office/drawing/2014/main" id="{9B3DA4A3-BD9B-C8D2-B258-0E731B9425A6}"/>
            </a:ext>
          </a:extLst>
        </xdr:cNvPr>
        <xdr:cNvPicPr>
          <a:picLocks noChangeAspect="1" noChangeArrowheads="1"/>
        </xdr:cNvPicPr>
      </xdr:nvPicPr>
      <xdr:blipFill>
        <a:blip xmlns:r="http://schemas.openxmlformats.org/officeDocument/2006/relationships" r:embed="rId96" cstate="print">
          <a:extLst>
            <a:ext uri="{28A0092B-C50C-407E-A947-70E740481C1C}">
              <a14:useLocalDpi xmlns:a14="http://schemas.microsoft.com/office/drawing/2010/main" val="0"/>
            </a:ext>
          </a:extLst>
        </a:blip>
        <a:srcRect/>
        <a:stretch>
          <a:fillRect/>
        </a:stretch>
      </xdr:blipFill>
      <xdr:spPr bwMode="auto">
        <a:xfrm>
          <a:off x="2395537" y="43681650"/>
          <a:ext cx="30480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57150</xdr:colOff>
      <xdr:row>101</xdr:row>
      <xdr:rowOff>85725</xdr:rowOff>
    </xdr:from>
    <xdr:to>
      <xdr:col>3</xdr:col>
      <xdr:colOff>485775</xdr:colOff>
      <xdr:row>101</xdr:row>
      <xdr:rowOff>323850</xdr:rowOff>
    </xdr:to>
    <xdr:pic>
      <xdr:nvPicPr>
        <xdr:cNvPr id="783" name="図 782">
          <a:extLst>
            <a:ext uri="{FF2B5EF4-FFF2-40B4-BE49-F238E27FC236}">
              <a16:creationId xmlns:a16="http://schemas.microsoft.com/office/drawing/2014/main" id="{16171914-D468-CD7E-72BF-D844A0CBD466}"/>
            </a:ext>
          </a:extLst>
        </xdr:cNvPr>
        <xdr:cNvPicPr>
          <a:picLocks noChangeAspect="1" noChangeArrowheads="1"/>
        </xdr:cNvPicPr>
      </xdr:nvPicPr>
      <xdr:blipFill>
        <a:blip xmlns:r="http://schemas.openxmlformats.org/officeDocument/2006/relationships" r:embed="rId64" cstate="print">
          <a:extLst>
            <a:ext uri="{28A0092B-C50C-407E-A947-70E740481C1C}">
              <a14:useLocalDpi xmlns:a14="http://schemas.microsoft.com/office/drawing/2010/main" val="0"/>
            </a:ext>
          </a:extLst>
        </a:blip>
        <a:srcRect/>
        <a:stretch>
          <a:fillRect/>
        </a:stretch>
      </xdr:blipFill>
      <xdr:spPr bwMode="auto">
        <a:xfrm>
          <a:off x="2409825" y="44196000"/>
          <a:ext cx="428625" cy="2381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42862</xdr:colOff>
      <xdr:row>102</xdr:row>
      <xdr:rowOff>9525</xdr:rowOff>
    </xdr:from>
    <xdr:to>
      <xdr:col>3</xdr:col>
      <xdr:colOff>347662</xdr:colOff>
      <xdr:row>103</xdr:row>
      <xdr:rowOff>0</xdr:rowOff>
    </xdr:to>
    <xdr:pic>
      <xdr:nvPicPr>
        <xdr:cNvPr id="784" name="図 783">
          <a:extLst>
            <a:ext uri="{FF2B5EF4-FFF2-40B4-BE49-F238E27FC236}">
              <a16:creationId xmlns:a16="http://schemas.microsoft.com/office/drawing/2014/main" id="{34F43F3C-4584-E293-2B2F-7735E89B4765}"/>
            </a:ext>
          </a:extLst>
        </xdr:cNvPr>
        <xdr:cNvPicPr>
          <a:picLocks noChangeAspect="1" noChangeArrowheads="1"/>
        </xdr:cNvPicPr>
      </xdr:nvPicPr>
      <xdr:blipFill>
        <a:blip xmlns:r="http://schemas.openxmlformats.org/officeDocument/2006/relationships" r:embed="rId97" cstate="print">
          <a:extLst>
            <a:ext uri="{28A0092B-C50C-407E-A947-70E740481C1C}">
              <a14:useLocalDpi xmlns:a14="http://schemas.microsoft.com/office/drawing/2010/main" val="0"/>
            </a:ext>
          </a:extLst>
        </a:blip>
        <a:srcRect/>
        <a:stretch>
          <a:fillRect/>
        </a:stretch>
      </xdr:blipFill>
      <xdr:spPr bwMode="auto">
        <a:xfrm>
          <a:off x="2395537" y="44557950"/>
          <a:ext cx="30480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103</xdr:row>
      <xdr:rowOff>9525</xdr:rowOff>
    </xdr:from>
    <xdr:to>
      <xdr:col>3</xdr:col>
      <xdr:colOff>361950</xdr:colOff>
      <xdr:row>104</xdr:row>
      <xdr:rowOff>0</xdr:rowOff>
    </xdr:to>
    <xdr:pic>
      <xdr:nvPicPr>
        <xdr:cNvPr id="785" name="図 784">
          <a:extLst>
            <a:ext uri="{FF2B5EF4-FFF2-40B4-BE49-F238E27FC236}">
              <a16:creationId xmlns:a16="http://schemas.microsoft.com/office/drawing/2014/main" id="{67C0C291-158E-B3A9-7441-91CD8290A09C}"/>
            </a:ext>
          </a:extLst>
        </xdr:cNvPr>
        <xdr:cNvPicPr>
          <a:picLocks noChangeAspect="1" noChangeArrowheads="1"/>
        </xdr:cNvPicPr>
      </xdr:nvPicPr>
      <xdr:blipFill>
        <a:blip xmlns:r="http://schemas.openxmlformats.org/officeDocument/2006/relationships" r:embed="rId98" cstate="print">
          <a:extLst>
            <a:ext uri="{28A0092B-C50C-407E-A947-70E740481C1C}">
              <a14:useLocalDpi xmlns:a14="http://schemas.microsoft.com/office/drawing/2010/main" val="0"/>
            </a:ext>
          </a:extLst>
        </a:blip>
        <a:srcRect/>
        <a:stretch>
          <a:fillRect/>
        </a:stretch>
      </xdr:blipFill>
      <xdr:spPr bwMode="auto">
        <a:xfrm>
          <a:off x="2381250" y="4499610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104</xdr:row>
      <xdr:rowOff>9525</xdr:rowOff>
    </xdr:from>
    <xdr:to>
      <xdr:col>3</xdr:col>
      <xdr:colOff>361950</xdr:colOff>
      <xdr:row>105</xdr:row>
      <xdr:rowOff>0</xdr:rowOff>
    </xdr:to>
    <xdr:pic>
      <xdr:nvPicPr>
        <xdr:cNvPr id="786" name="図 785">
          <a:extLst>
            <a:ext uri="{FF2B5EF4-FFF2-40B4-BE49-F238E27FC236}">
              <a16:creationId xmlns:a16="http://schemas.microsoft.com/office/drawing/2014/main" id="{BB5A25A9-BC58-F612-12D3-4742FF8C6836}"/>
            </a:ext>
          </a:extLst>
        </xdr:cNvPr>
        <xdr:cNvPicPr>
          <a:picLocks noChangeAspect="1" noChangeArrowheads="1"/>
        </xdr:cNvPicPr>
      </xdr:nvPicPr>
      <xdr:blipFill>
        <a:blip xmlns:r="http://schemas.openxmlformats.org/officeDocument/2006/relationships" r:embed="rId99" cstate="print">
          <a:extLst>
            <a:ext uri="{28A0092B-C50C-407E-A947-70E740481C1C}">
              <a14:useLocalDpi xmlns:a14="http://schemas.microsoft.com/office/drawing/2010/main" val="0"/>
            </a:ext>
          </a:extLst>
        </a:blip>
        <a:srcRect/>
        <a:stretch>
          <a:fillRect/>
        </a:stretch>
      </xdr:blipFill>
      <xdr:spPr bwMode="auto">
        <a:xfrm>
          <a:off x="2381250" y="4543425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105</xdr:row>
      <xdr:rowOff>9525</xdr:rowOff>
    </xdr:from>
    <xdr:to>
      <xdr:col>3</xdr:col>
      <xdr:colOff>361950</xdr:colOff>
      <xdr:row>106</xdr:row>
      <xdr:rowOff>0</xdr:rowOff>
    </xdr:to>
    <xdr:pic>
      <xdr:nvPicPr>
        <xdr:cNvPr id="787" name="図 786">
          <a:extLst>
            <a:ext uri="{FF2B5EF4-FFF2-40B4-BE49-F238E27FC236}">
              <a16:creationId xmlns:a16="http://schemas.microsoft.com/office/drawing/2014/main" id="{E1E88E4D-4F0E-7CE0-341D-D6E91ECBE80A}"/>
            </a:ext>
          </a:extLst>
        </xdr:cNvPr>
        <xdr:cNvPicPr>
          <a:picLocks noChangeAspect="1" noChangeArrowheads="1"/>
        </xdr:cNvPicPr>
      </xdr:nvPicPr>
      <xdr:blipFill>
        <a:blip xmlns:r="http://schemas.openxmlformats.org/officeDocument/2006/relationships" r:embed="rId100" cstate="print">
          <a:extLst>
            <a:ext uri="{28A0092B-C50C-407E-A947-70E740481C1C}">
              <a14:useLocalDpi xmlns:a14="http://schemas.microsoft.com/office/drawing/2010/main" val="0"/>
            </a:ext>
          </a:extLst>
        </a:blip>
        <a:srcRect/>
        <a:stretch>
          <a:fillRect/>
        </a:stretch>
      </xdr:blipFill>
      <xdr:spPr bwMode="auto">
        <a:xfrm>
          <a:off x="2381250" y="4587240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342900</xdr:colOff>
      <xdr:row>106</xdr:row>
      <xdr:rowOff>9525</xdr:rowOff>
    </xdr:from>
    <xdr:to>
      <xdr:col>3</xdr:col>
      <xdr:colOff>409575</xdr:colOff>
      <xdr:row>106</xdr:row>
      <xdr:rowOff>342900</xdr:rowOff>
    </xdr:to>
    <xdr:pic>
      <xdr:nvPicPr>
        <xdr:cNvPr id="788" name="図 787">
          <a:extLst>
            <a:ext uri="{FF2B5EF4-FFF2-40B4-BE49-F238E27FC236}">
              <a16:creationId xmlns:a16="http://schemas.microsoft.com/office/drawing/2014/main" id="{AF97450C-B057-6A60-6CAF-1884F71349AE}"/>
            </a:ext>
          </a:extLst>
        </xdr:cNvPr>
        <xdr:cNvPicPr>
          <a:picLocks noChangeAspect="1" noChangeArrowheads="1"/>
        </xdr:cNvPicPr>
      </xdr:nvPicPr>
      <xdr:blipFill>
        <a:blip xmlns:r="http://schemas.openxmlformats.org/officeDocument/2006/relationships" r:embed="rId101" cstate="print">
          <a:extLst>
            <a:ext uri="{28A0092B-C50C-407E-A947-70E740481C1C}">
              <a14:useLocalDpi xmlns:a14="http://schemas.microsoft.com/office/drawing/2010/main" val="0"/>
            </a:ext>
          </a:extLst>
        </a:blip>
        <a:srcRect/>
        <a:stretch>
          <a:fillRect/>
        </a:stretch>
      </xdr:blipFill>
      <xdr:spPr bwMode="auto">
        <a:xfrm>
          <a:off x="2333625" y="46310550"/>
          <a:ext cx="428625" cy="33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23812</xdr:colOff>
      <xdr:row>107</xdr:row>
      <xdr:rowOff>9525</xdr:rowOff>
    </xdr:from>
    <xdr:to>
      <xdr:col>3</xdr:col>
      <xdr:colOff>366712</xdr:colOff>
      <xdr:row>108</xdr:row>
      <xdr:rowOff>0</xdr:rowOff>
    </xdr:to>
    <xdr:pic>
      <xdr:nvPicPr>
        <xdr:cNvPr id="789" name="図 788">
          <a:extLst>
            <a:ext uri="{FF2B5EF4-FFF2-40B4-BE49-F238E27FC236}">
              <a16:creationId xmlns:a16="http://schemas.microsoft.com/office/drawing/2014/main" id="{675CEC9E-1E1C-12F7-DD4B-C589C741CEB0}"/>
            </a:ext>
          </a:extLst>
        </xdr:cNvPr>
        <xdr:cNvPicPr>
          <a:picLocks noChangeAspect="1" noChangeArrowheads="1"/>
        </xdr:cNvPicPr>
      </xdr:nvPicPr>
      <xdr:blipFill>
        <a:blip xmlns:r="http://schemas.openxmlformats.org/officeDocument/2006/relationships" r:embed="rId102" cstate="print">
          <a:extLst>
            <a:ext uri="{28A0092B-C50C-407E-A947-70E740481C1C}">
              <a14:useLocalDpi xmlns:a14="http://schemas.microsoft.com/office/drawing/2010/main" val="0"/>
            </a:ext>
          </a:extLst>
        </a:blip>
        <a:srcRect/>
        <a:stretch>
          <a:fillRect/>
        </a:stretch>
      </xdr:blipFill>
      <xdr:spPr bwMode="auto">
        <a:xfrm>
          <a:off x="2376487" y="46748700"/>
          <a:ext cx="34290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28575</xdr:colOff>
      <xdr:row>108</xdr:row>
      <xdr:rowOff>9525</xdr:rowOff>
    </xdr:from>
    <xdr:to>
      <xdr:col>3</xdr:col>
      <xdr:colOff>361950</xdr:colOff>
      <xdr:row>109</xdr:row>
      <xdr:rowOff>0</xdr:rowOff>
    </xdr:to>
    <xdr:pic>
      <xdr:nvPicPr>
        <xdr:cNvPr id="790" name="図 789">
          <a:extLst>
            <a:ext uri="{FF2B5EF4-FFF2-40B4-BE49-F238E27FC236}">
              <a16:creationId xmlns:a16="http://schemas.microsoft.com/office/drawing/2014/main" id="{8100A3FD-2E1A-5B77-E737-68AE8999DD98}"/>
            </a:ext>
          </a:extLst>
        </xdr:cNvPr>
        <xdr:cNvPicPr>
          <a:picLocks noChangeAspect="1" noChangeArrowheads="1"/>
        </xdr:cNvPicPr>
      </xdr:nvPicPr>
      <xdr:blipFill>
        <a:blip xmlns:r="http://schemas.openxmlformats.org/officeDocument/2006/relationships" r:embed="rId103" cstate="print">
          <a:extLst>
            <a:ext uri="{28A0092B-C50C-407E-A947-70E740481C1C}">
              <a14:useLocalDpi xmlns:a14="http://schemas.microsoft.com/office/drawing/2010/main" val="0"/>
            </a:ext>
          </a:extLst>
        </a:blip>
        <a:srcRect/>
        <a:stretch>
          <a:fillRect/>
        </a:stretch>
      </xdr:blipFill>
      <xdr:spPr bwMode="auto">
        <a:xfrm>
          <a:off x="2381250" y="47186850"/>
          <a:ext cx="333375"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23812</xdr:colOff>
      <xdr:row>109</xdr:row>
      <xdr:rowOff>9525</xdr:rowOff>
    </xdr:from>
    <xdr:to>
      <xdr:col>3</xdr:col>
      <xdr:colOff>366712</xdr:colOff>
      <xdr:row>110</xdr:row>
      <xdr:rowOff>0</xdr:rowOff>
    </xdr:to>
    <xdr:pic>
      <xdr:nvPicPr>
        <xdr:cNvPr id="791" name="図 790">
          <a:extLst>
            <a:ext uri="{FF2B5EF4-FFF2-40B4-BE49-F238E27FC236}">
              <a16:creationId xmlns:a16="http://schemas.microsoft.com/office/drawing/2014/main" id="{47E360A9-EC3E-7CE7-7DC1-AFE48DEF4A9D}"/>
            </a:ext>
          </a:extLst>
        </xdr:cNvPr>
        <xdr:cNvPicPr>
          <a:picLocks noChangeAspect="1" noChangeArrowheads="1"/>
        </xdr:cNvPicPr>
      </xdr:nvPicPr>
      <xdr:blipFill>
        <a:blip xmlns:r="http://schemas.openxmlformats.org/officeDocument/2006/relationships" r:embed="rId104" cstate="print">
          <a:extLst>
            <a:ext uri="{28A0092B-C50C-407E-A947-70E740481C1C}">
              <a14:useLocalDpi xmlns:a14="http://schemas.microsoft.com/office/drawing/2010/main" val="0"/>
            </a:ext>
          </a:extLst>
        </a:blip>
        <a:srcRect/>
        <a:stretch>
          <a:fillRect/>
        </a:stretch>
      </xdr:blipFill>
      <xdr:spPr bwMode="auto">
        <a:xfrm>
          <a:off x="2376487" y="47625000"/>
          <a:ext cx="342900" cy="428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Z:\bazhuayu\&#22312;&#24235;.csv" TargetMode="External"/><Relationship Id="rId1" Type="http://schemas.openxmlformats.org/officeDocument/2006/relationships/externalLinkPath" Target="file:///Z:\bazhuayu\&#22312;&#24235;.csv"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在庫"/>
    </sheetNames>
    <sheetDataSet>
      <sheetData sheetId="0">
        <row r="1">
          <cell r="C1" t="str">
            <v>商品ID</v>
          </cell>
          <cell r="D1" t="str">
            <v>商品名</v>
          </cell>
        </row>
        <row r="2">
          <cell r="C2">
            <v>4571597061256</v>
          </cell>
          <cell r="D2" t="str">
            <v>WB-P1-NV</v>
          </cell>
        </row>
        <row r="3">
          <cell r="C3">
            <v>4548736112100</v>
          </cell>
          <cell r="D3" t="str">
            <v>WH-1000XM4 (B)</v>
          </cell>
        </row>
        <row r="4">
          <cell r="C4">
            <v>4902370536485</v>
          </cell>
          <cell r="D4" t="str">
            <v>HAC-P-AABPA</v>
          </cell>
        </row>
        <row r="5">
          <cell r="C5">
            <v>4549995251982</v>
          </cell>
          <cell r="D5" t="str">
            <v>MK2E3JA</v>
          </cell>
        </row>
        <row r="6">
          <cell r="C6">
            <v>4965857103754</v>
          </cell>
          <cell r="D6" t="str">
            <v>HAC-P-A7JDA</v>
          </cell>
        </row>
        <row r="7">
          <cell r="C7">
            <v>4965857103754</v>
          </cell>
          <cell r="D7" t="str">
            <v>HAC-P-A7JDA</v>
          </cell>
        </row>
        <row r="8">
          <cell r="C8">
            <v>4548848073627</v>
          </cell>
          <cell r="D8" t="str">
            <v>ACB50X</v>
          </cell>
        </row>
        <row r="9">
          <cell r="C9">
            <v>4975514061143</v>
          </cell>
          <cell r="D9" t="str">
            <v>DRV-MR450</v>
          </cell>
        </row>
        <row r="10">
          <cell r="C10">
            <v>4975514061143</v>
          </cell>
          <cell r="D10" t="str">
            <v>DRV-MR450</v>
          </cell>
        </row>
        <row r="11">
          <cell r="C11">
            <v>4549995361957</v>
          </cell>
          <cell r="D11" t="str">
            <v>MQD83J/A</v>
          </cell>
        </row>
        <row r="12">
          <cell r="C12">
            <v>4902370548501</v>
          </cell>
          <cell r="D12" t="str">
            <v>HEG-S-KABAA</v>
          </cell>
        </row>
        <row r="13">
          <cell r="C13">
            <v>4988601010863</v>
          </cell>
          <cell r="D13" t="str">
            <v>HAC-P-A2BGA</v>
          </cell>
        </row>
        <row r="14">
          <cell r="C14">
            <v>4560330118814</v>
          </cell>
          <cell r="D14" t="str">
            <v>K04A-BK</v>
          </cell>
        </row>
        <row r="15">
          <cell r="C15">
            <v>4547410476361</v>
          </cell>
          <cell r="D15" t="str">
            <v>INSMINILINK2-CWHITE</v>
          </cell>
        </row>
        <row r="16">
          <cell r="C16">
            <v>4951035076330</v>
          </cell>
          <cell r="D16" t="str">
            <v>PI7/W</v>
          </cell>
        </row>
        <row r="17">
          <cell r="C17">
            <v>4902370543889</v>
          </cell>
          <cell r="D17" t="str">
            <v>HAC-P-ALZAA</v>
          </cell>
        </row>
        <row r="18">
          <cell r="C18">
            <v>4988601011433</v>
          </cell>
          <cell r="D18" t="str">
            <v>HAC-P-A3FEA</v>
          </cell>
        </row>
        <row r="19">
          <cell r="C19">
            <v>4988601011327</v>
          </cell>
          <cell r="D19" t="str">
            <v>HAC-P-A6J6A</v>
          </cell>
        </row>
        <row r="20">
          <cell r="C20">
            <v>4589857090847</v>
          </cell>
          <cell r="D20" t="str">
            <v>HAC-P-A868B</v>
          </cell>
        </row>
        <row r="21">
          <cell r="C21">
            <v>4902370540437</v>
          </cell>
          <cell r="D21" t="str">
            <v>HAC-P-ADFJA</v>
          </cell>
        </row>
        <row r="22">
          <cell r="C22">
            <v>4938833024268</v>
          </cell>
          <cell r="D22" t="str">
            <v>ELJM-30246</v>
          </cell>
        </row>
        <row r="23">
          <cell r="C23">
            <v>4589857090830</v>
          </cell>
          <cell r="D23" t="str">
            <v>PLJM-17128</v>
          </cell>
        </row>
        <row r="24">
          <cell r="C24">
            <v>718037894157</v>
          </cell>
          <cell r="D24" t="str">
            <v>WD80EAZZ</v>
          </cell>
        </row>
        <row r="25">
          <cell r="C25">
            <v>4573592701465</v>
          </cell>
          <cell r="D25" t="str">
            <v>HAC-P-A6VQA</v>
          </cell>
        </row>
        <row r="26">
          <cell r="C26">
            <v>4580383621321</v>
          </cell>
          <cell r="D26" t="str">
            <v>SL008SW25</v>
          </cell>
        </row>
        <row r="27">
          <cell r="C27">
            <v>4952040150237</v>
          </cell>
          <cell r="D27" t="str">
            <v>ZDR035</v>
          </cell>
        </row>
        <row r="28">
          <cell r="C28">
            <v>4988602175660</v>
          </cell>
          <cell r="D28" t="str">
            <v>RL014-J1</v>
          </cell>
        </row>
        <row r="29">
          <cell r="C29">
            <v>4995857096688</v>
          </cell>
          <cell r="D29" t="str">
            <v>HAC-P-ASTEA</v>
          </cell>
        </row>
        <row r="30">
          <cell r="C30">
            <v>4571577961743</v>
          </cell>
          <cell r="D30" t="str">
            <v>PLJS-36193</v>
          </cell>
        </row>
        <row r="31">
          <cell r="C31">
            <v>4549576188362</v>
          </cell>
          <cell r="D31" t="str">
            <v>8QC-00054</v>
          </cell>
        </row>
        <row r="32">
          <cell r="C32">
            <v>4975769020322</v>
          </cell>
          <cell r="D32" t="str">
            <v>HA-A11T-W</v>
          </cell>
        </row>
        <row r="33">
          <cell r="C33">
            <v>4974019146874</v>
          </cell>
          <cell r="D33" t="str">
            <v>IG-MX15-W</v>
          </cell>
        </row>
        <row r="34">
          <cell r="C34">
            <v>4902370549133</v>
          </cell>
          <cell r="D34" t="str">
            <v>HAC-P-AZLSA</v>
          </cell>
        </row>
        <row r="35">
          <cell r="C35">
            <v>4549995280142</v>
          </cell>
          <cell r="D35" t="str">
            <v>MLJC3J/A</v>
          </cell>
        </row>
        <row r="36">
          <cell r="C36">
            <v>4902370543278</v>
          </cell>
          <cell r="D36" t="str">
            <v>HAC-R-AL3PA</v>
          </cell>
        </row>
        <row r="37">
          <cell r="C37">
            <v>4549980652657</v>
          </cell>
          <cell r="D37" t="str">
            <v>EW-DJ75</v>
          </cell>
        </row>
        <row r="38">
          <cell r="C38">
            <v>4902370550634</v>
          </cell>
          <cell r="D38" t="str">
            <v>HAC-P-AXB7A</v>
          </cell>
        </row>
        <row r="39">
          <cell r="C39">
            <v>4527823998612</v>
          </cell>
          <cell r="D39" t="str">
            <v>PLJS-36186</v>
          </cell>
        </row>
        <row r="40">
          <cell r="C40">
            <v>4975769022548</v>
          </cell>
          <cell r="D40" t="str">
            <v>HA-A5T-W</v>
          </cell>
        </row>
        <row r="41">
          <cell r="C41">
            <v>4580544940476</v>
          </cell>
          <cell r="D41" t="str">
            <v>PLJM-16804</v>
          </cell>
        </row>
        <row r="42">
          <cell r="C42">
            <v>4902370550351</v>
          </cell>
          <cell r="D42" t="str">
            <v>HAC-P-AZ3HA</v>
          </cell>
        </row>
        <row r="43">
          <cell r="C43">
            <v>649528905642</v>
          </cell>
          <cell r="D43" t="str">
            <v>CT2K8G48C40U5</v>
          </cell>
        </row>
        <row r="44">
          <cell r="C44">
            <v>619659170325</v>
          </cell>
          <cell r="D44" t="str">
            <v>SDSDXXY-128G-GN4IN</v>
          </cell>
        </row>
        <row r="45">
          <cell r="C45">
            <v>4580652111393</v>
          </cell>
          <cell r="D45" t="str">
            <v>DBRM4010</v>
          </cell>
        </row>
        <row r="46">
          <cell r="C46">
            <v>4560221911340</v>
          </cell>
          <cell r="D46" t="str">
            <v>HAC-P-AU5KA</v>
          </cell>
        </row>
        <row r="47">
          <cell r="C47">
            <v>4544626010433</v>
          </cell>
          <cell r="D47" t="str">
            <v>HAC-P-A585A</v>
          </cell>
        </row>
        <row r="48">
          <cell r="C48">
            <v>4549873034195</v>
          </cell>
          <cell r="D48" t="str">
            <v>EP-NVG90-W</v>
          </cell>
        </row>
        <row r="49">
          <cell r="C49">
            <v>4902370549706</v>
          </cell>
          <cell r="D49" t="str">
            <v>HEG-S-KCAAA</v>
          </cell>
        </row>
        <row r="50">
          <cell r="C50">
            <v>4549576188393</v>
          </cell>
          <cell r="D50" t="str">
            <v>8QF-00040</v>
          </cell>
        </row>
        <row r="51">
          <cell r="C51">
            <v>735858478120</v>
          </cell>
          <cell r="D51" t="str">
            <v>Core i5 11400F</v>
          </cell>
        </row>
        <row r="52">
          <cell r="C52">
            <v>4549292119183</v>
          </cell>
          <cell r="D52" t="str">
            <v>PowerShotSX70HS</v>
          </cell>
        </row>
        <row r="53">
          <cell r="C53">
            <v>4549292119183</v>
          </cell>
          <cell r="D53" t="str">
            <v>PowerShotSX70HS</v>
          </cell>
        </row>
        <row r="54">
          <cell r="C54">
            <v>4547410413250</v>
          </cell>
          <cell r="D54" t="str">
            <v>instaxminiLiPlayEB</v>
          </cell>
        </row>
        <row r="55">
          <cell r="C55">
            <v>4549576177434</v>
          </cell>
          <cell r="D55" t="str">
            <v>8X6-00019</v>
          </cell>
        </row>
        <row r="56">
          <cell r="C56">
            <v>4549980458808</v>
          </cell>
          <cell r="D56" t="str">
            <v>ESWR61P</v>
          </cell>
        </row>
        <row r="57">
          <cell r="C57">
            <v>4976219122177</v>
          </cell>
          <cell r="D57" t="str">
            <v>HAC-4-AXSEAR1</v>
          </cell>
        </row>
        <row r="58">
          <cell r="C58">
            <v>4571577967165</v>
          </cell>
          <cell r="D58" t="str">
            <v>HAC-P-AQVHA</v>
          </cell>
        </row>
        <row r="59">
          <cell r="C59">
            <v>4549995251548</v>
          </cell>
          <cell r="D59" t="str">
            <v>MK7P3J/A</v>
          </cell>
        </row>
        <row r="60">
          <cell r="C60">
            <v>4580383621017</v>
          </cell>
          <cell r="D60" t="str">
            <v>SL008AB32</v>
          </cell>
        </row>
        <row r="61">
          <cell r="C61">
            <v>4948872016063</v>
          </cell>
          <cell r="D61" t="str">
            <v>ECJS-00012</v>
          </cell>
        </row>
        <row r="62">
          <cell r="C62">
            <v>4938833024411</v>
          </cell>
          <cell r="D62" t="str">
            <v>PLJM-17062</v>
          </cell>
        </row>
        <row r="63">
          <cell r="C63">
            <v>4549980487495</v>
          </cell>
          <cell r="D63" t="str">
            <v>DMR-2W51</v>
          </cell>
        </row>
        <row r="64">
          <cell r="C64">
            <v>4560464238907</v>
          </cell>
          <cell r="D64" t="str">
            <v>UK-3021</v>
          </cell>
        </row>
        <row r="65">
          <cell r="C65">
            <v>735858477239</v>
          </cell>
          <cell r="D65" t="str">
            <v>Core i5 11400</v>
          </cell>
        </row>
        <row r="66">
          <cell r="C66">
            <v>4988617363281</v>
          </cell>
          <cell r="D66" t="str">
            <v>LPS3290</v>
          </cell>
        </row>
        <row r="67">
          <cell r="C67">
            <v>4549995085938</v>
          </cell>
          <cell r="D67" t="str">
            <v>MWP22JA</v>
          </cell>
        </row>
        <row r="68">
          <cell r="C68">
            <v>4549995208061</v>
          </cell>
          <cell r="D68" t="str">
            <v>MHQT3J/A</v>
          </cell>
        </row>
        <row r="69">
          <cell r="C69">
            <v>4952040150268</v>
          </cell>
          <cell r="D69" t="str">
            <v xml:space="preserve">HDR361GW </v>
          </cell>
        </row>
        <row r="70">
          <cell r="C70">
            <v>4906128402039</v>
          </cell>
          <cell r="D70" t="str">
            <v>CDM-1422</v>
          </cell>
        </row>
        <row r="71">
          <cell r="C71">
            <v>4560158875708</v>
          </cell>
          <cell r="D71" t="str">
            <v>Aurex RZE-ABT950</v>
          </cell>
        </row>
        <row r="72">
          <cell r="C72">
            <v>4548736140530</v>
          </cell>
          <cell r="D72" t="str">
            <v>WF-LS900N-CC</v>
          </cell>
        </row>
        <row r="73">
          <cell r="C73">
            <v>747192136154</v>
          </cell>
          <cell r="D73" t="str">
            <v xml:space="preserve">AH-C830NCW [ブラック] </v>
          </cell>
        </row>
        <row r="74">
          <cell r="C74">
            <v>824142199763</v>
          </cell>
          <cell r="D74" t="str">
            <v>MSIGTX 1660 SUPER6G</v>
          </cell>
        </row>
        <row r="75">
          <cell r="C75">
            <v>4988601011242</v>
          </cell>
          <cell r="D75" t="str">
            <v>HAC-P-A4TTA</v>
          </cell>
        </row>
        <row r="76">
          <cell r="C76">
            <v>195553516907</v>
          </cell>
          <cell r="D76" t="str">
            <v>TUFGAMINGB660MPLUSD4</v>
          </cell>
        </row>
        <row r="77">
          <cell r="C77">
            <v>4902370549263</v>
          </cell>
          <cell r="D77" t="str">
            <v>HAC-R-AS8SA</v>
          </cell>
        </row>
        <row r="78">
          <cell r="C78">
            <v>4904530026065</v>
          </cell>
          <cell r="D78" t="str">
            <v>LR6L 100P</v>
          </cell>
        </row>
        <row r="79">
          <cell r="C79">
            <v>4988615157233</v>
          </cell>
          <cell r="D79" t="str">
            <v>PLJM-16840</v>
          </cell>
        </row>
        <row r="80">
          <cell r="C80">
            <v>4901872674022</v>
          </cell>
          <cell r="D80" t="str">
            <v>HAKU インナーメラノディフェンサー</v>
          </cell>
        </row>
        <row r="81">
          <cell r="C81">
            <v>4974019166940</v>
          </cell>
          <cell r="D81" t="str">
            <v>PWH1V</v>
          </cell>
        </row>
        <row r="82">
          <cell r="C82">
            <v>4054278090139</v>
          </cell>
          <cell r="D82" t="str">
            <v>K5 サイレント カーホームキット50Hz</v>
          </cell>
        </row>
        <row r="83">
          <cell r="C83">
            <v>730143312264</v>
          </cell>
          <cell r="D83" t="str">
            <v>Ryzen 7 3800XT</v>
          </cell>
        </row>
        <row r="84">
          <cell r="C84">
            <v>42406071826</v>
          </cell>
          <cell r="D84" t="str">
            <v>SM58-LCE</v>
          </cell>
        </row>
        <row r="85">
          <cell r="C85">
            <v>4589794580272</v>
          </cell>
          <cell r="D85" t="str">
            <v>HAC-P-A23WC</v>
          </cell>
        </row>
        <row r="86">
          <cell r="C86">
            <v>4974365823276</v>
          </cell>
          <cell r="D86" t="str">
            <v>PLJM-80154</v>
          </cell>
        </row>
        <row r="87">
          <cell r="C87">
            <v>4902370537789</v>
          </cell>
          <cell r="D87" t="str">
            <v>HAC-P-AAACA</v>
          </cell>
        </row>
        <row r="88">
          <cell r="C88">
            <v>4976219115803</v>
          </cell>
          <cell r="D88" t="str">
            <v>HAC-P-AXSEA</v>
          </cell>
        </row>
        <row r="89">
          <cell r="C89">
            <v>4904785817111</v>
          </cell>
          <cell r="D89" t="str">
            <v>BC-315-WH</v>
          </cell>
        </row>
        <row r="90">
          <cell r="C90">
            <v>4549980431276</v>
          </cell>
          <cell r="D90" t="str">
            <v>DMR-4S101</v>
          </cell>
        </row>
        <row r="91">
          <cell r="C91">
            <v>4974019164298</v>
          </cell>
          <cell r="D91" t="str">
            <v>KINS40</v>
          </cell>
        </row>
        <row r="92">
          <cell r="C92">
            <v>4549980431276</v>
          </cell>
          <cell r="D92" t="str">
            <v>DMR-4S101</v>
          </cell>
        </row>
        <row r="93">
          <cell r="C93">
            <v>4589967504906</v>
          </cell>
          <cell r="D93" t="str">
            <v>RZ04-03240100-R3M1</v>
          </cell>
        </row>
        <row r="94">
          <cell r="C94">
            <v>4938833023803</v>
          </cell>
          <cell r="D94" t="str">
            <v>ELJM-30086</v>
          </cell>
        </row>
        <row r="95">
          <cell r="C95">
            <v>4938833023803</v>
          </cell>
          <cell r="D95" t="str">
            <v>ELJM-30086</v>
          </cell>
        </row>
        <row r="96">
          <cell r="C96">
            <v>4940261517908</v>
          </cell>
          <cell r="D96" t="str">
            <v>ELJS-20010</v>
          </cell>
        </row>
        <row r="97">
          <cell r="C97">
            <v>4974019164212</v>
          </cell>
          <cell r="D97" t="str">
            <v>KI-NX75-T</v>
          </cell>
        </row>
        <row r="98">
          <cell r="C98">
            <v>4988602174441</v>
          </cell>
          <cell r="D98" t="str">
            <v>HAC-P-A4L4A</v>
          </cell>
        </row>
        <row r="99">
          <cell r="C99" t="str">
            <v>B087M2NY2L</v>
          </cell>
          <cell r="D99" t="str">
            <v>eono 卓上モニターアームデュアル PL04-07 ブラック</v>
          </cell>
        </row>
        <row r="100">
          <cell r="C100">
            <v>4988602174441</v>
          </cell>
          <cell r="D100" t="str">
            <v>HAC-P-A4L4A</v>
          </cell>
        </row>
        <row r="101">
          <cell r="C101">
            <v>887961992007</v>
          </cell>
          <cell r="D101" t="str">
            <v>MATTEL Hot Wheels プレミアム 2パック フォルクスワーゲン HBM01 イエロー</v>
          </cell>
        </row>
        <row r="102">
          <cell r="C102">
            <v>4967834211452</v>
          </cell>
          <cell r="D102" t="str">
            <v>ハセガワ 1/24 ヒストリックカーシリーズ トヨタ MR2(AW11)後期型 G-リミテッド  HC45</v>
          </cell>
        </row>
        <row r="103">
          <cell r="C103">
            <v>4981932060064</v>
          </cell>
          <cell r="D103" t="str">
            <v>HJ64 1/64 トヨタ スープラ A70 3.0GT リミテッド スーパーホワイトIII HJ641026DW</v>
          </cell>
        </row>
        <row r="104">
          <cell r="C104">
            <v>4905083058879</v>
          </cell>
          <cell r="D104" t="str">
            <v>青島文化教材社 1/32 ザ・スナップキットシリーズ トヨタ GR SUPRA ブラックメタリック 色分け済みプラモデル</v>
          </cell>
        </row>
        <row r="105">
          <cell r="C105">
            <v>4549308558135</v>
          </cell>
          <cell r="D105" t="str">
            <v>パール金属 ダンボール 収納 ストッカー ホワイト スキット HB-5813</v>
          </cell>
        </row>
        <row r="106">
          <cell r="C106" t="str">
            <v>B087JT884K</v>
          </cell>
          <cell r="D106" t="str">
            <v>eono 卓上モニターアーム シングル PL-03-07 13-27インチ</v>
          </cell>
        </row>
        <row r="107">
          <cell r="C107">
            <v>4589794580241</v>
          </cell>
          <cell r="D107" t="str">
            <v>ELJM-30088</v>
          </cell>
        </row>
        <row r="108">
          <cell r="C108">
            <v>4902370549003</v>
          </cell>
          <cell r="D108" t="str">
            <v>HAC-P-AX7RA</v>
          </cell>
        </row>
        <row r="109">
          <cell r="C109">
            <v>4940261513580</v>
          </cell>
          <cell r="D109" t="str">
            <v>PLJS-74015</v>
          </cell>
        </row>
        <row r="110">
          <cell r="C110">
            <v>4988602174441</v>
          </cell>
          <cell r="D110" t="str">
            <v>HAC-P-A4L4A</v>
          </cell>
        </row>
        <row r="111">
          <cell r="C111">
            <v>4589794580258</v>
          </cell>
          <cell r="D111" t="str">
            <v>HAC-P-A5JZA</v>
          </cell>
        </row>
        <row r="112">
          <cell r="C112">
            <v>4589794580234</v>
          </cell>
          <cell r="D112" t="str">
            <v>PLJM-16918</v>
          </cell>
        </row>
        <row r="113">
          <cell r="C113">
            <v>4589794580241</v>
          </cell>
          <cell r="D113" t="str">
            <v>ELJM-30088</v>
          </cell>
        </row>
        <row r="114">
          <cell r="C114">
            <v>4902370548983</v>
          </cell>
          <cell r="D114" t="str">
            <v>HAC-P-AX7QA</v>
          </cell>
        </row>
        <row r="115">
          <cell r="C115">
            <v>4902370548983</v>
          </cell>
          <cell r="D115" t="str">
            <v>HAC-P-AX7QA</v>
          </cell>
        </row>
        <row r="116">
          <cell r="C116">
            <v>4976219115803</v>
          </cell>
          <cell r="D116" t="str">
            <v>HAC-P-AXSEA</v>
          </cell>
        </row>
        <row r="117">
          <cell r="C117">
            <v>4904810972013</v>
          </cell>
          <cell r="D117" t="str">
            <v>ZOIDS ゾイドワイルド ZW02 ギルラプタ―</v>
          </cell>
        </row>
        <row r="118">
          <cell r="C118">
            <v>5702016370966</v>
          </cell>
          <cell r="D118" t="str">
            <v>レゴ マクラーレンセナ 75892 ブロック トイボーイズカー</v>
          </cell>
        </row>
        <row r="119">
          <cell r="C119">
            <v>4902370548983</v>
          </cell>
          <cell r="D119" t="str">
            <v>HAC-P-AX7QA</v>
          </cell>
        </row>
        <row r="120">
          <cell r="C120">
            <v>4902370548983</v>
          </cell>
          <cell r="D120" t="str">
            <v>HAC-P-AX7QA</v>
          </cell>
        </row>
        <row r="121">
          <cell r="C121">
            <v>4549995039412</v>
          </cell>
          <cell r="D121" t="str">
            <v>MRXE2FE/A</v>
          </cell>
        </row>
        <row r="122">
          <cell r="C122">
            <v>4967576542968</v>
          </cell>
          <cell r="D122" t="str">
            <v>IST-BAUL201</v>
          </cell>
        </row>
        <row r="123">
          <cell r="C123">
            <v>4975769015847</v>
          </cell>
          <cell r="D123" t="str">
            <v>HA-A50T-B</v>
          </cell>
        </row>
        <row r="124">
          <cell r="C124">
            <v>4902370549003</v>
          </cell>
          <cell r="D124" t="str">
            <v>HAC-P-AX7RA</v>
          </cell>
        </row>
        <row r="125">
          <cell r="C125">
            <v>4571558940095</v>
          </cell>
          <cell r="D125" t="str">
            <v>ELJM-30092</v>
          </cell>
        </row>
        <row r="126">
          <cell r="C126">
            <v>4571558940095</v>
          </cell>
          <cell r="D126" t="str">
            <v>ELJM-30092</v>
          </cell>
        </row>
        <row r="127">
          <cell r="C127">
            <v>4969929254795</v>
          </cell>
          <cell r="D127" t="str">
            <v>BOSETVSPEAKER</v>
          </cell>
        </row>
        <row r="128">
          <cell r="C128">
            <v>4968929077878</v>
          </cell>
          <cell r="D128" t="str">
            <v>JBLBAR50MBBLKJN</v>
          </cell>
        </row>
        <row r="129">
          <cell r="C129">
            <v>4548736101531</v>
          </cell>
          <cell r="D129" t="str">
            <v>WH-CH510L</v>
          </cell>
        </row>
        <row r="130">
          <cell r="C130">
            <v>4571574970045</v>
          </cell>
          <cell r="D130" t="str">
            <v>HAC-P-A4UJB</v>
          </cell>
        </row>
        <row r="131">
          <cell r="C131">
            <v>4571574970038</v>
          </cell>
          <cell r="D131" t="str">
            <v>HAC-P-A4T9B</v>
          </cell>
        </row>
        <row r="132">
          <cell r="C132">
            <v>4938833023728</v>
          </cell>
          <cell r="D132" t="str">
            <v>PLJM-16911</v>
          </cell>
        </row>
        <row r="133">
          <cell r="C133">
            <v>4902370548983</v>
          </cell>
          <cell r="D133" t="str">
            <v>HAC-P-AX7QA</v>
          </cell>
        </row>
        <row r="134">
          <cell r="C134">
            <v>4938833023728</v>
          </cell>
          <cell r="D134" t="str">
            <v>PLJM-16911</v>
          </cell>
        </row>
        <row r="135">
          <cell r="C135">
            <v>4988602174106</v>
          </cell>
          <cell r="D135" t="str">
            <v>RL007-J1</v>
          </cell>
        </row>
        <row r="136">
          <cell r="C136">
            <v>4902370548983</v>
          </cell>
          <cell r="D136" t="str">
            <v>HAC-P-AX7QA</v>
          </cell>
        </row>
        <row r="137">
          <cell r="C137">
            <v>4902370548983</v>
          </cell>
          <cell r="D137" t="str">
            <v>HAC-P-AX7QA</v>
          </cell>
        </row>
        <row r="138">
          <cell r="C138">
            <v>5060528036696</v>
          </cell>
          <cell r="D138" t="str">
            <v>HAC-P-A2DJB</v>
          </cell>
        </row>
        <row r="139">
          <cell r="C139">
            <v>4580694041306</v>
          </cell>
          <cell r="D139" t="str">
            <v>HAC-P-AWMGB</v>
          </cell>
        </row>
        <row r="140">
          <cell r="C140">
            <v>4535506303288</v>
          </cell>
          <cell r="D140" t="str">
            <v>ELJM-30026</v>
          </cell>
        </row>
        <row r="141">
          <cell r="C141">
            <v>4902370548983</v>
          </cell>
          <cell r="D141" t="str">
            <v>HAC-P-AX7QA</v>
          </cell>
        </row>
        <row r="142">
          <cell r="C142">
            <v>4902370548983</v>
          </cell>
          <cell r="D142" t="str">
            <v>HAC-P-AX7QA</v>
          </cell>
        </row>
        <row r="143">
          <cell r="C143">
            <v>195553316767</v>
          </cell>
          <cell r="D143" t="str">
            <v>ZS590KS-BK256S16</v>
          </cell>
        </row>
        <row r="144">
          <cell r="C144">
            <v>4949244012713</v>
          </cell>
          <cell r="D144" t="str">
            <v>HAC-P-A6NMA</v>
          </cell>
        </row>
        <row r="145">
          <cell r="C145">
            <v>4902370549003</v>
          </cell>
          <cell r="D145" t="str">
            <v>HAC-P-AX7RA</v>
          </cell>
        </row>
        <row r="146">
          <cell r="C146">
            <v>4902370548983</v>
          </cell>
          <cell r="D146" t="str">
            <v>HAC-P-AX7QA</v>
          </cell>
        </row>
        <row r="147">
          <cell r="C147">
            <v>4902370548440</v>
          </cell>
          <cell r="D147" t="str">
            <v>HAC-P-AYL8A</v>
          </cell>
        </row>
        <row r="148">
          <cell r="C148">
            <v>4549292157512</v>
          </cell>
          <cell r="D148" t="str">
            <v>EOS R6 RF24-105ISSTM</v>
          </cell>
        </row>
        <row r="149">
          <cell r="C149">
            <v>4902370548983</v>
          </cell>
          <cell r="D149" t="str">
            <v>HAC-P-AX7QA</v>
          </cell>
        </row>
        <row r="150">
          <cell r="C150">
            <v>4549980278123</v>
          </cell>
          <cell r="D150" t="str">
            <v>SD-MT3</v>
          </cell>
        </row>
        <row r="151">
          <cell r="C151">
            <v>4948872015998</v>
          </cell>
          <cell r="D151" t="str">
            <v>ECJS-00008</v>
          </cell>
        </row>
        <row r="152">
          <cell r="C152">
            <v>4988602174106</v>
          </cell>
          <cell r="D152" t="str">
            <v>RL007-J1</v>
          </cell>
        </row>
        <row r="153">
          <cell r="C153">
            <v>4534530132086</v>
          </cell>
          <cell r="D153" t="str">
            <v>ANPX-45003</v>
          </cell>
        </row>
        <row r="154">
          <cell r="C154">
            <v>4582528466552</v>
          </cell>
          <cell r="D154" t="str">
            <v>PLJS-36173</v>
          </cell>
        </row>
        <row r="155">
          <cell r="C155">
            <v>4549576167718</v>
          </cell>
          <cell r="D155" t="str">
            <v>Xbox Series S</v>
          </cell>
        </row>
        <row r="156">
          <cell r="C156">
            <v>4534530132086</v>
          </cell>
          <cell r="D156" t="str">
            <v>ANPX-45003</v>
          </cell>
        </row>
        <row r="157">
          <cell r="C157">
            <v>4582528466576</v>
          </cell>
          <cell r="D157" t="str">
            <v>ELJS-20006</v>
          </cell>
        </row>
        <row r="158">
          <cell r="C158">
            <v>4902370549027</v>
          </cell>
          <cell r="D158" t="str">
            <v>HAC-P-ZAADA</v>
          </cell>
        </row>
        <row r="159">
          <cell r="C159">
            <v>4573419410204</v>
          </cell>
          <cell r="D159" t="str">
            <v>HAC-P-AZL6A</v>
          </cell>
        </row>
        <row r="160">
          <cell r="C160">
            <v>4902370549027</v>
          </cell>
          <cell r="D160" t="str">
            <v>HAC-P-ZAADA</v>
          </cell>
        </row>
        <row r="161">
          <cell r="C161">
            <v>4548736038431</v>
          </cell>
          <cell r="D161" t="str">
            <v>SEL1635GM</v>
          </cell>
        </row>
        <row r="162">
          <cell r="C162">
            <v>4902370549003</v>
          </cell>
          <cell r="D162" t="str">
            <v>HAC-P-AX7RA</v>
          </cell>
        </row>
        <row r="163">
          <cell r="C163">
            <v>4902370548983</v>
          </cell>
          <cell r="D163" t="str">
            <v>HAC-P-AX7QA</v>
          </cell>
        </row>
        <row r="164">
          <cell r="C164">
            <v>4902370549003</v>
          </cell>
          <cell r="D164" t="str">
            <v>HAC-P-AX7RA</v>
          </cell>
        </row>
        <row r="165">
          <cell r="C165">
            <v>4902370549003</v>
          </cell>
          <cell r="D165" t="str">
            <v>HAC-P-AX7RA</v>
          </cell>
        </row>
        <row r="166">
          <cell r="C166">
            <v>4902370548983</v>
          </cell>
          <cell r="D166" t="str">
            <v>HAC-P-AX7QA</v>
          </cell>
        </row>
        <row r="167">
          <cell r="C167">
            <v>4953103472051</v>
          </cell>
          <cell r="D167" t="str">
            <v>M-XGM10DBBK</v>
          </cell>
        </row>
        <row r="168">
          <cell r="C168">
            <v>4562412130868</v>
          </cell>
          <cell r="D168" t="str">
            <v>HAC-P-A3CRA</v>
          </cell>
        </row>
        <row r="169">
          <cell r="C169">
            <v>4582528473598</v>
          </cell>
          <cell r="D169" t="str">
            <v>PLJS-36175</v>
          </cell>
        </row>
        <row r="170">
          <cell r="C170">
            <v>4902370548501</v>
          </cell>
          <cell r="D170" t="str">
            <v>HEG-S-KABAA</v>
          </cell>
        </row>
        <row r="171">
          <cell r="C171">
            <v>4974365825270</v>
          </cell>
          <cell r="D171" t="str">
            <v>PLJM-16879</v>
          </cell>
        </row>
        <row r="172">
          <cell r="C172">
            <v>4571411194382</v>
          </cell>
          <cell r="D172" t="str">
            <v>Air 2 Pro A3951N31</v>
          </cell>
        </row>
        <row r="173">
          <cell r="C173">
            <v>4965857103327</v>
          </cell>
          <cell r="D173" t="str">
            <v>HAC-P-AXF5A</v>
          </cell>
        </row>
        <row r="174">
          <cell r="C174">
            <v>4948872016001</v>
          </cell>
          <cell r="D174" t="str">
            <v>PCJS-66080</v>
          </cell>
        </row>
        <row r="175">
          <cell r="C175">
            <v>4580038877714</v>
          </cell>
          <cell r="D175" t="str">
            <v>OPPO Reno3 A WH</v>
          </cell>
        </row>
        <row r="176">
          <cell r="C176">
            <v>4582528466576</v>
          </cell>
          <cell r="D176" t="str">
            <v>ELJS-20006</v>
          </cell>
        </row>
        <row r="177">
          <cell r="C177">
            <v>4582528466576</v>
          </cell>
          <cell r="D177" t="str">
            <v>ELJS-20006</v>
          </cell>
        </row>
        <row r="178">
          <cell r="C178">
            <v>4571558940057</v>
          </cell>
          <cell r="D178" t="str">
            <v>ELJM-30077</v>
          </cell>
        </row>
        <row r="179">
          <cell r="C179">
            <v>4549077893055</v>
          </cell>
          <cell r="D179" t="str">
            <v>TK-CJ22</v>
          </cell>
        </row>
        <row r="180">
          <cell r="C180">
            <v>4526541741029</v>
          </cell>
          <cell r="D180" t="str">
            <v xml:space="preserve">MAGB560TOMAHAWKWIFI </v>
          </cell>
        </row>
        <row r="181">
          <cell r="C181">
            <v>192876966532</v>
          </cell>
          <cell r="D181" t="str">
            <v>ROG Gladius III Wire</v>
          </cell>
        </row>
        <row r="182">
          <cell r="C182">
            <v>4943765053026</v>
          </cell>
          <cell r="D182" t="str">
            <v>G-PHS-004</v>
          </cell>
        </row>
        <row r="183">
          <cell r="C183">
            <v>4943765050032</v>
          </cell>
          <cell r="D183" t="str">
            <v>C922N</v>
          </cell>
        </row>
        <row r="184">
          <cell r="C184">
            <v>4988602174106</v>
          </cell>
          <cell r="D184" t="str">
            <v>RL007-J1</v>
          </cell>
        </row>
        <row r="185">
          <cell r="C185">
            <v>4943765049265</v>
          </cell>
          <cell r="D185" t="str">
            <v>C920s</v>
          </cell>
        </row>
        <row r="186">
          <cell r="C186">
            <v>5702016618297</v>
          </cell>
          <cell r="D186" t="str">
            <v>マインクラフト 21162</v>
          </cell>
        </row>
        <row r="187">
          <cell r="C187">
            <v>4988104128171</v>
          </cell>
          <cell r="D187">
            <v>4988100000000</v>
          </cell>
        </row>
        <row r="188">
          <cell r="C188">
            <v>4943765049265</v>
          </cell>
          <cell r="D188" t="str">
            <v>C920s</v>
          </cell>
        </row>
        <row r="189">
          <cell r="C189">
            <v>4580620231078</v>
          </cell>
          <cell r="D189" t="str">
            <v>FMVN90E2G</v>
          </cell>
        </row>
        <row r="190">
          <cell r="C190">
            <v>4974019150086</v>
          </cell>
          <cell r="D190" t="str">
            <v>CM-L100</v>
          </cell>
        </row>
        <row r="191">
          <cell r="C191">
            <v>4549995069266</v>
          </cell>
          <cell r="D191" t="str">
            <v>MV6Y2PAA</v>
          </cell>
        </row>
        <row r="192">
          <cell r="C192">
            <v>4582138093681</v>
          </cell>
          <cell r="D192" t="str">
            <v>CARAT RF-FC1932B</v>
          </cell>
        </row>
        <row r="193">
          <cell r="C193">
            <v>4210201203810</v>
          </cell>
          <cell r="D193" t="str">
            <v>SES9880</v>
          </cell>
        </row>
        <row r="194">
          <cell r="C194">
            <v>4571304478070</v>
          </cell>
          <cell r="D194" t="str">
            <v>HAC-B-AVSFA</v>
          </cell>
        </row>
        <row r="195">
          <cell r="C195">
            <v>4582528436487</v>
          </cell>
          <cell r="D195" t="str">
            <v>PLJS-36096</v>
          </cell>
        </row>
        <row r="196">
          <cell r="C196">
            <v>4940261516703</v>
          </cell>
          <cell r="D196" t="str">
            <v>PLJS-36142</v>
          </cell>
        </row>
        <row r="197">
          <cell r="C197">
            <v>4940261516703</v>
          </cell>
          <cell r="D197" t="str">
            <v>PLJS-36142</v>
          </cell>
        </row>
        <row r="198">
          <cell r="C198">
            <v>4526541740787</v>
          </cell>
          <cell r="D198" t="str">
            <v>MEGB550UNIFY</v>
          </cell>
        </row>
        <row r="199">
          <cell r="C199">
            <v>4974019107028</v>
          </cell>
          <cell r="D199" t="str">
            <v>KI-JP100</v>
          </cell>
        </row>
        <row r="200">
          <cell r="C200">
            <v>840080592114</v>
          </cell>
          <cell r="D200" t="str">
            <v>Fire HD 8 キッズモデル</v>
          </cell>
        </row>
        <row r="201">
          <cell r="C201">
            <v>841667185262</v>
          </cell>
          <cell r="D201" t="str">
            <v>Fire TV Stick 4K</v>
          </cell>
        </row>
        <row r="202">
          <cell r="C202">
            <v>841667185262</v>
          </cell>
          <cell r="D202" t="str">
            <v>Fire TV Stick 4K</v>
          </cell>
        </row>
        <row r="203">
          <cell r="C203">
            <v>841667185262</v>
          </cell>
          <cell r="D203" t="str">
            <v>Fire TV Stick 4K</v>
          </cell>
        </row>
        <row r="204">
          <cell r="C204">
            <v>4902720102629</v>
          </cell>
          <cell r="D204" t="str">
            <v>DHA-90</v>
          </cell>
        </row>
        <row r="205">
          <cell r="C205">
            <v>885155010391</v>
          </cell>
          <cell r="D205" t="str">
            <v>B240060</v>
          </cell>
        </row>
        <row r="206">
          <cell r="C206">
            <v>841667168999</v>
          </cell>
          <cell r="D206" t="str">
            <v>Echo Show 5 チャコール</v>
          </cell>
        </row>
        <row r="207">
          <cell r="C207">
            <v>841667157559</v>
          </cell>
          <cell r="D207" t="str">
            <v>Echo Show 5 サンドストーン</v>
          </cell>
        </row>
        <row r="208">
          <cell r="C208">
            <v>6935364089269</v>
          </cell>
          <cell r="D208" t="str">
            <v>ArcherAX50</v>
          </cell>
        </row>
        <row r="209">
          <cell r="C209">
            <v>4550283317174</v>
          </cell>
          <cell r="D209" t="str">
            <v>DSHH-20</v>
          </cell>
        </row>
        <row r="210">
          <cell r="C210">
            <v>4549576158495</v>
          </cell>
          <cell r="D210" t="str">
            <v>TFZ-00011</v>
          </cell>
        </row>
        <row r="211">
          <cell r="C211">
            <v>885155020642</v>
          </cell>
          <cell r="D211" t="str">
            <v>B390060</v>
          </cell>
        </row>
        <row r="212">
          <cell r="C212">
            <v>4965857102030</v>
          </cell>
          <cell r="D212" t="str">
            <v>HAC-P-ALMAA</v>
          </cell>
        </row>
        <row r="213">
          <cell r="C213">
            <v>4943508301728</v>
          </cell>
          <cell r="D213" t="str">
            <v>CA-H510E-W1</v>
          </cell>
        </row>
        <row r="214">
          <cell r="C214">
            <v>885155020642</v>
          </cell>
          <cell r="D214" t="str">
            <v>B390060</v>
          </cell>
        </row>
        <row r="215">
          <cell r="C215">
            <v>840006616689</v>
          </cell>
          <cell r="D215" t="str">
            <v>CW-9060044-WW</v>
          </cell>
        </row>
        <row r="216">
          <cell r="C216">
            <v>840006616689</v>
          </cell>
          <cell r="D216" t="str">
            <v>CW-9060044-WW</v>
          </cell>
        </row>
        <row r="217">
          <cell r="C217">
            <v>840006616689</v>
          </cell>
          <cell r="D217" t="str">
            <v>CW-9060044-WW</v>
          </cell>
        </row>
        <row r="218">
          <cell r="C218">
            <v>4943508301629</v>
          </cell>
          <cell r="D218" t="str">
            <v>CA-H510B-W1</v>
          </cell>
        </row>
        <row r="219">
          <cell r="C219">
            <v>4549526608162</v>
          </cell>
          <cell r="D219" t="str">
            <v>XD-SR8500PG</v>
          </cell>
        </row>
        <row r="220">
          <cell r="C220">
            <v>4902430859622</v>
          </cell>
          <cell r="D220" t="str">
            <v>arieru910</v>
          </cell>
        </row>
        <row r="221">
          <cell r="C221">
            <v>4943765050056</v>
          </cell>
          <cell r="D221" t="str">
            <v>C310n</v>
          </cell>
        </row>
        <row r="222">
          <cell r="C222">
            <v>4943765050056</v>
          </cell>
          <cell r="D222" t="str">
            <v>C310n</v>
          </cell>
        </row>
        <row r="223">
          <cell r="C223">
            <v>4573191100331</v>
          </cell>
          <cell r="D223" t="str">
            <v>QrioSmartLockQSL2</v>
          </cell>
        </row>
        <row r="224">
          <cell r="C224">
            <v>4979750800092</v>
          </cell>
          <cell r="D224" t="str">
            <v>HOMESTAR Relax Pink</v>
          </cell>
        </row>
        <row r="225">
          <cell r="C225">
            <v>4580573470739</v>
          </cell>
          <cell r="D225" t="str">
            <v>TE-D01d mk2-BK</v>
          </cell>
        </row>
        <row r="226">
          <cell r="C226">
            <v>4562441906526</v>
          </cell>
          <cell r="D226" t="str">
            <v xml:space="preserve">HAND GEL </v>
          </cell>
        </row>
        <row r="227">
          <cell r="C227">
            <v>4549980265987</v>
          </cell>
          <cell r="D227" t="str">
            <v>SRMP300</v>
          </cell>
        </row>
        <row r="228">
          <cell r="C228">
            <v>4549980265987</v>
          </cell>
          <cell r="D228" t="str">
            <v>SRMP300</v>
          </cell>
        </row>
        <row r="229">
          <cell r="C229">
            <v>4549980265987</v>
          </cell>
          <cell r="D229" t="str">
            <v>SRMP300</v>
          </cell>
        </row>
        <row r="230">
          <cell r="C230">
            <v>4549526608162</v>
          </cell>
          <cell r="D230" t="str">
            <v>XD-SR8500PG</v>
          </cell>
        </row>
        <row r="231">
          <cell r="C231">
            <v>4549980266588</v>
          </cell>
          <cell r="D231" t="str">
            <v>DMR-4CW200</v>
          </cell>
        </row>
        <row r="232">
          <cell r="C232">
            <v>4549995094930</v>
          </cell>
          <cell r="D232" t="str">
            <v>MVFK2JA</v>
          </cell>
        </row>
        <row r="233">
          <cell r="C233">
            <v>4580573470104</v>
          </cell>
          <cell r="D233" t="str">
            <v>TED01dBK</v>
          </cell>
        </row>
        <row r="234">
          <cell r="C234">
            <v>4580573470104</v>
          </cell>
          <cell r="D234" t="str">
            <v>TED01dBK</v>
          </cell>
        </row>
        <row r="235">
          <cell r="C235" t="str">
            <v>SD8SB8U-128G</v>
          </cell>
          <cell r="D235" t="str">
            <v>SD8SB8U-128G</v>
          </cell>
        </row>
        <row r="236">
          <cell r="C236" t="str">
            <v>SD8SB8U-128G</v>
          </cell>
          <cell r="D236" t="str">
            <v>SD8SB8U-128G</v>
          </cell>
        </row>
        <row r="237">
          <cell r="C237">
            <v>4549995027921</v>
          </cell>
          <cell r="D237" t="str">
            <v>MREF2JA</v>
          </cell>
        </row>
        <row r="238">
          <cell r="C238">
            <v>4717677335668</v>
          </cell>
          <cell r="D238" t="str">
            <v>DeskMini 310/B/BB/JP</v>
          </cell>
        </row>
        <row r="239">
          <cell r="C239">
            <v>4548736083226</v>
          </cell>
          <cell r="D239" t="str">
            <v>WF-SP900Y</v>
          </cell>
        </row>
        <row r="240">
          <cell r="C240">
            <v>4549995097863</v>
          </cell>
          <cell r="D240" t="str">
            <v>MWVF2J-A</v>
          </cell>
        </row>
        <row r="241">
          <cell r="C241">
            <v>4549995097863</v>
          </cell>
          <cell r="D241" t="str">
            <v>MWVF2J-A</v>
          </cell>
        </row>
        <row r="242">
          <cell r="C242">
            <v>4549995100778</v>
          </cell>
          <cell r="D242" t="str">
            <v>MWWL2J-A</v>
          </cell>
        </row>
        <row r="243">
          <cell r="C243">
            <v>4549995100846</v>
          </cell>
          <cell r="D243" t="str">
            <v>MWX62J-A</v>
          </cell>
        </row>
        <row r="244">
          <cell r="C244">
            <v>4948872311595</v>
          </cell>
          <cell r="D244" t="str">
            <v>DaysGone</v>
          </cell>
        </row>
        <row r="245">
          <cell r="C245" t="str">
            <v>PC-VJ24VTARJ</v>
          </cell>
          <cell r="D245" t="str">
            <v>PC-VJ24VTARJ</v>
          </cell>
        </row>
        <row r="246">
          <cell r="C246">
            <v>4973007007043</v>
          </cell>
          <cell r="D246" t="str">
            <v>Action 360 DC3000</v>
          </cell>
        </row>
        <row r="247">
          <cell r="C247">
            <v>4983771245459</v>
          </cell>
          <cell r="D247" t="str">
            <v>YZC-302FL</v>
          </cell>
        </row>
        <row r="248">
          <cell r="C248">
            <v>4952040051923</v>
          </cell>
          <cell r="D248" t="str">
            <v>ZDR-024</v>
          </cell>
        </row>
        <row r="249">
          <cell r="C249">
            <v>885155014870</v>
          </cell>
          <cell r="D249" t="str">
            <v>ルンバ961</v>
          </cell>
        </row>
        <row r="250">
          <cell r="C250">
            <v>885155014870</v>
          </cell>
          <cell r="D250" t="str">
            <v>ルンバ961</v>
          </cell>
        </row>
        <row r="251">
          <cell r="C251">
            <v>4988648859661</v>
          </cell>
          <cell r="D251" t="str">
            <v>ｏｆｆｉｃｅ　ｐｅｒｓｏｎａｌ 2013</v>
          </cell>
        </row>
        <row r="252">
          <cell r="C252">
            <v>4549995045451</v>
          </cell>
          <cell r="D252" t="str">
            <v>MU672JA</v>
          </cell>
        </row>
        <row r="253">
          <cell r="C253">
            <v>6901443262090</v>
          </cell>
          <cell r="D253" t="str">
            <v>HUAWEI Band 3 Pro BK</v>
          </cell>
        </row>
        <row r="254">
          <cell r="C254">
            <v>4573424240407</v>
          </cell>
          <cell r="D254" t="str">
            <v>LA-T3X10</v>
          </cell>
        </row>
        <row r="255">
          <cell r="C255">
            <v>4549995045529</v>
          </cell>
          <cell r="D255" t="str">
            <v>MU6F2JA</v>
          </cell>
        </row>
        <row r="256">
          <cell r="C256">
            <v>4549995069389</v>
          </cell>
          <cell r="D256" t="str">
            <v>MV7N2J/A</v>
          </cell>
        </row>
        <row r="257">
          <cell r="C257">
            <v>4549995069389</v>
          </cell>
          <cell r="D257" t="str">
            <v>MV7N2J/A</v>
          </cell>
        </row>
        <row r="258">
          <cell r="C258">
            <v>4549995069389</v>
          </cell>
          <cell r="D258" t="str">
            <v>MV7N2J/A</v>
          </cell>
        </row>
        <row r="259">
          <cell r="C259">
            <v>4549995069389</v>
          </cell>
          <cell r="D259" t="str">
            <v>MV7N2J/A</v>
          </cell>
        </row>
        <row r="260">
          <cell r="C260">
            <v>4549995069389</v>
          </cell>
          <cell r="D260" t="str">
            <v>MV7N2J/A</v>
          </cell>
        </row>
        <row r="261">
          <cell r="C261">
            <v>4549995069389</v>
          </cell>
          <cell r="D261" t="str">
            <v>MV7N2J/A</v>
          </cell>
        </row>
        <row r="262">
          <cell r="C262">
            <v>4549995069389</v>
          </cell>
          <cell r="D262" t="str">
            <v>MV7N2J/A</v>
          </cell>
        </row>
        <row r="263">
          <cell r="C263">
            <v>4549995069389</v>
          </cell>
          <cell r="D263" t="str">
            <v>MV7N2J/A</v>
          </cell>
        </row>
        <row r="264">
          <cell r="C264">
            <v>4549995069389</v>
          </cell>
          <cell r="D264" t="str">
            <v>MV7N2J/A</v>
          </cell>
        </row>
        <row r="265">
          <cell r="C265">
            <v>4549995069389</v>
          </cell>
          <cell r="D265" t="str">
            <v>MV7N2J/A</v>
          </cell>
        </row>
        <row r="266">
          <cell r="C266">
            <v>4549995069389</v>
          </cell>
          <cell r="D266" t="str">
            <v>MV7N2J/A</v>
          </cell>
        </row>
        <row r="267">
          <cell r="C267">
            <v>4549995069389</v>
          </cell>
          <cell r="D267" t="str">
            <v>MV7N2J/A</v>
          </cell>
        </row>
        <row r="268">
          <cell r="C268">
            <v>4549995069389</v>
          </cell>
          <cell r="D268" t="str">
            <v>MV7N2J/A</v>
          </cell>
        </row>
        <row r="269">
          <cell r="C269">
            <v>4549995069389</v>
          </cell>
          <cell r="D269" t="str">
            <v>MV7N2J/A</v>
          </cell>
        </row>
        <row r="270">
          <cell r="C270">
            <v>4549995069389</v>
          </cell>
          <cell r="D270" t="str">
            <v>MV7N2J/A</v>
          </cell>
        </row>
        <row r="271">
          <cell r="C271">
            <v>4549995069389</v>
          </cell>
          <cell r="D271" t="str">
            <v>MV7N2J/A</v>
          </cell>
        </row>
        <row r="272">
          <cell r="C272">
            <v>4549995069389</v>
          </cell>
          <cell r="D272" t="str">
            <v>MV7N2J/A</v>
          </cell>
        </row>
        <row r="273">
          <cell r="C273">
            <v>4549995069389</v>
          </cell>
          <cell r="D273" t="str">
            <v>MV7N2J/A</v>
          </cell>
        </row>
        <row r="274">
          <cell r="C274">
            <v>4560441093642</v>
          </cell>
          <cell r="D274" t="str">
            <v>MB-MC64GA/ECO</v>
          </cell>
        </row>
        <row r="275">
          <cell r="C275">
            <v>4560441093642</v>
          </cell>
          <cell r="D275" t="str">
            <v>MB-MC64GA/ECO</v>
          </cell>
        </row>
        <row r="276">
          <cell r="C276">
            <v>6901443182152</v>
          </cell>
          <cell r="D276" t="str">
            <v>Huawei P10 Plus Dazling Gold</v>
          </cell>
        </row>
        <row r="277">
          <cell r="C277">
            <v>4717677331851</v>
          </cell>
          <cell r="D277" t="str">
            <v>Beebox-S 7100U/B/BB/JP</v>
          </cell>
        </row>
        <row r="278">
          <cell r="C278">
            <v>4949090720657</v>
          </cell>
          <cell r="D278" t="str">
            <v>REX-WFIREX1</v>
          </cell>
        </row>
        <row r="279">
          <cell r="C279">
            <v>4560373522203</v>
          </cell>
          <cell r="D279" t="str">
            <v>HKS551CWH</v>
          </cell>
        </row>
        <row r="280">
          <cell r="C280">
            <v>4988755037099</v>
          </cell>
          <cell r="D280" t="str">
            <v>CT1050MX300SSD1/JP</v>
          </cell>
        </row>
        <row r="281">
          <cell r="C281">
            <v>4549549168186</v>
          </cell>
          <cell r="D281" t="str">
            <v>tn-ps6lhy</v>
          </cell>
        </row>
        <row r="282">
          <cell r="C282">
            <v>4562434294227</v>
          </cell>
          <cell r="D282" t="str">
            <v>ws-s01GR</v>
          </cell>
        </row>
        <row r="283">
          <cell r="C283">
            <v>4549325024446</v>
          </cell>
          <cell r="D283" t="str">
            <v>ak380 recorder</v>
          </cell>
        </row>
        <row r="284">
          <cell r="C284">
            <v>4549325024446</v>
          </cell>
          <cell r="D284" t="str">
            <v>ak380 recorder</v>
          </cell>
        </row>
        <row r="285">
          <cell r="C285">
            <v>4549325024446</v>
          </cell>
          <cell r="D285" t="str">
            <v>ak380 recorder</v>
          </cell>
        </row>
        <row r="286">
          <cell r="C286">
            <v>4562437860849</v>
          </cell>
          <cell r="D286" t="str">
            <v>ｆｒｔ８１０</v>
          </cell>
        </row>
        <row r="287">
          <cell r="C287">
            <v>92636313197</v>
          </cell>
          <cell r="D287" t="str">
            <v>TSS867</v>
          </cell>
        </row>
        <row r="288">
          <cell r="C288">
            <v>4571396060290</v>
          </cell>
          <cell r="D288" t="str">
            <v>G01500MT　TV台</v>
          </cell>
        </row>
        <row r="289">
          <cell r="C289">
            <v>4988755020220</v>
          </cell>
          <cell r="D289" t="str">
            <v>tn80w</v>
          </cell>
        </row>
        <row r="290">
          <cell r="C290">
            <v>4988755020220</v>
          </cell>
          <cell r="D290" t="str">
            <v>tn80w</v>
          </cell>
        </row>
        <row r="291">
          <cell r="C291">
            <v>4988755020220</v>
          </cell>
          <cell r="D291" t="str">
            <v>tn80w</v>
          </cell>
        </row>
        <row r="292">
          <cell r="C292">
            <v>4988755020220</v>
          </cell>
          <cell r="D292" t="str">
            <v>tn80w</v>
          </cell>
        </row>
        <row r="293">
          <cell r="C293">
            <v>4988755020220</v>
          </cell>
          <cell r="D293" t="str">
            <v>tn80w</v>
          </cell>
        </row>
        <row r="294">
          <cell r="C294">
            <v>4988755020220</v>
          </cell>
          <cell r="D294" t="str">
            <v>tn80w</v>
          </cell>
        </row>
        <row r="295">
          <cell r="C295">
            <v>4547597903247</v>
          </cell>
          <cell r="D295" t="str">
            <v>MJ2Y2J/A</v>
          </cell>
        </row>
        <row r="296">
          <cell r="C296">
            <v>4973307208317</v>
          </cell>
          <cell r="D296" t="str">
            <v>ｌｊｆ３</v>
          </cell>
        </row>
        <row r="297">
          <cell r="C297">
            <v>4943765039327</v>
          </cell>
          <cell r="D297" t="str">
            <v>m545bk</v>
          </cell>
        </row>
        <row r="298">
          <cell r="C298">
            <v>4562466084193</v>
          </cell>
          <cell r="D298">
            <v>59428222</v>
          </cell>
        </row>
        <row r="299">
          <cell r="C299">
            <v>4582109234945</v>
          </cell>
          <cell r="D299" t="str">
            <v>TSV-002CPK</v>
          </cell>
        </row>
        <row r="300">
          <cell r="C300">
            <v>4582109234945</v>
          </cell>
          <cell r="D300" t="str">
            <v>TSV-002CPK</v>
          </cell>
        </row>
        <row r="301">
          <cell r="C301">
            <v>4560182803739</v>
          </cell>
          <cell r="D301" t="str">
            <v>PT6316L</v>
          </cell>
        </row>
        <row r="302">
          <cell r="C302">
            <v>4516748007165</v>
          </cell>
          <cell r="D302" t="str">
            <v>KJW-52</v>
          </cell>
        </row>
        <row r="303">
          <cell r="C303">
            <v>650450116303</v>
          </cell>
          <cell r="D303" t="str">
            <v>INCASE Reflex_x000D_</v>
          </cell>
        </row>
      </sheetData>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2170C-DE70-4E0B-8FD5-5E4ABD527381}">
  <sheetPr codeName="Sheet1"/>
  <dimension ref="A1:AG110"/>
  <sheetViews>
    <sheetView tabSelected="1" workbookViewId="0">
      <pane ySplit="1" topLeftCell="A104" activePane="bottomLeft" state="frozen"/>
      <selection pane="bottomLeft" activeCell="F12" sqref="F12"/>
    </sheetView>
  </sheetViews>
  <sheetFormatPr defaultRowHeight="24" x14ac:dyDescent="0.4"/>
  <cols>
    <col min="1" max="1" width="11.625" customWidth="1"/>
    <col min="2" max="2" width="14.5" customWidth="1"/>
    <col min="3" max="3" width="4.75" customWidth="1"/>
    <col min="4" max="4" width="12.875" customWidth="1"/>
    <col min="5" max="5" width="6.875" customWidth="1"/>
    <col min="6" max="6" width="6" customWidth="1"/>
    <col min="7" max="7" width="5" style="41" customWidth="1"/>
    <col min="8" max="8" width="5.875" customWidth="1"/>
    <col min="9" max="9" width="8.125" customWidth="1"/>
    <col min="10" max="10" width="2.875" customWidth="1"/>
    <col min="11" max="11" width="14" customWidth="1"/>
    <col min="12" max="12" width="2.75" customWidth="1"/>
    <col min="13" max="13" width="5.75" customWidth="1"/>
    <col min="14" max="14" width="2.875" customWidth="1"/>
    <col min="15" max="15" width="6.5" customWidth="1"/>
    <col min="16" max="16" width="11.25" customWidth="1"/>
    <col min="17" max="17" width="3.75" customWidth="1"/>
    <col min="18" max="18" width="8.625" style="52" customWidth="1"/>
    <col min="20" max="20" width="5.875" customWidth="1"/>
    <col min="24" max="24" width="8.375" customWidth="1"/>
  </cols>
  <sheetData>
    <row r="1" spans="1:33" ht="23.25" customHeight="1" x14ac:dyDescent="0.4">
      <c r="A1" t="str" cm="1">
        <f t="array" aca="1" ref="A1" ca="1">HYPERLINK("#"&amp;CELL("address",A2),"商品番号")</f>
        <v>商品番号</v>
      </c>
      <c r="B1" t="str" cm="1">
        <f t="array" aca="1" ref="B1" ca="1">HYPERLINK("#"&amp;CELL("address",INDIRECT("A"&amp;COUNT(A:A)+1)),"タイトル")</f>
        <v>タイトル</v>
      </c>
      <c r="D1" s="57" t="str">
        <f ca="1">"⬆"&amp;Sheet2!H2&amp;"⬇"&amp;Sheet2!I2&amp;"？"&amp;Sheet2!J2&amp;"★"&amp;COUNTIF(E:E,"❖")</f>
        <v>⬆0⬇0？4★0</v>
      </c>
      <c r="F1" t="s">
        <v>102</v>
      </c>
      <c r="G1" s="42" t="s">
        <v>0</v>
      </c>
      <c r="H1" s="1" t="s">
        <v>5</v>
      </c>
      <c r="I1" s="43" t="s">
        <v>36</v>
      </c>
      <c r="J1" s="2"/>
      <c r="K1" s="35">
        <v>44965.810289351852</v>
      </c>
      <c r="L1" s="2"/>
      <c r="M1" s="44" t="s">
        <v>6</v>
      </c>
      <c r="N1" s="2"/>
      <c r="O1" s="4" t="s">
        <v>7</v>
      </c>
      <c r="P1" s="30" t="s">
        <v>118</v>
      </c>
      <c r="Q1" s="3" t="s">
        <v>8</v>
      </c>
      <c r="R1" t="s">
        <v>9</v>
      </c>
      <c r="S1" s="45" t="s">
        <v>26</v>
      </c>
      <c r="T1" t="s">
        <v>119</v>
      </c>
      <c r="U1" s="46" t="str">
        <f ca="1">"⬆"&amp;COUNTIF(Sheet2!N:N,"1")&amp;"个改价"</f>
        <v>⬆5个改价</v>
      </c>
      <c r="V1" s="53" t="s">
        <v>122</v>
      </c>
      <c r="W1" s="21" t="str">
        <f ca="1">COUNTIF(INDIRECT("Sheet1!W2:W"&amp;COUNT(A:A)+1),"&lt;&gt;"&amp;"")&amp;"-改价"</f>
        <v>0-改价</v>
      </c>
      <c r="X1" t="str">
        <f ca="1">COUNTIF(INDIRECT("Sheet1!X2:X"&amp;COUNT(A:A)+1),"&lt;&gt;"&amp;"")&amp;"-発送日"</f>
        <v>0-発送日</v>
      </c>
      <c r="Y1" t="str">
        <f ca="1">COUNTIF(INDIRECT("Sheet1!Y2:Y"&amp;COUNT(A:A)+1),"&lt;&gt;")&amp;"-販売終了日"</f>
        <v>0-販売終了日</v>
      </c>
      <c r="Z1" s="47" t="s">
        <v>11</v>
      </c>
      <c r="AA1" s="48" t="s">
        <v>12</v>
      </c>
      <c r="AB1" s="48" t="s">
        <v>10</v>
      </c>
      <c r="AD1" s="49"/>
      <c r="AE1" s="50"/>
      <c r="AF1" s="49"/>
      <c r="AG1" s="51" t="s">
        <v>4</v>
      </c>
    </row>
    <row r="2" spans="1:33" ht="35.1" customHeight="1" x14ac:dyDescent="0.4">
      <c r="A2">
        <v>1023654512</v>
      </c>
      <c r="B2" t="s">
        <v>185</v>
      </c>
      <c r="C2" t="str">
        <f>HYPERLINK(_xlfn.XLOOKUP(A2,源!A:A,源!V:V,"",0,1),"网页")</f>
        <v>网页</v>
      </c>
      <c r="D2" s="36" t="str" cm="1">
        <f t="array" aca="1" ref="D2" ca="1">"单"&amp;Sheet2!G2&amp;"/库"&amp;IFERROR(IF(COUNTIF([1]在庫!$C:$C,INDIRECT("Sheet5!AL"&amp;ROW()))&gt;0,COUNTIF([1]在庫!$C:$C,INDIRECT("Sheet5!AL"&amp;ROW())),COUNTIF([1]在庫!$D:$D,INDIRECT("Sheet5!B"&amp;ROW()))),0)</f>
        <v>单0/库0</v>
      </c>
      <c r="E2" t="str">
        <f ca="1">IFERROR(IF(F2&lt;&gt;"",F2,IF(OR(AND(Sheet3!AC2="14:00",Q2&gt;0),AND(R2&lt;&gt;"",J2&gt;1)),"",IF(AND(J2&gt;=4,Sheet2!F2=0,H2&gt;5),"上架●",IF(OR(AND(J2=0,H2&lt;12),AND(J2&lt;4,H2&lt;=5,Sheet2!F2=1)),IF(Sheet2!F2=1,"下架●",""),IF(AND(J2&lt;=4,Sheet2!F2=1),"問合●",""))))),"")</f>
        <v/>
      </c>
      <c r="G2" s="40" cm="1">
        <f t="array" aca="1" ref="G2" ca="1">IFERROR(COUNTIF(INDIRECT(Sheet2!$W$2&amp;"F"&amp;Sheet2!B2&amp;":F"&amp;Sheet2!D2),"&lt;="&amp;Sheet3!L2*手数料),0)</f>
        <v>10</v>
      </c>
      <c r="H2" s="1">
        <f ca="1">IF(AND(Sheet2!L2=0,J2+L2+N2&lt;&gt;0),J2+L2+N2,Sheet2!L2)</f>
        <v>12</v>
      </c>
      <c r="I2" s="25" t="str">
        <f ca="1">HYPERLINK("https://www.qoo10.jp/GMKT.INC/Goods/Goods.aspx?goodscode="&amp;A2,IF(Sheet2!F2=0,"在庫切れ","出品中"))</f>
        <v>出品中</v>
      </c>
      <c r="J2">
        <v>8</v>
      </c>
      <c r="K2" s="29" t="s">
        <v>1083</v>
      </c>
      <c r="L2">
        <v>2</v>
      </c>
      <c r="M2" t="s">
        <v>130</v>
      </c>
      <c r="N2">
        <v>2</v>
      </c>
      <c r="O2" t="s">
        <v>25</v>
      </c>
      <c r="P2" t="str" cm="1">
        <f t="array" aca="1" ref="P2" ca="1">IF(発送日=0.583333333333333,"14:00",発送日)&amp;"/"&amp;Sheet3!AC2</f>
        <v>3/3</v>
      </c>
      <c r="Q2" cm="1">
        <f t="array" aca="1" ref="Q2" ca="1">VALUE(_xlfn.XLOOKUP(INDIRECT("A"&amp;ROW()),Sheet5!A:A,Sheet5!K:K,"",0,1))</f>
        <v>1</v>
      </c>
      <c r="R2" s="52" t="str" cm="1">
        <f t="array" aca="1" ref="R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 s="5" cm="1">
        <f t="array" aca="1" ref="S2" ca="1">VALUE(_xlfn.XLOOKUP(INDIRECT("A"&amp;ROW()),Sheet5!A:A,Sheet5!I:I,"",0,1))</f>
        <v>4532</v>
      </c>
      <c r="T2">
        <v>800</v>
      </c>
      <c r="U2" s="20">
        <f>IFERROR(_xlfn.LET(_xlpm.quyu,Sheet4!E2:J2,IF(COUNTIF(_xlpm.quyu,"&gt;0")&gt;=4,AVERAGE(_xlpm.quyu),IF(MAX(_xlpm.quyu)&gt;0,MAX(_xlpm.quyu),""))),"")</f>
        <v>3888.3333333333335</v>
      </c>
      <c r="V2" s="5" cm="1">
        <f t="array" aca="1" ref="V2" ca="1">IFERROR(IF(Sheet2!S2&lt;&gt;"",Sheet2!S2,IF(Sheet4!D2&lt;&gt;"",ROUND((Sheet4!D2+Sheet1!T2)/手数料,0)*IF($V$1&lt;&gt;"",$V$1,1),ROUND((U2+T2)/手数料,0)))*IF($V$1&lt;&gt;"",$V$1,1),"")</f>
        <v>4532</v>
      </c>
      <c r="X2" s="28"/>
    </row>
    <row r="3" spans="1:33" ht="35.1" customHeight="1" x14ac:dyDescent="0.4">
      <c r="A3">
        <v>1023654514</v>
      </c>
      <c r="B3" t="s">
        <v>186</v>
      </c>
      <c r="C3" t="str">
        <f>HYPERLINK(_xlfn.XLOOKUP(A3,源!A:A,源!V:V,"",0,1),"网页")</f>
        <v>网页</v>
      </c>
      <c r="D3" s="36" t="str" cm="1">
        <f t="array" aca="1" ref="D3" ca="1">"单"&amp;Sheet2!G3&amp;"/库"&amp;IFERROR(IF(COUNTIF([1]在庫!$C:$C,INDIRECT("Sheet5!AL"&amp;ROW()))&gt;0,COUNTIF([1]在庫!$C:$C,INDIRECT("Sheet5!AL"&amp;ROW())),COUNTIF([1]在庫!$D:$D,INDIRECT("Sheet5!B"&amp;ROW()))),0)</f>
        <v>单0/库0</v>
      </c>
      <c r="E3" t="str">
        <f ca="1">IFERROR(IF(F3&lt;&gt;"",F3,IF(OR(AND(Sheet3!AC3="14:00",Q3&gt;0),AND(R3&lt;&gt;"",J3&gt;1)),"",IF(AND(J3&gt;=4,Sheet2!F3=0,H3&gt;5),"上架●",IF(OR(AND(J3=0,H3&lt;12),AND(J3&lt;4,H3&lt;=5,Sheet2!F3=1)),IF(Sheet2!F3=1,"下架●",""),IF(AND(J3&lt;=4,Sheet2!F3=1),"問合●",""))))),"")</f>
        <v/>
      </c>
      <c r="G3" s="40" cm="1">
        <f t="array" aca="1" ref="G3" ca="1">IFERROR(COUNTIF(INDIRECT(Sheet2!$W$2&amp;"F"&amp;Sheet2!B3&amp;":F"&amp;Sheet2!D3),"&lt;="&amp;Sheet3!L3*手数料),0)</f>
        <v>14</v>
      </c>
      <c r="H3" s="1">
        <f ca="1">IF(AND(Sheet2!L3=0,J3+L3+N3&lt;&gt;0),J3+L3+N3,Sheet2!L3)</f>
        <v>18</v>
      </c>
      <c r="I3" s="25" t="str">
        <f ca="1">HYPERLINK("https://www.qoo10.jp/GMKT.INC/Goods/Goods.aspx?goodscode="&amp;A3,IF(Sheet2!F3=0,"在庫切れ","出品中"))</f>
        <v>出品中</v>
      </c>
      <c r="J3">
        <v>9</v>
      </c>
      <c r="K3" s="29" t="s">
        <v>1121</v>
      </c>
      <c r="L3">
        <v>4</v>
      </c>
      <c r="M3" t="s">
        <v>130</v>
      </c>
      <c r="N3">
        <v>5</v>
      </c>
      <c r="O3" t="s">
        <v>25</v>
      </c>
      <c r="P3" t="str" cm="1">
        <f t="array" aca="1" ref="P3" ca="1">IF(発送日=0.583333333333333,"14:00",発送日)&amp;"/"&amp;Sheet3!AC3</f>
        <v>3/3</v>
      </c>
      <c r="Q3" cm="1">
        <f t="array" aca="1" ref="Q3" ca="1">VALUE(_xlfn.XLOOKUP(INDIRECT("A"&amp;ROW()),Sheet5!A:A,Sheet5!K:K,"",0,1))</f>
        <v>1</v>
      </c>
      <c r="R3" s="52" t="str" cm="1">
        <f t="array" aca="1" ref="R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3" s="5" cm="1">
        <f t="array" aca="1" ref="S3" ca="1">VALUE(_xlfn.XLOOKUP(INDIRECT("A"&amp;ROW()),Sheet5!A:A,Sheet5!I:I,"",0,1))</f>
        <v>5467</v>
      </c>
      <c r="T3">
        <v>300</v>
      </c>
      <c r="U3" s="20">
        <f>IFERROR(_xlfn.LET(_xlpm.quyu,Sheet4!E3:J3,IF(COUNTIF(_xlpm.quyu,"&gt;0")&gt;=4,AVERAGE(_xlpm.quyu),IF(MAX(_xlpm.quyu)&gt;0,MAX(_xlpm.quyu),""))),"")</f>
        <v>4929.333333333333</v>
      </c>
      <c r="V3" s="5" cm="1">
        <f t="array" aca="1" ref="V3" ca="1">IFERROR(IF(Sheet2!S3&lt;&gt;"",Sheet2!S3,IF(Sheet4!D3&lt;&gt;"",ROUND((Sheet4!D3+Sheet1!T3)/手数料,0)*IF($V$1&lt;&gt;"",$V$1,1),ROUND((U3+T3)/手数料,0)))*IF($V$1&lt;&gt;"",$V$1,1),"")</f>
        <v>5684</v>
      </c>
      <c r="X3" s="28"/>
    </row>
    <row r="4" spans="1:33" ht="35.1" customHeight="1" x14ac:dyDescent="0.4">
      <c r="A4">
        <v>1023654515</v>
      </c>
      <c r="B4" t="s">
        <v>187</v>
      </c>
      <c r="C4" t="str">
        <f>HYPERLINK(_xlfn.XLOOKUP(A4,源!A:A,源!V:V,"",0,1),"网页")</f>
        <v>网页</v>
      </c>
      <c r="D4" s="36" t="str" cm="1">
        <f t="array" aca="1" ref="D4" ca="1">"单"&amp;Sheet2!G4&amp;"/库"&amp;IFERROR(IF(COUNTIF([1]在庫!$C:$C,INDIRECT("Sheet5!AL"&amp;ROW()))&gt;0,COUNTIF([1]在庫!$C:$C,INDIRECT("Sheet5!AL"&amp;ROW())),COUNTIF([1]在庫!$D:$D,INDIRECT("Sheet5!B"&amp;ROW()))),0)</f>
        <v>单0/库0</v>
      </c>
      <c r="E4" t="str">
        <f ca="1">IFERROR(IF(F4&lt;&gt;"",F4,IF(OR(AND(Sheet3!AC4="14:00",Q4&gt;0),AND(R4&lt;&gt;"",J4&gt;1)),"",IF(AND(J4&gt;=4,Sheet2!F4=0,H4&gt;5),"上架●",IF(OR(AND(J4=0,H4&lt;12),AND(J4&lt;4,H4&lt;=5,Sheet2!F4=1)),IF(Sheet2!F4=1,"下架●",""),IF(AND(J4&lt;=4,Sheet2!F4=1),"問合●",""))))),"")</f>
        <v/>
      </c>
      <c r="G4" s="40" cm="1">
        <f t="array" aca="1" ref="G4" ca="1">IFERROR(COUNTIF(INDIRECT(Sheet2!$W$2&amp;"F"&amp;Sheet2!B4&amp;":F"&amp;Sheet2!D4),"&lt;="&amp;Sheet3!L4*手数料),0)</f>
        <v>10</v>
      </c>
      <c r="H4" s="1">
        <f ca="1">IF(AND(Sheet2!L4=0,J4+L4+N4&lt;&gt;0),J4+L4+N4,Sheet2!L4)</f>
        <v>17</v>
      </c>
      <c r="I4" s="25" t="str">
        <f ca="1">HYPERLINK("https://www.qoo10.jp/GMKT.INC/Goods/Goods.aspx?goodscode="&amp;A4,IF(Sheet2!F4=0,"在庫切れ","出品中"))</f>
        <v>出品中</v>
      </c>
      <c r="J4">
        <v>8</v>
      </c>
      <c r="K4" s="29" t="s">
        <v>1122</v>
      </c>
      <c r="L4">
        <v>3</v>
      </c>
      <c r="M4" t="s">
        <v>130</v>
      </c>
      <c r="N4">
        <v>6</v>
      </c>
      <c r="O4" t="s">
        <v>25</v>
      </c>
      <c r="P4" t="str" cm="1">
        <f t="array" aca="1" ref="P4" ca="1">IF(発送日=0.583333333333333,"14:00",発送日)&amp;"/"&amp;Sheet3!AC4</f>
        <v>3/3</v>
      </c>
      <c r="Q4" cm="1">
        <f t="array" aca="1" ref="Q4" ca="1">VALUE(_xlfn.XLOOKUP(INDIRECT("A"&amp;ROW()),Sheet5!A:A,Sheet5!K:K,"",0,1))</f>
        <v>1</v>
      </c>
      <c r="R4" s="52" t="str" cm="1">
        <f t="array" aca="1" ref="R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4" s="5" cm="1">
        <f t="array" aca="1" ref="S4" ca="1">VALUE(_xlfn.XLOOKUP(INDIRECT("A"&amp;ROW()),Sheet5!A:A,Sheet5!I:I,"",0,1))</f>
        <v>6776</v>
      </c>
      <c r="T4">
        <v>300</v>
      </c>
      <c r="U4" s="20">
        <f>IFERROR(_xlfn.LET(_xlpm.quyu,Sheet4!E4:J4,IF(COUNTIF(_xlpm.quyu,"&gt;0")&gt;=4,AVERAGE(_xlpm.quyu),IF(MAX(_xlpm.quyu)&gt;0,MAX(_xlpm.quyu),""))),"")</f>
        <v>5839.333333333333</v>
      </c>
      <c r="V4" s="5" cm="1">
        <f t="array" aca="1" ref="V4" ca="1">IFERROR(IF(Sheet2!S4&lt;&gt;"",Sheet2!S4,IF(Sheet4!D4&lt;&gt;"",ROUND((Sheet4!D4+Sheet1!T4)/手数料,0)*IF($V$1&lt;&gt;"",$V$1,1),ROUND((U4+T4)/手数料,0)))*IF($V$1&lt;&gt;"",$V$1,1),"")</f>
        <v>6673</v>
      </c>
      <c r="X4" s="28"/>
    </row>
    <row r="5" spans="1:33" ht="35.1" customHeight="1" x14ac:dyDescent="0.4">
      <c r="A5">
        <v>1023654516</v>
      </c>
      <c r="B5" t="s">
        <v>188</v>
      </c>
      <c r="C5" t="str">
        <f>HYPERLINK(_xlfn.XLOOKUP(A5,源!A:A,源!V:V,"",0,1),"网页")</f>
        <v>网页</v>
      </c>
      <c r="D5" s="36" t="str" cm="1">
        <f t="array" aca="1" ref="D5" ca="1">"单"&amp;Sheet2!G5&amp;"/库"&amp;IFERROR(IF(COUNTIF([1]在庫!$C:$C,INDIRECT("Sheet5!AL"&amp;ROW()))&gt;0,COUNTIF([1]在庫!$C:$C,INDIRECT("Sheet5!AL"&amp;ROW())),COUNTIF([1]在庫!$D:$D,INDIRECT("Sheet5!B"&amp;ROW()))),0)</f>
        <v>单0/库0</v>
      </c>
      <c r="E5" t="str">
        <f ca="1">IFERROR(IF(F5&lt;&gt;"",F5,IF(OR(AND(Sheet3!AC5="14:00",Q5&gt;0),AND(R5&lt;&gt;"",J5&gt;1)),"",IF(AND(J5&gt;=4,Sheet2!F5=0,H5&gt;5),"上架●",IF(OR(AND(J5=0,H5&lt;12),AND(J5&lt;4,H5&lt;=5,Sheet2!F5=1)),IF(Sheet2!F5=1,"下架●",""),IF(AND(J5&lt;=4,Sheet2!F5=1),"問合●",""))))),"")</f>
        <v/>
      </c>
      <c r="G5" s="40" cm="1">
        <f t="array" aca="1" ref="G5" ca="1">IFERROR(COUNTIF(INDIRECT(Sheet2!$W$2&amp;"F"&amp;Sheet2!B5&amp;":F"&amp;Sheet2!D5),"&lt;="&amp;Sheet3!L5*手数料),0)</f>
        <v>3</v>
      </c>
      <c r="H5" s="1">
        <f ca="1">IF(AND(Sheet2!L5=0,J5+L5+N5&lt;&gt;0),J5+L5+N5,Sheet2!L5)</f>
        <v>16</v>
      </c>
      <c r="I5" s="25" t="str">
        <f ca="1">HYPERLINK("https://www.qoo10.jp/GMKT.INC/Goods/Goods.aspx?goodscode="&amp;A5,IF(Sheet2!F5=0,"在庫切れ","出品中"))</f>
        <v>出品中</v>
      </c>
      <c r="J5">
        <v>8</v>
      </c>
      <c r="K5" s="29" t="s">
        <v>1123</v>
      </c>
      <c r="L5">
        <v>3</v>
      </c>
      <c r="M5" t="s">
        <v>130</v>
      </c>
      <c r="N5">
        <v>5</v>
      </c>
      <c r="O5" t="s">
        <v>25</v>
      </c>
      <c r="P5" t="str" cm="1">
        <f t="array" aca="1" ref="P5" ca="1">IF(発送日=0.583333333333333,"14:00",発送日)&amp;"/"&amp;Sheet3!AC5</f>
        <v>3/3</v>
      </c>
      <c r="Q5" cm="1">
        <f t="array" aca="1" ref="Q5" ca="1">VALUE(_xlfn.XLOOKUP(INDIRECT("A"&amp;ROW()),Sheet5!A:A,Sheet5!K:K,"",0,1))</f>
        <v>1</v>
      </c>
      <c r="R5" s="52" t="str" cm="1">
        <f t="array" aca="1" ref="R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5" s="5" cm="1">
        <f t="array" aca="1" ref="S5" ca="1">VALUE(_xlfn.XLOOKUP(INDIRECT("A"&amp;ROW()),Sheet5!A:A,Sheet5!I:I,"",0,1))</f>
        <v>7032</v>
      </c>
      <c r="T5">
        <v>300</v>
      </c>
      <c r="U5" s="20">
        <f>IFERROR(_xlfn.LET(_xlpm.quyu,Sheet4!E5:J5,IF(COUNTIF(_xlpm.quyu,"&gt;0")&gt;=4,AVERAGE(_xlpm.quyu),IF(MAX(_xlpm.quyu)&gt;0,MAX(_xlpm.quyu),""))),"")</f>
        <v>6413.166666666667</v>
      </c>
      <c r="V5" s="5" cm="1">
        <f t="array" aca="1" ref="V5" ca="1">IFERROR(IF(Sheet2!S5&lt;&gt;"",Sheet2!S5,IF(Sheet4!D5&lt;&gt;"",ROUND((Sheet4!D5+Sheet1!T5)/手数料,0)*IF($V$1&lt;&gt;"",$V$1,1),ROUND((U5+T5)/手数料,0)))*IF($V$1&lt;&gt;"",$V$1,1),"")</f>
        <v>7032</v>
      </c>
      <c r="X5" s="28"/>
    </row>
    <row r="6" spans="1:33" ht="35.1" customHeight="1" x14ac:dyDescent="0.4">
      <c r="A6">
        <v>1023654517</v>
      </c>
      <c r="B6" t="s">
        <v>189</v>
      </c>
      <c r="C6" t="str">
        <f>HYPERLINK(_xlfn.XLOOKUP(A6,源!A:A,源!V:V,"",0,1),"网页")</f>
        <v>网页</v>
      </c>
      <c r="D6" s="36" t="str" cm="1">
        <f t="array" aca="1" ref="D6" ca="1">"单"&amp;Sheet2!G6&amp;"/库"&amp;IFERROR(IF(COUNTIF([1]在庫!$C:$C,INDIRECT("Sheet5!AL"&amp;ROW()))&gt;0,COUNTIF([1]在庫!$C:$C,INDIRECT("Sheet5!AL"&amp;ROW())),COUNTIF([1]在庫!$D:$D,INDIRECT("Sheet5!B"&amp;ROW()))),0)</f>
        <v>单0/库0</v>
      </c>
      <c r="E6" t="str">
        <f ca="1">IFERROR(IF(F6&lt;&gt;"",F6,IF(OR(AND(Sheet3!AC6="14:00",Q6&gt;0),AND(R6&lt;&gt;"",J6&gt;1)),"",IF(AND(J6&gt;=4,Sheet2!F6=0,H6&gt;5),"上架●",IF(OR(AND(J6=0,H6&lt;12),AND(J6&lt;4,H6&lt;=5,Sheet2!F6=1)),IF(Sheet2!F6=1,"下架●",""),IF(AND(J6&lt;=4,Sheet2!F6=1),"問合●",""))))),"")</f>
        <v/>
      </c>
      <c r="G6" s="40" cm="1">
        <f t="array" aca="1" ref="G6" ca="1">IFERROR(COUNTIF(INDIRECT(Sheet2!$W$2&amp;"F"&amp;Sheet2!B6&amp;":F"&amp;Sheet2!D6),"&lt;="&amp;Sheet3!L6*手数料),0)</f>
        <v>5</v>
      </c>
      <c r="H6" s="1">
        <f ca="1">IF(AND(Sheet2!L6=0,J6+L6+N6&lt;&gt;0),J6+L6+N6,Sheet2!L6)</f>
        <v>10</v>
      </c>
      <c r="I6" s="25" t="str">
        <f ca="1">HYPERLINK("https://www.qoo10.jp/GMKT.INC/Goods/Goods.aspx?goodscode="&amp;A6,IF(Sheet2!F6=0,"在庫切れ","出品中"))</f>
        <v>出品中</v>
      </c>
      <c r="J6">
        <v>6</v>
      </c>
      <c r="K6" s="29" t="s">
        <v>1124</v>
      </c>
      <c r="L6">
        <v>1</v>
      </c>
      <c r="M6" t="s">
        <v>130</v>
      </c>
      <c r="N6">
        <v>3</v>
      </c>
      <c r="O6" t="s">
        <v>25</v>
      </c>
      <c r="P6" t="str" cm="1">
        <f t="array" aca="1" ref="P6" ca="1">IF(発送日=0.583333333333333,"14:00",発送日)&amp;"/"&amp;Sheet3!AC6</f>
        <v>3/3</v>
      </c>
      <c r="Q6" cm="1">
        <f t="array" aca="1" ref="Q6" ca="1">VALUE(_xlfn.XLOOKUP(INDIRECT("A"&amp;ROW()),Sheet5!A:A,Sheet5!K:K,"",0,1))</f>
        <v>1</v>
      </c>
      <c r="R6" s="52" t="str" cm="1">
        <f t="array" aca="1" ref="R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6" s="5" cm="1">
        <f t="array" aca="1" ref="S6" ca="1">VALUE(_xlfn.XLOOKUP(INDIRECT("A"&amp;ROW()),Sheet5!A:A,Sheet5!I:I,"",0,1))</f>
        <v>8195</v>
      </c>
      <c r="T6">
        <v>300</v>
      </c>
      <c r="U6" s="20">
        <f>IFERROR(_xlfn.LET(_xlpm.quyu,Sheet4!E6:J6,IF(COUNTIF(_xlpm.quyu,"&gt;0")&gt;=4,AVERAGE(_xlpm.quyu),IF(MAX(_xlpm.quyu)&gt;0,MAX(_xlpm.quyu),""))),"")</f>
        <v>7467.333333333333</v>
      </c>
      <c r="V6" s="5" cm="1">
        <f t="array" aca="1" ref="V6" ca="1">IFERROR(IF(Sheet2!S6&lt;&gt;"",Sheet2!S6,IF(Sheet4!D6&lt;&gt;"",ROUND((Sheet4!D6+Sheet1!T6)/手数料,0)*IF($V$1&lt;&gt;"",$V$1,1),ROUND((U6+T6)/手数料,0)))*IF($V$1&lt;&gt;"",$V$1,1),"")</f>
        <v>8195</v>
      </c>
      <c r="X6" s="28"/>
    </row>
    <row r="7" spans="1:33" ht="35.1" customHeight="1" x14ac:dyDescent="0.4">
      <c r="A7">
        <v>1023654518</v>
      </c>
      <c r="B7" t="s">
        <v>190</v>
      </c>
      <c r="C7" t="str">
        <f>HYPERLINK(_xlfn.XLOOKUP(A7,源!A:A,源!V:V,"",0,1),"网页")</f>
        <v>网页</v>
      </c>
      <c r="D7" s="36" t="str" cm="1">
        <f t="array" aca="1" ref="D7" ca="1">"单"&amp;Sheet2!G7&amp;"/库"&amp;IFERROR(IF(COUNTIF([1]在庫!$C:$C,INDIRECT("Sheet5!AL"&amp;ROW()))&gt;0,COUNTIF([1]在庫!$C:$C,INDIRECT("Sheet5!AL"&amp;ROW())),COUNTIF([1]在庫!$D:$D,INDIRECT("Sheet5!B"&amp;ROW()))),0)</f>
        <v>单0/库0</v>
      </c>
      <c r="E7" t="str">
        <f ca="1">IFERROR(IF(F7&lt;&gt;"",F7,IF(OR(AND(Sheet3!AC7="14:00",Q7&gt;0),AND(R7&lt;&gt;"",J7&gt;1)),"",IF(AND(J7&gt;=4,Sheet2!F7=0,H7&gt;5),"上架●",IF(OR(AND(J7=0,H7&lt;12),AND(J7&lt;4,H7&lt;=5,Sheet2!F7=1)),IF(Sheet2!F7=1,"下架●",""),IF(AND(J7&lt;=4,Sheet2!F7=1),"問合●",""))))),"")</f>
        <v>問合●</v>
      </c>
      <c r="G7" s="40" cm="1">
        <f t="array" aca="1" ref="G7" ca="1">IFERROR(COUNTIF(INDIRECT(Sheet2!$W$2&amp;"F"&amp;Sheet2!B7&amp;":F"&amp;Sheet2!D7),"&lt;="&amp;Sheet3!L7*手数料),0)</f>
        <v>3</v>
      </c>
      <c r="H7" s="1">
        <f ca="1">IF(AND(Sheet2!L7=0,J7+L7+N7&lt;&gt;0),J7+L7+N7,Sheet2!L7)</f>
        <v>14</v>
      </c>
      <c r="I7" s="25" t="str">
        <f ca="1">HYPERLINK("https://www.qoo10.jp/GMKT.INC/Goods/Goods.aspx?goodscode="&amp;A7,IF(Sheet2!F7=0,"在庫切れ","出品中"))</f>
        <v>出品中</v>
      </c>
      <c r="J7">
        <v>4</v>
      </c>
      <c r="K7" s="29" t="s">
        <v>1125</v>
      </c>
      <c r="L7">
        <v>4</v>
      </c>
      <c r="M7" t="s">
        <v>130</v>
      </c>
      <c r="N7">
        <v>6</v>
      </c>
      <c r="O7" t="s">
        <v>25</v>
      </c>
      <c r="P7" t="str" cm="1">
        <f t="array" aca="1" ref="P7" ca="1">IF(発送日=0.583333333333333,"14:00",発送日)&amp;"/"&amp;Sheet3!AC7</f>
        <v>7/7</v>
      </c>
      <c r="Q7" cm="1">
        <f t="array" aca="1" ref="Q7" ca="1">VALUE(_xlfn.XLOOKUP(INDIRECT("A"&amp;ROW()),Sheet5!A:A,Sheet5!K:K,"",0,1))</f>
        <v>1</v>
      </c>
      <c r="R7" s="52" t="str" cm="1">
        <f t="array" aca="1" ref="R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7" s="5" cm="1">
        <f t="array" aca="1" ref="S7" ca="1">VALUE(_xlfn.XLOOKUP(INDIRECT("A"&amp;ROW()),Sheet5!A:A,Sheet5!I:I,"",0,1))</f>
        <v>7967</v>
      </c>
      <c r="T7">
        <v>300</v>
      </c>
      <c r="U7" s="20">
        <f>IFERROR(_xlfn.LET(_xlpm.quyu,Sheet4!E7:J7,IF(COUNTIF(_xlpm.quyu,"&gt;0")&gt;=4,AVERAGE(_xlpm.quyu),IF(MAX(_xlpm.quyu)&gt;0,MAX(_xlpm.quyu),""))),"")</f>
        <v>7230.25</v>
      </c>
      <c r="V7" s="5" cm="1">
        <f t="array" aca="1" ref="V7" ca="1">IFERROR(IF(Sheet2!S7&lt;&gt;"",Sheet2!S7,IF(Sheet4!D7&lt;&gt;"",ROUND((Sheet4!D7+Sheet1!T7)/手数料,0)*IF($V$1&lt;&gt;"",$V$1,1),ROUND((U7+T7)/手数料,0)))*IF($V$1&lt;&gt;"",$V$1,1),"")</f>
        <v>7901</v>
      </c>
      <c r="X7" s="28"/>
    </row>
    <row r="8" spans="1:33" ht="35.1" customHeight="1" x14ac:dyDescent="0.4">
      <c r="A8">
        <v>1023654519</v>
      </c>
      <c r="B8" t="s">
        <v>191</v>
      </c>
      <c r="C8" t="str">
        <f>HYPERLINK(_xlfn.XLOOKUP(A8,源!A:A,源!V:V,"",0,1),"网页")</f>
        <v>网页</v>
      </c>
      <c r="D8" s="36" t="str" cm="1">
        <f t="array" aca="1" ref="D8" ca="1">"单"&amp;Sheet2!G8&amp;"/库"&amp;IFERROR(IF(COUNTIF([1]在庫!$C:$C,INDIRECT("Sheet5!AL"&amp;ROW()))&gt;0,COUNTIF([1]在庫!$C:$C,INDIRECT("Sheet5!AL"&amp;ROW())),COUNTIF([1]在庫!$D:$D,INDIRECT("Sheet5!B"&amp;ROW()))),0)</f>
        <v>单0/库0</v>
      </c>
      <c r="E8" t="str">
        <f ca="1">IFERROR(IF(F8&lt;&gt;"",F8,IF(OR(AND(Sheet3!AC8="14:00",Q8&gt;0),AND(R8&lt;&gt;"",J8&gt;1)),"",IF(AND(J8&gt;=4,Sheet2!F8=0,H8&gt;5),"上架●",IF(OR(AND(J8=0,H8&lt;12),AND(J8&lt;4,H8&lt;=5,Sheet2!F8=1)),IF(Sheet2!F8=1,"下架●",""),IF(AND(J8&lt;=4,Sheet2!F8=1),"問合●",""))))),"")</f>
        <v/>
      </c>
      <c r="G8" s="40" cm="1">
        <f t="array" aca="1" ref="G8" ca="1">IFERROR(COUNTIF(INDIRECT(Sheet2!$W$2&amp;"F"&amp;Sheet2!B8&amp;":F"&amp;Sheet2!D8),"&lt;="&amp;Sheet3!L8*手数料),0)</f>
        <v>7</v>
      </c>
      <c r="H8" s="1">
        <f ca="1">IF(AND(Sheet2!L8=0,J8+L8+N8&lt;&gt;0),J8+L8+N8,Sheet2!L8)</f>
        <v>12</v>
      </c>
      <c r="I8" s="25" t="str">
        <f ca="1">HYPERLINK("https://www.qoo10.jp/GMKT.INC/Goods/Goods.aspx?goodscode="&amp;A8,IF(Sheet2!F8=0,"在庫切れ","出品中"))</f>
        <v>出品中</v>
      </c>
      <c r="J8">
        <v>9</v>
      </c>
      <c r="K8" s="29" t="s">
        <v>1101</v>
      </c>
      <c r="L8">
        <v>0</v>
      </c>
      <c r="M8" t="s">
        <v>130</v>
      </c>
      <c r="N8">
        <v>3</v>
      </c>
      <c r="O8" t="s">
        <v>25</v>
      </c>
      <c r="P8" t="str" cm="1">
        <f t="array" aca="1" ref="P8" ca="1">IF(発送日=0.583333333333333,"14:00",発送日)&amp;"/"&amp;Sheet3!AC8</f>
        <v>3/3</v>
      </c>
      <c r="Q8" cm="1">
        <f t="array" aca="1" ref="Q8" ca="1">VALUE(_xlfn.XLOOKUP(INDIRECT("A"&amp;ROW()),Sheet5!A:A,Sheet5!K:K,"",0,1))</f>
        <v>1</v>
      </c>
      <c r="R8" s="52" t="str" cm="1">
        <f t="array" aca="1" ref="R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8" s="5" cm="1">
        <f t="array" aca="1" ref="S8" ca="1">VALUE(_xlfn.XLOOKUP(INDIRECT("A"&amp;ROW()),Sheet5!A:A,Sheet5!I:I,"",0,1))</f>
        <v>10826</v>
      </c>
      <c r="T8">
        <v>800</v>
      </c>
      <c r="U8" s="20">
        <f>IFERROR(_xlfn.LET(_xlpm.quyu,Sheet4!E8:J8,IF(COUNTIF(_xlpm.quyu,"&gt;0")&gt;=4,AVERAGE(_xlpm.quyu),IF(MAX(_xlpm.quyu)&gt;0,MAX(_xlpm.quyu),""))),"")</f>
        <v>9518.6666666666661</v>
      </c>
      <c r="V8" s="5" cm="1">
        <f t="array" aca="1" ref="V8" ca="1">IFERROR(IF(Sheet2!S8&lt;&gt;"",Sheet2!S8,IF(Sheet4!D8&lt;&gt;"",ROUND((Sheet4!D8+Sheet1!T8)/手数料,0)*IF($V$1&lt;&gt;"",$V$1,1),ROUND((U8+T8)/手数料,0)))*IF($V$1&lt;&gt;"",$V$1,1),"")</f>
        <v>10826</v>
      </c>
      <c r="X8" s="28"/>
    </row>
    <row r="9" spans="1:33" ht="35.1" customHeight="1" x14ac:dyDescent="0.4">
      <c r="A9">
        <v>1023654520</v>
      </c>
      <c r="B9" t="s">
        <v>192</v>
      </c>
      <c r="C9" t="str">
        <f>HYPERLINK(_xlfn.XLOOKUP(A9,源!A:A,源!V:V,"",0,1),"网页")</f>
        <v>网页</v>
      </c>
      <c r="D9" s="36" t="str" cm="1">
        <f t="array" aca="1" ref="D9" ca="1">"单"&amp;Sheet2!G9&amp;"/库"&amp;IFERROR(IF(COUNTIF([1]在庫!$C:$C,INDIRECT("Sheet5!AL"&amp;ROW()))&gt;0,COUNTIF([1]在庫!$C:$C,INDIRECT("Sheet5!AL"&amp;ROW())),COUNTIF([1]在庫!$D:$D,INDIRECT("Sheet5!B"&amp;ROW()))),0)</f>
        <v>单0/库0</v>
      </c>
      <c r="E9" t="str">
        <f ca="1">IFERROR(IF(F9&lt;&gt;"",F9,IF(OR(AND(Sheet3!AC9="14:00",Q9&gt;0),AND(R9&lt;&gt;"",J9&gt;1)),"",IF(AND(J9&gt;=4,Sheet2!F9=0,H9&gt;5),"上架●",IF(OR(AND(J9=0,H9&lt;12),AND(J9&lt;4,H9&lt;=5,Sheet2!F9=1)),IF(Sheet2!F9=1,"下架●",""),IF(AND(J9&lt;=4,Sheet2!F9=1),"問合●",""))))),"")</f>
        <v/>
      </c>
      <c r="G9" s="40" cm="1">
        <f t="array" aca="1" ref="G9" ca="1">IFERROR(COUNTIF(INDIRECT(Sheet2!$W$2&amp;"F"&amp;Sheet2!B9&amp;":F"&amp;Sheet2!D9),"&lt;="&amp;Sheet3!L9*手数料),0)</f>
        <v>2</v>
      </c>
      <c r="H9" s="1">
        <f ca="1">IF(AND(Sheet2!L9=0,J9+L9+N9&lt;&gt;0),J9+L9+N9,Sheet2!L9)</f>
        <v>8</v>
      </c>
      <c r="I9" s="25" t="str">
        <f ca="1">HYPERLINK("https://www.qoo10.jp/GMKT.INC/Goods/Goods.aspx?goodscode="&amp;A9,IF(Sheet2!F9=0,"在庫切れ","出品中"))</f>
        <v>出品中</v>
      </c>
      <c r="J9">
        <v>7</v>
      </c>
      <c r="K9" s="29" t="s">
        <v>1126</v>
      </c>
      <c r="L9">
        <v>0</v>
      </c>
      <c r="M9" t="s">
        <v>130</v>
      </c>
      <c r="N9">
        <v>1</v>
      </c>
      <c r="O9" t="s">
        <v>25</v>
      </c>
      <c r="P9" t="str" cm="1">
        <f t="array" aca="1" ref="P9" ca="1">IF(発送日=0.583333333333333,"14:00",発送日)&amp;"/"&amp;Sheet3!AC9</f>
        <v>3/3</v>
      </c>
      <c r="Q9" cm="1">
        <f t="array" aca="1" ref="Q9" ca="1">VALUE(_xlfn.XLOOKUP(INDIRECT("A"&amp;ROW()),Sheet5!A:A,Sheet5!K:K,"",0,1))</f>
        <v>1</v>
      </c>
      <c r="R9" s="52" t="str" cm="1">
        <f t="array" aca="1" ref="R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9" s="5" cm="1">
        <f t="array" aca="1" ref="S9" ca="1">VALUE(_xlfn.XLOOKUP(INDIRECT("A"&amp;ROW()),Sheet5!A:A,Sheet5!I:I,"",0,1))</f>
        <v>12063</v>
      </c>
      <c r="T9">
        <v>800</v>
      </c>
      <c r="U9" s="20">
        <f>IFERROR(_xlfn.LET(_xlpm.quyu,Sheet4!E9:J9,IF(COUNTIF(_xlpm.quyu,"&gt;0")&gt;=4,AVERAGE(_xlpm.quyu),IF(MAX(_xlpm.quyu)&gt;0,MAX(_xlpm.quyu),""))),"")</f>
        <v>9888.3333333333339</v>
      </c>
      <c r="V9" s="5" cm="1">
        <f t="array" aca="1" ref="V9" ca="1">IFERROR(IF(Sheet2!S9&lt;&gt;"",Sheet2!S9,IF(Sheet4!D9&lt;&gt;"",ROUND((Sheet4!D9+Sheet1!T9)/手数料,0)*IF($V$1&lt;&gt;"",$V$1,1),ROUND((U9+T9)/手数料,0)))*IF($V$1&lt;&gt;"",$V$1,1),"")</f>
        <v>10706</v>
      </c>
      <c r="X9" s="28"/>
    </row>
    <row r="10" spans="1:33" ht="35.1" customHeight="1" x14ac:dyDescent="0.4">
      <c r="A10">
        <v>1023654521</v>
      </c>
      <c r="B10" t="s">
        <v>193</v>
      </c>
      <c r="C10" t="str">
        <f>HYPERLINK(_xlfn.XLOOKUP(A10,源!A:A,源!V:V,"",0,1),"网页")</f>
        <v>网页</v>
      </c>
      <c r="D10" s="36" t="str" cm="1">
        <f t="array" aca="1" ref="D10" ca="1">"单"&amp;Sheet2!G10&amp;"/库"&amp;IFERROR(IF(COUNTIF([1]在庫!$C:$C,INDIRECT("Sheet5!AL"&amp;ROW()))&gt;0,COUNTIF([1]在庫!$C:$C,INDIRECT("Sheet5!AL"&amp;ROW())),COUNTIF([1]在庫!$D:$D,INDIRECT("Sheet5!B"&amp;ROW()))),0)</f>
        <v>单1/库0</v>
      </c>
      <c r="E10" t="str">
        <f>IFERROR(IF(F10&lt;&gt;"",F10,IF(OR(AND(Sheet3!AC10="14:00",Q10&gt;0),AND(R10&lt;&gt;"",J10&gt;1)),"",IF(AND(J10&gt;=4,Sheet2!F10=0,H10&gt;5),"上架●",IF(OR(AND(J10=0,H10&lt;12),AND(J10&lt;4,H10&lt;=5,Sheet2!F10=1)),IF(Sheet2!F10=1,"下架●",""),IF(AND(J10&lt;=4,Sheet2!F10=1),"問合●",""))))),"")</f>
        <v>問合●</v>
      </c>
      <c r="F10" t="s">
        <v>19</v>
      </c>
      <c r="G10" s="40" cm="1">
        <f t="array" aca="1" ref="G10" ca="1">IFERROR(COUNTIF(INDIRECT(Sheet2!$W$2&amp;"F"&amp;Sheet2!B10&amp;":F"&amp;Sheet2!D10),"&lt;="&amp;Sheet3!L10*手数料),0)</f>
        <v>13</v>
      </c>
      <c r="H10" s="1">
        <f ca="1">IF(AND(Sheet2!L10=0,J10+L10+N10&lt;&gt;0),J10+L10+N10,Sheet2!L10)</f>
        <v>16</v>
      </c>
      <c r="I10" s="25" t="str">
        <f ca="1">HYPERLINK("https://www.qoo10.jp/GMKT.INC/Goods/Goods.aspx?goodscode="&amp;A10,IF(Sheet2!F10=0,"在庫切れ","出品中"))</f>
        <v>出品中</v>
      </c>
      <c r="J10">
        <v>8</v>
      </c>
      <c r="K10" s="29" t="s">
        <v>1127</v>
      </c>
      <c r="L10">
        <v>3</v>
      </c>
      <c r="M10" t="s">
        <v>130</v>
      </c>
      <c r="N10">
        <v>5</v>
      </c>
      <c r="O10" t="s">
        <v>25</v>
      </c>
      <c r="P10" t="str" cm="1">
        <f t="array" aca="1" ref="P10" ca="1">IF(発送日=0.583333333333333,"14:00",発送日)&amp;"/"&amp;Sheet3!AC10</f>
        <v>3/3</v>
      </c>
      <c r="Q10" cm="1">
        <f t="array" aca="1" ref="Q10" ca="1">VALUE(_xlfn.XLOOKUP(INDIRECT("A"&amp;ROW()),Sheet5!A:A,Sheet5!K:K,"",0,1))</f>
        <v>1</v>
      </c>
      <c r="R10" s="52" t="str" cm="1">
        <f t="array" aca="1" ref="R1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0" s="5" cm="1">
        <f t="array" aca="1" ref="S10" ca="1">VALUE(_xlfn.XLOOKUP(INDIRECT("A"&amp;ROW()),Sheet5!A:A,Sheet5!I:I,"",0,1))</f>
        <v>7947</v>
      </c>
      <c r="T10">
        <v>300</v>
      </c>
      <c r="U10" s="20">
        <f>IFERROR(_xlfn.LET(_xlpm.quyu,Sheet4!E10:J10,IF(COUNTIF(_xlpm.quyu,"&gt;0")&gt;=4,AVERAGE(_xlpm.quyu),IF(MAX(_xlpm.quyu)&gt;0,MAX(_xlpm.quyu),""))),"")</f>
        <v>6664.666666666667</v>
      </c>
      <c r="V10" s="5" cm="1">
        <f t="array" aca="1" ref="V10" ca="1">IFERROR(IF(Sheet2!S10&lt;&gt;"",Sheet2!S10,IF(Sheet4!D10&lt;&gt;"",ROUND((Sheet4!D10+Sheet1!T10)/手数料,0)*IF($V$1&lt;&gt;"",$V$1,1),ROUND((U10+T10)/手数料,0)))*IF($V$1&lt;&gt;"",$V$1,1),"")</f>
        <v>7445</v>
      </c>
      <c r="X10" s="28"/>
    </row>
    <row r="11" spans="1:33" ht="35.1" customHeight="1" x14ac:dyDescent="0.4">
      <c r="A11">
        <v>1023654523</v>
      </c>
      <c r="B11" t="s">
        <v>194</v>
      </c>
      <c r="C11" t="str">
        <f>HYPERLINK(_xlfn.XLOOKUP(A11,源!A:A,源!V:V,"",0,1),"网页")</f>
        <v>网页</v>
      </c>
      <c r="D11" s="36" t="str" cm="1">
        <f t="array" aca="1" ref="D11" ca="1">"单"&amp;Sheet2!G11&amp;"/库"&amp;IFERROR(IF(COUNTIF([1]在庫!$C:$C,INDIRECT("Sheet5!AL"&amp;ROW()))&gt;0,COUNTIF([1]在庫!$C:$C,INDIRECT("Sheet5!AL"&amp;ROW())),COUNTIF([1]在庫!$D:$D,INDIRECT("Sheet5!B"&amp;ROW()))),0)</f>
        <v>单0/库0</v>
      </c>
      <c r="E11" t="str">
        <f ca="1">IFERROR(IF(F11&lt;&gt;"",F11,IF(OR(AND(Sheet3!AC11="14:00",Q11&gt;0),AND(R11&lt;&gt;"",J11&gt;1)),"",IF(AND(J11&gt;=4,Sheet2!F11=0,H11&gt;5),"上架●",IF(OR(AND(J11=0,H11&lt;12),AND(J11&lt;4,H11&lt;=5,Sheet2!F11=1)),IF(Sheet2!F11=1,"下架●",""),IF(AND(J11&lt;=4,Sheet2!F11=1),"問合●",""))))),"")</f>
        <v/>
      </c>
      <c r="G11" s="40" cm="1">
        <f t="array" aca="1" ref="G11" ca="1">IFERROR(COUNTIF(INDIRECT(Sheet2!$W$2&amp;"F"&amp;Sheet2!B11&amp;":F"&amp;Sheet2!D11),"&lt;="&amp;Sheet3!L11*手数料),0)</f>
        <v>8</v>
      </c>
      <c r="H11" s="1">
        <f ca="1">IF(AND(Sheet2!L11=0,J11+L11+N11&lt;&gt;0),J11+L11+N11,Sheet2!L11)</f>
        <v>16</v>
      </c>
      <c r="I11" s="25" t="str">
        <f ca="1">HYPERLINK("https://www.qoo10.jp/GMKT.INC/Goods/Goods.aspx?goodscode="&amp;A11,IF(Sheet2!F11=0,"在庫切れ","出品中"))</f>
        <v>出品中</v>
      </c>
      <c r="J11">
        <v>13</v>
      </c>
      <c r="K11" s="29" t="s">
        <v>1102</v>
      </c>
      <c r="L11">
        <v>1</v>
      </c>
      <c r="M11" t="s">
        <v>130</v>
      </c>
      <c r="N11">
        <v>2</v>
      </c>
      <c r="O11" t="s">
        <v>25</v>
      </c>
      <c r="P11" t="str" cm="1">
        <f t="array" aca="1" ref="P11" ca="1">IF(発送日=0.583333333333333,"14:00",発送日)&amp;"/"&amp;Sheet3!AC11</f>
        <v>3/3</v>
      </c>
      <c r="Q11" cm="1">
        <f t="array" aca="1" ref="Q11" ca="1">VALUE(_xlfn.XLOOKUP(INDIRECT("A"&amp;ROW()),Sheet5!A:A,Sheet5!K:K,"",0,1))</f>
        <v>1</v>
      </c>
      <c r="R11" s="52" t="str" cm="1">
        <f t="array" aca="1" ref="R1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1" s="5" cm="1">
        <f t="array" aca="1" ref="S11" ca="1">VALUE(_xlfn.XLOOKUP(INDIRECT("A"&amp;ROW()),Sheet5!A:A,Sheet5!I:I,"",0,1))</f>
        <v>10858</v>
      </c>
      <c r="T11">
        <v>800</v>
      </c>
      <c r="U11" s="20">
        <f>IFERROR(_xlfn.LET(_xlpm.quyu,Sheet4!E11:J11,IF(COUNTIF(_xlpm.quyu,"&gt;0")&gt;=4,AVERAGE(_xlpm.quyu),IF(MAX(_xlpm.quyu)&gt;0,MAX(_xlpm.quyu),""))),"")</f>
        <v>9607.1666666666661</v>
      </c>
      <c r="V11" s="5" cm="1">
        <f t="array" aca="1" ref="V11" ca="1">IFERROR(IF(Sheet2!S11&lt;&gt;"",Sheet2!S11,IF(Sheet4!D11&lt;&gt;"",ROUND((Sheet4!D11+Sheet1!T11)/手数料,0)*IF($V$1&lt;&gt;"",$V$1,1),ROUND((U11+T11)/手数料,0)))*IF($V$1&lt;&gt;"",$V$1,1),"")</f>
        <v>10858</v>
      </c>
      <c r="X11" s="28"/>
    </row>
    <row r="12" spans="1:33" ht="35.1" customHeight="1" x14ac:dyDescent="0.4">
      <c r="A12">
        <v>1023654522</v>
      </c>
      <c r="B12" t="s">
        <v>195</v>
      </c>
      <c r="C12" t="str">
        <f>HYPERLINK(_xlfn.XLOOKUP(A12,源!A:A,源!V:V,"",0,1),"网页")</f>
        <v>网页</v>
      </c>
      <c r="D12" s="36" t="str" cm="1">
        <f t="array" aca="1" ref="D12" ca="1">"单"&amp;Sheet2!G12&amp;"/库"&amp;IFERROR(IF(COUNTIF([1]在庫!$C:$C,INDIRECT("Sheet5!AL"&amp;ROW()))&gt;0,COUNTIF([1]在庫!$C:$C,INDIRECT("Sheet5!AL"&amp;ROW())),COUNTIF([1]在庫!$D:$D,INDIRECT("Sheet5!B"&amp;ROW()))),0)</f>
        <v>单0/库0</v>
      </c>
      <c r="E12" t="str">
        <f ca="1">IFERROR(IF(F12&lt;&gt;"",F12,IF(OR(AND(Sheet3!AC12="14:00",Q12&gt;0),AND(R12&lt;&gt;"",J12&gt;1)),"",IF(AND(J12&gt;=4,Sheet2!F12=0,H12&gt;5),"上架●",IF(OR(AND(J12=0,H12&lt;12),AND(J12&lt;4,H12&lt;=5,Sheet2!F12=1)),IF(Sheet2!F12=1,"下架●",""),IF(AND(J12&lt;=4,Sheet2!F12=1),"問合●",""))))),"")</f>
        <v/>
      </c>
      <c r="G12" s="40" cm="1">
        <f t="array" aca="1" ref="G12" ca="1">IFERROR(COUNTIF(INDIRECT(Sheet2!$W$2&amp;"F"&amp;Sheet2!B12&amp;":F"&amp;Sheet2!D12),"&lt;="&amp;Sheet3!L12*手数料),0)</f>
        <v>6</v>
      </c>
      <c r="H12" s="1">
        <f ca="1">IF(AND(Sheet2!L12=0,J12+L12+N12&lt;&gt;0),J12+L12+N12,Sheet2!L12)</f>
        <v>16</v>
      </c>
      <c r="I12" s="25" t="str">
        <f ca="1">HYPERLINK("https://www.qoo10.jp/GMKT.INC/Goods/Goods.aspx?goodscode="&amp;A12,IF(Sheet2!F12=0,"在庫切れ","出品中"))</f>
        <v>出品中</v>
      </c>
      <c r="J12">
        <v>7</v>
      </c>
      <c r="K12" s="29" t="s">
        <v>1128</v>
      </c>
      <c r="L12">
        <v>3</v>
      </c>
      <c r="M12" t="s">
        <v>130</v>
      </c>
      <c r="N12">
        <v>6</v>
      </c>
      <c r="O12" t="s">
        <v>25</v>
      </c>
      <c r="P12" t="str" cm="1">
        <f t="array" aca="1" ref="P12" ca="1">IF(発送日=0.583333333333333,"14:00",発送日)&amp;"/"&amp;Sheet3!AC12</f>
        <v>3/3</v>
      </c>
      <c r="Q12" cm="1">
        <f t="array" aca="1" ref="Q12" ca="1">VALUE(_xlfn.XLOOKUP(INDIRECT("A"&amp;ROW()),Sheet5!A:A,Sheet5!K:K,"",0,1))</f>
        <v>1</v>
      </c>
      <c r="R12" s="52" t="str" cm="1">
        <f t="array" aca="1" ref="R1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2" s="5" cm="1">
        <f t="array" aca="1" ref="S12" ca="1">VALUE(_xlfn.XLOOKUP(INDIRECT("A"&amp;ROW()),Sheet5!A:A,Sheet5!I:I,"",0,1))</f>
        <v>3728</v>
      </c>
      <c r="T12">
        <v>300</v>
      </c>
      <c r="U12" s="20">
        <f>IFERROR(_xlfn.LET(_xlpm.quyu,Sheet4!E12:J12,IF(COUNTIF(_xlpm.quyu,"&gt;0")&gt;=4,AVERAGE(_xlpm.quyu),IF(MAX(_xlpm.quyu)&gt;0,MAX(_xlpm.quyu),""))),"")</f>
        <v>3310.8333333333335</v>
      </c>
      <c r="V12" s="5" cm="1">
        <f t="array" aca="1" ref="V12" ca="1">IFERROR(IF(Sheet2!S12&lt;&gt;"",Sheet2!S12,IF(Sheet4!D12&lt;&gt;"",ROUND((Sheet4!D12+Sheet1!T12)/手数料,0)*IF($V$1&lt;&gt;"",$V$1,1),ROUND((U12+T12)/手数料,0)))*IF($V$1&lt;&gt;"",$V$1,1),"")</f>
        <v>3728</v>
      </c>
      <c r="X12" s="28"/>
    </row>
    <row r="13" spans="1:33" ht="35.1" customHeight="1" x14ac:dyDescent="0.4">
      <c r="A13">
        <v>1023654524</v>
      </c>
      <c r="B13" t="s">
        <v>196</v>
      </c>
      <c r="C13" t="str">
        <f>HYPERLINK(_xlfn.XLOOKUP(A13,源!A:A,源!V:V,"",0,1),"网页")</f>
        <v>网页</v>
      </c>
      <c r="D13" s="36" t="str" cm="1">
        <f t="array" aca="1" ref="D13" ca="1">"单"&amp;Sheet2!G13&amp;"/库"&amp;IFERROR(IF(COUNTIF([1]在庫!$C:$C,INDIRECT("Sheet5!AL"&amp;ROW()))&gt;0,COUNTIF([1]在庫!$C:$C,INDIRECT("Sheet5!AL"&amp;ROW())),COUNTIF([1]在庫!$D:$D,INDIRECT("Sheet5!B"&amp;ROW()))),0)</f>
        <v>单0/库0</v>
      </c>
      <c r="E13" t="str">
        <f ca="1">IFERROR(IF(F13&lt;&gt;"",F13,IF(OR(AND(Sheet3!AC13="14:00",Q13&gt;0),AND(R13&lt;&gt;"",J13&gt;1)),"",IF(AND(J13&gt;=4,Sheet2!F13=0,H13&gt;5),"上架●",IF(OR(AND(J13=0,H13&lt;12),AND(J13&lt;4,H13&lt;=5,Sheet2!F13=1)),IF(Sheet2!F13=1,"下架●",""),IF(AND(J13&lt;=4,Sheet2!F13=1),"問合●",""))))),"")</f>
        <v/>
      </c>
      <c r="G13" s="40" cm="1">
        <f t="array" aca="1" ref="G13" ca="1">IFERROR(COUNTIF(INDIRECT(Sheet2!$W$2&amp;"F"&amp;Sheet2!B13&amp;":F"&amp;Sheet2!D13),"&lt;="&amp;Sheet3!L13*手数料),0)</f>
        <v>8</v>
      </c>
      <c r="H13" s="1">
        <f ca="1">IF(AND(Sheet2!L13=0,J13+L13+N13&lt;&gt;0),J13+L13+N13,Sheet2!L13)</f>
        <v>10</v>
      </c>
      <c r="I13" s="25" t="str">
        <f ca="1">HYPERLINK("https://www.qoo10.jp/GMKT.INC/Goods/Goods.aspx?goodscode="&amp;A13,IF(Sheet2!F13=0,"在庫切れ","出品中"))</f>
        <v>出品中</v>
      </c>
      <c r="J13">
        <v>5</v>
      </c>
      <c r="K13" s="29" t="s">
        <v>1093</v>
      </c>
      <c r="L13">
        <v>3</v>
      </c>
      <c r="M13" t="s">
        <v>130</v>
      </c>
      <c r="N13">
        <v>2</v>
      </c>
      <c r="O13" t="s">
        <v>25</v>
      </c>
      <c r="P13" t="str" cm="1">
        <f t="array" aca="1" ref="P13" ca="1">IF(発送日=0.583333333333333,"14:00",発送日)&amp;"/"&amp;Sheet3!AC13</f>
        <v>7/7</v>
      </c>
      <c r="Q13" cm="1">
        <f t="array" aca="1" ref="Q13" ca="1">VALUE(_xlfn.XLOOKUP(INDIRECT("A"&amp;ROW()),Sheet5!A:A,Sheet5!K:K,"",0,1))</f>
        <v>1</v>
      </c>
      <c r="R13" s="52" t="str" cm="1">
        <f t="array" aca="1" ref="R1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3" s="5" cm="1">
        <f t="array" aca="1" ref="S13" ca="1">VALUE(_xlfn.XLOOKUP(INDIRECT("A"&amp;ROW()),Sheet5!A:A,Sheet5!I:I,"",0,1))</f>
        <v>4362</v>
      </c>
      <c r="T13">
        <v>300</v>
      </c>
      <c r="U13" s="20">
        <f>IFERROR(_xlfn.LET(_xlpm.quyu,Sheet4!E13:J13,IF(COUNTIF(_xlpm.quyu,"&gt;0")&gt;=4,AVERAGE(_xlpm.quyu),IF(MAX(_xlpm.quyu)&gt;0,MAX(_xlpm.quyu),""))),"")</f>
        <v>3674</v>
      </c>
      <c r="V13" s="5" cm="1">
        <f t="array" aca="1" ref="V13" ca="1">IFERROR(IF(Sheet2!S13&lt;&gt;"",Sheet2!S13,IF(Sheet4!D13&lt;&gt;"",ROUND((Sheet4!D13+Sheet1!T13)/手数料,0)*IF($V$1&lt;&gt;"",$V$1,1),ROUND((U13+T13)/手数料,0)))*IF($V$1&lt;&gt;"",$V$1,1),"")</f>
        <v>4362</v>
      </c>
      <c r="X13" s="28"/>
    </row>
    <row r="14" spans="1:33" ht="35.1" customHeight="1" x14ac:dyDescent="0.4">
      <c r="A14">
        <v>1023654525</v>
      </c>
      <c r="B14" t="s">
        <v>197</v>
      </c>
      <c r="C14" t="str">
        <f>HYPERLINK(_xlfn.XLOOKUP(A14,源!A:A,源!V:V,"",0,1),"网页")</f>
        <v>网页</v>
      </c>
      <c r="D14" s="36" t="str" cm="1">
        <f t="array" aca="1" ref="D14" ca="1">"单"&amp;Sheet2!G14&amp;"/库"&amp;IFERROR(IF(COUNTIF([1]在庫!$C:$C,INDIRECT("Sheet5!AL"&amp;ROW()))&gt;0,COUNTIF([1]在庫!$C:$C,INDIRECT("Sheet5!AL"&amp;ROW())),COUNTIF([1]在庫!$D:$D,INDIRECT("Sheet5!B"&amp;ROW()))),0)</f>
        <v>单0/库0</v>
      </c>
      <c r="E14" t="str">
        <f ca="1">IFERROR(IF(F14&lt;&gt;"",F14,IF(OR(AND(Sheet3!AC14="14:00",Q14&gt;0),AND(R14&lt;&gt;"",J14&gt;1)),"",IF(AND(J14&gt;=4,Sheet2!F14=0,H14&gt;5),"上架●",IF(OR(AND(J14=0,H14&lt;12),AND(J14&lt;4,H14&lt;=5,Sheet2!F14=1)),IF(Sheet2!F14=1,"下架●",""),IF(AND(J14&lt;=4,Sheet2!F14=1),"問合●",""))))),"")</f>
        <v>問合●</v>
      </c>
      <c r="G14" s="40" cm="1">
        <f t="array" aca="1" ref="G14" ca="1">IFERROR(COUNTIF(INDIRECT(Sheet2!$W$2&amp;"F"&amp;Sheet2!B14&amp;":F"&amp;Sheet2!D14),"&lt;="&amp;Sheet3!L14*手数料),0)</f>
        <v>2</v>
      </c>
      <c r="H14" s="1">
        <f ca="1">IF(AND(Sheet2!L14=0,J14+L14+N14&lt;&gt;0),J14+L14+N14,Sheet2!L14)</f>
        <v>9</v>
      </c>
      <c r="I14" s="25" t="str">
        <f ca="1">HYPERLINK("https://www.qoo10.jp/GMKT.INC/Goods/Goods.aspx?goodscode="&amp;A14,IF(Sheet2!F14=0,"在庫切れ","出品中"))</f>
        <v>出品中</v>
      </c>
      <c r="J14">
        <v>4</v>
      </c>
      <c r="K14" s="29" t="s">
        <v>1129</v>
      </c>
      <c r="L14">
        <v>2</v>
      </c>
      <c r="M14" t="s">
        <v>130</v>
      </c>
      <c r="N14">
        <v>3</v>
      </c>
      <c r="O14" t="s">
        <v>25</v>
      </c>
      <c r="P14" t="str" cm="1">
        <f t="array" aca="1" ref="P14" ca="1">IF(発送日=0.583333333333333,"14:00",発送日)&amp;"/"&amp;Sheet3!AC14</f>
        <v>3/7</v>
      </c>
      <c r="Q14" cm="1">
        <f t="array" aca="1" ref="Q14" ca="1">VALUE(_xlfn.XLOOKUP(INDIRECT("A"&amp;ROW()),Sheet5!A:A,Sheet5!K:K,"",0,1))</f>
        <v>1</v>
      </c>
      <c r="R14" s="52" t="str" cm="1">
        <f t="array" aca="1" ref="R1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4" s="5" cm="1">
        <f t="array" aca="1" ref="S14" ca="1">VALUE(_xlfn.XLOOKUP(INDIRECT("A"&amp;ROW()),Sheet5!A:A,Sheet5!I:I,"",0,1))</f>
        <v>4217</v>
      </c>
      <c r="T14">
        <v>300</v>
      </c>
      <c r="U14" s="20">
        <f>IFERROR(_xlfn.LET(_xlpm.quyu,Sheet4!E14:J14,IF(COUNTIF(_xlpm.quyu,"&gt;0")&gt;=4,AVERAGE(_xlpm.quyu),IF(MAX(_xlpm.quyu)&gt;0,MAX(_xlpm.quyu),""))),"")</f>
        <v>3937</v>
      </c>
      <c r="V14" s="5" cm="1">
        <f t="array" aca="1" ref="V14" ca="1">IFERROR(IF(Sheet2!S14&lt;&gt;"",Sheet2!S14,IF(Sheet4!D14&lt;&gt;"",ROUND((Sheet4!D14+Sheet1!T14)/手数料,0)*IF($V$1&lt;&gt;"",$V$1,1),ROUND((U14+T14)/手数料,0)))*IF($V$1&lt;&gt;"",$V$1,1),"")</f>
        <v>4263</v>
      </c>
      <c r="X14" s="28"/>
    </row>
    <row r="15" spans="1:33" ht="35.1" customHeight="1" x14ac:dyDescent="0.4">
      <c r="A15">
        <v>1023654526</v>
      </c>
      <c r="B15" t="s">
        <v>198</v>
      </c>
      <c r="C15" t="str">
        <f>HYPERLINK(_xlfn.XLOOKUP(A15,源!A:A,源!V:V,"",0,1),"网页")</f>
        <v>网页</v>
      </c>
      <c r="D15" s="36" t="str" cm="1">
        <f t="array" aca="1" ref="D15" ca="1">"单"&amp;Sheet2!G15&amp;"/库"&amp;IFERROR(IF(COUNTIF([1]在庫!$C:$C,INDIRECT("Sheet5!AL"&amp;ROW()))&gt;0,COUNTIF([1]在庫!$C:$C,INDIRECT("Sheet5!AL"&amp;ROW())),COUNTIF([1]在庫!$D:$D,INDIRECT("Sheet5!B"&amp;ROW()))),0)</f>
        <v>单0/库0</v>
      </c>
      <c r="E15" t="str">
        <f ca="1">IFERROR(IF(F15&lt;&gt;"",F15,IF(OR(AND(Sheet3!AC15="14:00",Q15&gt;0),AND(R15&lt;&gt;"",J15&gt;1)),"",IF(AND(J15&gt;=4,Sheet2!F15=0,H15&gt;5),"上架●",IF(OR(AND(J15=0,H15&lt;12),AND(J15&lt;4,H15&lt;=5,Sheet2!F15=1)),IF(Sheet2!F15=1,"下架●",""),IF(AND(J15&lt;=4,Sheet2!F15=1),"問合●",""))))),"")</f>
        <v/>
      </c>
      <c r="G15" s="40" cm="1">
        <f t="array" aca="1" ref="G15" ca="1">IFERROR(COUNTIF(INDIRECT(Sheet2!$W$2&amp;"F"&amp;Sheet2!B15&amp;":F"&amp;Sheet2!D15),"&lt;="&amp;Sheet3!L15*手数料),0)</f>
        <v>3</v>
      </c>
      <c r="H15" s="1">
        <f ca="1">IF(AND(Sheet2!L15=0,J15+L15+N15&lt;&gt;0),J15+L15+N15,Sheet2!L15)</f>
        <v>14</v>
      </c>
      <c r="I15" s="25" t="str">
        <f ca="1">HYPERLINK("https://www.qoo10.jp/GMKT.INC/Goods/Goods.aspx?goodscode="&amp;A15,IF(Sheet2!F15=0,"在庫切れ","出品中"))</f>
        <v>出品中</v>
      </c>
      <c r="J15">
        <v>8</v>
      </c>
      <c r="K15" s="29" t="s">
        <v>1130</v>
      </c>
      <c r="L15">
        <v>3</v>
      </c>
      <c r="M15" t="s">
        <v>130</v>
      </c>
      <c r="N15">
        <v>3</v>
      </c>
      <c r="O15" t="s">
        <v>25</v>
      </c>
      <c r="P15" t="str" cm="1">
        <f t="array" aca="1" ref="P15" ca="1">IF(発送日=0.583333333333333,"14:00",発送日)&amp;"/"&amp;Sheet3!AC15</f>
        <v>3/3</v>
      </c>
      <c r="Q15" cm="1">
        <f t="array" aca="1" ref="Q15" ca="1">VALUE(_xlfn.XLOOKUP(INDIRECT("A"&amp;ROW()),Sheet5!A:A,Sheet5!K:K,"",0,1))</f>
        <v>1</v>
      </c>
      <c r="R15" s="52" t="str" cm="1">
        <f t="array" aca="1" ref="R1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5" s="5" cm="1">
        <f t="array" aca="1" ref="S15" ca="1">VALUE(_xlfn.XLOOKUP(INDIRECT("A"&amp;ROW()),Sheet5!A:A,Sheet5!I:I,"",0,1))</f>
        <v>4141</v>
      </c>
      <c r="T15">
        <v>300</v>
      </c>
      <c r="U15" s="20">
        <f>IFERROR(_xlfn.LET(_xlpm.quyu,Sheet4!E15:J15,IF(COUNTIF(_xlpm.quyu,"&gt;0")&gt;=4,AVERAGE(_xlpm.quyu),IF(MAX(_xlpm.quyu)&gt;0,MAX(_xlpm.quyu),""))),"")</f>
        <v>3808.6666666666665</v>
      </c>
      <c r="V15" s="5" cm="1">
        <f t="array" aca="1" ref="V15" ca="1">IFERROR(IF(Sheet2!S15&lt;&gt;"",Sheet2!S15,IF(Sheet4!D15&lt;&gt;"",ROUND((Sheet4!D15+Sheet1!T15)/手数料,0)*IF($V$1&lt;&gt;"",$V$1,1),ROUND((U15+T15)/手数料,0)))*IF($V$1&lt;&gt;"",$V$1,1),"")</f>
        <v>4141</v>
      </c>
      <c r="X15" s="28"/>
    </row>
    <row r="16" spans="1:33" ht="35.1" customHeight="1" x14ac:dyDescent="0.4">
      <c r="A16">
        <v>1023654527</v>
      </c>
      <c r="B16" t="s">
        <v>199</v>
      </c>
      <c r="C16" t="str">
        <f>HYPERLINK(_xlfn.XLOOKUP(A16,源!A:A,源!V:V,"",0,1),"网页")</f>
        <v>网页</v>
      </c>
      <c r="D16" s="36" t="str" cm="1">
        <f t="array" aca="1" ref="D16" ca="1">"单"&amp;Sheet2!G16&amp;"/库"&amp;IFERROR(IF(COUNTIF([1]在庫!$C:$C,INDIRECT("Sheet5!AL"&amp;ROW()))&gt;0,COUNTIF([1]在庫!$C:$C,INDIRECT("Sheet5!AL"&amp;ROW())),COUNTIF([1]在庫!$D:$D,INDIRECT("Sheet5!B"&amp;ROW()))),0)</f>
        <v>单0/库0</v>
      </c>
      <c r="E16" t="str">
        <f ca="1">IFERROR(IF(F16&lt;&gt;"",F16,IF(OR(AND(Sheet3!AC16="14:00",Q16&gt;0),AND(R16&lt;&gt;"",J16&gt;1)),"",IF(AND(J16&gt;=4,Sheet2!F16=0,H16&gt;5),"上架●",IF(OR(AND(J16=0,H16&lt;12),AND(J16&lt;4,H16&lt;=5,Sheet2!F16=1)),IF(Sheet2!F16=1,"下架●",""),IF(AND(J16&lt;=4,Sheet2!F16=1),"問合●",""))))),"")</f>
        <v/>
      </c>
      <c r="G16" s="40" cm="1">
        <f t="array" aca="1" ref="G16" ca="1">IFERROR(COUNTIF(INDIRECT(Sheet2!$W$2&amp;"F"&amp;Sheet2!B16&amp;":F"&amp;Sheet2!D16),"&lt;="&amp;Sheet3!L16*手数料),0)</f>
        <v>5</v>
      </c>
      <c r="H16" s="1">
        <f ca="1">IF(AND(Sheet2!L16=0,J16+L16+N16&lt;&gt;0),J16+L16+N16,Sheet2!L16)</f>
        <v>5</v>
      </c>
      <c r="I16" s="25" t="str">
        <f ca="1">HYPERLINK("https://www.qoo10.jp/GMKT.INC/Goods/Goods.aspx?goodscode="&amp;A16,IF(Sheet2!F16=0,"在庫切れ","出品中"))</f>
        <v>在庫切れ</v>
      </c>
      <c r="J16">
        <v>1</v>
      </c>
      <c r="K16" s="29" t="s">
        <v>1131</v>
      </c>
      <c r="L16">
        <v>1</v>
      </c>
      <c r="M16" t="s">
        <v>130</v>
      </c>
      <c r="N16">
        <v>3</v>
      </c>
      <c r="O16" t="s">
        <v>25</v>
      </c>
      <c r="P16" t="str" cm="1">
        <f t="array" aca="1" ref="P16" ca="1">IF(発送日=0.583333333333333,"14:00",発送日)&amp;"/"&amp;Sheet3!AC16</f>
        <v>3/14</v>
      </c>
      <c r="Q16" cm="1">
        <f t="array" aca="1" ref="Q16" ca="1">VALUE(_xlfn.XLOOKUP(INDIRECT("A"&amp;ROW()),Sheet5!A:A,Sheet5!K:K,"",0,1))</f>
        <v>0</v>
      </c>
      <c r="R16" s="52" t="str" cm="1">
        <f t="array" aca="1" ref="R1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6" s="5" cm="1">
        <f t="array" aca="1" ref="S16" ca="1">VALUE(_xlfn.XLOOKUP(INDIRECT("A"&amp;ROW()),Sheet5!A:A,Sheet5!I:I,"",0,1))</f>
        <v>6347</v>
      </c>
      <c r="T16">
        <v>300</v>
      </c>
      <c r="U16" s="20">
        <f>IFERROR(_xlfn.LET(_xlpm.quyu,Sheet4!E16:J16,IF(COUNTIF(_xlpm.quyu,"&gt;0")&gt;=4,AVERAGE(_xlpm.quyu),IF(MAX(_xlpm.quyu)&gt;0,MAX(_xlpm.quyu),""))),"")</f>
        <v>4179</v>
      </c>
      <c r="V16" s="5" cm="1">
        <f t="array" aca="1" ref="V16" ca="1">IFERROR(IF(Sheet2!S16&lt;&gt;"",Sheet2!S16,IF(Sheet4!D16&lt;&gt;"",ROUND((Sheet4!D16+Sheet1!T16)/手数料,0)*IF($V$1&lt;&gt;"",$V$1,1),ROUND((U16+T16)/手数料,0)))*IF($V$1&lt;&gt;"",$V$1,1),"")</f>
        <v>4922</v>
      </c>
      <c r="X16" s="28"/>
    </row>
    <row r="17" spans="1:24" ht="35.1" customHeight="1" x14ac:dyDescent="0.4">
      <c r="A17">
        <v>1023654528</v>
      </c>
      <c r="B17" t="s">
        <v>200</v>
      </c>
      <c r="C17" t="str">
        <f>HYPERLINK(_xlfn.XLOOKUP(A17,源!A:A,源!V:V,"",0,1),"网页")</f>
        <v>网页</v>
      </c>
      <c r="D17" s="36" t="str" cm="1">
        <f t="array" aca="1" ref="D17" ca="1">"单"&amp;Sheet2!G17&amp;"/库"&amp;IFERROR(IF(COUNTIF([1]在庫!$C:$C,INDIRECT("Sheet5!AL"&amp;ROW()))&gt;0,COUNTIF([1]在庫!$C:$C,INDIRECT("Sheet5!AL"&amp;ROW())),COUNTIF([1]在庫!$D:$D,INDIRECT("Sheet5!B"&amp;ROW()))),0)</f>
        <v>单0/库0</v>
      </c>
      <c r="E17" t="str">
        <f ca="1">IFERROR(IF(F17&lt;&gt;"",F17,IF(OR(AND(Sheet3!AC17="14:00",Q17&gt;0),AND(R17&lt;&gt;"",J17&gt;1)),"",IF(AND(J17&gt;=4,Sheet2!F17=0,H17&gt;5),"上架●",IF(OR(AND(J17=0,H17&lt;12),AND(J17&lt;4,H17&lt;=5,Sheet2!F17=1)),IF(Sheet2!F17=1,"下架●",""),IF(AND(J17&lt;=4,Sheet2!F17=1),"問合●",""))))),"")</f>
        <v/>
      </c>
      <c r="G17" s="40" cm="1">
        <f t="array" aca="1" ref="G17" ca="1">IFERROR(COUNTIF(INDIRECT(Sheet2!$W$2&amp;"F"&amp;Sheet2!B17&amp;":F"&amp;Sheet2!D17),"&lt;="&amp;Sheet3!L17*手数料),0)</f>
        <v>9</v>
      </c>
      <c r="H17" s="1">
        <f ca="1">IF(AND(Sheet2!L17=0,J17+L17+N17&lt;&gt;0),J17+L17+N17,Sheet2!L17)</f>
        <v>10</v>
      </c>
      <c r="I17" s="25" t="str">
        <f ca="1">HYPERLINK("https://www.qoo10.jp/GMKT.INC/Goods/Goods.aspx?goodscode="&amp;A17,IF(Sheet2!F17=0,"在庫切れ","出品中"))</f>
        <v>出品中</v>
      </c>
      <c r="J17">
        <v>5</v>
      </c>
      <c r="K17" s="29" t="s">
        <v>1103</v>
      </c>
      <c r="L17">
        <v>5</v>
      </c>
      <c r="M17" t="s">
        <v>130</v>
      </c>
      <c r="N17">
        <v>0</v>
      </c>
      <c r="O17" t="s">
        <v>25</v>
      </c>
      <c r="P17" t="str" cm="1">
        <f t="array" aca="1" ref="P17" ca="1">IF(発送日=0.583333333333333,"14:00",発送日)&amp;"/"&amp;Sheet3!AC17</f>
        <v>7/7</v>
      </c>
      <c r="Q17" cm="1">
        <f t="array" aca="1" ref="Q17" ca="1">VALUE(_xlfn.XLOOKUP(INDIRECT("A"&amp;ROW()),Sheet5!A:A,Sheet5!K:K,"",0,1))</f>
        <v>1</v>
      </c>
      <c r="R17" s="52" t="str" cm="1">
        <f t="array" aca="1" ref="R1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7" s="5" cm="1">
        <f t="array" aca="1" ref="S17" ca="1">VALUE(_xlfn.XLOOKUP(INDIRECT("A"&amp;ROW()),Sheet5!A:A,Sheet5!I:I,"",0,1))</f>
        <v>4791</v>
      </c>
      <c r="T17">
        <v>800</v>
      </c>
      <c r="U17" s="20">
        <f>IFERROR(_xlfn.LET(_xlpm.quyu,Sheet4!E17:J17,IF(COUNTIF(_xlpm.quyu,"&gt;0")&gt;=4,AVERAGE(_xlpm.quyu),IF(MAX(_xlpm.quyu)&gt;0,MAX(_xlpm.quyu),""))),"")</f>
        <v>4067.2</v>
      </c>
      <c r="V17" s="5" cm="1">
        <f t="array" aca="1" ref="V17" ca="1">IFERROR(IF(Sheet2!S17&lt;&gt;"",Sheet2!S17,IF(Sheet4!D17&lt;&gt;"",ROUND((Sheet4!D17+Sheet1!T17)/手数料,0)*IF($V$1&lt;&gt;"",$V$1,1),ROUND((U17+T17)/手数料,0)))*IF($V$1&lt;&gt;"",$V$1,1),"")</f>
        <v>4791</v>
      </c>
      <c r="X17" s="28"/>
    </row>
    <row r="18" spans="1:24" ht="35.1" customHeight="1" x14ac:dyDescent="0.4">
      <c r="A18">
        <v>1023654529</v>
      </c>
      <c r="B18" t="s">
        <v>201</v>
      </c>
      <c r="C18" t="str">
        <f>HYPERLINK(_xlfn.XLOOKUP(A18,源!A:A,源!V:V,"",0,1),"网页")</f>
        <v>网页</v>
      </c>
      <c r="D18" s="36" t="str" cm="1">
        <f t="array" aca="1" ref="D18" ca="1">"单"&amp;Sheet2!G18&amp;"/库"&amp;IFERROR(IF(COUNTIF([1]在庫!$C:$C,INDIRECT("Sheet5!AL"&amp;ROW()))&gt;0,COUNTIF([1]在庫!$C:$C,INDIRECT("Sheet5!AL"&amp;ROW())),COUNTIF([1]在庫!$D:$D,INDIRECT("Sheet5!B"&amp;ROW()))),0)</f>
        <v>单0/库0</v>
      </c>
      <c r="E18" t="str">
        <f ca="1">IFERROR(IF(F18&lt;&gt;"",F18,IF(OR(AND(Sheet3!AC18="14:00",Q18&gt;0),AND(R18&lt;&gt;"",J18&gt;1)),"",IF(AND(J18&gt;=4,Sheet2!F18=0,H18&gt;5),"上架●",IF(OR(AND(J18=0,H18&lt;12),AND(J18&lt;4,H18&lt;=5,Sheet2!F18=1)),IF(Sheet2!F18=1,"下架●",""),IF(AND(J18&lt;=4,Sheet2!F18=1),"問合●",""))))),"")</f>
        <v/>
      </c>
      <c r="G18" s="40" cm="1">
        <f t="array" aca="1" ref="G18" ca="1">IFERROR(COUNTIF(INDIRECT(Sheet2!$W$2&amp;"F"&amp;Sheet2!B18&amp;":F"&amp;Sheet2!D18),"&lt;="&amp;Sheet3!L18*手数料),0)</f>
        <v>4</v>
      </c>
      <c r="H18" s="1">
        <f ca="1">IF(AND(Sheet2!L18=0,J18+L18+N18&lt;&gt;0),J18+L18+N18,Sheet2!L18)</f>
        <v>13</v>
      </c>
      <c r="I18" s="25" t="str">
        <f ca="1">HYPERLINK("https://www.qoo10.jp/GMKT.INC/Goods/Goods.aspx?goodscode="&amp;A18,IF(Sheet2!F18=0,"在庫切れ","出品中"))</f>
        <v>出品中</v>
      </c>
      <c r="J18">
        <v>5</v>
      </c>
      <c r="K18" s="29" t="s">
        <v>1132</v>
      </c>
      <c r="L18">
        <v>3</v>
      </c>
      <c r="M18" t="s">
        <v>130</v>
      </c>
      <c r="N18">
        <v>5</v>
      </c>
      <c r="O18" t="s">
        <v>25</v>
      </c>
      <c r="P18" t="str" cm="1">
        <f t="array" aca="1" ref="P18" ca="1">IF(発送日=0.583333333333333,"14:00",発送日)&amp;"/"&amp;Sheet3!AC18</f>
        <v>3/7</v>
      </c>
      <c r="Q18" cm="1">
        <f t="array" aca="1" ref="Q18" ca="1">VALUE(_xlfn.XLOOKUP(INDIRECT("A"&amp;ROW()),Sheet5!A:A,Sheet5!K:K,"",0,1))</f>
        <v>1</v>
      </c>
      <c r="R18" s="52" t="str" cm="1">
        <f t="array" aca="1" ref="R1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8" s="5" cm="1">
        <f t="array" aca="1" ref="S18" ca="1">VALUE(_xlfn.XLOOKUP(INDIRECT("A"&amp;ROW()),Sheet5!A:A,Sheet5!I:I,"",0,1))</f>
        <v>5021</v>
      </c>
      <c r="T18">
        <v>300</v>
      </c>
      <c r="U18" s="20">
        <f>IFERROR(_xlfn.LET(_xlpm.quyu,Sheet4!E18:J18,IF(COUNTIF(_xlpm.quyu,"&gt;0")&gt;=4,AVERAGE(_xlpm.quyu),IF(MAX(_xlpm.quyu)&gt;0,MAX(_xlpm.quyu),""))),"")</f>
        <v>4484.8</v>
      </c>
      <c r="V18" s="5" cm="1">
        <f t="array" aca="1" ref="V18" ca="1">IFERROR(IF(Sheet2!S18&lt;&gt;"",Sheet2!S18,IF(Sheet4!D18&lt;&gt;"",ROUND((Sheet4!D18+Sheet1!T18)/手数料,0)*IF($V$1&lt;&gt;"",$V$1,1),ROUND((U18+T18)/手数料,0)))*IF($V$1&lt;&gt;"",$V$1,1),"")</f>
        <v>5076</v>
      </c>
      <c r="X18" s="28"/>
    </row>
    <row r="19" spans="1:24" ht="35.1" customHeight="1" x14ac:dyDescent="0.4">
      <c r="A19">
        <v>1023654530</v>
      </c>
      <c r="B19" t="s">
        <v>202</v>
      </c>
      <c r="C19" t="str">
        <f>HYPERLINK(_xlfn.XLOOKUP(A19,源!A:A,源!V:V,"",0,1),"网页")</f>
        <v>网页</v>
      </c>
      <c r="D19" s="36" t="str" cm="1">
        <f t="array" aca="1" ref="D19" ca="1">"单"&amp;Sheet2!G19&amp;"/库"&amp;IFERROR(IF(COUNTIF([1]在庫!$C:$C,INDIRECT("Sheet5!AL"&amp;ROW()))&gt;0,COUNTIF([1]在庫!$C:$C,INDIRECT("Sheet5!AL"&amp;ROW())),COUNTIF([1]在庫!$D:$D,INDIRECT("Sheet5!B"&amp;ROW()))),0)</f>
        <v>单0/库0</v>
      </c>
      <c r="E19" t="str">
        <f ca="1">IFERROR(IF(F19&lt;&gt;"",F19,IF(OR(AND(Sheet3!AC19="14:00",Q19&gt;0),AND(R19&lt;&gt;"",J19&gt;1)),"",IF(AND(J19&gt;=4,Sheet2!F19=0,H19&gt;5),"上架●",IF(OR(AND(J19=0,H19&lt;12),AND(J19&lt;4,H19&lt;=5,Sheet2!F19=1)),IF(Sheet2!F19=1,"下架●",""),IF(AND(J19&lt;=4,Sheet2!F19=1),"問合●",""))))),"")</f>
        <v/>
      </c>
      <c r="G19" s="40" cm="1">
        <f t="array" aca="1" ref="G19" ca="1">IFERROR(COUNTIF(INDIRECT(Sheet2!$W$2&amp;"F"&amp;Sheet2!B19&amp;":F"&amp;Sheet2!D19),"&lt;="&amp;Sheet3!L19*手数料),0)</f>
        <v>4</v>
      </c>
      <c r="H19" s="1">
        <f ca="1">IF(AND(Sheet2!L19=0,J19+L19+N19&lt;&gt;0),J19+L19+N19,Sheet2!L19)</f>
        <v>11</v>
      </c>
      <c r="I19" s="25" t="str">
        <f ca="1">HYPERLINK("https://www.qoo10.jp/GMKT.INC/Goods/Goods.aspx?goodscode="&amp;A19,IF(Sheet2!F19=0,"在庫切れ","出品中"))</f>
        <v>出品中</v>
      </c>
      <c r="J19">
        <v>5</v>
      </c>
      <c r="K19" s="29" t="s">
        <v>1133</v>
      </c>
      <c r="L19">
        <v>3</v>
      </c>
      <c r="M19" t="s">
        <v>130</v>
      </c>
      <c r="N19">
        <v>3</v>
      </c>
      <c r="O19" t="s">
        <v>25</v>
      </c>
      <c r="P19" t="str" cm="1">
        <f t="array" aca="1" ref="P19" ca="1">IF(発送日=0.583333333333333,"14:00",発送日)&amp;"/"&amp;Sheet3!AC19</f>
        <v>7/7</v>
      </c>
      <c r="Q19" cm="1">
        <f t="array" aca="1" ref="Q19" ca="1">VALUE(_xlfn.XLOOKUP(INDIRECT("A"&amp;ROW()),Sheet5!A:A,Sheet5!K:K,"",0,1))</f>
        <v>1</v>
      </c>
      <c r="R19" s="52" t="str" cm="1">
        <f t="array" aca="1" ref="R1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9" s="5" cm="1">
        <f t="array" aca="1" ref="S19" ca="1">VALUE(_xlfn.XLOOKUP(INDIRECT("A"&amp;ROW()),Sheet5!A:A,Sheet5!I:I,"",0,1))</f>
        <v>7065</v>
      </c>
      <c r="T19">
        <v>300</v>
      </c>
      <c r="U19" s="20">
        <f>IFERROR(_xlfn.LET(_xlpm.quyu,Sheet4!E19:J19,IF(COUNTIF(_xlpm.quyu,"&gt;0")&gt;=4,AVERAGE(_xlpm.quyu),IF(MAX(_xlpm.quyu)&gt;0,MAX(_xlpm.quyu),""))),"")</f>
        <v>6356</v>
      </c>
      <c r="V19" s="5" cm="1">
        <f t="array" aca="1" ref="V19" ca="1">IFERROR(IF(Sheet2!S19&lt;&gt;"",Sheet2!S19,IF(Sheet4!D19&lt;&gt;"",ROUND((Sheet4!D19+Sheet1!T19)/手数料,0)*IF($V$1&lt;&gt;"",$V$1,1),ROUND((U19+T19)/手数料,0)))*IF($V$1&lt;&gt;"",$V$1,1),"")</f>
        <v>7065</v>
      </c>
      <c r="X19" s="28"/>
    </row>
    <row r="20" spans="1:24" ht="35.1" customHeight="1" x14ac:dyDescent="0.4">
      <c r="A20">
        <v>1023654531</v>
      </c>
      <c r="B20" t="s">
        <v>203</v>
      </c>
      <c r="C20" t="str">
        <f>HYPERLINK(_xlfn.XLOOKUP(A20,源!A:A,源!V:V,"",0,1),"网页")</f>
        <v>网页</v>
      </c>
      <c r="D20" s="36" t="str" cm="1">
        <f t="array" aca="1" ref="D20" ca="1">"单"&amp;Sheet2!G20&amp;"/库"&amp;IFERROR(IF(COUNTIF([1]在庫!$C:$C,INDIRECT("Sheet5!AL"&amp;ROW()))&gt;0,COUNTIF([1]在庫!$C:$C,INDIRECT("Sheet5!AL"&amp;ROW())),COUNTIF([1]在庫!$D:$D,INDIRECT("Sheet5!B"&amp;ROW()))),0)</f>
        <v>单0/库0</v>
      </c>
      <c r="E20" t="str">
        <f ca="1">IFERROR(IF(F20&lt;&gt;"",F20,IF(OR(AND(Sheet3!AC20="14:00",Q20&gt;0),AND(R20&lt;&gt;"",J20&gt;1)),"",IF(AND(J20&gt;=4,Sheet2!F20=0,H20&gt;5),"上架●",IF(OR(AND(J20=0,H20&lt;12),AND(J20&lt;4,H20&lt;=5,Sheet2!F20=1)),IF(Sheet2!F20=1,"下架●",""),IF(AND(J20&lt;=4,Sheet2!F20=1),"問合●",""))))),"")</f>
        <v/>
      </c>
      <c r="G20" s="40" cm="1">
        <f t="array" aca="1" ref="G20" ca="1">IFERROR(COUNTIF(INDIRECT(Sheet2!$W$2&amp;"F"&amp;Sheet2!B20&amp;":F"&amp;Sheet2!D20),"&lt;="&amp;Sheet3!L20*手数料),0)</f>
        <v>4</v>
      </c>
      <c r="H20" s="1">
        <f ca="1">IF(AND(Sheet2!L20=0,J20+L20+N20&lt;&gt;0),J20+L20+N20,Sheet2!L20)</f>
        <v>4</v>
      </c>
      <c r="I20" s="25" t="str">
        <f ca="1">HYPERLINK("https://www.qoo10.jp/GMKT.INC/Goods/Goods.aspx?goodscode="&amp;A20,IF(Sheet2!F20=0,"在庫切れ","出品中"))</f>
        <v>在庫切れ</v>
      </c>
      <c r="J20">
        <v>0</v>
      </c>
      <c r="K20" s="29"/>
      <c r="L20">
        <v>1</v>
      </c>
      <c r="M20" t="s">
        <v>130</v>
      </c>
      <c r="N20">
        <v>3</v>
      </c>
      <c r="O20" t="s">
        <v>25</v>
      </c>
      <c r="P20" t="str" cm="1">
        <f t="array" aca="1" ref="P20" ca="1">IF(発送日=0.583333333333333,"14:00",発送日)&amp;"/"&amp;Sheet3!AC20</f>
        <v>3/14</v>
      </c>
      <c r="Q20" cm="1">
        <f t="array" aca="1" ref="Q20" ca="1">VALUE(_xlfn.XLOOKUP(INDIRECT("A"&amp;ROW()),Sheet5!A:A,Sheet5!K:K,"",0,1))</f>
        <v>0</v>
      </c>
      <c r="R20" s="52" t="str" cm="1">
        <f t="array" aca="1" ref="R2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0" s="5" cm="1">
        <f t="array" aca="1" ref="S20" ca="1">VALUE(_xlfn.XLOOKUP(INDIRECT("A"&amp;ROW()),Sheet5!A:A,Sheet5!I:I,"",0,1))</f>
        <v>9330</v>
      </c>
      <c r="T20">
        <v>800</v>
      </c>
      <c r="U20" s="20" t="str">
        <f>IFERROR(_xlfn.LET(_xlpm.quyu,Sheet4!E20:J20,IF(COUNTIF(_xlpm.quyu,"&gt;0")&gt;=4,AVERAGE(_xlpm.quyu),IF(MAX(_xlpm.quyu)&gt;0,MAX(_xlpm.quyu),""))),"")</f>
        <v/>
      </c>
      <c r="V20" s="5" cm="1">
        <f t="array" aca="1" ref="V20" ca="1">IFERROR(IF(Sheet2!S20&lt;&gt;"",Sheet2!S20,IF(Sheet4!D20&lt;&gt;"",ROUND((Sheet4!D20+Sheet1!T20)/手数料,0)*IF($V$1&lt;&gt;"",$V$1,1),ROUND((U20+T20)/手数料,0)))*IF($V$1&lt;&gt;"",$V$1,1),"")</f>
        <v>8114</v>
      </c>
      <c r="X20" s="28"/>
    </row>
    <row r="21" spans="1:24" ht="35.1" customHeight="1" x14ac:dyDescent="0.4">
      <c r="A21">
        <v>1023654532</v>
      </c>
      <c r="B21" t="s">
        <v>204</v>
      </c>
      <c r="C21" t="str">
        <f>HYPERLINK(_xlfn.XLOOKUP(A21,源!A:A,源!V:V,"",0,1),"网页")</f>
        <v>网页</v>
      </c>
      <c r="D21" s="36" t="str" cm="1">
        <f t="array" aca="1" ref="D21" ca="1">"单"&amp;Sheet2!G21&amp;"/库"&amp;IFERROR(IF(COUNTIF([1]在庫!$C:$C,INDIRECT("Sheet5!AL"&amp;ROW()))&gt;0,COUNTIF([1]在庫!$C:$C,INDIRECT("Sheet5!AL"&amp;ROW())),COUNTIF([1]在庫!$D:$D,INDIRECT("Sheet5!B"&amp;ROW()))),0)</f>
        <v>单0/库0</v>
      </c>
      <c r="E21" t="str">
        <f ca="1">IFERROR(IF(F21&lt;&gt;"",F21,IF(OR(AND(Sheet3!AC21="14:00",Q21&gt;0),AND(R21&lt;&gt;"",J21&gt;1)),"",IF(AND(J21&gt;=4,Sheet2!F21=0,H21&gt;5),"上架●",IF(OR(AND(J21=0,H21&lt;12),AND(J21&lt;4,H21&lt;=5,Sheet2!F21=1)),IF(Sheet2!F21=1,"下架●",""),IF(AND(J21&lt;=4,Sheet2!F21=1),"問合●",""))))),"")</f>
        <v/>
      </c>
      <c r="G21" s="40" cm="1">
        <f t="array" aca="1" ref="G21" ca="1">IFERROR(COUNTIF(INDIRECT(Sheet2!$W$2&amp;"F"&amp;Sheet2!B21&amp;":F"&amp;Sheet2!D21),"&lt;="&amp;Sheet3!L21*手数料),0)</f>
        <v>3</v>
      </c>
      <c r="H21" s="1">
        <f ca="1">IF(AND(Sheet2!L21=0,J21+L21+N21&lt;&gt;0),J21+L21+N21,Sheet2!L21)</f>
        <v>3</v>
      </c>
      <c r="I21" s="25" t="str">
        <f ca="1">HYPERLINK("https://www.qoo10.jp/GMKT.INC/Goods/Goods.aspx?goodscode="&amp;A21,IF(Sheet2!F21=0,"在庫切れ","出品中"))</f>
        <v>在庫切れ</v>
      </c>
      <c r="J21">
        <v>2</v>
      </c>
      <c r="K21" s="29" t="s">
        <v>1134</v>
      </c>
      <c r="L21">
        <v>0</v>
      </c>
      <c r="M21" t="s">
        <v>130</v>
      </c>
      <c r="N21">
        <v>1</v>
      </c>
      <c r="O21" t="s">
        <v>25</v>
      </c>
      <c r="P21" t="str" cm="1">
        <f t="array" aca="1" ref="P21" ca="1">IF(発送日=0.583333333333333,"14:00",発送日)&amp;"/"&amp;Sheet3!AC21</f>
        <v>14/14</v>
      </c>
      <c r="Q21" cm="1">
        <f t="array" aca="1" ref="Q21" ca="1">VALUE(_xlfn.XLOOKUP(INDIRECT("A"&amp;ROW()),Sheet5!A:A,Sheet5!K:K,"",0,1))</f>
        <v>0</v>
      </c>
      <c r="R21" s="52" t="str" cm="1">
        <f t="array" aca="1" ref="R2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1" s="5" cm="1">
        <f t="array" aca="1" ref="S21" ca="1">VALUE(_xlfn.XLOOKUP(INDIRECT("A"&amp;ROW()),Sheet5!A:A,Sheet5!I:I,"",0,1))</f>
        <v>7626</v>
      </c>
      <c r="T21">
        <v>800</v>
      </c>
      <c r="U21" s="20">
        <f>IFERROR(_xlfn.LET(_xlpm.quyu,Sheet4!E21:J21,IF(COUNTIF(_xlpm.quyu,"&gt;0")&gt;=4,AVERAGE(_xlpm.quyu),IF(MAX(_xlpm.quyu)&gt;0,MAX(_xlpm.quyu),""))),"")</f>
        <v>6937</v>
      </c>
      <c r="V21" s="5" cm="1">
        <f t="array" aca="1" ref="V21" ca="1">IFERROR(IF(Sheet2!S21&lt;&gt;"",Sheet2!S21,IF(Sheet4!D21&lt;&gt;"",ROUND((Sheet4!D21+Sheet1!T21)/手数料,0)*IF($V$1&lt;&gt;"",$V$1,1),ROUND((U21+T21)/手数料,0)))*IF($V$1&lt;&gt;"",$V$1,1),"")</f>
        <v>8502</v>
      </c>
      <c r="X21" s="28"/>
    </row>
    <row r="22" spans="1:24" ht="35.1" customHeight="1" x14ac:dyDescent="0.4">
      <c r="A22">
        <v>1023654533</v>
      </c>
      <c r="B22" t="s">
        <v>205</v>
      </c>
      <c r="C22" t="str">
        <f>HYPERLINK(_xlfn.XLOOKUP(A22,源!A:A,源!V:V,"",0,1),"网页")</f>
        <v>网页</v>
      </c>
      <c r="D22" s="36" t="str" cm="1">
        <f t="array" aca="1" ref="D22" ca="1">"单"&amp;Sheet2!G22&amp;"/库"&amp;IFERROR(IF(COUNTIF([1]在庫!$C:$C,INDIRECT("Sheet5!AL"&amp;ROW()))&gt;0,COUNTIF([1]在庫!$C:$C,INDIRECT("Sheet5!AL"&amp;ROW())),COUNTIF([1]在庫!$D:$D,INDIRECT("Sheet5!B"&amp;ROW()))),0)</f>
        <v>单0/库0</v>
      </c>
      <c r="E22" t="str">
        <f ca="1">IFERROR(IF(F22&lt;&gt;"",F22,IF(OR(AND(Sheet3!AC22="14:00",Q22&gt;0),AND(R22&lt;&gt;"",J22&gt;1)),"",IF(AND(J22&gt;=4,Sheet2!F22=0,H22&gt;5),"上架●",IF(OR(AND(J22=0,H22&lt;12),AND(J22&lt;4,H22&lt;=5,Sheet2!F22=1)),IF(Sheet2!F22=1,"下架●",""),IF(AND(J22&lt;=4,Sheet2!F22=1),"問合●",""))))),"")</f>
        <v/>
      </c>
      <c r="G22" s="40" cm="1">
        <f t="array" aca="1" ref="G22" ca="1">IFERROR(COUNTIF(INDIRECT(Sheet2!$W$2&amp;"F"&amp;Sheet2!B22&amp;":F"&amp;Sheet2!D22),"&lt;="&amp;Sheet3!L22*手数料),0)</f>
        <v>2</v>
      </c>
      <c r="H22" s="1">
        <f ca="1">IF(AND(Sheet2!L22=0,J22+L22+N22&lt;&gt;0),J22+L22+N22,Sheet2!L22)</f>
        <v>2</v>
      </c>
      <c r="I22" s="25" t="str">
        <f ca="1">HYPERLINK("https://www.qoo10.jp/GMKT.INC/Goods/Goods.aspx?goodscode="&amp;A22,IF(Sheet2!F22=0,"在庫切れ","出品中"))</f>
        <v>在庫切れ</v>
      </c>
      <c r="J22">
        <v>1</v>
      </c>
      <c r="K22" s="29" t="s">
        <v>1135</v>
      </c>
      <c r="L22">
        <v>0</v>
      </c>
      <c r="M22" t="s">
        <v>130</v>
      </c>
      <c r="N22">
        <v>1</v>
      </c>
      <c r="O22" t="s">
        <v>25</v>
      </c>
      <c r="P22" t="str" cm="1">
        <f t="array" aca="1" ref="P22" ca="1">IF(発送日=0.583333333333333,"14:00",発送日)&amp;"/"&amp;Sheet3!AC22</f>
        <v>7/14</v>
      </c>
      <c r="Q22" cm="1">
        <f t="array" aca="1" ref="Q22" ca="1">VALUE(_xlfn.XLOOKUP(INDIRECT("A"&amp;ROW()),Sheet5!A:A,Sheet5!K:K,"",0,1))</f>
        <v>0</v>
      </c>
      <c r="R22" s="52" t="str" cm="1">
        <f t="array" aca="1" ref="R2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2" s="5" cm="1">
        <f t="array" aca="1" ref="S22" ca="1">VALUE(_xlfn.XLOOKUP(INDIRECT("A"&amp;ROW()),Sheet5!A:A,Sheet5!I:I,"",0,1))</f>
        <v>9043</v>
      </c>
      <c r="T22">
        <v>300</v>
      </c>
      <c r="U22" s="20">
        <f>IFERROR(_xlfn.LET(_xlpm.quyu,Sheet4!E22:J22,IF(COUNTIF(_xlpm.quyu,"&gt;0")&gt;=4,AVERAGE(_xlpm.quyu),IF(MAX(_xlpm.quyu)&gt;0,MAX(_xlpm.quyu),""))),"")</f>
        <v>9680</v>
      </c>
      <c r="V22" s="5" cm="1">
        <f t="array" aca="1" ref="V22" ca="1">IFERROR(IF(Sheet2!S22&lt;&gt;"",Sheet2!S22,IF(Sheet4!D22&lt;&gt;"",ROUND((Sheet4!D22+Sheet1!T22)/手数料,0)*IF($V$1&lt;&gt;"",$V$1,1),ROUND((U22+T22)/手数料,0)))*IF($V$1&lt;&gt;"",$V$1,1),"")</f>
        <v>10967</v>
      </c>
      <c r="X22" s="28"/>
    </row>
    <row r="23" spans="1:24" ht="35.1" customHeight="1" x14ac:dyDescent="0.4">
      <c r="A23">
        <v>1023654534</v>
      </c>
      <c r="B23" t="s">
        <v>206</v>
      </c>
      <c r="C23" t="str">
        <f>HYPERLINK(_xlfn.XLOOKUP(A23,源!A:A,源!V:V,"",0,1),"网页")</f>
        <v>网页</v>
      </c>
      <c r="D23" s="36" t="str" cm="1">
        <f t="array" aca="1" ref="D23" ca="1">"单"&amp;Sheet2!G23&amp;"/库"&amp;IFERROR(IF(COUNTIF([1]在庫!$C:$C,INDIRECT("Sheet5!AL"&amp;ROW()))&gt;0,COUNTIF([1]在庫!$C:$C,INDIRECT("Sheet5!AL"&amp;ROW())),COUNTIF([1]在庫!$D:$D,INDIRECT("Sheet5!B"&amp;ROW()))),0)</f>
        <v>单0/库0</v>
      </c>
      <c r="E23" t="str">
        <f ca="1">IFERROR(IF(F23&lt;&gt;"",F23,IF(OR(AND(Sheet3!AC23="14:00",Q23&gt;0),AND(R23&lt;&gt;"",J23&gt;1)),"",IF(AND(J23&gt;=4,Sheet2!F23=0,H23&gt;5),"上架●",IF(OR(AND(J23=0,H23&lt;12),AND(J23&lt;4,H23&lt;=5,Sheet2!F23=1)),IF(Sheet2!F23=1,"下架●",""),IF(AND(J23&lt;=4,Sheet2!F23=1),"問合●",""))))),"")</f>
        <v/>
      </c>
      <c r="G23" s="40" cm="1">
        <f t="array" aca="1" ref="G23" ca="1">IFERROR(COUNTIF(INDIRECT(Sheet2!$W$2&amp;"F"&amp;Sheet2!B23&amp;":F"&amp;Sheet2!D23),"&lt;="&amp;Sheet3!L23*手数料),0)</f>
        <v>4</v>
      </c>
      <c r="H23" s="1">
        <f ca="1">IF(AND(Sheet2!L23=0,J23+L23+N23&lt;&gt;0),J23+L23+N23,Sheet2!L23)</f>
        <v>6</v>
      </c>
      <c r="I23" s="25" t="str">
        <f ca="1">HYPERLINK("https://www.qoo10.jp/GMKT.INC/Goods/Goods.aspx?goodscode="&amp;A23,IF(Sheet2!F23=0,"在庫切れ","出品中"))</f>
        <v>在庫切れ</v>
      </c>
      <c r="J23">
        <v>0</v>
      </c>
      <c r="K23" s="29"/>
      <c r="L23">
        <v>1</v>
      </c>
      <c r="M23" t="s">
        <v>130</v>
      </c>
      <c r="N23">
        <v>5</v>
      </c>
      <c r="O23" t="s">
        <v>25</v>
      </c>
      <c r="P23" t="str" cm="1">
        <f t="array" aca="1" ref="P23" ca="1">IF(発送日=0.583333333333333,"14:00",発送日)&amp;"/"&amp;Sheet3!AC23</f>
        <v>3/14</v>
      </c>
      <c r="Q23" cm="1">
        <f t="array" aca="1" ref="Q23" ca="1">VALUE(_xlfn.XLOOKUP(INDIRECT("A"&amp;ROW()),Sheet5!A:A,Sheet5!K:K,"",0,1))</f>
        <v>0</v>
      </c>
      <c r="R23" s="52" t="str" cm="1">
        <f t="array" aca="1" ref="R2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3" s="5" cm="1">
        <f t="array" aca="1" ref="S23" ca="1">VALUE(_xlfn.XLOOKUP(INDIRECT("A"&amp;ROW()),Sheet5!A:A,Sheet5!I:I,"",0,1))</f>
        <v>16267</v>
      </c>
      <c r="T23">
        <v>800</v>
      </c>
      <c r="U23" s="20" t="str">
        <f>IFERROR(_xlfn.LET(_xlpm.quyu,Sheet4!E23:J23,IF(COUNTIF(_xlpm.quyu,"&gt;0")&gt;=4,AVERAGE(_xlpm.quyu),IF(MAX(_xlpm.quyu)&gt;0,MAX(_xlpm.quyu),""))),"")</f>
        <v/>
      </c>
      <c r="V23" s="5" cm="1">
        <f t="array" aca="1" ref="V23" ca="1">IFERROR(IF(Sheet2!S23&lt;&gt;"",Sheet2!S23,IF(Sheet4!D23&lt;&gt;"",ROUND((Sheet4!D23+Sheet1!T23)/手数料,0)*IF($V$1&lt;&gt;"",$V$1,1),ROUND((U23+T23)/手数料,0)))*IF($V$1&lt;&gt;"",$V$1,1),"")</f>
        <v>15192</v>
      </c>
      <c r="X23" s="28"/>
    </row>
    <row r="24" spans="1:24" ht="35.1" customHeight="1" x14ac:dyDescent="0.4">
      <c r="A24">
        <v>1023654535</v>
      </c>
      <c r="B24" t="s">
        <v>207</v>
      </c>
      <c r="C24" t="str">
        <f>HYPERLINK(_xlfn.XLOOKUP(A24,源!A:A,源!V:V,"",0,1),"网页")</f>
        <v>网页</v>
      </c>
      <c r="D24" s="36" t="str" cm="1">
        <f t="array" aca="1" ref="D24" ca="1">"单"&amp;Sheet2!G24&amp;"/库"&amp;IFERROR(IF(COUNTIF([1]在庫!$C:$C,INDIRECT("Sheet5!AL"&amp;ROW()))&gt;0,COUNTIF([1]在庫!$C:$C,INDIRECT("Sheet5!AL"&amp;ROW())),COUNTIF([1]在庫!$D:$D,INDIRECT("Sheet5!B"&amp;ROW()))),0)</f>
        <v>单0/库0</v>
      </c>
      <c r="E24" t="str">
        <f ca="1">IFERROR(IF(F24&lt;&gt;"",F24,IF(OR(AND(Sheet3!AC24="14:00",Q24&gt;0),AND(R24&lt;&gt;"",J24&gt;1)),"",IF(AND(J24&gt;=4,Sheet2!F24=0,H24&gt;5),"上架●",IF(OR(AND(J24=0,H24&lt;12),AND(J24&lt;4,H24&lt;=5,Sheet2!F24=1)),IF(Sheet2!F24=1,"下架●",""),IF(AND(J24&lt;=4,Sheet2!F24=1),"問合●",""))))),"")</f>
        <v/>
      </c>
      <c r="G24" s="40" cm="1">
        <f t="array" aca="1" ref="G24" ca="1">IFERROR(COUNTIF(INDIRECT(Sheet2!$W$2&amp;"F"&amp;Sheet2!B24&amp;":F"&amp;Sheet2!D24),"&lt;="&amp;Sheet3!L24*手数料),0)</f>
        <v>7</v>
      </c>
      <c r="H24" s="1">
        <f ca="1">IF(AND(Sheet2!L24=0,J24+L24+N24&lt;&gt;0),J24+L24+N24,Sheet2!L24)</f>
        <v>9</v>
      </c>
      <c r="I24" s="25" t="str">
        <f ca="1">HYPERLINK("https://www.qoo10.jp/GMKT.INC/Goods/Goods.aspx?goodscode="&amp;A24,IF(Sheet2!F24=0,"在庫切れ","出品中"))</f>
        <v>出品中</v>
      </c>
      <c r="J24">
        <v>6</v>
      </c>
      <c r="K24" s="29" t="s">
        <v>519</v>
      </c>
      <c r="L24">
        <v>1</v>
      </c>
      <c r="M24" t="s">
        <v>130</v>
      </c>
      <c r="N24">
        <v>2</v>
      </c>
      <c r="O24" t="s">
        <v>25</v>
      </c>
      <c r="P24" t="str" cm="1">
        <f t="array" aca="1" ref="P24" ca="1">IF(発送日=0.583333333333333,"14:00",発送日)&amp;"/"&amp;Sheet3!AC24</f>
        <v>3/3</v>
      </c>
      <c r="Q24" cm="1">
        <f t="array" aca="1" ref="Q24" ca="1">VALUE(_xlfn.XLOOKUP(INDIRECT("A"&amp;ROW()),Sheet5!A:A,Sheet5!K:K,"",0,1))</f>
        <v>1</v>
      </c>
      <c r="R24" s="52" t="str" cm="1">
        <f t="array" aca="1" ref="R2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4" s="5" cm="1">
        <f t="array" aca="1" ref="S24" ca="1">VALUE(_xlfn.XLOOKUP(INDIRECT("A"&amp;ROW()),Sheet5!A:A,Sheet5!I:I,"",0,1))</f>
        <v>5565</v>
      </c>
      <c r="T24">
        <v>300</v>
      </c>
      <c r="U24" s="20">
        <f>IFERROR(_xlfn.LET(_xlpm.quyu,Sheet4!E24:J24,IF(COUNTIF(_xlpm.quyu,"&gt;0")&gt;=4,AVERAGE(_xlpm.quyu),IF(MAX(_xlpm.quyu)&gt;0,MAX(_xlpm.quyu),""))),"")</f>
        <v>4756.333333333333</v>
      </c>
      <c r="V24" s="5" cm="1">
        <f t="array" aca="1" ref="V24" ca="1">IFERROR(IF(Sheet2!S24&lt;&gt;"",Sheet2!S24,IF(Sheet4!D24&lt;&gt;"",ROUND((Sheet4!D24+Sheet1!T24)/手数料,0)*IF($V$1&lt;&gt;"",$V$1,1),ROUND((U24+T24)/手数料,0)))*IF($V$1&lt;&gt;"",$V$1,1),"")</f>
        <v>5565</v>
      </c>
      <c r="X24" s="28"/>
    </row>
    <row r="25" spans="1:24" ht="35.1" customHeight="1" x14ac:dyDescent="0.4">
      <c r="A25">
        <v>1023654536</v>
      </c>
      <c r="B25" t="s">
        <v>208</v>
      </c>
      <c r="C25" t="str">
        <f>HYPERLINK(_xlfn.XLOOKUP(A25,源!A:A,源!V:V,"",0,1),"网页")</f>
        <v>网页</v>
      </c>
      <c r="D25" s="36" t="str" cm="1">
        <f t="array" aca="1" ref="D25" ca="1">"单"&amp;Sheet2!G25&amp;"/库"&amp;IFERROR(IF(COUNTIF([1]在庫!$C:$C,INDIRECT("Sheet5!AL"&amp;ROW()))&gt;0,COUNTIF([1]在庫!$C:$C,INDIRECT("Sheet5!AL"&amp;ROW())),COUNTIF([1]在庫!$D:$D,INDIRECT("Sheet5!B"&amp;ROW()))),0)</f>
        <v>单0/库0</v>
      </c>
      <c r="E25" t="str">
        <f ca="1">IFERROR(IF(F25&lt;&gt;"",F25,IF(OR(AND(Sheet3!AC25="14:00",Q25&gt;0),AND(R25&lt;&gt;"",J25&gt;1)),"",IF(AND(J25&gt;=4,Sheet2!F25=0,H25&gt;5),"上架●",IF(OR(AND(J25=0,H25&lt;12),AND(J25&lt;4,H25&lt;=5,Sheet2!F25=1)),IF(Sheet2!F25=1,"下架●",""),IF(AND(J25&lt;=4,Sheet2!F25=1),"問合●",""))))),"")</f>
        <v/>
      </c>
      <c r="G25" s="40" cm="1">
        <f t="array" aca="1" ref="G25" ca="1">IFERROR(COUNTIF(INDIRECT(Sheet2!$W$2&amp;"F"&amp;Sheet2!B25&amp;":F"&amp;Sheet2!D25),"&lt;="&amp;Sheet3!L25*手数料),0)</f>
        <v>4</v>
      </c>
      <c r="H25" s="1">
        <f ca="1">IF(AND(Sheet2!L25=0,J25+L25+N25&lt;&gt;0),J25+L25+N25,Sheet2!L25)</f>
        <v>11</v>
      </c>
      <c r="I25" s="25" t="str">
        <f ca="1">HYPERLINK("https://www.qoo10.jp/GMKT.INC/Goods/Goods.aspx?goodscode="&amp;A25,IF(Sheet2!F25=0,"在庫切れ","出品中"))</f>
        <v>出品中</v>
      </c>
      <c r="J25">
        <v>6</v>
      </c>
      <c r="K25" s="29" t="s">
        <v>1104</v>
      </c>
      <c r="L25">
        <v>3</v>
      </c>
      <c r="M25" t="s">
        <v>130</v>
      </c>
      <c r="N25">
        <v>2</v>
      </c>
      <c r="O25" t="s">
        <v>25</v>
      </c>
      <c r="P25" t="str" cm="1">
        <f t="array" aca="1" ref="P25" ca="1">IF(発送日=0.583333333333333,"14:00",発送日)&amp;"/"&amp;Sheet3!AC25</f>
        <v>3/3</v>
      </c>
      <c r="Q25" cm="1">
        <f t="array" aca="1" ref="Q25" ca="1">VALUE(_xlfn.XLOOKUP(INDIRECT("A"&amp;ROW()),Sheet5!A:A,Sheet5!K:K,"",0,1))</f>
        <v>1</v>
      </c>
      <c r="R25" s="52" t="str" cm="1">
        <f t="array" aca="1" ref="R2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5" s="5" cm="1">
        <f t="array" aca="1" ref="S25" ca="1">VALUE(_xlfn.XLOOKUP(INDIRECT("A"&amp;ROW()),Sheet5!A:A,Sheet5!I:I,"",0,1))</f>
        <v>3978</v>
      </c>
      <c r="T25">
        <v>300</v>
      </c>
      <c r="U25" s="20">
        <f>IFERROR(_xlfn.LET(_xlpm.quyu,Sheet4!E25:J25,IF(COUNTIF(_xlpm.quyu,"&gt;0")&gt;=4,AVERAGE(_xlpm.quyu),IF(MAX(_xlpm.quyu)&gt;0,MAX(_xlpm.quyu),""))),"")</f>
        <v>3534.5</v>
      </c>
      <c r="V25" s="5" cm="1">
        <f t="array" aca="1" ref="V25" ca="1">IFERROR(IF(Sheet2!S25&lt;&gt;"",Sheet2!S25,IF(Sheet4!D25&lt;&gt;"",ROUND((Sheet4!D25+Sheet1!T25)/手数料,0)*IF($V$1&lt;&gt;"",$V$1,1),ROUND((U25+T25)/手数料,0)))*IF($V$1&lt;&gt;"",$V$1,1),"")</f>
        <v>3978</v>
      </c>
      <c r="X25" s="28"/>
    </row>
    <row r="26" spans="1:24" ht="35.1" customHeight="1" x14ac:dyDescent="0.4">
      <c r="A26">
        <v>1023654537</v>
      </c>
      <c r="B26" t="s">
        <v>209</v>
      </c>
      <c r="C26" t="str">
        <f>HYPERLINK(_xlfn.XLOOKUP(A26,源!A:A,源!V:V,"",0,1),"网页")</f>
        <v>网页</v>
      </c>
      <c r="D26" s="36" t="str" cm="1">
        <f t="array" aca="1" ref="D26" ca="1">"单"&amp;Sheet2!G26&amp;"/库"&amp;IFERROR(IF(COUNTIF([1]在庫!$C:$C,INDIRECT("Sheet5!AL"&amp;ROW()))&gt;0,COUNTIF([1]在庫!$C:$C,INDIRECT("Sheet5!AL"&amp;ROW())),COUNTIF([1]在庫!$D:$D,INDIRECT("Sheet5!B"&amp;ROW()))),0)</f>
        <v>单0/库0</v>
      </c>
      <c r="E26" t="str">
        <f ca="1">IFERROR(IF(F26&lt;&gt;"",F26,IF(OR(AND(Sheet3!AC26="14:00",Q26&gt;0),AND(R26&lt;&gt;"",J26&gt;1)),"",IF(AND(J26&gt;=4,Sheet2!F26=0,H26&gt;5),"上架●",IF(OR(AND(J26=0,H26&lt;12),AND(J26&lt;4,H26&lt;=5,Sheet2!F26=1)),IF(Sheet2!F26=1,"下架●",""),IF(AND(J26&lt;=4,Sheet2!F26=1),"問合●",""))))),"")</f>
        <v/>
      </c>
      <c r="G26" s="40" cm="1">
        <f t="array" aca="1" ref="G26" ca="1">IFERROR(COUNTIF(INDIRECT(Sheet2!$W$2&amp;"F"&amp;Sheet2!B26&amp;":F"&amp;Sheet2!D26),"&lt;="&amp;Sheet3!L26*手数料),0)</f>
        <v>3</v>
      </c>
      <c r="H26" s="1">
        <f ca="1">IF(AND(Sheet2!L26=0,J26+L26+N26&lt;&gt;0),J26+L26+N26,Sheet2!L26)</f>
        <v>8</v>
      </c>
      <c r="I26" s="25" t="str">
        <f ca="1">HYPERLINK("https://www.qoo10.jp/GMKT.INC/Goods/Goods.aspx?goodscode="&amp;A26,IF(Sheet2!F26=0,"在庫切れ","出品中"))</f>
        <v>出品中</v>
      </c>
      <c r="J26">
        <v>5</v>
      </c>
      <c r="K26" s="29" t="s">
        <v>1105</v>
      </c>
      <c r="L26">
        <v>1</v>
      </c>
      <c r="M26" t="s">
        <v>130</v>
      </c>
      <c r="N26">
        <v>2</v>
      </c>
      <c r="O26" t="s">
        <v>25</v>
      </c>
      <c r="P26" t="str" cm="1">
        <f t="array" aca="1" ref="P26" ca="1">IF(発送日=0.583333333333333,"14:00",発送日)&amp;"/"&amp;Sheet3!AC26</f>
        <v>7/7</v>
      </c>
      <c r="Q26" cm="1">
        <f t="array" aca="1" ref="Q26" ca="1">VALUE(_xlfn.XLOOKUP(INDIRECT("A"&amp;ROW()),Sheet5!A:A,Sheet5!K:K,"",0,1))</f>
        <v>1</v>
      </c>
      <c r="R26" s="52" t="str" cm="1">
        <f t="array" aca="1" ref="R2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6" s="5" cm="1">
        <f t="array" aca="1" ref="S26" ca="1">VALUE(_xlfn.XLOOKUP(INDIRECT("A"&amp;ROW()),Sheet5!A:A,Sheet5!I:I,"",0,1))</f>
        <v>4307</v>
      </c>
      <c r="T26">
        <v>800</v>
      </c>
      <c r="U26" s="20">
        <f>IFERROR(_xlfn.LET(_xlpm.quyu,Sheet4!E26:J26,IF(COUNTIF(_xlpm.quyu,"&gt;0")&gt;=4,AVERAGE(_xlpm.quyu),IF(MAX(_xlpm.quyu)&gt;0,MAX(_xlpm.quyu),""))),"")</f>
        <v>3881.6</v>
      </c>
      <c r="V26" s="5" cm="1">
        <f t="array" aca="1" ref="V26" ca="1">IFERROR(IF(Sheet2!S26&lt;&gt;"",Sheet2!S26,IF(Sheet4!D26&lt;&gt;"",ROUND((Sheet4!D26+Sheet1!T26)/手数料,0)*IF($V$1&lt;&gt;"",$V$1,1),ROUND((U26+T26)/手数料,0)))*IF($V$1&lt;&gt;"",$V$1,1),"")</f>
        <v>4307</v>
      </c>
      <c r="X26" s="28"/>
    </row>
    <row r="27" spans="1:24" ht="35.1" customHeight="1" x14ac:dyDescent="0.4">
      <c r="A27">
        <v>1023654538</v>
      </c>
      <c r="B27" t="s">
        <v>210</v>
      </c>
      <c r="C27" t="str">
        <f>HYPERLINK(_xlfn.XLOOKUP(A27,源!A:A,源!V:V,"",0,1),"网页")</f>
        <v>网页</v>
      </c>
      <c r="D27" s="36" t="str" cm="1">
        <f t="array" aca="1" ref="D27" ca="1">"单"&amp;Sheet2!G27&amp;"/库"&amp;IFERROR(IF(COUNTIF([1]在庫!$C:$C,INDIRECT("Sheet5!AL"&amp;ROW()))&gt;0,COUNTIF([1]在庫!$C:$C,INDIRECT("Sheet5!AL"&amp;ROW())),COUNTIF([1]在庫!$D:$D,INDIRECT("Sheet5!B"&amp;ROW()))),0)</f>
        <v>单0/库0</v>
      </c>
      <c r="E27" t="str">
        <f ca="1">IFERROR(IF(F27&lt;&gt;"",F27,IF(OR(AND(Sheet3!AC27="14:00",Q27&gt;0),AND(R27&lt;&gt;"",J27&gt;1)),"",IF(AND(J27&gt;=4,Sheet2!F27=0,H27&gt;5),"上架●",IF(OR(AND(J27=0,H27&lt;12),AND(J27&lt;4,H27&lt;=5,Sheet2!F27=1)),IF(Sheet2!F27=1,"下架●",""),IF(AND(J27&lt;=4,Sheet2!F27=1),"問合●",""))))),"")</f>
        <v/>
      </c>
      <c r="G27" s="40" cm="1">
        <f t="array" aca="1" ref="G27" ca="1">IFERROR(COUNTIF(INDIRECT(Sheet2!$W$2&amp;"F"&amp;Sheet2!B27&amp;":F"&amp;Sheet2!D27),"&lt;="&amp;Sheet3!L27*手数料),0)</f>
        <v>3</v>
      </c>
      <c r="H27" s="1">
        <f ca="1">IF(AND(Sheet2!L27=0,J27+L27+N27&lt;&gt;0),J27+L27+N27,Sheet2!L27)</f>
        <v>16</v>
      </c>
      <c r="I27" s="25" t="str">
        <f ca="1">HYPERLINK("https://www.qoo10.jp/GMKT.INC/Goods/Goods.aspx?goodscode="&amp;A27,IF(Sheet2!F27=0,"在庫切れ","出品中"))</f>
        <v>出品中</v>
      </c>
      <c r="J27">
        <v>8</v>
      </c>
      <c r="K27" s="29" t="s">
        <v>1136</v>
      </c>
      <c r="L27">
        <v>3</v>
      </c>
      <c r="M27" t="s">
        <v>130</v>
      </c>
      <c r="N27">
        <v>5</v>
      </c>
      <c r="O27" t="s">
        <v>25</v>
      </c>
      <c r="P27" t="str" cm="1">
        <f t="array" aca="1" ref="P27" ca="1">IF(発送日=0.583333333333333,"14:00",発送日)&amp;"/"&amp;Sheet3!AC27</f>
        <v>3/3</v>
      </c>
      <c r="Q27" cm="1">
        <f t="array" aca="1" ref="Q27" ca="1">VALUE(_xlfn.XLOOKUP(INDIRECT("A"&amp;ROW()),Sheet5!A:A,Sheet5!K:K,"",0,1))</f>
        <v>1</v>
      </c>
      <c r="R27" s="52" t="str" cm="1">
        <f t="array" aca="1" ref="R2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7" s="5" cm="1">
        <f t="array" aca="1" ref="S27" ca="1">VALUE(_xlfn.XLOOKUP(INDIRECT("A"&amp;ROW()),Sheet5!A:A,Sheet5!I:I,"",0,1))</f>
        <v>7032</v>
      </c>
      <c r="T27">
        <v>300</v>
      </c>
      <c r="U27" s="20">
        <f>IFERROR(_xlfn.LET(_xlpm.quyu,Sheet4!E27:J27,IF(COUNTIF(_xlpm.quyu,"&gt;0")&gt;=4,AVERAGE(_xlpm.quyu),IF(MAX(_xlpm.quyu)&gt;0,MAX(_xlpm.quyu),""))),"")</f>
        <v>6431.5</v>
      </c>
      <c r="V27" s="5" cm="1">
        <f t="array" aca="1" ref="V27" ca="1">IFERROR(IF(Sheet2!S27&lt;&gt;"",Sheet2!S27,IF(Sheet4!D27&lt;&gt;"",ROUND((Sheet4!D27+Sheet1!T27)/手数料,0)*IF($V$1&lt;&gt;"",$V$1,1),ROUND((U27+T27)/手数料,0)))*IF($V$1&lt;&gt;"",$V$1,1),"")</f>
        <v>7032</v>
      </c>
      <c r="X27" s="28"/>
    </row>
    <row r="28" spans="1:24" ht="35.1" customHeight="1" x14ac:dyDescent="0.4">
      <c r="A28">
        <v>1023654539</v>
      </c>
      <c r="B28" t="s">
        <v>211</v>
      </c>
      <c r="C28" t="str">
        <f>HYPERLINK(_xlfn.XLOOKUP(A28,源!A:A,源!V:V,"",0,1),"网页")</f>
        <v>网页</v>
      </c>
      <c r="D28" s="36" t="str" cm="1">
        <f t="array" aca="1" ref="D28" ca="1">"单"&amp;Sheet2!G28&amp;"/库"&amp;IFERROR(IF(COUNTIF([1]在庫!$C:$C,INDIRECT("Sheet5!AL"&amp;ROW()))&gt;0,COUNTIF([1]在庫!$C:$C,INDIRECT("Sheet5!AL"&amp;ROW())),COUNTIF([1]在庫!$D:$D,INDIRECT("Sheet5!B"&amp;ROW()))),0)</f>
        <v>单0/库0</v>
      </c>
      <c r="E28" t="str">
        <f ca="1">IFERROR(IF(F28&lt;&gt;"",F28,IF(OR(AND(Sheet3!AC28="14:00",Q28&gt;0),AND(R28&lt;&gt;"",J28&gt;1)),"",IF(AND(J28&gt;=4,Sheet2!F28=0,H28&gt;5),"上架●",IF(OR(AND(J28=0,H28&lt;12),AND(J28&lt;4,H28&lt;=5,Sheet2!F28=1)),IF(Sheet2!F28=1,"下架●",""),IF(AND(J28&lt;=4,Sheet2!F28=1),"問合●",""))))),"")</f>
        <v>問合●</v>
      </c>
      <c r="G28" s="40" cm="1">
        <f t="array" aca="1" ref="G28" ca="1">IFERROR(COUNTIF(INDIRECT(Sheet2!$W$2&amp;"F"&amp;Sheet2!B28&amp;":F"&amp;Sheet2!D28),"&lt;="&amp;Sheet3!L28*手数料),0)</f>
        <v>2</v>
      </c>
      <c r="H28" s="1">
        <f ca="1">IF(AND(Sheet2!L28=0,J28+L28+N28&lt;&gt;0),J28+L28+N28,Sheet2!L28)</f>
        <v>6</v>
      </c>
      <c r="I28" s="25" t="str">
        <f ca="1">HYPERLINK("https://www.qoo10.jp/GMKT.INC/Goods/Goods.aspx?goodscode="&amp;A28,IF(Sheet2!F28=0,"在庫切れ","出品中"))</f>
        <v>出品中</v>
      </c>
      <c r="J28">
        <v>3</v>
      </c>
      <c r="K28" s="29" t="s">
        <v>1094</v>
      </c>
      <c r="L28">
        <v>1</v>
      </c>
      <c r="M28" t="s">
        <v>130</v>
      </c>
      <c r="N28">
        <v>2</v>
      </c>
      <c r="O28" t="s">
        <v>25</v>
      </c>
      <c r="P28" t="str" cm="1">
        <f t="array" aca="1" ref="P28" ca="1">IF(発送日=0.583333333333333,"14:00",発送日)&amp;"/"&amp;Sheet3!AC28</f>
        <v>14/14</v>
      </c>
      <c r="Q28" cm="1">
        <f t="array" aca="1" ref="Q28" ca="1">VALUE(_xlfn.XLOOKUP(INDIRECT("A"&amp;ROW()),Sheet5!A:A,Sheet5!K:K,"",0,1))</f>
        <v>1</v>
      </c>
      <c r="R28" s="52" t="str" cm="1">
        <f t="array" aca="1" ref="R2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8" s="5" cm="1">
        <f t="array" aca="1" ref="S28" ca="1">VALUE(_xlfn.XLOOKUP(INDIRECT("A"&amp;ROW()),Sheet5!A:A,Sheet5!I:I,"",0,1))</f>
        <v>4263</v>
      </c>
      <c r="T28">
        <v>300</v>
      </c>
      <c r="U28" s="20">
        <f>IFERROR(_xlfn.LET(_xlpm.quyu,Sheet4!E28:J28,IF(COUNTIF(_xlpm.quyu,"&gt;0")&gt;=4,AVERAGE(_xlpm.quyu),IF(MAX(_xlpm.quyu)&gt;0,MAX(_xlpm.quyu),""))),"")</f>
        <v>3940</v>
      </c>
      <c r="V28" s="5" cm="1">
        <f t="array" aca="1" ref="V28" ca="1">IFERROR(IF(Sheet2!S28&lt;&gt;"",Sheet2!S28,IF(Sheet4!D28&lt;&gt;"",ROUND((Sheet4!D28+Sheet1!T28)/手数料,0)*IF($V$1&lt;&gt;"",$V$1,1),ROUND((U28+T28)/手数料,0)))*IF($V$1&lt;&gt;"",$V$1,1),"")</f>
        <v>4263</v>
      </c>
      <c r="X28" s="28"/>
    </row>
    <row r="29" spans="1:24" ht="35.1" customHeight="1" x14ac:dyDescent="0.4">
      <c r="A29">
        <v>1023654540</v>
      </c>
      <c r="B29" t="s">
        <v>212</v>
      </c>
      <c r="C29" t="str">
        <f>HYPERLINK(_xlfn.XLOOKUP(A29,源!A:A,源!V:V,"",0,1),"网页")</f>
        <v>网页</v>
      </c>
      <c r="D29" s="36" t="str" cm="1">
        <f t="array" aca="1" ref="D29" ca="1">"单"&amp;Sheet2!G29&amp;"/库"&amp;IFERROR(IF(COUNTIF([1]在庫!$C:$C,INDIRECT("Sheet5!AL"&amp;ROW()))&gt;0,COUNTIF([1]在庫!$C:$C,INDIRECT("Sheet5!AL"&amp;ROW())),COUNTIF([1]在庫!$D:$D,INDIRECT("Sheet5!B"&amp;ROW()))),0)</f>
        <v>单0/库0</v>
      </c>
      <c r="E29" t="str">
        <f ca="1">IFERROR(IF(F29&lt;&gt;"",F29,IF(OR(AND(Sheet3!AC29="14:00",Q29&gt;0),AND(R29&lt;&gt;"",J29&gt;1)),"",IF(AND(J29&gt;=4,Sheet2!F29=0,H29&gt;5),"上架●",IF(OR(AND(J29=0,H29&lt;12),AND(J29&lt;4,H29&lt;=5,Sheet2!F29=1)),IF(Sheet2!F29=1,"下架●",""),IF(AND(J29&lt;=4,Sheet2!F29=1),"問合●",""))))),"")</f>
        <v/>
      </c>
      <c r="G29" s="40" cm="1">
        <f t="array" aca="1" ref="G29" ca="1">IFERROR(COUNTIF(INDIRECT(Sheet2!$W$2&amp;"F"&amp;Sheet2!B29&amp;":F"&amp;Sheet2!D29),"&lt;="&amp;Sheet3!L29*手数料),0)</f>
        <v>5</v>
      </c>
      <c r="H29" s="1">
        <f ca="1">IF(AND(Sheet2!L29=0,J29+L29+N29&lt;&gt;0),J29+L29+N29,Sheet2!L29)</f>
        <v>14</v>
      </c>
      <c r="I29" s="25" t="str">
        <f ca="1">HYPERLINK("https://www.qoo10.jp/GMKT.INC/Goods/Goods.aspx?goodscode="&amp;A29,IF(Sheet2!F29=0,"在庫切れ","出品中"))</f>
        <v>出品中</v>
      </c>
      <c r="J29">
        <v>9</v>
      </c>
      <c r="K29" s="29" t="s">
        <v>1106</v>
      </c>
      <c r="L29">
        <v>2</v>
      </c>
      <c r="M29" t="s">
        <v>130</v>
      </c>
      <c r="N29">
        <v>3</v>
      </c>
      <c r="O29" t="s">
        <v>25</v>
      </c>
      <c r="P29" t="str" cm="1">
        <f t="array" aca="1" ref="P29" ca="1">IF(発送日=0.583333333333333,"14:00",発送日)&amp;"/"&amp;Sheet3!AC29</f>
        <v>3/3</v>
      </c>
      <c r="Q29" cm="1">
        <f t="array" aca="1" ref="Q29" ca="1">VALUE(_xlfn.XLOOKUP(INDIRECT("A"&amp;ROW()),Sheet5!A:A,Sheet5!K:K,"",0,1))</f>
        <v>1</v>
      </c>
      <c r="R29" s="52" t="str" cm="1">
        <f t="array" aca="1" ref="R2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29" s="5" cm="1">
        <f t="array" aca="1" ref="S29" ca="1">VALUE(_xlfn.XLOOKUP(INDIRECT("A"&amp;ROW()),Sheet5!A:A,Sheet5!I:I,"",0,1))</f>
        <v>6076</v>
      </c>
      <c r="T29">
        <v>300</v>
      </c>
      <c r="U29" s="20">
        <f>IFERROR(_xlfn.LET(_xlpm.quyu,Sheet4!E29:J29,IF(COUNTIF(_xlpm.quyu,"&gt;0")&gt;=4,AVERAGE(_xlpm.quyu),IF(MAX(_xlpm.quyu)&gt;0,MAX(_xlpm.quyu),""))),"")</f>
        <v>5411.833333333333</v>
      </c>
      <c r="V29" s="5" cm="1">
        <f t="array" aca="1" ref="V29" ca="1">IFERROR(IF(Sheet2!S29&lt;&gt;"",Sheet2!S29,IF(Sheet4!D29&lt;&gt;"",ROUND((Sheet4!D29+Sheet1!T29)/手数料,0)*IF($V$1&lt;&gt;"",$V$1,1),ROUND((U29+T29)/手数料,0)))*IF($V$1&lt;&gt;"",$V$1,1),"")</f>
        <v>6076</v>
      </c>
      <c r="X29" s="28"/>
    </row>
    <row r="30" spans="1:24" ht="35.1" customHeight="1" x14ac:dyDescent="0.4">
      <c r="A30">
        <v>1023654541</v>
      </c>
      <c r="B30" t="s">
        <v>213</v>
      </c>
      <c r="C30" t="str">
        <f>HYPERLINK(_xlfn.XLOOKUP(A30,源!A:A,源!V:V,"",0,1),"网页")</f>
        <v>网页</v>
      </c>
      <c r="D30" s="36" t="str" cm="1">
        <f t="array" aca="1" ref="D30" ca="1">"单"&amp;Sheet2!G30&amp;"/库"&amp;IFERROR(IF(COUNTIF([1]在庫!$C:$C,INDIRECT("Sheet5!AL"&amp;ROW()))&gt;0,COUNTIF([1]在庫!$C:$C,INDIRECT("Sheet5!AL"&amp;ROW())),COUNTIF([1]在庫!$D:$D,INDIRECT("Sheet5!B"&amp;ROW()))),0)</f>
        <v>单0/库0</v>
      </c>
      <c r="E30" t="str">
        <f ca="1">IFERROR(IF(F30&lt;&gt;"",F30,IF(OR(AND(Sheet3!AC30="14:00",Q30&gt;0),AND(R30&lt;&gt;"",J30&gt;1)),"",IF(AND(J30&gt;=4,Sheet2!F30=0,H30&gt;5),"上架●",IF(OR(AND(J30=0,H30&lt;12),AND(J30&lt;4,H30&lt;=5,Sheet2!F30=1)),IF(Sheet2!F30=1,"下架●",""),IF(AND(J30&lt;=4,Sheet2!F30=1),"問合●",""))))),"")</f>
        <v/>
      </c>
      <c r="G30" s="40" cm="1">
        <f t="array" aca="1" ref="G30" ca="1">IFERROR(COUNTIF(INDIRECT(Sheet2!$W$2&amp;"F"&amp;Sheet2!B30&amp;":F"&amp;Sheet2!D30),"&lt;="&amp;Sheet3!L30*手数料),0)</f>
        <v>6</v>
      </c>
      <c r="H30" s="1">
        <f ca="1">IF(AND(Sheet2!L30=0,J30+L30+N30&lt;&gt;0),J30+L30+N30,Sheet2!L30)</f>
        <v>17</v>
      </c>
      <c r="I30" s="25" t="str">
        <f ca="1">HYPERLINK("https://www.qoo10.jp/GMKT.INC/Goods/Goods.aspx?goodscode="&amp;A30,IF(Sheet2!F30=0,"在庫切れ","出品中"))</f>
        <v>出品中</v>
      </c>
      <c r="J30">
        <v>11</v>
      </c>
      <c r="K30" s="29" t="s">
        <v>1137</v>
      </c>
      <c r="L30">
        <v>3</v>
      </c>
      <c r="M30" t="s">
        <v>130</v>
      </c>
      <c r="N30">
        <v>3</v>
      </c>
      <c r="O30" t="s">
        <v>25</v>
      </c>
      <c r="P30" t="str" cm="1">
        <f t="array" aca="1" ref="P30" ca="1">IF(発送日=0.583333333333333,"14:00",発送日)&amp;"/"&amp;Sheet3!AC30</f>
        <v>3/3</v>
      </c>
      <c r="Q30" cm="1">
        <f t="array" aca="1" ref="Q30" ca="1">VALUE(_xlfn.XLOOKUP(INDIRECT("A"&amp;ROW()),Sheet5!A:A,Sheet5!K:K,"",0,1))</f>
        <v>1</v>
      </c>
      <c r="R30" s="52" t="str" cm="1">
        <f t="array" aca="1" ref="R3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30" s="5" cm="1">
        <f t="array" aca="1" ref="S30" ca="1">VALUE(_xlfn.XLOOKUP(INDIRECT("A"&amp;ROW()),Sheet5!A:A,Sheet5!I:I,"",0,1))</f>
        <v>7989</v>
      </c>
      <c r="T30">
        <v>300</v>
      </c>
      <c r="U30" s="20">
        <f>IFERROR(_xlfn.LET(_xlpm.quyu,Sheet4!E30:J30,IF(COUNTIF(_xlpm.quyu,"&gt;0")&gt;=4,AVERAGE(_xlpm.quyu),IF(MAX(_xlpm.quyu)&gt;0,MAX(_xlpm.quyu),""))),"")</f>
        <v>7091.333333333333</v>
      </c>
      <c r="V30" s="5" cm="1">
        <f t="array" aca="1" ref="V30" ca="1">IFERROR(IF(Sheet2!S30&lt;&gt;"",Sheet2!S30,IF(Sheet4!D30&lt;&gt;"",ROUND((Sheet4!D30+Sheet1!T30)/手数料,0)*IF($V$1&lt;&gt;"",$V$1,1),ROUND((U30+T30)/手数料,0)))*IF($V$1&lt;&gt;"",$V$1,1),"")</f>
        <v>7989</v>
      </c>
      <c r="X30" s="28"/>
    </row>
    <row r="31" spans="1:24" ht="35.1" customHeight="1" x14ac:dyDescent="0.4">
      <c r="A31">
        <v>1023654542</v>
      </c>
      <c r="B31" t="s">
        <v>214</v>
      </c>
      <c r="C31" t="str">
        <f>HYPERLINK(_xlfn.XLOOKUP(A31,源!A:A,源!V:V,"",0,1),"网页")</f>
        <v>网页</v>
      </c>
      <c r="D31" s="36" t="str" cm="1">
        <f t="array" aca="1" ref="D31" ca="1">"单"&amp;Sheet2!G31&amp;"/库"&amp;IFERROR(IF(COUNTIF([1]在庫!$C:$C,INDIRECT("Sheet5!AL"&amp;ROW()))&gt;0,COUNTIF([1]在庫!$C:$C,INDIRECT("Sheet5!AL"&amp;ROW())),COUNTIF([1]在庫!$D:$D,INDIRECT("Sheet5!B"&amp;ROW()))),0)</f>
        <v>单0/库0</v>
      </c>
      <c r="E31" t="str">
        <f ca="1">IFERROR(IF(F31&lt;&gt;"",F31,IF(OR(AND(Sheet3!AC31="14:00",Q31&gt;0),AND(R31&lt;&gt;"",J31&gt;1)),"",IF(AND(J31&gt;=4,Sheet2!F31=0,H31&gt;5),"上架●",IF(OR(AND(J31=0,H31&lt;12),AND(J31&lt;4,H31&lt;=5,Sheet2!F31=1)),IF(Sheet2!F31=1,"下架●",""),IF(AND(J31&lt;=4,Sheet2!F31=1),"問合●",""))))),"")</f>
        <v/>
      </c>
      <c r="G31" s="40" cm="1">
        <f t="array" aca="1" ref="G31" ca="1">IFERROR(COUNTIF(INDIRECT(Sheet2!$W$2&amp;"F"&amp;Sheet2!B31&amp;":F"&amp;Sheet2!D31),"&lt;="&amp;Sheet3!L31*手数料),0)</f>
        <v>6</v>
      </c>
      <c r="H31" s="1">
        <f ca="1">IF(AND(Sheet2!L31=0,J31+L31+N31&lt;&gt;0),J31+L31+N31,Sheet2!L31)</f>
        <v>12</v>
      </c>
      <c r="I31" s="25" t="str">
        <f ca="1">HYPERLINK("https://www.qoo10.jp/GMKT.INC/Goods/Goods.aspx?goodscode="&amp;A31,IF(Sheet2!F31=0,"在庫切れ","出品中"))</f>
        <v>出品中</v>
      </c>
      <c r="J31">
        <v>8</v>
      </c>
      <c r="K31" s="29" t="s">
        <v>1107</v>
      </c>
      <c r="L31">
        <v>2</v>
      </c>
      <c r="M31" t="s">
        <v>130</v>
      </c>
      <c r="N31">
        <v>2</v>
      </c>
      <c r="O31" t="s">
        <v>25</v>
      </c>
      <c r="P31" t="str" cm="1">
        <f t="array" aca="1" ref="P31" ca="1">IF(発送日=0.583333333333333,"14:00",発送日)&amp;"/"&amp;Sheet3!AC31</f>
        <v>3/3</v>
      </c>
      <c r="Q31" cm="1">
        <f t="array" aca="1" ref="Q31" ca="1">VALUE(_xlfn.XLOOKUP(INDIRECT("A"&amp;ROW()),Sheet5!A:A,Sheet5!K:K,"",0,1))</f>
        <v>1</v>
      </c>
      <c r="R31" s="52" t="str" cm="1">
        <f t="array" aca="1" ref="R3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31" s="5" cm="1">
        <f t="array" aca="1" ref="S31" ca="1">VALUE(_xlfn.XLOOKUP(INDIRECT("A"&amp;ROW()),Sheet5!A:A,Sheet5!I:I,"",0,1))</f>
        <v>4260</v>
      </c>
      <c r="T31">
        <v>800</v>
      </c>
      <c r="U31" s="20">
        <f>IFERROR(_xlfn.LET(_xlpm.quyu,Sheet4!E31:J31,IF(COUNTIF(_xlpm.quyu,"&gt;0")&gt;=4,AVERAGE(_xlpm.quyu),IF(MAX(_xlpm.quyu)&gt;0,MAX(_xlpm.quyu),""))),"")</f>
        <v>3791.3333333333335</v>
      </c>
      <c r="V31" s="5" cm="1">
        <f t="array" aca="1" ref="V31" ca="1">IFERROR(IF(Sheet2!S31&lt;&gt;"",Sheet2!S31,IF(Sheet4!D31&lt;&gt;"",ROUND((Sheet4!D31+Sheet1!T31)/手数料,0)*IF($V$1&lt;&gt;"",$V$1,1),ROUND((U31+T31)/手数料,0)))*IF($V$1&lt;&gt;"",$V$1,1),"")</f>
        <v>4260</v>
      </c>
      <c r="X31" s="28"/>
    </row>
    <row r="32" spans="1:24" ht="35.1" customHeight="1" x14ac:dyDescent="0.4">
      <c r="A32">
        <v>1023654543</v>
      </c>
      <c r="B32" t="s">
        <v>215</v>
      </c>
      <c r="C32" t="str">
        <f>HYPERLINK(_xlfn.XLOOKUP(A32,源!A:A,源!V:V,"",0,1),"网页")</f>
        <v>网页</v>
      </c>
      <c r="D32" s="36" t="str" cm="1">
        <f t="array" aca="1" ref="D32" ca="1">"单"&amp;Sheet2!G32&amp;"/库"&amp;IFERROR(IF(COUNTIF([1]在庫!$C:$C,INDIRECT("Sheet5!AL"&amp;ROW()))&gt;0,COUNTIF([1]在庫!$C:$C,INDIRECT("Sheet5!AL"&amp;ROW())),COUNTIF([1]在庫!$D:$D,INDIRECT("Sheet5!B"&amp;ROW()))),0)</f>
        <v>单0/库0</v>
      </c>
      <c r="E32" t="str">
        <f ca="1">IFERROR(IF(F32&lt;&gt;"",F32,IF(OR(AND(Sheet3!AC32="14:00",Q32&gt;0),AND(R32&lt;&gt;"",J32&gt;1)),"",IF(AND(J32&gt;=4,Sheet2!F32=0,H32&gt;5),"上架●",IF(OR(AND(J32=0,H32&lt;12),AND(J32&lt;4,H32&lt;=5,Sheet2!F32=1)),IF(Sheet2!F32=1,"下架●",""),IF(AND(J32&lt;=4,Sheet2!F32=1),"問合●",""))))),"")</f>
        <v/>
      </c>
      <c r="G32" s="40" cm="1">
        <f t="array" aca="1" ref="G32" ca="1">IFERROR(COUNTIF(INDIRECT(Sheet2!$W$2&amp;"F"&amp;Sheet2!B32&amp;":F"&amp;Sheet2!D32),"&lt;="&amp;Sheet3!L32*手数料),0)</f>
        <v>5</v>
      </c>
      <c r="H32" s="1">
        <f ca="1">IF(AND(Sheet2!L32=0,J32+L32+N32&lt;&gt;0),J32+L32+N32,Sheet2!L32)</f>
        <v>11</v>
      </c>
      <c r="I32" s="25" t="str">
        <f ca="1">HYPERLINK("https://www.qoo10.jp/GMKT.INC/Goods/Goods.aspx?goodscode="&amp;A32,IF(Sheet2!F32=0,"在庫切れ","出品中"))</f>
        <v>出品中</v>
      </c>
      <c r="J32">
        <v>6</v>
      </c>
      <c r="K32" s="29" t="s">
        <v>1095</v>
      </c>
      <c r="L32">
        <v>2</v>
      </c>
      <c r="M32" t="s">
        <v>130</v>
      </c>
      <c r="N32">
        <v>3</v>
      </c>
      <c r="O32" t="s">
        <v>25</v>
      </c>
      <c r="P32" t="str" cm="1">
        <f t="array" aca="1" ref="P32" ca="1">IF(発送日=0.583333333333333,"14:00",発送日)&amp;"/"&amp;Sheet3!AC32</f>
        <v>3/3</v>
      </c>
      <c r="Q32" cm="1">
        <f t="array" aca="1" ref="Q32" ca="1">VALUE(_xlfn.XLOOKUP(INDIRECT("A"&amp;ROW()),Sheet5!A:A,Sheet5!K:K,"",0,1))</f>
        <v>1</v>
      </c>
      <c r="R32" s="52" t="str" cm="1">
        <f t="array" aca="1" ref="R3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32" s="5" cm="1">
        <f t="array" aca="1" ref="S32" ca="1">VALUE(_xlfn.XLOOKUP(INDIRECT("A"&amp;ROW()),Sheet5!A:A,Sheet5!I:I,"",0,1))</f>
        <v>5619</v>
      </c>
      <c r="T32">
        <v>300</v>
      </c>
      <c r="U32" s="20">
        <f>IFERROR(_xlfn.LET(_xlpm.quyu,Sheet4!E32:J32,IF(COUNTIF(_xlpm.quyu,"&gt;0")&gt;=4,AVERAGE(_xlpm.quyu),IF(MAX(_xlpm.quyu)&gt;0,MAX(_xlpm.quyu),""))),"")</f>
        <v>5001.666666666667</v>
      </c>
      <c r="V32" s="5" cm="1">
        <f t="array" aca="1" ref="V32" ca="1">IFERROR(IF(Sheet2!S32&lt;&gt;"",Sheet2!S32,IF(Sheet4!D32&lt;&gt;"",ROUND((Sheet4!D32+Sheet1!T32)/手数料,0)*IF($V$1&lt;&gt;"",$V$1,1),ROUND((U32+T32)/手数料,0)))*IF($V$1&lt;&gt;"",$V$1,1),"")</f>
        <v>5619</v>
      </c>
      <c r="X32" s="28"/>
    </row>
    <row r="33" spans="1:24" ht="35.1" customHeight="1" x14ac:dyDescent="0.4">
      <c r="A33">
        <v>1023654545</v>
      </c>
      <c r="B33" t="s">
        <v>216</v>
      </c>
      <c r="C33" t="str">
        <f>HYPERLINK(_xlfn.XLOOKUP(A33,源!A:A,源!V:V,"",0,1),"网页")</f>
        <v>网页</v>
      </c>
      <c r="D33" s="36" t="str" cm="1">
        <f t="array" aca="1" ref="D33" ca="1">"单"&amp;Sheet2!G33&amp;"/库"&amp;IFERROR(IF(COUNTIF([1]在庫!$C:$C,INDIRECT("Sheet5!AL"&amp;ROW()))&gt;0,COUNTIF([1]在庫!$C:$C,INDIRECT("Sheet5!AL"&amp;ROW())),COUNTIF([1]在庫!$D:$D,INDIRECT("Sheet5!B"&amp;ROW()))),0)</f>
        <v>单0/库0</v>
      </c>
      <c r="E33" t="str">
        <f ca="1">IFERROR(IF(F33&lt;&gt;"",F33,IF(OR(AND(Sheet3!AC33="14:00",Q33&gt;0),AND(R33&lt;&gt;"",J33&gt;1)),"",IF(AND(J33&gt;=4,Sheet2!F33=0,H33&gt;5),"上架●",IF(OR(AND(J33=0,H33&lt;12),AND(J33&lt;4,H33&lt;=5,Sheet2!F33=1)),IF(Sheet2!F33=1,"下架●",""),IF(AND(J33&lt;=4,Sheet2!F33=1),"問合●",""))))),"")</f>
        <v/>
      </c>
      <c r="G33" s="40" cm="1">
        <f t="array" aca="1" ref="G33" ca="1">IFERROR(COUNTIF(INDIRECT(Sheet2!$W$2&amp;"F"&amp;Sheet2!B33&amp;":F"&amp;Sheet2!D33),"&lt;="&amp;Sheet3!L33*手数料),0)</f>
        <v>3</v>
      </c>
      <c r="H33" s="1">
        <f ca="1">IF(AND(Sheet2!L33=0,J33+L33+N33&lt;&gt;0),J33+L33+N33,Sheet2!L33)</f>
        <v>17</v>
      </c>
      <c r="I33" s="25" t="str">
        <f ca="1">HYPERLINK("https://www.qoo10.jp/GMKT.INC/Goods/Goods.aspx?goodscode="&amp;A33,IF(Sheet2!F33=0,"在庫切れ","出品中"))</f>
        <v>出品中</v>
      </c>
      <c r="J33">
        <v>8</v>
      </c>
      <c r="K33" s="29" t="s">
        <v>1138</v>
      </c>
      <c r="L33">
        <v>4</v>
      </c>
      <c r="M33" t="s">
        <v>130</v>
      </c>
      <c r="N33">
        <v>5</v>
      </c>
      <c r="O33" t="s">
        <v>25</v>
      </c>
      <c r="P33" t="str" cm="1">
        <f t="array" aca="1" ref="P33" ca="1">IF(発送日=0.583333333333333,"14:00",発送日)&amp;"/"&amp;Sheet3!AC33</f>
        <v>3/3</v>
      </c>
      <c r="Q33" cm="1">
        <f t="array" aca="1" ref="Q33" ca="1">VALUE(_xlfn.XLOOKUP(INDIRECT("A"&amp;ROW()),Sheet5!A:A,Sheet5!K:K,"",0,1))</f>
        <v>1</v>
      </c>
      <c r="R33" s="52" t="str" cm="1">
        <f t="array" aca="1" ref="R3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33" s="5" cm="1">
        <f t="array" aca="1" ref="S33" ca="1">VALUE(_xlfn.XLOOKUP(INDIRECT("A"&amp;ROW()),Sheet5!A:A,Sheet5!I:I,"",0,1))</f>
        <v>7032</v>
      </c>
      <c r="T33">
        <v>300</v>
      </c>
      <c r="U33" s="20">
        <f>IFERROR(_xlfn.LET(_xlpm.quyu,Sheet4!E33:J33,IF(COUNTIF(_xlpm.quyu,"&gt;0")&gt;=4,AVERAGE(_xlpm.quyu),IF(MAX(_xlpm.quyu)&gt;0,MAX(_xlpm.quyu),""))),"")</f>
        <v>6396.5</v>
      </c>
      <c r="V33" s="5" cm="1">
        <f t="array" aca="1" ref="V33" ca="1">IFERROR(IF(Sheet2!S33&lt;&gt;"",Sheet2!S33,IF(Sheet4!D33&lt;&gt;"",ROUND((Sheet4!D33+Sheet1!T33)/手数料,0)*IF($V$1&lt;&gt;"",$V$1,1),ROUND((U33+T33)/手数料,0)))*IF($V$1&lt;&gt;"",$V$1,1),"")</f>
        <v>7032</v>
      </c>
      <c r="X33" s="28"/>
    </row>
    <row r="34" spans="1:24" ht="35.1" customHeight="1" x14ac:dyDescent="0.4">
      <c r="A34">
        <v>1023654544</v>
      </c>
      <c r="B34" t="s">
        <v>217</v>
      </c>
      <c r="C34" t="str">
        <f>HYPERLINK(_xlfn.XLOOKUP(A34,源!A:A,源!V:V,"",0,1),"网页")</f>
        <v>网页</v>
      </c>
      <c r="D34" s="36" t="str" cm="1">
        <f t="array" aca="1" ref="D34" ca="1">"单"&amp;Sheet2!G34&amp;"/库"&amp;IFERROR(IF(COUNTIF([1]在庫!$C:$C,INDIRECT("Sheet5!AL"&amp;ROW()))&gt;0,COUNTIF([1]在庫!$C:$C,INDIRECT("Sheet5!AL"&amp;ROW())),COUNTIF([1]在庫!$D:$D,INDIRECT("Sheet5!B"&amp;ROW()))),0)</f>
        <v>单0/库0</v>
      </c>
      <c r="E34" t="str">
        <f ca="1">IFERROR(IF(F34&lt;&gt;"",F34,IF(OR(AND(Sheet3!AC34="14:00",Q34&gt;0),AND(R34&lt;&gt;"",J34&gt;1)),"",IF(AND(J34&gt;=4,Sheet2!F34=0,H34&gt;5),"上架●",IF(OR(AND(J34=0,H34&lt;12),AND(J34&lt;4,H34&lt;=5,Sheet2!F34=1)),IF(Sheet2!F34=1,"下架●",""),IF(AND(J34&lt;=4,Sheet2!F34=1),"問合●",""))))),"")</f>
        <v/>
      </c>
      <c r="G34" s="40" cm="1">
        <f t="array" aca="1" ref="G34" ca="1">IFERROR(COUNTIF(INDIRECT(Sheet2!$W$2&amp;"F"&amp;Sheet2!B34&amp;":F"&amp;Sheet2!D34),"&lt;="&amp;Sheet3!L34*手数料),0)</f>
        <v>5</v>
      </c>
      <c r="H34" s="1">
        <f ca="1">IF(AND(Sheet2!L34=0,J34+L34+N34&lt;&gt;0),J34+L34+N34,Sheet2!L34)</f>
        <v>10</v>
      </c>
      <c r="I34" s="25" t="str">
        <f ca="1">HYPERLINK("https://www.qoo10.jp/GMKT.INC/Goods/Goods.aspx?goodscode="&amp;A34,IF(Sheet2!F34=0,"在庫切れ","出品中"))</f>
        <v>出品中</v>
      </c>
      <c r="J34">
        <v>6</v>
      </c>
      <c r="K34" s="29" t="s">
        <v>1088</v>
      </c>
      <c r="L34">
        <v>2</v>
      </c>
      <c r="M34" t="s">
        <v>130</v>
      </c>
      <c r="N34">
        <v>2</v>
      </c>
      <c r="O34" t="s">
        <v>25</v>
      </c>
      <c r="P34" t="str" cm="1">
        <f t="array" aca="1" ref="P34" ca="1">IF(発送日=0.583333333333333,"14:00",発送日)&amp;"/"&amp;Sheet3!AC34</f>
        <v>3/3</v>
      </c>
      <c r="Q34" cm="1">
        <f t="array" aca="1" ref="Q34" ca="1">VALUE(_xlfn.XLOOKUP(INDIRECT("A"&amp;ROW()),Sheet5!A:A,Sheet5!K:K,"",0,1))</f>
        <v>1</v>
      </c>
      <c r="R34" s="52" t="str" cm="1">
        <f t="array" aca="1" ref="R3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34" s="5" cm="1">
        <f t="array" aca="1" ref="S34" ca="1">VALUE(_xlfn.XLOOKUP(INDIRECT("A"&amp;ROW()),Sheet5!A:A,Sheet5!I:I,"",0,1))</f>
        <v>7652</v>
      </c>
      <c r="T34">
        <v>300</v>
      </c>
      <c r="U34" s="20">
        <f>IFERROR(_xlfn.LET(_xlpm.quyu,Sheet4!E34:J34,IF(COUNTIF(_xlpm.quyu,"&gt;0")&gt;=4,AVERAGE(_xlpm.quyu),IF(MAX(_xlpm.quyu)&gt;0,MAX(_xlpm.quyu),""))),"")</f>
        <v>6989</v>
      </c>
      <c r="V34" s="5" cm="1">
        <f t="array" aca="1" ref="V34" ca="1">IFERROR(IF(Sheet2!S34&lt;&gt;"",Sheet2!S34,IF(Sheet4!D34&lt;&gt;"",ROUND((Sheet4!D34+Sheet1!T34)/手数料,0)*IF($V$1&lt;&gt;"",$V$1,1),ROUND((U34+T34)/手数料,0)))*IF($V$1&lt;&gt;"",$V$1,1),"")</f>
        <v>7652</v>
      </c>
      <c r="X34" s="28"/>
    </row>
    <row r="35" spans="1:24" ht="35.1" customHeight="1" x14ac:dyDescent="0.4">
      <c r="A35">
        <v>1023654546</v>
      </c>
      <c r="B35" t="s">
        <v>218</v>
      </c>
      <c r="C35" t="str">
        <f>HYPERLINK(_xlfn.XLOOKUP(A35,源!A:A,源!V:V,"",0,1),"网页")</f>
        <v>网页</v>
      </c>
      <c r="D35" s="36" t="str" cm="1">
        <f t="array" aca="1" ref="D35" ca="1">"单"&amp;Sheet2!G35&amp;"/库"&amp;IFERROR(IF(COUNTIF([1]在庫!$C:$C,INDIRECT("Sheet5!AL"&amp;ROW()))&gt;0,COUNTIF([1]在庫!$C:$C,INDIRECT("Sheet5!AL"&amp;ROW())),COUNTIF([1]在庫!$D:$D,INDIRECT("Sheet5!B"&amp;ROW()))),0)</f>
        <v>单0/库0</v>
      </c>
      <c r="E35" t="str">
        <f ca="1">IFERROR(IF(F35&lt;&gt;"",F35,IF(OR(AND(Sheet3!AC35="14:00",Q35&gt;0),AND(R35&lt;&gt;"",J35&gt;1)),"",IF(AND(J35&gt;=4,Sheet2!F35=0,H35&gt;5),"上架●",IF(OR(AND(J35=0,H35&lt;12),AND(J35&lt;4,H35&lt;=5,Sheet2!F35=1)),IF(Sheet2!F35=1,"下架●",""),IF(AND(J35&lt;=4,Sheet2!F35=1),"問合●",""))))),"")</f>
        <v/>
      </c>
      <c r="G35" s="40" cm="1">
        <f t="array" aca="1" ref="G35" ca="1">IFERROR(COUNTIF(INDIRECT(Sheet2!$W$2&amp;"F"&amp;Sheet2!B35&amp;":F"&amp;Sheet2!D35),"&lt;="&amp;Sheet3!L35*手数料),0)</f>
        <v>2</v>
      </c>
      <c r="H35" s="1">
        <f ca="1">IF(AND(Sheet2!L35=0,J35+L35+N35&lt;&gt;0),J35+L35+N35,Sheet2!L35)</f>
        <v>9</v>
      </c>
      <c r="I35" s="25" t="str">
        <f ca="1">HYPERLINK("https://www.qoo10.jp/GMKT.INC/Goods/Goods.aspx?goodscode="&amp;A35,IF(Sheet2!F35=0,"在庫切れ","出品中"))</f>
        <v>出品中</v>
      </c>
      <c r="J35">
        <v>7</v>
      </c>
      <c r="K35" s="29" t="s">
        <v>1108</v>
      </c>
      <c r="L35">
        <v>1</v>
      </c>
      <c r="M35" t="s">
        <v>130</v>
      </c>
      <c r="N35">
        <v>1</v>
      </c>
      <c r="O35" t="s">
        <v>25</v>
      </c>
      <c r="P35" t="str" cm="1">
        <f t="array" aca="1" ref="P35" ca="1">IF(発送日=0.583333333333333,"14:00",発送日)&amp;"/"&amp;Sheet3!AC35</f>
        <v>3/3</v>
      </c>
      <c r="Q35" cm="1">
        <f t="array" aca="1" ref="Q35" ca="1">VALUE(_xlfn.XLOOKUP(INDIRECT("A"&amp;ROW()),Sheet5!A:A,Sheet5!K:K,"",0,1))</f>
        <v>1</v>
      </c>
      <c r="R35" s="52" t="str" cm="1">
        <f t="array" aca="1" ref="R3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35" s="5" cm="1">
        <f t="array" aca="1" ref="S35" ca="1">VALUE(_xlfn.XLOOKUP(INDIRECT("A"&amp;ROW()),Sheet5!A:A,Sheet5!I:I,"",0,1))</f>
        <v>7815</v>
      </c>
      <c r="T35">
        <v>800</v>
      </c>
      <c r="U35" s="20">
        <f>IFERROR(_xlfn.LET(_xlpm.quyu,Sheet4!E35:J35,IF(COUNTIF(_xlpm.quyu,"&gt;0")&gt;=4,AVERAGE(_xlpm.quyu),IF(MAX(_xlpm.quyu)&gt;0,MAX(_xlpm.quyu),""))),"")</f>
        <v>7414.666666666667</v>
      </c>
      <c r="V35" s="5" cm="1">
        <f t="array" aca="1" ref="V35" ca="1">IFERROR(IF(Sheet2!S35&lt;&gt;"",Sheet2!S35,IF(Sheet4!D35&lt;&gt;"",ROUND((Sheet4!D35+Sheet1!T35)/手数料,0)*IF($V$1&lt;&gt;"",$V$1,1),ROUND((U35+T35)/手数料,0)))*IF($V$1&lt;&gt;"",$V$1,1),"")</f>
        <v>7815</v>
      </c>
      <c r="X35" s="28"/>
    </row>
    <row r="36" spans="1:24" ht="35.1" customHeight="1" x14ac:dyDescent="0.4">
      <c r="A36">
        <v>1023654547</v>
      </c>
      <c r="B36" t="s">
        <v>219</v>
      </c>
      <c r="C36" t="str">
        <f>HYPERLINK(_xlfn.XLOOKUP(A36,源!A:A,源!V:V,"",0,1),"网页")</f>
        <v>网页</v>
      </c>
      <c r="D36" s="36" t="str" cm="1">
        <f t="array" aca="1" ref="D36" ca="1">"单"&amp;Sheet2!G36&amp;"/库"&amp;IFERROR(IF(COUNTIF([1]在庫!$C:$C,INDIRECT("Sheet5!AL"&amp;ROW()))&gt;0,COUNTIF([1]在庫!$C:$C,INDIRECT("Sheet5!AL"&amp;ROW())),COUNTIF([1]在庫!$D:$D,INDIRECT("Sheet5!B"&amp;ROW()))),0)</f>
        <v>单0/库0</v>
      </c>
      <c r="E36" t="str">
        <f ca="1">IFERROR(IF(F36&lt;&gt;"",F36,IF(OR(AND(Sheet3!AC36="14:00",Q36&gt;0),AND(R36&lt;&gt;"",J36&gt;1)),"",IF(AND(J36&gt;=4,Sheet2!F36=0,H36&gt;5),"上架●",IF(OR(AND(J36=0,H36&lt;12),AND(J36&lt;4,H36&lt;=5,Sheet2!F36=1)),IF(Sheet2!F36=1,"下架●",""),IF(AND(J36&lt;=4,Sheet2!F36=1),"問合●",""))))),"")</f>
        <v/>
      </c>
      <c r="G36" s="40" cm="1">
        <f t="array" aca="1" ref="G36" ca="1">IFERROR(COUNTIF(INDIRECT(Sheet2!$W$2&amp;"F"&amp;Sheet2!B36&amp;":F"&amp;Sheet2!D36),"&lt;="&amp;Sheet3!L36*手数料),0)</f>
        <v>6</v>
      </c>
      <c r="H36" s="1">
        <f ca="1">IF(AND(Sheet2!L36=0,J36+L36+N36&lt;&gt;0),J36+L36+N36,Sheet2!L36)</f>
        <v>11</v>
      </c>
      <c r="I36" s="25" t="str">
        <f ca="1">HYPERLINK("https://www.qoo10.jp/GMKT.INC/Goods/Goods.aspx?goodscode="&amp;A36,IF(Sheet2!F36=0,"在庫切れ","出品中"))</f>
        <v>出品中</v>
      </c>
      <c r="J36">
        <v>6</v>
      </c>
      <c r="K36" s="29" t="s">
        <v>1139</v>
      </c>
      <c r="L36">
        <v>3</v>
      </c>
      <c r="M36" t="s">
        <v>130</v>
      </c>
      <c r="N36">
        <v>2</v>
      </c>
      <c r="O36" t="s">
        <v>25</v>
      </c>
      <c r="P36" t="str" cm="1">
        <f t="array" aca="1" ref="P36" ca="1">IF(発送日=0.583333333333333,"14:00",発送日)&amp;"/"&amp;Sheet3!AC36</f>
        <v>3/3</v>
      </c>
      <c r="Q36" cm="1">
        <f t="array" aca="1" ref="Q36" ca="1">VALUE(_xlfn.XLOOKUP(INDIRECT("A"&amp;ROW()),Sheet5!A:A,Sheet5!K:K,"",0,1))</f>
        <v>1</v>
      </c>
      <c r="R36" s="52" t="str" cm="1">
        <f t="array" aca="1" ref="R3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36" s="5" cm="1">
        <f t="array" aca="1" ref="S36" ca="1">VALUE(_xlfn.XLOOKUP(INDIRECT("A"&amp;ROW()),Sheet5!A:A,Sheet5!I:I,"",0,1))</f>
        <v>7967</v>
      </c>
      <c r="T36">
        <v>300</v>
      </c>
      <c r="U36" s="20">
        <f>IFERROR(_xlfn.LET(_xlpm.quyu,Sheet4!E36:J36,IF(COUNTIF(_xlpm.quyu,"&gt;0")&gt;=4,AVERAGE(_xlpm.quyu),IF(MAX(_xlpm.quyu)&gt;0,MAX(_xlpm.quyu),""))),"")</f>
        <v>7218.833333333333</v>
      </c>
      <c r="V36" s="5" cm="1">
        <f t="array" aca="1" ref="V36" ca="1">IFERROR(IF(Sheet2!S36&lt;&gt;"",Sheet2!S36,IF(Sheet4!D36&lt;&gt;"",ROUND((Sheet4!D36+Sheet1!T36)/手数料,0)*IF($V$1&lt;&gt;"",$V$1,1),ROUND((U36+T36)/手数料,0)))*IF($V$1&lt;&gt;"",$V$1,1),"")</f>
        <v>7967</v>
      </c>
      <c r="X36" s="28"/>
    </row>
    <row r="37" spans="1:24" ht="35.1" customHeight="1" x14ac:dyDescent="0.4">
      <c r="A37">
        <v>1023654548</v>
      </c>
      <c r="B37" t="s">
        <v>220</v>
      </c>
      <c r="C37" t="str">
        <f>HYPERLINK(_xlfn.XLOOKUP(A37,源!A:A,源!V:V,"",0,1),"网页")</f>
        <v>网页</v>
      </c>
      <c r="D37" s="36" t="str" cm="1">
        <f t="array" aca="1" ref="D37" ca="1">"单"&amp;Sheet2!G37&amp;"/库"&amp;IFERROR(IF(COUNTIF([1]在庫!$C:$C,INDIRECT("Sheet5!AL"&amp;ROW()))&gt;0,COUNTIF([1]在庫!$C:$C,INDIRECT("Sheet5!AL"&amp;ROW())),COUNTIF([1]在庫!$D:$D,INDIRECT("Sheet5!B"&amp;ROW()))),0)</f>
        <v>单0/库0</v>
      </c>
      <c r="E37" t="str">
        <f ca="1">IFERROR(IF(F37&lt;&gt;"",F37,IF(OR(AND(Sheet3!AC37="14:00",Q37&gt;0),AND(R37&lt;&gt;"",J37&gt;1)),"",IF(AND(J37&gt;=4,Sheet2!F37=0,H37&gt;5),"上架●",IF(OR(AND(J37=0,H37&lt;12),AND(J37&lt;4,H37&lt;=5,Sheet2!F37=1)),IF(Sheet2!F37=1,"下架●",""),IF(AND(J37&lt;=4,Sheet2!F37=1),"問合●",""))))),"")</f>
        <v/>
      </c>
      <c r="G37" s="40" cm="1">
        <f t="array" aca="1" ref="G37" ca="1">IFERROR(COUNTIF(INDIRECT(Sheet2!$W$2&amp;"F"&amp;Sheet2!B37&amp;":F"&amp;Sheet2!D37),"&lt;="&amp;Sheet3!L37*手数料),0)</f>
        <v>6</v>
      </c>
      <c r="H37" s="1">
        <f ca="1">IF(AND(Sheet2!L37=0,J37+L37+N37&lt;&gt;0),J37+L37+N37,Sheet2!L37)</f>
        <v>10</v>
      </c>
      <c r="I37" s="25" t="str">
        <f ca="1">HYPERLINK("https://www.qoo10.jp/GMKT.INC/Goods/Goods.aspx?goodscode="&amp;A37,IF(Sheet2!F37=0,"在庫切れ","出品中"))</f>
        <v>出品中</v>
      </c>
      <c r="J37">
        <v>8</v>
      </c>
      <c r="K37" s="29" t="s">
        <v>1096</v>
      </c>
      <c r="L37">
        <v>0</v>
      </c>
      <c r="M37" t="s">
        <v>130</v>
      </c>
      <c r="N37">
        <v>2</v>
      </c>
      <c r="O37" t="s">
        <v>25</v>
      </c>
      <c r="P37" t="str" cm="1">
        <f t="array" aca="1" ref="P37" ca="1">IF(発送日=0.583333333333333,"14:00",発送日)&amp;"/"&amp;Sheet3!AC37</f>
        <v>3/3</v>
      </c>
      <c r="Q37" cm="1">
        <f t="array" aca="1" ref="Q37" ca="1">VALUE(_xlfn.XLOOKUP(INDIRECT("A"&amp;ROW()),Sheet5!A:A,Sheet5!K:K,"",0,1))</f>
        <v>1</v>
      </c>
      <c r="R37" s="52" t="str" cm="1">
        <f t="array" aca="1" ref="R3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37" s="5" cm="1">
        <f t="array" aca="1" ref="S37" ca="1">VALUE(_xlfn.XLOOKUP(INDIRECT("A"&amp;ROW()),Sheet5!A:A,Sheet5!I:I,"",0,1))</f>
        <v>10467</v>
      </c>
      <c r="T37">
        <v>800</v>
      </c>
      <c r="U37" s="20">
        <f>IFERROR(_xlfn.LET(_xlpm.quyu,Sheet4!E37:J37,IF(COUNTIF(_xlpm.quyu,"&gt;0")&gt;=4,AVERAGE(_xlpm.quyu),IF(MAX(_xlpm.quyu)&gt;0,MAX(_xlpm.quyu),""))),"")</f>
        <v>9555.8333333333339</v>
      </c>
      <c r="V37" s="5" cm="1">
        <f t="array" aca="1" ref="V37" ca="1">IFERROR(IF(Sheet2!S37&lt;&gt;"",Sheet2!S37,IF(Sheet4!D37&lt;&gt;"",ROUND((Sheet4!D37+Sheet1!T37)/手数料,0)*IF($V$1&lt;&gt;"",$V$1,1),ROUND((U37+T37)/手数料,0)))*IF($V$1&lt;&gt;"",$V$1,1),"")</f>
        <v>10467</v>
      </c>
      <c r="X37" s="28"/>
    </row>
    <row r="38" spans="1:24" ht="35.1" customHeight="1" x14ac:dyDescent="0.4">
      <c r="A38">
        <v>1023654549</v>
      </c>
      <c r="B38" t="s">
        <v>221</v>
      </c>
      <c r="C38" t="str">
        <f>HYPERLINK(_xlfn.XLOOKUP(A38,源!A:A,源!V:V,"",0,1),"网页")</f>
        <v>网页</v>
      </c>
      <c r="D38" s="36" t="str" cm="1">
        <f t="array" aca="1" ref="D38" ca="1">"单"&amp;Sheet2!G38&amp;"/库"&amp;IFERROR(IF(COUNTIF([1]在庫!$C:$C,INDIRECT("Sheet5!AL"&amp;ROW()))&gt;0,COUNTIF([1]在庫!$C:$C,INDIRECT("Sheet5!AL"&amp;ROW())),COUNTIF([1]在庫!$D:$D,INDIRECT("Sheet5!B"&amp;ROW()))),0)</f>
        <v>单0/库0</v>
      </c>
      <c r="E38" t="str">
        <f ca="1">IFERROR(IF(F38&lt;&gt;"",F38,IF(OR(AND(Sheet3!AC38="14:00",Q38&gt;0),AND(R38&lt;&gt;"",J38&gt;1)),"",IF(AND(J38&gt;=4,Sheet2!F38=0,H38&gt;5),"上架●",IF(OR(AND(J38=0,H38&lt;12),AND(J38&lt;4,H38&lt;=5,Sheet2!F38=1)),IF(Sheet2!F38=1,"下架●",""),IF(AND(J38&lt;=4,Sheet2!F38=1),"問合●",""))))),"")</f>
        <v/>
      </c>
      <c r="G38" s="40" cm="1">
        <f t="array" aca="1" ref="G38" ca="1">IFERROR(COUNTIF(INDIRECT(Sheet2!$W$2&amp;"F"&amp;Sheet2!B38&amp;":F"&amp;Sheet2!D38),"&lt;="&amp;Sheet3!L38*手数料),0)</f>
        <v>3</v>
      </c>
      <c r="H38" s="1">
        <f ca="1">IF(AND(Sheet2!L38=0,J38+L38+N38&lt;&gt;0),J38+L38+N38,Sheet2!L38)</f>
        <v>9</v>
      </c>
      <c r="I38" s="25" t="str">
        <f ca="1">HYPERLINK("https://www.qoo10.jp/GMKT.INC/Goods/Goods.aspx?goodscode="&amp;A38,IF(Sheet2!F38=0,"在庫切れ","出品中"))</f>
        <v>出品中</v>
      </c>
      <c r="J38">
        <v>6</v>
      </c>
      <c r="K38" s="29" t="s">
        <v>1140</v>
      </c>
      <c r="L38">
        <v>1</v>
      </c>
      <c r="M38" t="s">
        <v>130</v>
      </c>
      <c r="N38">
        <v>2</v>
      </c>
      <c r="O38" t="s">
        <v>25</v>
      </c>
      <c r="P38" t="str" cm="1">
        <f t="array" aca="1" ref="P38" ca="1">IF(発送日=0.583333333333333,"14:00",発送日)&amp;"/"&amp;Sheet3!AC38</f>
        <v>3/3</v>
      </c>
      <c r="Q38" cm="1">
        <f t="array" aca="1" ref="Q38" ca="1">VALUE(_xlfn.XLOOKUP(INDIRECT("A"&amp;ROW()),Sheet5!A:A,Sheet5!K:K,"",0,1))</f>
        <v>1</v>
      </c>
      <c r="R38" s="52" t="str" cm="1">
        <f t="array" aca="1" ref="R3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38" s="5" cm="1">
        <f t="array" aca="1" ref="S38" ca="1">VALUE(_xlfn.XLOOKUP(INDIRECT("A"&amp;ROW()),Sheet5!A:A,Sheet5!I:I,"",0,1))</f>
        <v>10913</v>
      </c>
      <c r="T38">
        <v>800</v>
      </c>
      <c r="U38" s="20">
        <f>IFERROR(_xlfn.LET(_xlpm.quyu,Sheet4!E38:J38,IF(COUNTIF(_xlpm.quyu,"&gt;0")&gt;=4,AVERAGE(_xlpm.quyu),IF(MAX(_xlpm.quyu)&gt;0,MAX(_xlpm.quyu),""))),"")</f>
        <v>10294.5</v>
      </c>
      <c r="V38" s="5" cm="1">
        <f t="array" aca="1" ref="V38" ca="1">IFERROR(IF(Sheet2!S38&lt;&gt;"",Sheet2!S38,IF(Sheet4!D38&lt;&gt;"",ROUND((Sheet4!D38+Sheet1!T38)/手数料,0)*IF($V$1&lt;&gt;"",$V$1,1),ROUND((U38+T38)/手数料,0)))*IF($V$1&lt;&gt;"",$V$1,1),"")</f>
        <v>10913</v>
      </c>
      <c r="X38" s="28"/>
    </row>
    <row r="39" spans="1:24" ht="35.1" customHeight="1" x14ac:dyDescent="0.4">
      <c r="A39">
        <v>1023654550</v>
      </c>
      <c r="B39" t="s">
        <v>222</v>
      </c>
      <c r="C39" t="str">
        <f>HYPERLINK(_xlfn.XLOOKUP(A39,源!A:A,源!V:V,"",0,1),"网页")</f>
        <v>网页</v>
      </c>
      <c r="D39" s="36" t="str" cm="1">
        <f t="array" aca="1" ref="D39" ca="1">"单"&amp;Sheet2!G39&amp;"/库"&amp;IFERROR(IF(COUNTIF([1]在庫!$C:$C,INDIRECT("Sheet5!AL"&amp;ROW()))&gt;0,COUNTIF([1]在庫!$C:$C,INDIRECT("Sheet5!AL"&amp;ROW())),COUNTIF([1]在庫!$D:$D,INDIRECT("Sheet5!B"&amp;ROW()))),0)</f>
        <v>单0/库0</v>
      </c>
      <c r="E39" t="str">
        <f ca="1">IFERROR(IF(F39&lt;&gt;"",F39,IF(OR(AND(Sheet3!AC39="14:00",Q39&gt;0),AND(R39&lt;&gt;"",J39&gt;1)),"",IF(AND(J39&gt;=4,Sheet2!F39=0,H39&gt;5),"上架●",IF(OR(AND(J39=0,H39&lt;12),AND(J39&lt;4,H39&lt;=5,Sheet2!F39=1)),IF(Sheet2!F39=1,"下架●",""),IF(AND(J39&lt;=4,Sheet2!F39=1),"問合●",""))))),"")</f>
        <v/>
      </c>
      <c r="G39" s="40" cm="1">
        <f t="array" aca="1" ref="G39" ca="1">IFERROR(COUNTIF(INDIRECT(Sheet2!$W$2&amp;"F"&amp;Sheet2!B39&amp;":F"&amp;Sheet2!D39),"&lt;="&amp;Sheet3!L39*手数料),0)</f>
        <v>4</v>
      </c>
      <c r="H39" s="1">
        <f ca="1">IF(AND(Sheet2!L39=0,J39+L39+N39&lt;&gt;0),J39+L39+N39,Sheet2!L39)</f>
        <v>9</v>
      </c>
      <c r="I39" s="25" t="str">
        <f ca="1">HYPERLINK("https://www.qoo10.jp/GMKT.INC/Goods/Goods.aspx?goodscode="&amp;A39,IF(Sheet2!F39=0,"在庫切れ","出品中"))</f>
        <v>出品中</v>
      </c>
      <c r="J39">
        <v>6</v>
      </c>
      <c r="K39" s="29" t="s">
        <v>1141</v>
      </c>
      <c r="L39">
        <v>2</v>
      </c>
      <c r="M39" t="s">
        <v>130</v>
      </c>
      <c r="N39">
        <v>1</v>
      </c>
      <c r="O39" t="s">
        <v>25</v>
      </c>
      <c r="P39" t="str" cm="1">
        <f t="array" aca="1" ref="P39" ca="1">IF(発送日=0.583333333333333,"14:00",発送日)&amp;"/"&amp;Sheet3!AC39</f>
        <v>3/3</v>
      </c>
      <c r="Q39" cm="1">
        <f t="array" aca="1" ref="Q39" ca="1">VALUE(_xlfn.XLOOKUP(INDIRECT("A"&amp;ROW()),Sheet5!A:A,Sheet5!K:K,"",0,1))</f>
        <v>1</v>
      </c>
      <c r="R39" s="52" t="str" cm="1">
        <f t="array" aca="1" ref="R3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39" s="5" cm="1">
        <f t="array" aca="1" ref="S39" ca="1">VALUE(_xlfn.XLOOKUP(INDIRECT("A"&amp;ROW()),Sheet5!A:A,Sheet5!I:I,"",0,1))</f>
        <v>4043</v>
      </c>
      <c r="T39">
        <v>300</v>
      </c>
      <c r="U39" s="20">
        <f>IFERROR(_xlfn.LET(_xlpm.quyu,Sheet4!E39:J39,IF(COUNTIF(_xlpm.quyu,"&gt;0")&gt;=4,AVERAGE(_xlpm.quyu),IF(MAX(_xlpm.quyu)&gt;0,MAX(_xlpm.quyu),""))),"")</f>
        <v>3564.1666666666665</v>
      </c>
      <c r="V39" s="5" cm="1">
        <f t="array" aca="1" ref="V39" ca="1">IFERROR(IF(Sheet2!S39&lt;&gt;"",Sheet2!S39,IF(Sheet4!D39&lt;&gt;"",ROUND((Sheet4!D39+Sheet1!T39)/手数料,0)*IF($V$1&lt;&gt;"",$V$1,1),ROUND((U39+T39)/手数料,0)))*IF($V$1&lt;&gt;"",$V$1,1),"")</f>
        <v>4043</v>
      </c>
      <c r="X39" s="28"/>
    </row>
    <row r="40" spans="1:24" ht="35.1" customHeight="1" x14ac:dyDescent="0.4">
      <c r="A40">
        <v>1023654551</v>
      </c>
      <c r="B40" t="s">
        <v>223</v>
      </c>
      <c r="C40" t="str">
        <f>HYPERLINK(_xlfn.XLOOKUP(A40,源!A:A,源!V:V,"",0,1),"网页")</f>
        <v>网页</v>
      </c>
      <c r="D40" s="36" t="str" cm="1">
        <f t="array" aca="1" ref="D40" ca="1">"单"&amp;Sheet2!G40&amp;"/库"&amp;IFERROR(IF(COUNTIF([1]在庫!$C:$C,INDIRECT("Sheet5!AL"&amp;ROW()))&gt;0,COUNTIF([1]在庫!$C:$C,INDIRECT("Sheet5!AL"&amp;ROW())),COUNTIF([1]在庫!$D:$D,INDIRECT("Sheet5!B"&amp;ROW()))),0)</f>
        <v>单0/库0</v>
      </c>
      <c r="E40" t="str">
        <f ca="1">IFERROR(IF(F40&lt;&gt;"",F40,IF(OR(AND(Sheet3!AC40="14:00",Q40&gt;0),AND(R40&lt;&gt;"",J40&gt;1)),"",IF(AND(J40&gt;=4,Sheet2!F40=0,H40&gt;5),"上架●",IF(OR(AND(J40=0,H40&lt;12),AND(J40&lt;4,H40&lt;=5,Sheet2!F40=1)),IF(Sheet2!F40=1,"下架●",""),IF(AND(J40&lt;=4,Sheet2!F40=1),"問合●",""))))),"")</f>
        <v/>
      </c>
      <c r="G40" s="40" cm="1">
        <f t="array" aca="1" ref="G40" ca="1">IFERROR(COUNTIF(INDIRECT(Sheet2!$W$2&amp;"F"&amp;Sheet2!B40&amp;":F"&amp;Sheet2!D40),"&lt;="&amp;Sheet3!L40*手数料),0)</f>
        <v>4</v>
      </c>
      <c r="H40" s="1">
        <f ca="1">IF(AND(Sheet2!L40=0,J40+L40+N40&lt;&gt;0),J40+L40+N40,Sheet2!L40)</f>
        <v>4</v>
      </c>
      <c r="I40" s="25" t="str">
        <f ca="1">HYPERLINK("https://www.qoo10.jp/GMKT.INC/Goods/Goods.aspx?goodscode="&amp;A40,IF(Sheet2!F40=0,"在庫切れ","出品中"))</f>
        <v>在庫切れ</v>
      </c>
      <c r="J40">
        <v>0</v>
      </c>
      <c r="K40" s="29"/>
      <c r="L40">
        <v>1</v>
      </c>
      <c r="M40" t="s">
        <v>130</v>
      </c>
      <c r="N40">
        <v>3</v>
      </c>
      <c r="O40" t="s">
        <v>25</v>
      </c>
      <c r="P40" t="str" cm="1">
        <f t="array" aca="1" ref="P40" ca="1">IF(発送日=0.583333333333333,"14:00",発送日)&amp;"/"&amp;Sheet3!AC40</f>
        <v>3/14</v>
      </c>
      <c r="Q40" cm="1">
        <f t="array" aca="1" ref="Q40" ca="1">VALUE(_xlfn.XLOOKUP(INDIRECT("A"&amp;ROW()),Sheet5!A:A,Sheet5!K:K,"",0,1))</f>
        <v>0</v>
      </c>
      <c r="R40" s="52" t="str" cm="1">
        <f t="array" aca="1" ref="R4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40" s="5" cm="1">
        <f t="array" aca="1" ref="S40" ca="1">VALUE(_xlfn.XLOOKUP(INDIRECT("A"&amp;ROW()),Sheet5!A:A,Sheet5!I:I,"",0,1))</f>
        <v>6309</v>
      </c>
      <c r="T40">
        <v>300</v>
      </c>
      <c r="U40" s="20" t="str">
        <f>IFERROR(_xlfn.LET(_xlpm.quyu,Sheet4!E40:J40,IF(COUNTIF(_xlpm.quyu,"&gt;0")&gt;=4,AVERAGE(_xlpm.quyu),IF(MAX(_xlpm.quyu)&gt;0,MAX(_xlpm.quyu),""))),"")</f>
        <v/>
      </c>
      <c r="V40" s="5" cm="1">
        <f t="array" aca="1" ref="V40" ca="1">IFERROR(IF(Sheet2!S40&lt;&gt;"",Sheet2!S40,IF(Sheet4!D40&lt;&gt;"",ROUND((Sheet4!D40+Sheet1!T40)/手数料,0)*IF($V$1&lt;&gt;"",$V$1,1),ROUND((U40+T40)/手数料,0)))*IF($V$1&lt;&gt;"",$V$1,1),"")</f>
        <v>4442</v>
      </c>
      <c r="X40" s="28"/>
    </row>
    <row r="41" spans="1:24" ht="35.1" customHeight="1" x14ac:dyDescent="0.4">
      <c r="A41">
        <v>1023654552</v>
      </c>
      <c r="B41" t="s">
        <v>224</v>
      </c>
      <c r="C41" t="str">
        <f>HYPERLINK(_xlfn.XLOOKUP(A41,源!A:A,源!V:V,"",0,1),"网页")</f>
        <v>网页</v>
      </c>
      <c r="D41" s="36" t="str" cm="1">
        <f t="array" aca="1" ref="D41" ca="1">"单"&amp;Sheet2!G41&amp;"/库"&amp;IFERROR(IF(COUNTIF([1]在庫!$C:$C,INDIRECT("Sheet5!AL"&amp;ROW()))&gt;0,COUNTIF([1]在庫!$C:$C,INDIRECT("Sheet5!AL"&amp;ROW())),COUNTIF([1]在庫!$D:$D,INDIRECT("Sheet5!B"&amp;ROW()))),0)</f>
        <v>单0/库0</v>
      </c>
      <c r="E41" t="str">
        <f ca="1">IFERROR(IF(F41&lt;&gt;"",F41,IF(OR(AND(Sheet3!AC41="14:00",Q41&gt;0),AND(R41&lt;&gt;"",J41&gt;1)),"",IF(AND(J41&gt;=4,Sheet2!F41=0,H41&gt;5),"上架●",IF(OR(AND(J41=0,H41&lt;12),AND(J41&lt;4,H41&lt;=5,Sheet2!F41=1)),IF(Sheet2!F41=1,"下架●",""),IF(AND(J41&lt;=4,Sheet2!F41=1),"問合●",""))))),"")</f>
        <v/>
      </c>
      <c r="G41" s="40" cm="1">
        <f t="array" aca="1" ref="G41" ca="1">IFERROR(COUNTIF(INDIRECT(Sheet2!$W$2&amp;"F"&amp;Sheet2!B41&amp;":F"&amp;Sheet2!D41),"&lt;="&amp;Sheet3!L41*手数料),0)</f>
        <v>8</v>
      </c>
      <c r="H41" s="1">
        <f ca="1">IF(AND(Sheet2!L41=0,J41+L41+N41&lt;&gt;0),J41+L41+N41,Sheet2!L41)</f>
        <v>14</v>
      </c>
      <c r="I41" s="25" t="str">
        <f ca="1">HYPERLINK("https://www.qoo10.jp/GMKT.INC/Goods/Goods.aspx?goodscode="&amp;A41,IF(Sheet2!F41=0,"在庫切れ","出品中"))</f>
        <v>出品中</v>
      </c>
      <c r="J41">
        <v>8</v>
      </c>
      <c r="K41" s="29" t="s">
        <v>1142</v>
      </c>
      <c r="L41">
        <v>3</v>
      </c>
      <c r="M41" t="s">
        <v>130</v>
      </c>
      <c r="N41">
        <v>3</v>
      </c>
      <c r="O41" t="s">
        <v>25</v>
      </c>
      <c r="P41" t="str" cm="1">
        <f t="array" aca="1" ref="P41" ca="1">IF(発送日=0.583333333333333,"14:00",発送日)&amp;"/"&amp;Sheet3!AC41</f>
        <v>3/3</v>
      </c>
      <c r="Q41" cm="1">
        <f t="array" aca="1" ref="Q41" ca="1">VALUE(_xlfn.XLOOKUP(INDIRECT("A"&amp;ROW()),Sheet5!A:A,Sheet5!K:K,"",0,1))</f>
        <v>1</v>
      </c>
      <c r="R41" s="52" t="str" cm="1">
        <f t="array" aca="1" ref="R4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41" s="5" cm="1">
        <f t="array" aca="1" ref="S41" ca="1">VALUE(_xlfn.XLOOKUP(INDIRECT("A"&amp;ROW()),Sheet5!A:A,Sheet5!I:I,"",0,1))</f>
        <v>4434</v>
      </c>
      <c r="T41">
        <v>800</v>
      </c>
      <c r="U41" s="20">
        <f>IFERROR(_xlfn.LET(_xlpm.quyu,Sheet4!E41:J41,IF(COUNTIF(_xlpm.quyu,"&gt;0")&gt;=4,AVERAGE(_xlpm.quyu),IF(MAX(_xlpm.quyu)&gt;0,MAX(_xlpm.quyu),""))),"")</f>
        <v>3899.8333333333335</v>
      </c>
      <c r="V41" s="5" cm="1">
        <f t="array" aca="1" ref="V41" ca="1">IFERROR(IF(Sheet2!S41&lt;&gt;"",Sheet2!S41,IF(Sheet4!D41&lt;&gt;"",ROUND((Sheet4!D41+Sheet1!T41)/手数料,0)*IF($V$1&lt;&gt;"",$V$1,1),ROUND((U41+T41)/手数料,0)))*IF($V$1&lt;&gt;"",$V$1,1),"")</f>
        <v>4434</v>
      </c>
      <c r="X41" s="28"/>
    </row>
    <row r="42" spans="1:24" ht="35.1" customHeight="1" x14ac:dyDescent="0.4">
      <c r="A42">
        <v>1023654553</v>
      </c>
      <c r="B42" t="s">
        <v>225</v>
      </c>
      <c r="C42" t="str">
        <f>HYPERLINK(_xlfn.XLOOKUP(A42,源!A:A,源!V:V,"",0,1),"网页")</f>
        <v>网页</v>
      </c>
      <c r="D42" s="36" t="str" cm="1">
        <f t="array" aca="1" ref="D42" ca="1">"单"&amp;Sheet2!G42&amp;"/库"&amp;IFERROR(IF(COUNTIF([1]在庫!$C:$C,INDIRECT("Sheet5!AL"&amp;ROW()))&gt;0,COUNTIF([1]在庫!$C:$C,INDIRECT("Sheet5!AL"&amp;ROW())),COUNTIF([1]在庫!$D:$D,INDIRECT("Sheet5!B"&amp;ROW()))),0)</f>
        <v>单0/库0</v>
      </c>
      <c r="E42" t="str">
        <f ca="1">IFERROR(IF(F42&lt;&gt;"",F42,IF(OR(AND(Sheet3!AC42="14:00",Q42&gt;0),AND(R42&lt;&gt;"",J42&gt;1)),"",IF(AND(J42&gt;=4,Sheet2!F42=0,H42&gt;5),"上架●",IF(OR(AND(J42=0,H42&lt;12),AND(J42&lt;4,H42&lt;=5,Sheet2!F42=1)),IF(Sheet2!F42=1,"下架●",""),IF(AND(J42&lt;=4,Sheet2!F42=1),"問合●",""))))),"")</f>
        <v/>
      </c>
      <c r="G42" s="40" cm="1">
        <f t="array" aca="1" ref="G42" ca="1">IFERROR(COUNTIF(INDIRECT(Sheet2!$W$2&amp;"F"&amp;Sheet2!B42&amp;":F"&amp;Sheet2!D42),"&lt;="&amp;Sheet3!L42*手数料),0)</f>
        <v>3</v>
      </c>
      <c r="H42" s="1">
        <f ca="1">IF(AND(Sheet2!L42=0,J42+L42+N42&lt;&gt;0),J42+L42+N42,Sheet2!L42)</f>
        <v>3</v>
      </c>
      <c r="I42" s="25" t="str">
        <f ca="1">HYPERLINK("https://www.qoo10.jp/GMKT.INC/Goods/Goods.aspx?goodscode="&amp;A42,IF(Sheet2!F42=0,"在庫切れ","出品中"))</f>
        <v>在庫切れ</v>
      </c>
      <c r="J42">
        <v>1</v>
      </c>
      <c r="K42" s="29" t="s">
        <v>1070</v>
      </c>
      <c r="L42">
        <v>0</v>
      </c>
      <c r="M42" t="s">
        <v>130</v>
      </c>
      <c r="N42">
        <v>2</v>
      </c>
      <c r="O42" t="s">
        <v>25</v>
      </c>
      <c r="P42" t="str" cm="1">
        <f t="array" aca="1" ref="P42" ca="1">IF(発送日=0.583333333333333,"14:00",発送日)&amp;"/"&amp;Sheet3!AC42</f>
        <v>3/14</v>
      </c>
      <c r="Q42" cm="1">
        <f t="array" aca="1" ref="Q42" ca="1">VALUE(_xlfn.XLOOKUP(INDIRECT("A"&amp;ROW()),Sheet5!A:A,Sheet5!K:K,"",0,1))</f>
        <v>0</v>
      </c>
      <c r="R42" s="52" t="str" cm="1">
        <f t="array" aca="1" ref="R4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42" s="5" cm="1">
        <f t="array" aca="1" ref="S42" ca="1">VALUE(_xlfn.XLOOKUP(INDIRECT("A"&amp;ROW()),Sheet5!A:A,Sheet5!I:I,"",0,1))</f>
        <v>9279</v>
      </c>
      <c r="T42">
        <v>800</v>
      </c>
      <c r="U42" s="20">
        <f>IFERROR(_xlfn.LET(_xlpm.quyu,Sheet4!E42:J42,IF(COUNTIF(_xlpm.quyu,"&gt;0")&gt;=4,AVERAGE(_xlpm.quyu),IF(MAX(_xlpm.quyu)&gt;0,MAX(_xlpm.quyu),""))),"")</f>
        <v>7700</v>
      </c>
      <c r="V42" s="5" cm="1">
        <f t="array" aca="1" ref="V42" ca="1">IFERROR(IF(Sheet2!S42&lt;&gt;"",Sheet2!S42,IF(Sheet4!D42&lt;&gt;"",ROUND((Sheet4!D42+Sheet1!T42)/手数料,0)*IF($V$1&lt;&gt;"",$V$1,1),ROUND((U42+T42)/手数料,0)))*IF($V$1&lt;&gt;"",$V$1,1),"")</f>
        <v>9341</v>
      </c>
      <c r="X42" s="28"/>
    </row>
    <row r="43" spans="1:24" ht="35.1" customHeight="1" x14ac:dyDescent="0.4">
      <c r="A43">
        <v>1023654554</v>
      </c>
      <c r="B43" t="s">
        <v>226</v>
      </c>
      <c r="C43" t="str">
        <f>HYPERLINK(_xlfn.XLOOKUP(A43,源!A:A,源!V:V,"",0,1),"网页")</f>
        <v>网页</v>
      </c>
      <c r="D43" s="36" t="str" cm="1">
        <f t="array" aca="1" ref="D43" ca="1">"单"&amp;Sheet2!G43&amp;"/库"&amp;IFERROR(IF(COUNTIF([1]在庫!$C:$C,INDIRECT("Sheet5!AL"&amp;ROW()))&gt;0,COUNTIF([1]在庫!$C:$C,INDIRECT("Sheet5!AL"&amp;ROW())),COUNTIF([1]在庫!$D:$D,INDIRECT("Sheet5!B"&amp;ROW()))),0)</f>
        <v>单0/库0</v>
      </c>
      <c r="E43" t="str">
        <f ca="1">IFERROR(IF(F43&lt;&gt;"",F43,IF(OR(AND(Sheet3!AC43="14:00",Q43&gt;0),AND(R43&lt;&gt;"",J43&gt;1)),"",IF(AND(J43&gt;=4,Sheet2!F43=0,H43&gt;5),"上架●",IF(OR(AND(J43=0,H43&lt;12),AND(J43&lt;4,H43&lt;=5,Sheet2!F43=1)),IF(Sheet2!F43=1,"下架●",""),IF(AND(J43&lt;=4,Sheet2!F43=1),"問合●",""))))),"")</f>
        <v/>
      </c>
      <c r="G43" s="40" cm="1">
        <f t="array" aca="1" ref="G43" ca="1">IFERROR(COUNTIF(INDIRECT(Sheet2!$W$2&amp;"F"&amp;Sheet2!B43&amp;":F"&amp;Sheet2!D43),"&lt;="&amp;Sheet3!L43*手数料),0)</f>
        <v>4</v>
      </c>
      <c r="H43" s="1">
        <f ca="1">IF(AND(Sheet2!L43=0,J43+L43+N43&lt;&gt;0),J43+L43+N43,Sheet2!L43)</f>
        <v>4</v>
      </c>
      <c r="I43" s="25" t="str">
        <f ca="1">HYPERLINK("https://www.qoo10.jp/GMKT.INC/Goods/Goods.aspx?goodscode="&amp;A43,IF(Sheet2!F43=0,"在庫切れ","出品中"))</f>
        <v>在庫切れ</v>
      </c>
      <c r="J43">
        <v>0</v>
      </c>
      <c r="K43" s="29"/>
      <c r="L43">
        <v>1</v>
      </c>
      <c r="M43" t="s">
        <v>130</v>
      </c>
      <c r="N43">
        <v>3</v>
      </c>
      <c r="O43" t="s">
        <v>25</v>
      </c>
      <c r="P43" t="str" cm="1">
        <f t="array" aca="1" ref="P43" ca="1">IF(発送日=0.583333333333333,"14:00",発送日)&amp;"/"&amp;Sheet3!AC43</f>
        <v>3/14</v>
      </c>
      <c r="Q43" cm="1">
        <f t="array" aca="1" ref="Q43" ca="1">VALUE(_xlfn.XLOOKUP(INDIRECT("A"&amp;ROW()),Sheet5!A:A,Sheet5!K:K,"",0,1))</f>
        <v>0</v>
      </c>
      <c r="R43" s="52" t="str" cm="1">
        <f t="array" aca="1" ref="R4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43" s="5" cm="1">
        <f t="array" aca="1" ref="S43" ca="1">VALUE(_xlfn.XLOOKUP(INDIRECT("A"&amp;ROW()),Sheet5!A:A,Sheet5!I:I,"",0,1))</f>
        <v>9317</v>
      </c>
      <c r="T43">
        <v>800</v>
      </c>
      <c r="U43" s="20" t="str">
        <f>IFERROR(_xlfn.LET(_xlpm.quyu,Sheet4!E43:J43,IF(COUNTIF(_xlpm.quyu,"&gt;0")&gt;=4,AVERAGE(_xlpm.quyu),IF(MAX(_xlpm.quyu)&gt;0,MAX(_xlpm.quyu),""))),"")</f>
        <v/>
      </c>
      <c r="V43" s="5" cm="1">
        <f t="array" aca="1" ref="V43" ca="1">IFERROR(IF(Sheet2!S43&lt;&gt;"",Sheet2!S43,IF(Sheet4!D43&lt;&gt;"",ROUND((Sheet4!D43+Sheet1!T43)/手数料,0)*IF($V$1&lt;&gt;"",$V$1,1),ROUND((U43+T43)/手数料,0)))*IF($V$1&lt;&gt;"",$V$1,1),"")</f>
        <v>8008</v>
      </c>
      <c r="X43" s="28"/>
    </row>
    <row r="44" spans="1:24" ht="35.1" customHeight="1" x14ac:dyDescent="0.4">
      <c r="A44">
        <v>1023654555</v>
      </c>
      <c r="B44" t="s">
        <v>227</v>
      </c>
      <c r="C44" t="str">
        <f>HYPERLINK(_xlfn.XLOOKUP(A44,源!A:A,源!V:V,"",0,1),"网页")</f>
        <v>网页</v>
      </c>
      <c r="D44" s="36" t="str" cm="1">
        <f t="array" aca="1" ref="D44" ca="1">"单"&amp;Sheet2!G44&amp;"/库"&amp;IFERROR(IF(COUNTIF([1]在庫!$C:$C,INDIRECT("Sheet5!AL"&amp;ROW()))&gt;0,COUNTIF([1]在庫!$C:$C,INDIRECT("Sheet5!AL"&amp;ROW())),COUNTIF([1]在庫!$D:$D,INDIRECT("Sheet5!B"&amp;ROW()))),0)</f>
        <v>单0/库0</v>
      </c>
      <c r="E44" t="str">
        <f ca="1">IFERROR(IF(F44&lt;&gt;"",F44,IF(OR(AND(Sheet3!AC44="14:00",Q44&gt;0),AND(R44&lt;&gt;"",J44&gt;1)),"",IF(AND(J44&gt;=4,Sheet2!F44=0,H44&gt;5),"上架●",IF(OR(AND(J44=0,H44&lt;12),AND(J44&lt;4,H44&lt;=5,Sheet2!F44=1)),IF(Sheet2!F44=1,"下架●",""),IF(AND(J44&lt;=4,Sheet2!F44=1),"問合●",""))))),"")</f>
        <v/>
      </c>
      <c r="G44" s="40" cm="1">
        <f t="array" aca="1" ref="G44" ca="1">IFERROR(COUNTIF(INDIRECT(Sheet2!$W$2&amp;"F"&amp;Sheet2!B44&amp;":F"&amp;Sheet2!D44),"&lt;="&amp;Sheet3!L44*手数料),0)</f>
        <v>4</v>
      </c>
      <c r="H44" s="1">
        <f ca="1">IF(AND(Sheet2!L44=0,J44+L44+N44&lt;&gt;0),J44+L44+N44,Sheet2!L44)</f>
        <v>6</v>
      </c>
      <c r="I44" s="25" t="str">
        <f ca="1">HYPERLINK("https://www.qoo10.jp/GMKT.INC/Goods/Goods.aspx?goodscode="&amp;A44,IF(Sheet2!F44=0,"在庫切れ","出品中"))</f>
        <v>在庫切れ</v>
      </c>
      <c r="J44">
        <v>0</v>
      </c>
      <c r="K44" s="29"/>
      <c r="L44">
        <v>1</v>
      </c>
      <c r="M44" t="s">
        <v>130</v>
      </c>
      <c r="N44">
        <v>5</v>
      </c>
      <c r="O44" t="s">
        <v>25</v>
      </c>
      <c r="P44" t="str" cm="1">
        <f t="array" aca="1" ref="P44" ca="1">IF(発送日=0.583333333333333,"14:00",発送日)&amp;"/"&amp;Sheet3!AC44</f>
        <v>3/14</v>
      </c>
      <c r="Q44" cm="1">
        <f t="array" aca="1" ref="Q44" ca="1">VALUE(_xlfn.XLOOKUP(INDIRECT("A"&amp;ROW()),Sheet5!A:A,Sheet5!K:K,"",0,1))</f>
        <v>0</v>
      </c>
      <c r="R44" s="52" t="str" cm="1">
        <f t="array" aca="1" ref="R4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44" s="5" cm="1">
        <f t="array" aca="1" ref="S44" ca="1">VALUE(_xlfn.XLOOKUP(INDIRECT("A"&amp;ROW()),Sheet5!A:A,Sheet5!I:I,"",0,1))</f>
        <v>16332</v>
      </c>
      <c r="T44">
        <v>800</v>
      </c>
      <c r="U44" s="20" t="str">
        <f>IFERROR(_xlfn.LET(_xlpm.quyu,Sheet4!E44:J44,IF(COUNTIF(_xlpm.quyu,"&gt;0")&gt;=4,AVERAGE(_xlpm.quyu),IF(MAX(_xlpm.quyu)&gt;0,MAX(_xlpm.quyu),""))),"")</f>
        <v/>
      </c>
      <c r="V44" s="5" cm="1">
        <f t="array" aca="1" ref="V44" ca="1">IFERROR(IF(Sheet2!S44&lt;&gt;"",Sheet2!S44,IF(Sheet4!D44&lt;&gt;"",ROUND((Sheet4!D44+Sheet1!T44)/手数料,0)*IF($V$1&lt;&gt;"",$V$1,1),ROUND((U44+T44)/手数料,0)))*IF($V$1&lt;&gt;"",$V$1,1),"")</f>
        <v>15192</v>
      </c>
      <c r="X44" s="28"/>
    </row>
    <row r="45" spans="1:24" ht="35.1" customHeight="1" x14ac:dyDescent="0.4">
      <c r="A45">
        <v>1023654556</v>
      </c>
      <c r="B45" t="s">
        <v>228</v>
      </c>
      <c r="C45" t="str">
        <f>HYPERLINK(_xlfn.XLOOKUP(A45,源!A:A,源!V:V,"",0,1),"网页")</f>
        <v>网页</v>
      </c>
      <c r="D45" s="36" t="str" cm="1">
        <f t="array" aca="1" ref="D45" ca="1">"单"&amp;Sheet2!G45&amp;"/库"&amp;IFERROR(IF(COUNTIF([1]在庫!$C:$C,INDIRECT("Sheet5!AL"&amp;ROW()))&gt;0,COUNTIF([1]在庫!$C:$C,INDIRECT("Sheet5!AL"&amp;ROW())),COUNTIF([1]在庫!$D:$D,INDIRECT("Sheet5!B"&amp;ROW()))),0)</f>
        <v>单0/库0</v>
      </c>
      <c r="E45" t="str">
        <f ca="1">IFERROR(IF(F45&lt;&gt;"",F45,IF(OR(AND(Sheet3!AC45="14:00",Q45&gt;0),AND(R45&lt;&gt;"",J45&gt;1)),"",IF(AND(J45&gt;=4,Sheet2!F45=0,H45&gt;5),"上架●",IF(OR(AND(J45=0,H45&lt;12),AND(J45&lt;4,H45&lt;=5,Sheet2!F45=1)),IF(Sheet2!F45=1,"下架●",""),IF(AND(J45&lt;=4,Sheet2!F45=1),"問合●",""))))),"")</f>
        <v/>
      </c>
      <c r="G45" s="40" cm="1">
        <f t="array" aca="1" ref="G45" ca="1">IFERROR(COUNTIF(INDIRECT(Sheet2!$W$2&amp;"F"&amp;Sheet2!B45&amp;":F"&amp;Sheet2!D45),"&lt;="&amp;Sheet3!L45*手数料),0)</f>
        <v>4</v>
      </c>
      <c r="H45" s="1">
        <f ca="1">IF(AND(Sheet2!L45=0,J45+L45+N45&lt;&gt;0),J45+L45+N45,Sheet2!L45)</f>
        <v>18</v>
      </c>
      <c r="I45" s="25" t="str">
        <f ca="1">HYPERLINK("https://www.qoo10.jp/GMKT.INC/Goods/Goods.aspx?goodscode="&amp;A45,IF(Sheet2!F45=0,"在庫切れ","出品中"))</f>
        <v>出品中</v>
      </c>
      <c r="J45">
        <v>11</v>
      </c>
      <c r="K45" s="29" t="s">
        <v>1143</v>
      </c>
      <c r="L45">
        <v>3</v>
      </c>
      <c r="M45" t="s">
        <v>130</v>
      </c>
      <c r="N45">
        <v>4</v>
      </c>
      <c r="O45" t="s">
        <v>25</v>
      </c>
      <c r="P45" t="str" cm="1">
        <f t="array" aca="1" ref="P45" ca="1">IF(発送日=0.583333333333333,"14:00",発送日)&amp;"/"&amp;Sheet3!AC45</f>
        <v>3/3</v>
      </c>
      <c r="Q45" cm="1">
        <f t="array" aca="1" ref="Q45" ca="1">VALUE(_xlfn.XLOOKUP(INDIRECT("A"&amp;ROW()),Sheet5!A:A,Sheet5!K:K,"",0,1))</f>
        <v>1</v>
      </c>
      <c r="R45" s="52" t="str" cm="1">
        <f t="array" aca="1" ref="R4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45" s="5" cm="1">
        <f t="array" aca="1" ref="S45" ca="1">VALUE(_xlfn.XLOOKUP(INDIRECT("A"&amp;ROW()),Sheet5!A:A,Sheet5!I:I,"",0,1))</f>
        <v>7989</v>
      </c>
      <c r="T45">
        <v>800</v>
      </c>
      <c r="U45" s="20">
        <f>IFERROR(_xlfn.LET(_xlpm.quyu,Sheet4!E45:J45,IF(COUNTIF(_xlpm.quyu,"&gt;0")&gt;=4,AVERAGE(_xlpm.quyu),IF(MAX(_xlpm.quyu)&gt;0,MAX(_xlpm.quyu),""))),"")</f>
        <v>7201.333333333333</v>
      </c>
      <c r="V45" s="5" cm="1">
        <f t="array" aca="1" ref="V45" ca="1">IFERROR(IF(Sheet2!S45&lt;&gt;"",Sheet2!S45,IF(Sheet4!D45&lt;&gt;"",ROUND((Sheet4!D45+Sheet1!T45)/手数料,0)*IF($V$1&lt;&gt;"",$V$1,1),ROUND((U45+T45)/手数料,0)))*IF($V$1&lt;&gt;"",$V$1,1),"")</f>
        <v>7989</v>
      </c>
      <c r="X45" s="28"/>
    </row>
    <row r="46" spans="1:24" ht="35.1" customHeight="1" x14ac:dyDescent="0.4">
      <c r="A46">
        <v>1023654557</v>
      </c>
      <c r="B46" t="s">
        <v>423</v>
      </c>
      <c r="C46" t="str">
        <f>HYPERLINK(_xlfn.XLOOKUP(A46,源!A:A,源!V:V,"",0,1),"网页")</f>
        <v>网页</v>
      </c>
      <c r="D46" s="36" t="str" cm="1">
        <f t="array" aca="1" ref="D46" ca="1">"单"&amp;Sheet2!G46&amp;"/库"&amp;IFERROR(IF(COUNTIF([1]在庫!$C:$C,INDIRECT("Sheet5!AL"&amp;ROW()))&gt;0,COUNTIF([1]在庫!$C:$C,INDIRECT("Sheet5!AL"&amp;ROW())),COUNTIF([1]在庫!$D:$D,INDIRECT("Sheet5!B"&amp;ROW()))),0)</f>
        <v>单0/库0</v>
      </c>
      <c r="E46" t="str">
        <f ca="1">IFERROR(IF(F46&lt;&gt;"",F46,IF(OR(AND(Sheet3!AC46="14:00",Q46&gt;0),AND(R46&lt;&gt;"",J46&gt;1)),"",IF(AND(J46&gt;=4,Sheet2!F46=0,H46&gt;5),"上架●",IF(OR(AND(J46=0,H46&lt;12),AND(J46&lt;4,H46&lt;=5,Sheet2!F46=1)),IF(Sheet2!F46=1,"下架●",""),IF(AND(J46&lt;=4,Sheet2!F46=1),"問合●",""))))),"")</f>
        <v/>
      </c>
      <c r="G46" s="40" cm="1">
        <f t="array" aca="1" ref="G46" ca="1">IFERROR(COUNTIF(INDIRECT(Sheet2!$W$2&amp;"F"&amp;Sheet2!B46&amp;":F"&amp;Sheet2!D46),"&lt;="&amp;Sheet3!L46*手数料),0)</f>
        <v>4</v>
      </c>
      <c r="H46" s="1">
        <f ca="1">IF(AND(Sheet2!L46=0,J46+L46+N46&lt;&gt;0),J46+L46+N46,Sheet2!L46)</f>
        <v>10</v>
      </c>
      <c r="I46" s="25" t="str">
        <f ca="1">HYPERLINK("https://www.qoo10.jp/GMKT.INC/Goods/Goods.aspx?goodscode="&amp;A46,IF(Sheet2!F46=0,"在庫切れ","出品中"))</f>
        <v>出品中</v>
      </c>
      <c r="J46">
        <v>7</v>
      </c>
      <c r="K46" s="29" t="s">
        <v>1144</v>
      </c>
      <c r="L46">
        <v>1</v>
      </c>
      <c r="M46" t="s">
        <v>130</v>
      </c>
      <c r="N46">
        <v>2</v>
      </c>
      <c r="O46" t="s">
        <v>25</v>
      </c>
      <c r="P46" t="str" cm="1">
        <f t="array" aca="1" ref="P46" ca="1">IF(発送日=0.583333333333333,"14:00",発送日)&amp;"/"&amp;Sheet3!AC46</f>
        <v>3/3</v>
      </c>
      <c r="Q46" cm="1">
        <f t="array" aca="1" ref="Q46" ca="1">VALUE(_xlfn.XLOOKUP(INDIRECT("A"&amp;ROW()),Sheet5!A:A,Sheet5!K:K,"",0,1))</f>
        <v>1</v>
      </c>
      <c r="R46" s="52" t="str" cm="1">
        <f t="array" aca="1" ref="R4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46" s="5" cm="1">
        <f t="array" aca="1" ref="S46" ca="1">VALUE(_xlfn.XLOOKUP(INDIRECT("A"&amp;ROW()),Sheet5!A:A,Sheet5!I:I,"",0,1))</f>
        <v>4239</v>
      </c>
      <c r="T46">
        <v>800</v>
      </c>
      <c r="U46" s="20">
        <f>IFERROR(_xlfn.LET(_xlpm.quyu,Sheet4!E46:J46,IF(COUNTIF(_xlpm.quyu,"&gt;0")&gt;=4,AVERAGE(_xlpm.quyu),IF(MAX(_xlpm.quyu)&gt;0,MAX(_xlpm.quyu),""))),"")</f>
        <v>3753.3333333333335</v>
      </c>
      <c r="V46" s="5" cm="1">
        <f t="array" aca="1" ref="V46" ca="1">IFERROR(IF(Sheet2!S46&lt;&gt;"",Sheet2!S46,IF(Sheet4!D46&lt;&gt;"",ROUND((Sheet4!D46+Sheet1!T46)/手数料,0)*IF($V$1&lt;&gt;"",$V$1,1),ROUND((U46+T46)/手数料,0)))*IF($V$1&lt;&gt;"",$V$1,1),"")</f>
        <v>4239</v>
      </c>
      <c r="X46" s="28"/>
    </row>
    <row r="47" spans="1:24" ht="35.1" customHeight="1" x14ac:dyDescent="0.4">
      <c r="A47">
        <v>1026981066</v>
      </c>
      <c r="B47" t="s">
        <v>527</v>
      </c>
      <c r="C47" t="str">
        <f>HYPERLINK(_xlfn.XLOOKUP(A47,源!A:A,源!V:V,"",0,1),"网页")</f>
        <v>网页</v>
      </c>
      <c r="D47" s="36" t="str" cm="1">
        <f t="array" aca="1" ref="D47" ca="1">"单"&amp;Sheet2!G47&amp;"/库"&amp;IFERROR(IF(COUNTIF([1]在庫!$C:$C,INDIRECT("Sheet5!AL"&amp;ROW()))&gt;0,COUNTIF([1]在庫!$C:$C,INDIRECT("Sheet5!AL"&amp;ROW())),COUNTIF([1]在庫!$D:$D,INDIRECT("Sheet5!B"&amp;ROW()))),0)</f>
        <v>单0/库0</v>
      </c>
      <c r="E47" t="str">
        <f ca="1">IFERROR(IF(F47&lt;&gt;"",F47,IF(OR(AND(Sheet3!AC47="14:00",Q47&gt;0),AND(R47&lt;&gt;"",J47&gt;1)),"",IF(AND(J47&gt;=4,Sheet2!F47=0,H47&gt;5),"上架●",IF(OR(AND(J47=0,H47&lt;12),AND(J47&lt;4,H47&lt;=5,Sheet2!F47=1)),IF(Sheet2!F47=1,"下架●",""),IF(AND(J47&lt;=4,Sheet2!F47=1),"問合●",""))))),"")</f>
        <v/>
      </c>
      <c r="G47" s="40" cm="1">
        <f t="array" aca="1" ref="G47" ca="1">IFERROR(COUNTIF(INDIRECT(Sheet2!$W$2&amp;"F"&amp;Sheet2!B47&amp;":F"&amp;Sheet2!D47),"&lt;="&amp;Sheet3!L47*手数料),0)</f>
        <v>8</v>
      </c>
      <c r="H47" s="1">
        <f ca="1">IF(AND(Sheet2!L47=0,J47+L47+N47&lt;&gt;0),J47+L47+N47,Sheet2!L47)</f>
        <v>10</v>
      </c>
      <c r="I47" s="25" t="str">
        <f ca="1">HYPERLINK("https://www.qoo10.jp/GMKT.INC/Goods/Goods.aspx?goodscode="&amp;A47,IF(Sheet2!F47=0,"在庫切れ","出品中"))</f>
        <v>在庫切れ</v>
      </c>
      <c r="J47">
        <v>0</v>
      </c>
      <c r="K47" s="29"/>
      <c r="L47">
        <v>2</v>
      </c>
      <c r="M47" t="s">
        <v>130</v>
      </c>
      <c r="N47">
        <v>8</v>
      </c>
      <c r="O47" t="s">
        <v>25</v>
      </c>
      <c r="P47" t="str" cm="1">
        <f t="array" aca="1" ref="P47" ca="1">IF(発送日=0.583333333333333,"14:00",発送日)&amp;"/"&amp;Sheet3!AC47</f>
        <v>3/14</v>
      </c>
      <c r="Q47" cm="1">
        <f t="array" aca="1" ref="Q47" ca="1">VALUE(_xlfn.XLOOKUP(INDIRECT("A"&amp;ROW()),Sheet5!A:A,Sheet5!K:K,"",0,1))</f>
        <v>0</v>
      </c>
      <c r="R47" s="52" t="str" cm="1">
        <f t="array" aca="1" ref="R4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47" s="5" cm="1">
        <f t="array" aca="1" ref="S47" ca="1">VALUE(_xlfn.XLOOKUP(INDIRECT("A"&amp;ROW()),Sheet5!A:A,Sheet5!I:I,"",0,1))</f>
        <v>6851</v>
      </c>
      <c r="T47">
        <v>300</v>
      </c>
      <c r="U47" s="20" t="str">
        <f>IFERROR(_xlfn.LET(_xlpm.quyu,Sheet4!E47:J47,IF(COUNTIF(_xlpm.quyu,"&gt;0")&gt;=4,AVERAGE(_xlpm.quyu),IF(MAX(_xlpm.quyu)&gt;0,MAX(_xlpm.quyu),""))),"")</f>
        <v/>
      </c>
      <c r="V47" s="5" cm="1">
        <f t="array" aca="1" ref="V47" ca="1">IFERROR(IF(Sheet2!S47&lt;&gt;"",Sheet2!S47,IF(Sheet4!D47&lt;&gt;"",ROUND((Sheet4!D47+Sheet1!T47)/手数料,0)*IF($V$1&lt;&gt;"",$V$1,1),ROUND((U47+T47)/手数料,0)))*IF($V$1&lt;&gt;"",$V$1,1),"")</f>
        <v>5325</v>
      </c>
      <c r="X47" s="28"/>
    </row>
    <row r="48" spans="1:24" ht="35.1" customHeight="1" x14ac:dyDescent="0.4">
      <c r="A48">
        <v>1026981067</v>
      </c>
      <c r="B48" t="s">
        <v>528</v>
      </c>
      <c r="C48" t="str">
        <f>HYPERLINK(_xlfn.XLOOKUP(A48,源!A:A,源!V:V,"",0,1),"网页")</f>
        <v>网页</v>
      </c>
      <c r="D48" s="36" t="str" cm="1">
        <f t="array" aca="1" ref="D48" ca="1">"单"&amp;Sheet2!G48&amp;"/库"&amp;IFERROR(IF(COUNTIF([1]在庫!$C:$C,INDIRECT("Sheet5!AL"&amp;ROW()))&gt;0,COUNTIF([1]在庫!$C:$C,INDIRECT("Sheet5!AL"&amp;ROW())),COUNTIF([1]在庫!$D:$D,INDIRECT("Sheet5!B"&amp;ROW()))),0)</f>
        <v>单0/库0</v>
      </c>
      <c r="E48" t="str">
        <f ca="1">IFERROR(IF(F48&lt;&gt;"",F48,IF(OR(AND(Sheet3!AC48="14:00",Q48&gt;0),AND(R48&lt;&gt;"",J48&gt;1)),"",IF(AND(J48&gt;=4,Sheet2!F48=0,H48&gt;5),"上架●",IF(OR(AND(J48=0,H48&lt;12),AND(J48&lt;4,H48&lt;=5,Sheet2!F48=1)),IF(Sheet2!F48=1,"下架●",""),IF(AND(J48&lt;=4,Sheet2!F48=1),"問合●",""))))),"")</f>
        <v/>
      </c>
      <c r="G48" s="40" cm="1">
        <f t="array" aca="1" ref="G48" ca="1">IFERROR(COUNTIF(INDIRECT(Sheet2!$W$2&amp;"F"&amp;Sheet2!B48&amp;":F"&amp;Sheet2!D48),"&lt;="&amp;Sheet3!L48*手数料),0)</f>
        <v>13</v>
      </c>
      <c r="H48" s="1">
        <f ca="1">IF(AND(Sheet2!L48=0,J48+L48+N48&lt;&gt;0),J48+L48+N48,Sheet2!L48)</f>
        <v>13</v>
      </c>
      <c r="I48" s="25" t="str">
        <f ca="1">HYPERLINK("https://www.qoo10.jp/GMKT.INC/Goods/Goods.aspx?goodscode="&amp;A48,IF(Sheet2!F48=0,"在庫切れ","出品中"))</f>
        <v>在庫切れ</v>
      </c>
      <c r="J48">
        <v>2</v>
      </c>
      <c r="K48" s="29" t="s">
        <v>1089</v>
      </c>
      <c r="L48">
        <v>3</v>
      </c>
      <c r="M48" t="s">
        <v>130</v>
      </c>
      <c r="N48">
        <v>8</v>
      </c>
      <c r="O48" t="s">
        <v>25</v>
      </c>
      <c r="P48" t="str" cm="1">
        <f t="array" aca="1" ref="P48" ca="1">IF(発送日=0.583333333333333,"14:00",発送日)&amp;"/"&amp;Sheet3!AC48</f>
        <v>3/14</v>
      </c>
      <c r="Q48" cm="1">
        <f t="array" aca="1" ref="Q48" ca="1">VALUE(_xlfn.XLOOKUP(INDIRECT("A"&amp;ROW()),Sheet5!A:A,Sheet5!K:K,"",0,1))</f>
        <v>0</v>
      </c>
      <c r="R48" s="52" t="str" cm="1">
        <f t="array" aca="1" ref="R4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48" s="5" cm="1">
        <f t="array" aca="1" ref="S48" ca="1">VALUE(_xlfn.XLOOKUP(INDIRECT("A"&amp;ROW()),Sheet5!A:A,Sheet5!I:I,"",0,1))</f>
        <v>6111</v>
      </c>
      <c r="T48">
        <v>300</v>
      </c>
      <c r="U48" s="20">
        <f>IFERROR(_xlfn.LET(_xlpm.quyu,Sheet4!E48:J48,IF(COUNTIF(_xlpm.quyu,"&gt;0")&gt;=4,AVERAGE(_xlpm.quyu),IF(MAX(_xlpm.quyu)&gt;0,MAX(_xlpm.quyu),""))),"")</f>
        <v>3991</v>
      </c>
      <c r="V48" s="5" cm="1">
        <f t="array" aca="1" ref="V48" ca="1">IFERROR(IF(Sheet2!S48&lt;&gt;"",Sheet2!S48,IF(Sheet4!D48&lt;&gt;"",ROUND((Sheet4!D48+Sheet1!T48)/手数料,0)*IF($V$1&lt;&gt;"",$V$1,1),ROUND((U48+T48)/手数料,0)))*IF($V$1&lt;&gt;"",$V$1,1),"")</f>
        <v>4715</v>
      </c>
      <c r="X48" s="28"/>
    </row>
    <row r="49" spans="1:24" ht="35.1" customHeight="1" x14ac:dyDescent="0.4">
      <c r="A49">
        <v>1026981068</v>
      </c>
      <c r="B49" t="s">
        <v>529</v>
      </c>
      <c r="C49" t="str">
        <f>HYPERLINK(_xlfn.XLOOKUP(A49,源!A:A,源!V:V,"",0,1),"网页")</f>
        <v>网页</v>
      </c>
      <c r="D49" s="36" t="str" cm="1">
        <f t="array" aca="1" ref="D49" ca="1">"单"&amp;Sheet2!G49&amp;"/库"&amp;IFERROR(IF(COUNTIF([1]在庫!$C:$C,INDIRECT("Sheet5!AL"&amp;ROW()))&gt;0,COUNTIF([1]在庫!$C:$C,INDIRECT("Sheet5!AL"&amp;ROW())),COUNTIF([1]在庫!$D:$D,INDIRECT("Sheet5!B"&amp;ROW()))),0)</f>
        <v>单0/库0</v>
      </c>
      <c r="E49" t="str">
        <f ca="1">IFERROR(IF(F49&lt;&gt;"",F49,IF(OR(AND(Sheet3!AC49="14:00",Q49&gt;0),AND(R49&lt;&gt;"",J49&gt;1)),"",IF(AND(J49&gt;=4,Sheet2!F49=0,H49&gt;5),"上架●",IF(OR(AND(J49=0,H49&lt;12),AND(J49&lt;4,H49&lt;=5,Sheet2!F49=1)),IF(Sheet2!F49=1,"下架●",""),IF(AND(J49&lt;=4,Sheet2!F49=1),"問合●",""))))),"")</f>
        <v/>
      </c>
      <c r="G49" s="40" cm="1">
        <f t="array" aca="1" ref="G49" ca="1">IFERROR(COUNTIF(INDIRECT(Sheet2!$W$2&amp;"F"&amp;Sheet2!B49&amp;":F"&amp;Sheet2!D49),"&lt;="&amp;Sheet3!L49*手数料),0)</f>
        <v>17</v>
      </c>
      <c r="H49" s="1">
        <f ca="1">IF(AND(Sheet2!L49=0,J49+L49+N49&lt;&gt;0),J49+L49+N49,Sheet2!L49)</f>
        <v>19</v>
      </c>
      <c r="I49" s="25" t="str">
        <f ca="1">HYPERLINK("https://www.qoo10.jp/GMKT.INC/Goods/Goods.aspx?goodscode="&amp;A49,IF(Sheet2!F49=0,"在庫切れ","出品中"))</f>
        <v>在庫切れ</v>
      </c>
      <c r="J49">
        <v>2</v>
      </c>
      <c r="K49" s="29" t="s">
        <v>1145</v>
      </c>
      <c r="L49">
        <v>7</v>
      </c>
      <c r="M49" t="s">
        <v>130</v>
      </c>
      <c r="N49">
        <v>10</v>
      </c>
      <c r="O49" t="s">
        <v>25</v>
      </c>
      <c r="P49" t="str" cm="1">
        <f t="array" aca="1" ref="P49" ca="1">IF(発送日=0.583333333333333,"14:00",発送日)&amp;"/"&amp;Sheet3!AC49</f>
        <v>3/14</v>
      </c>
      <c r="Q49" cm="1">
        <f t="array" aca="1" ref="Q49" ca="1">VALUE(_xlfn.XLOOKUP(INDIRECT("A"&amp;ROW()),Sheet5!A:A,Sheet5!K:K,"",0,1))</f>
        <v>0</v>
      </c>
      <c r="R49" s="52" t="str" cm="1">
        <f t="array" aca="1" ref="R4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49" s="5" cm="1">
        <f t="array" aca="1" ref="S49" ca="1">VALUE(_xlfn.XLOOKUP(INDIRECT("A"&amp;ROW()),Sheet5!A:A,Sheet5!I:I,"",0,1))</f>
        <v>8350</v>
      </c>
      <c r="T49">
        <v>300</v>
      </c>
      <c r="U49" s="20">
        <f>IFERROR(_xlfn.LET(_xlpm.quyu,Sheet4!E49:J49,IF(COUNTIF(_xlpm.quyu,"&gt;0")&gt;=4,AVERAGE(_xlpm.quyu),IF(MAX(_xlpm.quyu)&gt;0,MAX(_xlpm.quyu),""))),"")</f>
        <v>6269</v>
      </c>
      <c r="V49" s="5" cm="1">
        <f t="array" aca="1" ref="V49" ca="1">IFERROR(IF(Sheet2!S49&lt;&gt;"",Sheet2!S49,IF(Sheet4!D49&lt;&gt;"",ROUND((Sheet4!D49+Sheet1!T49)/手数料,0)*IF($V$1&lt;&gt;"",$V$1,1),ROUND((U49+T49)/手数料,0)))*IF($V$1&lt;&gt;"",$V$1,1),"")</f>
        <v>7219</v>
      </c>
      <c r="X49" s="28"/>
    </row>
    <row r="50" spans="1:24" ht="35.1" customHeight="1" x14ac:dyDescent="0.4">
      <c r="A50">
        <v>1026981069</v>
      </c>
      <c r="B50" t="s">
        <v>530</v>
      </c>
      <c r="C50" t="str">
        <f>HYPERLINK(_xlfn.XLOOKUP(A50,源!A:A,源!V:V,"",0,1),"网页")</f>
        <v>网页</v>
      </c>
      <c r="D50" s="36" t="str" cm="1">
        <f t="array" aca="1" ref="D50" ca="1">"单"&amp;Sheet2!G50&amp;"/库"&amp;IFERROR(IF(COUNTIF([1]在庫!$C:$C,INDIRECT("Sheet5!AL"&amp;ROW()))&gt;0,COUNTIF([1]在庫!$C:$C,INDIRECT("Sheet5!AL"&amp;ROW())),COUNTIF([1]在庫!$D:$D,INDIRECT("Sheet5!B"&amp;ROW()))),0)</f>
        <v>单0/库0</v>
      </c>
      <c r="E50" t="str">
        <f ca="1">IFERROR(IF(F50&lt;&gt;"",F50,IF(OR(AND(Sheet3!AC50="14:00",Q50&gt;0),AND(R50&lt;&gt;"",J50&gt;1)),"",IF(AND(J50&gt;=4,Sheet2!F50=0,H50&gt;5),"上架●",IF(OR(AND(J50=0,H50&lt;12),AND(J50&lt;4,H50&lt;=5,Sheet2!F50=1)),IF(Sheet2!F50=1,"下架●",""),IF(AND(J50&lt;=4,Sheet2!F50=1),"問合●",""))))),"")</f>
        <v/>
      </c>
      <c r="G50" s="40" cm="1">
        <f t="array" aca="1" ref="G50" ca="1">IFERROR(COUNTIF(INDIRECT(Sheet2!$W$2&amp;"F"&amp;Sheet2!B50&amp;":F"&amp;Sheet2!D50),"&lt;="&amp;Sheet3!L50*手数料),0)</f>
        <v>13</v>
      </c>
      <c r="H50" s="1">
        <f ca="1">IF(AND(Sheet2!L50=0,J50+L50+N50&lt;&gt;0),J50+L50+N50,Sheet2!L50)</f>
        <v>15</v>
      </c>
      <c r="I50" s="25" t="str">
        <f ca="1">HYPERLINK("https://www.qoo10.jp/GMKT.INC/Goods/Goods.aspx?goodscode="&amp;A50,IF(Sheet2!F50=0,"在庫切れ","出品中"))</f>
        <v>在庫切れ</v>
      </c>
      <c r="J50">
        <v>1</v>
      </c>
      <c r="K50" s="29" t="s">
        <v>1090</v>
      </c>
      <c r="L50">
        <v>6</v>
      </c>
      <c r="M50" t="s">
        <v>130</v>
      </c>
      <c r="N50">
        <v>8</v>
      </c>
      <c r="O50" t="s">
        <v>25</v>
      </c>
      <c r="P50" t="str" cm="1">
        <f t="array" aca="1" ref="P50" ca="1">IF(発送日=0.583333333333333,"14:00",発送日)&amp;"/"&amp;Sheet3!AC50</f>
        <v>3/14</v>
      </c>
      <c r="Q50" cm="1">
        <f t="array" aca="1" ref="Q50" ca="1">VALUE(_xlfn.XLOOKUP(INDIRECT("A"&amp;ROW()),Sheet5!A:A,Sheet5!K:K,"",0,1))</f>
        <v>0</v>
      </c>
      <c r="R50" s="52" t="str" cm="1">
        <f t="array" aca="1" ref="R5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50" s="5" cm="1">
        <f t="array" aca="1" ref="S50" ca="1">VALUE(_xlfn.XLOOKUP(INDIRECT("A"&amp;ROW()),Sheet5!A:A,Sheet5!I:I,"",0,1))</f>
        <v>9457</v>
      </c>
      <c r="T50">
        <v>300</v>
      </c>
      <c r="U50" s="20">
        <f>IFERROR(_xlfn.LET(_xlpm.quyu,Sheet4!E50:J50,IF(COUNTIF(_xlpm.quyu,"&gt;0")&gt;=4,AVERAGE(_xlpm.quyu),IF(MAX(_xlpm.quyu)&gt;0,MAX(_xlpm.quyu),""))),"")</f>
        <v>7430</v>
      </c>
      <c r="V50" s="5" cm="1">
        <f t="array" aca="1" ref="V50" ca="1">IFERROR(IF(Sheet2!S50&lt;&gt;"",Sheet2!S50,IF(Sheet4!D50&lt;&gt;"",ROUND((Sheet4!D50+Sheet1!T50)/手数料,0)*IF($V$1&lt;&gt;"",$V$1,1),ROUND((U50+T50)/手数料,0)))*IF($V$1&lt;&gt;"",$V$1,1),"")</f>
        <v>8495</v>
      </c>
      <c r="X50" s="28"/>
    </row>
    <row r="51" spans="1:24" ht="35.1" customHeight="1" x14ac:dyDescent="0.4">
      <c r="A51">
        <v>1026981070</v>
      </c>
      <c r="B51" t="s">
        <v>531</v>
      </c>
      <c r="C51" t="str">
        <f>HYPERLINK(_xlfn.XLOOKUP(A51,源!A:A,源!V:V,"",0,1),"网页")</f>
        <v>网页</v>
      </c>
      <c r="D51" s="36" t="str" cm="1">
        <f t="array" aca="1" ref="D51" ca="1">"单"&amp;Sheet2!G51&amp;"/库"&amp;IFERROR(IF(COUNTIF([1]在庫!$C:$C,INDIRECT("Sheet5!AL"&amp;ROW()))&gt;0,COUNTIF([1]在庫!$C:$C,INDIRECT("Sheet5!AL"&amp;ROW())),COUNTIF([1]在庫!$D:$D,INDIRECT("Sheet5!B"&amp;ROW()))),0)</f>
        <v>单0/库0</v>
      </c>
      <c r="E51" t="str">
        <f ca="1">IFERROR(IF(F51&lt;&gt;"",F51,IF(OR(AND(Sheet3!AC51="14:00",Q51&gt;0),AND(R51&lt;&gt;"",J51&gt;1)),"",IF(AND(J51&gt;=4,Sheet2!F51=0,H51&gt;5),"上架●",IF(OR(AND(J51=0,H51&lt;12),AND(J51&lt;4,H51&lt;=5,Sheet2!F51=1)),IF(Sheet2!F51=1,"下架●",""),IF(AND(J51&lt;=4,Sheet2!F51=1),"問合●",""))))),"")</f>
        <v/>
      </c>
      <c r="G51" s="40" cm="1">
        <f t="array" aca="1" ref="G51" ca="1">IFERROR(COUNTIF(INDIRECT(Sheet2!$W$2&amp;"F"&amp;Sheet2!B51&amp;":F"&amp;Sheet2!D51),"&lt;="&amp;Sheet3!L51*手数料),0)</f>
        <v>11</v>
      </c>
      <c r="H51" s="1">
        <f ca="1">IF(AND(Sheet2!L51=0,J51+L51+N51&lt;&gt;0),J51+L51+N51,Sheet2!L51)</f>
        <v>11</v>
      </c>
      <c r="I51" s="25" t="str">
        <f ca="1">HYPERLINK("https://www.qoo10.jp/GMKT.INC/Goods/Goods.aspx?goodscode="&amp;A51,IF(Sheet2!F51=0,"在庫切れ","出品中"))</f>
        <v>在庫切れ</v>
      </c>
      <c r="J51">
        <v>1</v>
      </c>
      <c r="K51" s="29" t="s">
        <v>516</v>
      </c>
      <c r="L51">
        <v>3</v>
      </c>
      <c r="M51" t="s">
        <v>130</v>
      </c>
      <c r="N51">
        <v>7</v>
      </c>
      <c r="O51" t="s">
        <v>25</v>
      </c>
      <c r="P51" t="str" cm="1">
        <f t="array" aca="1" ref="P51" ca="1">IF(発送日=0.583333333333333,"14:00",発送日)&amp;"/"&amp;Sheet3!AC51</f>
        <v>3/14</v>
      </c>
      <c r="Q51" cm="1">
        <f t="array" aca="1" ref="Q51" ca="1">VALUE(_xlfn.XLOOKUP(INDIRECT("A"&amp;ROW()),Sheet5!A:A,Sheet5!K:K,"",0,1))</f>
        <v>0</v>
      </c>
      <c r="R51" s="52" t="str" cm="1">
        <f t="array" aca="1" ref="R5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51" s="5" cm="1">
        <f t="array" aca="1" ref="S51" ca="1">VALUE(_xlfn.XLOOKUP(INDIRECT("A"&amp;ROW()),Sheet5!A:A,Sheet5!I:I,"",0,1))</f>
        <v>6116</v>
      </c>
      <c r="T51">
        <v>300</v>
      </c>
      <c r="U51" s="20">
        <f>IFERROR(_xlfn.LET(_xlpm.quyu,Sheet4!E51:J51,IF(COUNTIF(_xlpm.quyu,"&gt;0")&gt;=4,AVERAGE(_xlpm.quyu),IF(MAX(_xlpm.quyu)&gt;0,MAX(_xlpm.quyu),""))),"")</f>
        <v>3991</v>
      </c>
      <c r="V51" s="5" cm="1">
        <f t="array" aca="1" ref="V51" ca="1">IFERROR(IF(Sheet2!S51&lt;&gt;"",Sheet2!S51,IF(Sheet4!D51&lt;&gt;"",ROUND((Sheet4!D51+Sheet1!T51)/手数料,0)*IF($V$1&lt;&gt;"",$V$1,1),ROUND((U51+T51)/手数料,0)))*IF($V$1&lt;&gt;"",$V$1,1),"")</f>
        <v>4715</v>
      </c>
      <c r="X51" s="28"/>
    </row>
    <row r="52" spans="1:24" ht="35.1" customHeight="1" x14ac:dyDescent="0.4">
      <c r="A52">
        <v>1026981071</v>
      </c>
      <c r="B52" t="s">
        <v>532</v>
      </c>
      <c r="C52" t="str">
        <f>HYPERLINK(_xlfn.XLOOKUP(A52,源!A:A,源!V:V,"",0,1),"网页")</f>
        <v>网页</v>
      </c>
      <c r="D52" s="36" t="str" cm="1">
        <f t="array" aca="1" ref="D52" ca="1">"单"&amp;Sheet2!G52&amp;"/库"&amp;IFERROR(IF(COUNTIF([1]在庫!$C:$C,INDIRECT("Sheet5!AL"&amp;ROW()))&gt;0,COUNTIF([1]在庫!$C:$C,INDIRECT("Sheet5!AL"&amp;ROW())),COUNTIF([1]在庫!$D:$D,INDIRECT("Sheet5!B"&amp;ROW()))),0)</f>
        <v>单0/库0</v>
      </c>
      <c r="E52" t="str">
        <f ca="1">IFERROR(IF(F52&lt;&gt;"",F52,IF(OR(AND(Sheet3!AC52="14:00",Q52&gt;0),AND(R52&lt;&gt;"",J52&gt;1)),"",IF(AND(J52&gt;=4,Sheet2!F52=0,H52&gt;5),"上架●",IF(OR(AND(J52=0,H52&lt;12),AND(J52&lt;4,H52&lt;=5,Sheet2!F52=1)),IF(Sheet2!F52=1,"下架●",""),IF(AND(J52&lt;=4,Sheet2!F52=1),"問合●",""))))),"")</f>
        <v/>
      </c>
      <c r="G52" s="40" cm="1">
        <f t="array" aca="1" ref="G52" ca="1">IFERROR(COUNTIF(INDIRECT(Sheet2!$W$2&amp;"F"&amp;Sheet2!B52&amp;":F"&amp;Sheet2!D52),"&lt;="&amp;Sheet3!L52*手数料),0)</f>
        <v>8</v>
      </c>
      <c r="H52" s="1">
        <f ca="1">IF(AND(Sheet2!L52=0,J52+L52+N52&lt;&gt;0),J52+L52+N52,Sheet2!L52)</f>
        <v>10</v>
      </c>
      <c r="I52" s="25" t="str">
        <f ca="1">HYPERLINK("https://www.qoo10.jp/GMKT.INC/Goods/Goods.aspx?goodscode="&amp;A52,IF(Sheet2!F52=0,"在庫切れ","出品中"))</f>
        <v>在庫切れ</v>
      </c>
      <c r="J52">
        <v>0</v>
      </c>
      <c r="K52" s="29"/>
      <c r="L52">
        <v>3</v>
      </c>
      <c r="M52" t="s">
        <v>130</v>
      </c>
      <c r="N52">
        <v>7</v>
      </c>
      <c r="O52" t="s">
        <v>25</v>
      </c>
      <c r="P52" t="str" cm="1">
        <f t="array" aca="1" ref="P52" ca="1">IF(発送日=0.583333333333333,"14:00",発送日)&amp;"/"&amp;Sheet3!AC52</f>
        <v>3/14</v>
      </c>
      <c r="Q52" cm="1">
        <f t="array" aca="1" ref="Q52" ca="1">VALUE(_xlfn.XLOOKUP(INDIRECT("A"&amp;ROW()),Sheet5!A:A,Sheet5!K:K,"",0,1))</f>
        <v>0</v>
      </c>
      <c r="R52" s="52" t="str" cm="1">
        <f t="array" aca="1" ref="R5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52" s="5" cm="1">
        <f t="array" aca="1" ref="S52" ca="1">VALUE(_xlfn.XLOOKUP(INDIRECT("A"&amp;ROW()),Sheet5!A:A,Sheet5!I:I,"",0,1))</f>
        <v>6714</v>
      </c>
      <c r="T52">
        <v>300</v>
      </c>
      <c r="U52" s="20" t="str">
        <f>IFERROR(_xlfn.LET(_xlpm.quyu,Sheet4!E52:J52,IF(COUNTIF(_xlpm.quyu,"&gt;0")&gt;=4,AVERAGE(_xlpm.quyu),IF(MAX(_xlpm.quyu)&gt;0,MAX(_xlpm.quyu),""))),"")</f>
        <v/>
      </c>
      <c r="V52" s="5" cm="1">
        <f t="array" aca="1" ref="V52" ca="1">IFERROR(IF(Sheet2!S52&lt;&gt;"",Sheet2!S52,IF(Sheet4!D52&lt;&gt;"",ROUND((Sheet4!D52+Sheet1!T52)/手数料,0)*IF($V$1&lt;&gt;"",$V$1,1),ROUND((U52+T52)/手数料,0)))*IF($V$1&lt;&gt;"",$V$1,1),"")</f>
        <v>5107</v>
      </c>
      <c r="X52" s="28"/>
    </row>
    <row r="53" spans="1:24" ht="35.1" customHeight="1" x14ac:dyDescent="0.4">
      <c r="A53">
        <v>1026981072</v>
      </c>
      <c r="B53" t="s">
        <v>533</v>
      </c>
      <c r="C53" t="str">
        <f>HYPERLINK(_xlfn.XLOOKUP(A53,源!A:A,源!V:V,"",0,1),"网页")</f>
        <v>网页</v>
      </c>
      <c r="D53" s="36" t="str" cm="1">
        <f t="array" aca="1" ref="D53" ca="1">"单"&amp;Sheet2!G53&amp;"/库"&amp;IFERROR(IF(COUNTIF([1]在庫!$C:$C,INDIRECT("Sheet5!AL"&amp;ROW()))&gt;0,COUNTIF([1]在庫!$C:$C,INDIRECT("Sheet5!AL"&amp;ROW())),COUNTIF([1]在庫!$D:$D,INDIRECT("Sheet5!B"&amp;ROW()))),0)</f>
        <v>单0/库0</v>
      </c>
      <c r="E53" t="str">
        <f ca="1">IFERROR(IF(F53&lt;&gt;"",F53,IF(OR(AND(Sheet3!AC53="14:00",Q53&gt;0),AND(R53&lt;&gt;"",J53&gt;1)),"",IF(AND(J53&gt;=4,Sheet2!F53=0,H53&gt;5),"上架●",IF(OR(AND(J53=0,H53&lt;12),AND(J53&lt;4,H53&lt;=5,Sheet2!F53=1)),IF(Sheet2!F53=1,"下架●",""),IF(AND(J53&lt;=4,Sheet2!F53=1),"問合●",""))))),"")</f>
        <v/>
      </c>
      <c r="G53" s="40" cm="1">
        <f t="array" aca="1" ref="G53" ca="1">IFERROR(COUNTIF(INDIRECT(Sheet2!$W$2&amp;"F"&amp;Sheet2!B53&amp;":F"&amp;Sheet2!D53),"&lt;="&amp;Sheet3!L53*手数料),0)</f>
        <v>11</v>
      </c>
      <c r="H53" s="1">
        <f ca="1">IF(AND(Sheet2!L53=0,J53+L53+N53&lt;&gt;0),J53+L53+N53,Sheet2!L53)</f>
        <v>11</v>
      </c>
      <c r="I53" s="25" t="str">
        <f ca="1">HYPERLINK("https://www.qoo10.jp/GMKT.INC/Goods/Goods.aspx?goodscode="&amp;A53,IF(Sheet2!F53=0,"在庫切れ","出品中"))</f>
        <v>在庫切れ</v>
      </c>
      <c r="J53">
        <v>2</v>
      </c>
      <c r="K53" s="29" t="s">
        <v>1097</v>
      </c>
      <c r="L53">
        <v>2</v>
      </c>
      <c r="M53" t="s">
        <v>130</v>
      </c>
      <c r="N53">
        <v>7</v>
      </c>
      <c r="O53" t="s">
        <v>25</v>
      </c>
      <c r="P53" t="str" cm="1">
        <f t="array" aca="1" ref="P53" ca="1">IF(発送日=0.583333333333333,"14:00",発送日)&amp;"/"&amp;Sheet3!AC53</f>
        <v>3/14</v>
      </c>
      <c r="Q53" cm="1">
        <f t="array" aca="1" ref="Q53" ca="1">VALUE(_xlfn.XLOOKUP(INDIRECT("A"&amp;ROW()),Sheet5!A:A,Sheet5!K:K,"",0,1))</f>
        <v>0</v>
      </c>
      <c r="R53" s="52" t="str" cm="1">
        <f t="array" aca="1" ref="R5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53" s="5" cm="1">
        <f t="array" aca="1" ref="S53" ca="1">VALUE(_xlfn.XLOOKUP(INDIRECT("A"&amp;ROW()),Sheet5!A:A,Sheet5!I:I,"",0,1))</f>
        <v>8003</v>
      </c>
      <c r="T53">
        <v>300</v>
      </c>
      <c r="U53" s="20">
        <f>IFERROR(_xlfn.LET(_xlpm.quyu,Sheet4!E53:J53,IF(COUNTIF(_xlpm.quyu,"&gt;0")&gt;=4,AVERAGE(_xlpm.quyu),IF(MAX(_xlpm.quyu)&gt;0,MAX(_xlpm.quyu),""))),"")</f>
        <v>6081</v>
      </c>
      <c r="V53" s="5" cm="1">
        <f t="array" aca="1" ref="V53" ca="1">IFERROR(IF(Sheet2!S53&lt;&gt;"",Sheet2!S53,IF(Sheet4!D53&lt;&gt;"",ROUND((Sheet4!D53+Sheet1!T53)/手数料,0)*IF($V$1&lt;&gt;"",$V$1,1),ROUND((U53+T53)/手数料,0)))*IF($V$1&lt;&gt;"",$V$1,1),"")</f>
        <v>7012</v>
      </c>
      <c r="X53" s="28"/>
    </row>
    <row r="54" spans="1:24" ht="35.1" customHeight="1" x14ac:dyDescent="0.4">
      <c r="A54">
        <v>1026981073</v>
      </c>
      <c r="B54" t="s">
        <v>534</v>
      </c>
      <c r="C54" t="str">
        <f>HYPERLINK(_xlfn.XLOOKUP(A54,源!A:A,源!V:V,"",0,1),"网页")</f>
        <v>网页</v>
      </c>
      <c r="D54" s="36" t="str" cm="1">
        <f t="array" aca="1" ref="D54" ca="1">"单"&amp;Sheet2!G54&amp;"/库"&amp;IFERROR(IF(COUNTIF([1]在庫!$C:$C,INDIRECT("Sheet5!AL"&amp;ROW()))&gt;0,COUNTIF([1]在庫!$C:$C,INDIRECT("Sheet5!AL"&amp;ROW())),COUNTIF([1]在庫!$D:$D,INDIRECT("Sheet5!B"&amp;ROW()))),0)</f>
        <v>单0/库0</v>
      </c>
      <c r="E54" t="str">
        <f ca="1">IFERROR(IF(F54&lt;&gt;"",F54,IF(OR(AND(Sheet3!AC54="14:00",Q54&gt;0),AND(R54&lt;&gt;"",J54&gt;1)),"",IF(AND(J54&gt;=4,Sheet2!F54=0,H54&gt;5),"上架●",IF(OR(AND(J54=0,H54&lt;12),AND(J54&lt;4,H54&lt;=5,Sheet2!F54=1)),IF(Sheet2!F54=1,"下架●",""),IF(AND(J54&lt;=4,Sheet2!F54=1),"問合●",""))))),"")</f>
        <v/>
      </c>
      <c r="G54" s="40" cm="1">
        <f t="array" aca="1" ref="G54" ca="1">IFERROR(COUNTIF(INDIRECT(Sheet2!$W$2&amp;"F"&amp;Sheet2!B54&amp;":F"&amp;Sheet2!D54),"&lt;="&amp;Sheet3!L54*手数料),0)</f>
        <v>7</v>
      </c>
      <c r="H54" s="1">
        <f ca="1">IF(AND(Sheet2!L54=0,J54+L54+N54&lt;&gt;0),J54+L54+N54,Sheet2!L54)</f>
        <v>7</v>
      </c>
      <c r="I54" s="25" t="str">
        <f ca="1">HYPERLINK("https://www.qoo10.jp/GMKT.INC/Goods/Goods.aspx?goodscode="&amp;A54,IF(Sheet2!F54=0,"在庫切れ","出品中"))</f>
        <v>在庫切れ</v>
      </c>
      <c r="J54">
        <v>0</v>
      </c>
      <c r="K54" s="29"/>
      <c r="L54">
        <v>1</v>
      </c>
      <c r="M54" t="s">
        <v>130</v>
      </c>
      <c r="N54">
        <v>6</v>
      </c>
      <c r="O54" t="s">
        <v>25</v>
      </c>
      <c r="P54" t="str" cm="1">
        <f t="array" aca="1" ref="P54" ca="1">IF(発送日=0.583333333333333,"14:00",発送日)&amp;"/"&amp;Sheet3!AC54</f>
        <v>3/14</v>
      </c>
      <c r="Q54" cm="1">
        <f t="array" aca="1" ref="Q54" ca="1">VALUE(_xlfn.XLOOKUP(INDIRECT("A"&amp;ROW()),Sheet5!A:A,Sheet5!K:K,"",0,1))</f>
        <v>0</v>
      </c>
      <c r="R54" s="52" t="str" cm="1">
        <f t="array" aca="1" ref="R5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54" s="5" cm="1">
        <f t="array" aca="1" ref="S54" ca="1">VALUE(_xlfn.XLOOKUP(INDIRECT("A"&amp;ROW()),Sheet5!A:A,Sheet5!I:I,"",0,1))</f>
        <v>9640</v>
      </c>
      <c r="T54">
        <v>800</v>
      </c>
      <c r="U54" s="20" t="str">
        <f>IFERROR(_xlfn.LET(_xlpm.quyu,Sheet4!E54:J54,IF(COUNTIF(_xlpm.quyu,"&gt;0")&gt;=4,AVERAGE(_xlpm.quyu),IF(MAX(_xlpm.quyu)&gt;0,MAX(_xlpm.quyu),""))),"")</f>
        <v/>
      </c>
      <c r="V54" s="5" cm="1">
        <f t="array" aca="1" ref="V54" ca="1">IFERROR(IF(Sheet2!S54&lt;&gt;"",Sheet2!S54,IF(Sheet4!D54&lt;&gt;"",ROUND((Sheet4!D54+Sheet1!T54)/手数料,0)*IF($V$1&lt;&gt;"",$V$1,1),ROUND((U54+T54)/手数料,0)))*IF($V$1&lt;&gt;"",$V$1,1),"")</f>
        <v>8468</v>
      </c>
      <c r="X54" s="28"/>
    </row>
    <row r="55" spans="1:24" ht="35.1" customHeight="1" x14ac:dyDescent="0.4">
      <c r="A55">
        <v>1026981074</v>
      </c>
      <c r="B55" t="s">
        <v>535</v>
      </c>
      <c r="C55" t="str">
        <f>HYPERLINK(_xlfn.XLOOKUP(A55,源!A:A,源!V:V,"",0,1),"网页")</f>
        <v>网页</v>
      </c>
      <c r="D55" s="36" t="str" cm="1">
        <f t="array" aca="1" ref="D55" ca="1">"单"&amp;Sheet2!G55&amp;"/库"&amp;IFERROR(IF(COUNTIF([1]在庫!$C:$C,INDIRECT("Sheet5!AL"&amp;ROW()))&gt;0,COUNTIF([1]在庫!$C:$C,INDIRECT("Sheet5!AL"&amp;ROW())),COUNTIF([1]在庫!$D:$D,INDIRECT("Sheet5!B"&amp;ROW()))),0)</f>
        <v>单0/库0</v>
      </c>
      <c r="E55" t="str">
        <f ca="1">IFERROR(IF(F55&lt;&gt;"",F55,IF(OR(AND(Sheet3!AC55="14:00",Q55&gt;0),AND(R55&lt;&gt;"",J55&gt;1)),"",IF(AND(J55&gt;=4,Sheet2!F55=0,H55&gt;5),"上架●",IF(OR(AND(J55=0,H55&lt;12),AND(J55&lt;4,H55&lt;=5,Sheet2!F55=1)),IF(Sheet2!F55=1,"下架●",""),IF(AND(J55&lt;=4,Sheet2!F55=1),"問合●",""))))),"")</f>
        <v/>
      </c>
      <c r="G55" s="40" cm="1">
        <f t="array" aca="1" ref="G55" ca="1">IFERROR(COUNTIF(INDIRECT(Sheet2!$W$2&amp;"F"&amp;Sheet2!B55&amp;":F"&amp;Sheet2!D55),"&lt;="&amp;Sheet3!L55*手数料),0)</f>
        <v>12</v>
      </c>
      <c r="H55" s="1">
        <f ca="1">IF(AND(Sheet2!L55=0,J55+L55+N55&lt;&gt;0),J55+L55+N55,Sheet2!L55)</f>
        <v>12</v>
      </c>
      <c r="I55" s="25" t="str">
        <f ca="1">HYPERLINK("https://www.qoo10.jp/GMKT.INC/Goods/Goods.aspx?goodscode="&amp;A55,IF(Sheet2!F55=0,"在庫切れ","出品中"))</f>
        <v>在庫切れ</v>
      </c>
      <c r="J55">
        <v>1</v>
      </c>
      <c r="K55" s="29" t="s">
        <v>516</v>
      </c>
      <c r="L55">
        <v>4</v>
      </c>
      <c r="M55" t="s">
        <v>130</v>
      </c>
      <c r="N55">
        <v>7</v>
      </c>
      <c r="O55" t="s">
        <v>25</v>
      </c>
      <c r="P55" t="str" cm="1">
        <f t="array" aca="1" ref="P55" ca="1">IF(発送日=0.583333333333333,"14:00",発送日)&amp;"/"&amp;Sheet3!AC55</f>
        <v>3/14</v>
      </c>
      <c r="Q55" cm="1">
        <f t="array" aca="1" ref="Q55" ca="1">VALUE(_xlfn.XLOOKUP(INDIRECT("A"&amp;ROW()),Sheet5!A:A,Sheet5!K:K,"",0,1))</f>
        <v>0</v>
      </c>
      <c r="R55" s="52" t="str" cm="1">
        <f t="array" aca="1" ref="R5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55" s="5" cm="1">
        <f t="array" aca="1" ref="S55" ca="1">VALUE(_xlfn.XLOOKUP(INDIRECT("A"&amp;ROW()),Sheet5!A:A,Sheet5!I:I,"",0,1))</f>
        <v>5860</v>
      </c>
      <c r="T55">
        <v>300</v>
      </c>
      <c r="U55" s="20">
        <f>IFERROR(_xlfn.LET(_xlpm.quyu,Sheet4!E55:J55,IF(COUNTIF(_xlpm.quyu,"&gt;0")&gt;=4,AVERAGE(_xlpm.quyu),IF(MAX(_xlpm.quyu)&gt;0,MAX(_xlpm.quyu),""))),"")</f>
        <v>3782</v>
      </c>
      <c r="V55" s="5" cm="1">
        <f t="array" aca="1" ref="V55" ca="1">IFERROR(IF(Sheet2!S55&lt;&gt;"",Sheet2!S55,IF(Sheet4!D55&lt;&gt;"",ROUND((Sheet4!D55+Sheet1!T55)/手数料,0)*IF($V$1&lt;&gt;"",$V$1,1),ROUND((U55+T55)/手数料,0)))*IF($V$1&lt;&gt;"",$V$1,1),"")</f>
        <v>4486</v>
      </c>
      <c r="X55" s="28"/>
    </row>
    <row r="56" spans="1:24" ht="35.1" customHeight="1" x14ac:dyDescent="0.4">
      <c r="A56">
        <v>1026981075</v>
      </c>
      <c r="B56" t="s">
        <v>536</v>
      </c>
      <c r="C56" t="str">
        <f>HYPERLINK(_xlfn.XLOOKUP(A56,源!A:A,源!V:V,"",0,1),"网页")</f>
        <v>网页</v>
      </c>
      <c r="D56" s="36" t="str" cm="1">
        <f t="array" aca="1" ref="D56" ca="1">"单"&amp;Sheet2!G56&amp;"/库"&amp;IFERROR(IF(COUNTIF([1]在庫!$C:$C,INDIRECT("Sheet5!AL"&amp;ROW()))&gt;0,COUNTIF([1]在庫!$C:$C,INDIRECT("Sheet5!AL"&amp;ROW())),COUNTIF([1]在庫!$D:$D,INDIRECT("Sheet5!B"&amp;ROW()))),0)</f>
        <v>单0/库0</v>
      </c>
      <c r="E56" t="str">
        <f ca="1">IFERROR(IF(F56&lt;&gt;"",F56,IF(OR(AND(Sheet3!AC56="14:00",Q56&gt;0),AND(R56&lt;&gt;"",J56&gt;1)),"",IF(AND(J56&gt;=4,Sheet2!F56=0,H56&gt;5),"上架●",IF(OR(AND(J56=0,H56&lt;12),AND(J56&lt;4,H56&lt;=5,Sheet2!F56=1)),IF(Sheet2!F56=1,"下架●",""),IF(AND(J56&lt;=4,Sheet2!F56=1),"問合●",""))))),"")</f>
        <v/>
      </c>
      <c r="G56" s="40" cm="1">
        <f t="array" aca="1" ref="G56" ca="1">IFERROR(COUNTIF(INDIRECT(Sheet2!$W$2&amp;"F"&amp;Sheet2!B56&amp;":F"&amp;Sheet2!D56),"&lt;="&amp;Sheet3!L56*手数料),0)</f>
        <v>7</v>
      </c>
      <c r="H56" s="1">
        <f ca="1">IF(AND(Sheet2!L56=0,J56+L56+N56&lt;&gt;0),J56+L56+N56,Sheet2!L56)</f>
        <v>10</v>
      </c>
      <c r="I56" s="25" t="str">
        <f ca="1">HYPERLINK("https://www.qoo10.jp/GMKT.INC/Goods/Goods.aspx?goodscode="&amp;A56,IF(Sheet2!F56=0,"在庫切れ","出品中"))</f>
        <v>在庫切れ</v>
      </c>
      <c r="J56">
        <v>0</v>
      </c>
      <c r="K56" s="29"/>
      <c r="L56">
        <v>3</v>
      </c>
      <c r="M56" t="s">
        <v>130</v>
      </c>
      <c r="N56">
        <v>7</v>
      </c>
      <c r="O56" t="s">
        <v>25</v>
      </c>
      <c r="P56" t="str" cm="1">
        <f t="array" aca="1" ref="P56" ca="1">IF(発送日=0.583333333333333,"14:00",発送日)&amp;"/"&amp;Sheet3!AC56</f>
        <v>3/14</v>
      </c>
      <c r="Q56" cm="1">
        <f t="array" aca="1" ref="Q56" ca="1">VALUE(_xlfn.XLOOKUP(INDIRECT("A"&amp;ROW()),Sheet5!A:A,Sheet5!K:K,"",0,1))</f>
        <v>0</v>
      </c>
      <c r="R56" s="52" t="str" cm="1">
        <f t="array" aca="1" ref="R5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56" s="5" cm="1">
        <f t="array" aca="1" ref="S56" ca="1">VALUE(_xlfn.XLOOKUP(INDIRECT("A"&amp;ROW()),Sheet5!A:A,Sheet5!I:I,"",0,1))</f>
        <v>6696</v>
      </c>
      <c r="T56">
        <v>300</v>
      </c>
      <c r="U56" s="20" t="str">
        <f>IFERROR(_xlfn.LET(_xlpm.quyu,Sheet4!E56:J56,IF(COUNTIF(_xlpm.quyu,"&gt;0")&gt;=4,AVERAGE(_xlpm.quyu),IF(MAX(_xlpm.quyu)&gt;0,MAX(_xlpm.quyu),""))),"")</f>
        <v/>
      </c>
      <c r="V56" s="5" cm="1">
        <f t="array" aca="1" ref="V56" ca="1">IFERROR(IF(Sheet2!S56&lt;&gt;"",Sheet2!S56,IF(Sheet4!D56&lt;&gt;"",ROUND((Sheet4!D56+Sheet1!T56)/手数料,0)*IF($V$1&lt;&gt;"",$V$1,1),ROUND((U56+T56)/手数料,0)))*IF($V$1&lt;&gt;"",$V$1,1),"")</f>
        <v>5101</v>
      </c>
      <c r="X56" s="28"/>
    </row>
    <row r="57" spans="1:24" ht="35.1" customHeight="1" x14ac:dyDescent="0.4">
      <c r="A57">
        <v>1026981076</v>
      </c>
      <c r="B57" t="s">
        <v>537</v>
      </c>
      <c r="C57" t="str">
        <f>HYPERLINK(_xlfn.XLOOKUP(A57,源!A:A,源!V:V,"",0,1),"网页")</f>
        <v>网页</v>
      </c>
      <c r="D57" s="36" t="str" cm="1">
        <f t="array" aca="1" ref="D57" ca="1">"单"&amp;Sheet2!G57&amp;"/库"&amp;IFERROR(IF(COUNTIF([1]在庫!$C:$C,INDIRECT("Sheet5!AL"&amp;ROW()))&gt;0,COUNTIF([1]在庫!$C:$C,INDIRECT("Sheet5!AL"&amp;ROW())),COUNTIF([1]在庫!$D:$D,INDIRECT("Sheet5!B"&amp;ROW()))),0)</f>
        <v>单0/库0</v>
      </c>
      <c r="E57" t="str">
        <f ca="1">IFERROR(IF(F57&lt;&gt;"",F57,IF(OR(AND(Sheet3!AC57="14:00",Q57&gt;0),AND(R57&lt;&gt;"",J57&gt;1)),"",IF(AND(J57&gt;=4,Sheet2!F57=0,H57&gt;5),"上架●",IF(OR(AND(J57=0,H57&lt;12),AND(J57&lt;4,H57&lt;=5,Sheet2!F57=1)),IF(Sheet2!F57=1,"下架●",""),IF(AND(J57&lt;=4,Sheet2!F57=1),"問合●",""))))),"")</f>
        <v/>
      </c>
      <c r="G57" s="40" cm="1">
        <f t="array" aca="1" ref="G57" ca="1">IFERROR(COUNTIF(INDIRECT(Sheet2!$W$2&amp;"F"&amp;Sheet2!B57&amp;":F"&amp;Sheet2!D57),"&lt;="&amp;Sheet3!L57*手数料),0)</f>
        <v>14</v>
      </c>
      <c r="H57" s="1">
        <f ca="1">IF(AND(Sheet2!L57=0,J57+L57+N57&lt;&gt;0),J57+L57+N57,Sheet2!L57)</f>
        <v>14</v>
      </c>
      <c r="I57" s="25" t="str">
        <f ca="1">HYPERLINK("https://www.qoo10.jp/GMKT.INC/Goods/Goods.aspx?goodscode="&amp;A57,IF(Sheet2!F57=0,"在庫切れ","出品中"))</f>
        <v>在庫切れ</v>
      </c>
      <c r="J57">
        <v>2</v>
      </c>
      <c r="K57" s="29" t="s">
        <v>1073</v>
      </c>
      <c r="L57">
        <v>4</v>
      </c>
      <c r="M57" t="s">
        <v>130</v>
      </c>
      <c r="N57">
        <v>8</v>
      </c>
      <c r="O57" t="s">
        <v>25</v>
      </c>
      <c r="P57" t="str" cm="1">
        <f t="array" aca="1" ref="P57" ca="1">IF(発送日=0.583333333333333,"14:00",発送日)&amp;"/"&amp;Sheet3!AC57</f>
        <v>3/14</v>
      </c>
      <c r="Q57" cm="1">
        <f t="array" aca="1" ref="Q57" ca="1">VALUE(_xlfn.XLOOKUP(INDIRECT("A"&amp;ROW()),Sheet5!A:A,Sheet5!K:K,"",0,1))</f>
        <v>0</v>
      </c>
      <c r="R57" s="52" t="str" cm="1">
        <f t="array" aca="1" ref="R5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57" s="5" cm="1">
        <f t="array" aca="1" ref="S57" ca="1">VALUE(_xlfn.XLOOKUP(INDIRECT("A"&amp;ROW()),Sheet5!A:A,Sheet5!I:I,"",0,1))</f>
        <v>8391</v>
      </c>
      <c r="T57">
        <v>300</v>
      </c>
      <c r="U57" s="20">
        <f>IFERROR(_xlfn.LET(_xlpm.quyu,Sheet4!E57:J57,IF(COUNTIF(_xlpm.quyu,"&gt;0")&gt;=4,AVERAGE(_xlpm.quyu),IF(MAX(_xlpm.quyu)&gt;0,MAX(_xlpm.quyu),""))),"")</f>
        <v>6540</v>
      </c>
      <c r="V57" s="5" cm="1">
        <f t="array" aca="1" ref="V57" ca="1">IFERROR(IF(Sheet2!S57&lt;&gt;"",Sheet2!S57,IF(Sheet4!D57&lt;&gt;"",ROUND((Sheet4!D57+Sheet1!T57)/手数料,0)*IF($V$1&lt;&gt;"",$V$1,1),ROUND((U57+T57)/手数料,0)))*IF($V$1&lt;&gt;"",$V$1,1),"")</f>
        <v>7516</v>
      </c>
      <c r="X57" s="28"/>
    </row>
    <row r="58" spans="1:24" ht="35.1" customHeight="1" x14ac:dyDescent="0.4">
      <c r="A58">
        <v>1026981077</v>
      </c>
      <c r="B58" t="s">
        <v>538</v>
      </c>
      <c r="C58" t="str">
        <f>HYPERLINK(_xlfn.XLOOKUP(A58,源!A:A,源!V:V,"",0,1),"网页")</f>
        <v>网页</v>
      </c>
      <c r="D58" s="36" t="str" cm="1">
        <f t="array" aca="1" ref="D58" ca="1">"单"&amp;Sheet2!G58&amp;"/库"&amp;IFERROR(IF(COUNTIF([1]在庫!$C:$C,INDIRECT("Sheet5!AL"&amp;ROW()))&gt;0,COUNTIF([1]在庫!$C:$C,INDIRECT("Sheet5!AL"&amp;ROW())),COUNTIF([1]在庫!$D:$D,INDIRECT("Sheet5!B"&amp;ROW()))),0)</f>
        <v>单0/库0</v>
      </c>
      <c r="E58" t="str">
        <f ca="1">IFERROR(IF(F58&lt;&gt;"",F58,IF(OR(AND(Sheet3!AC58="14:00",Q58&gt;0),AND(R58&lt;&gt;"",J58&gt;1)),"",IF(AND(J58&gt;=4,Sheet2!F58=0,H58&gt;5),"上架●",IF(OR(AND(J58=0,H58&lt;12),AND(J58&lt;4,H58&lt;=5,Sheet2!F58=1)),IF(Sheet2!F58=1,"下架●",""),IF(AND(J58&lt;=4,Sheet2!F58=1),"問合●",""))))),"")</f>
        <v/>
      </c>
      <c r="G58" s="40" cm="1">
        <f t="array" aca="1" ref="G58" ca="1">IFERROR(COUNTIF(INDIRECT(Sheet2!$W$2&amp;"F"&amp;Sheet2!B58&amp;":F"&amp;Sheet2!D58),"&lt;="&amp;Sheet3!L58*手数料),0)</f>
        <v>8</v>
      </c>
      <c r="H58" s="1">
        <f ca="1">IF(AND(Sheet2!L58=0,J58+L58+N58&lt;&gt;0),J58+L58+N58,Sheet2!L58)</f>
        <v>10</v>
      </c>
      <c r="I58" s="25" t="str">
        <f ca="1">HYPERLINK("https://www.qoo10.jp/GMKT.INC/Goods/Goods.aspx?goodscode="&amp;A58,IF(Sheet2!F58=0,"在庫切れ","出品中"))</f>
        <v>在庫切れ</v>
      </c>
      <c r="J58">
        <v>0</v>
      </c>
      <c r="K58" s="29"/>
      <c r="L58">
        <v>3</v>
      </c>
      <c r="M58" t="s">
        <v>130</v>
      </c>
      <c r="N58">
        <v>7</v>
      </c>
      <c r="O58" t="s">
        <v>25</v>
      </c>
      <c r="P58" t="str" cm="1">
        <f t="array" aca="1" ref="P58" ca="1">IF(発送日=0.583333333333333,"14:00",発送日)&amp;"/"&amp;Sheet3!AC58</f>
        <v>3/14</v>
      </c>
      <c r="Q58" cm="1">
        <f t="array" aca="1" ref="Q58" ca="1">VALUE(_xlfn.XLOOKUP(INDIRECT("A"&amp;ROW()),Sheet5!A:A,Sheet5!K:K,"",0,1))</f>
        <v>0</v>
      </c>
      <c r="R58" s="52" t="str" cm="1">
        <f t="array" aca="1" ref="R5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58" s="5" cm="1">
        <f t="array" aca="1" ref="S58" ca="1">VALUE(_xlfn.XLOOKUP(INDIRECT("A"&amp;ROW()),Sheet5!A:A,Sheet5!I:I,"",0,1))</f>
        <v>9420</v>
      </c>
      <c r="T58">
        <v>300</v>
      </c>
      <c r="U58" s="20" t="str">
        <f>IFERROR(_xlfn.LET(_xlpm.quyu,Sheet4!E58:J58,IF(COUNTIF(_xlpm.quyu,"&gt;0")&gt;=4,AVERAGE(_xlpm.quyu),IF(MAX(_xlpm.quyu)&gt;0,MAX(_xlpm.quyu),""))),"")</f>
        <v/>
      </c>
      <c r="V58" s="5" cm="1">
        <f t="array" aca="1" ref="V58" ca="1">IFERROR(IF(Sheet2!S58&lt;&gt;"",Sheet2!S58,IF(Sheet4!D58&lt;&gt;"",ROUND((Sheet4!D58+Sheet1!T58)/手数料,0)*IF($V$1&lt;&gt;"",$V$1,1),ROUND((U58+T58)/手数料,0)))*IF($V$1&lt;&gt;"",$V$1,1),"")</f>
        <v>7956</v>
      </c>
      <c r="X58" s="28"/>
    </row>
    <row r="59" spans="1:24" ht="35.1" customHeight="1" x14ac:dyDescent="0.4">
      <c r="A59">
        <v>1026981078</v>
      </c>
      <c r="B59" t="s">
        <v>539</v>
      </c>
      <c r="C59" t="str">
        <f>HYPERLINK(_xlfn.XLOOKUP(A59,源!A:A,源!V:V,"",0,1),"网页")</f>
        <v>网页</v>
      </c>
      <c r="D59" s="36" t="str" cm="1">
        <f t="array" aca="1" ref="D59" ca="1">"单"&amp;Sheet2!G59&amp;"/库"&amp;IFERROR(IF(COUNTIF([1]在庫!$C:$C,INDIRECT("Sheet5!AL"&amp;ROW()))&gt;0,COUNTIF([1]在庫!$C:$C,INDIRECT("Sheet5!AL"&amp;ROW())),COUNTIF([1]在庫!$D:$D,INDIRECT("Sheet5!B"&amp;ROW()))),0)</f>
        <v>单0/库0</v>
      </c>
      <c r="E59" t="str">
        <f ca="1">IFERROR(IF(F59&lt;&gt;"",F59,IF(OR(AND(Sheet3!AC59="14:00",Q59&gt;0),AND(R59&lt;&gt;"",J59&gt;1)),"",IF(AND(J59&gt;=4,Sheet2!F59=0,H59&gt;5),"上架●",IF(OR(AND(J59=0,H59&lt;12),AND(J59&lt;4,H59&lt;=5,Sheet2!F59=1)),IF(Sheet2!F59=1,"下架●",""),IF(AND(J59&lt;=4,Sheet2!F59=1),"問合●",""))))),"")</f>
        <v/>
      </c>
      <c r="G59" s="40" cm="1">
        <f t="array" aca="1" ref="G59" ca="1">IFERROR(COUNTIF(INDIRECT(Sheet2!$W$2&amp;"F"&amp;Sheet2!B59&amp;":F"&amp;Sheet2!D59),"&lt;="&amp;Sheet3!L59*手数料),0)</f>
        <v>7</v>
      </c>
      <c r="H59" s="1">
        <f ca="1">IF(AND(Sheet2!L59=0,J59+L59+N59&lt;&gt;0),J59+L59+N59,Sheet2!L59)</f>
        <v>9</v>
      </c>
      <c r="I59" s="25" t="str">
        <f ca="1">HYPERLINK("https://www.qoo10.jp/GMKT.INC/Goods/Goods.aspx?goodscode="&amp;A59,IF(Sheet2!F59=0,"在庫切れ","出品中"))</f>
        <v>在庫切れ</v>
      </c>
      <c r="J59">
        <v>1</v>
      </c>
      <c r="K59" s="29" t="s">
        <v>517</v>
      </c>
      <c r="L59">
        <v>2</v>
      </c>
      <c r="M59" t="s">
        <v>130</v>
      </c>
      <c r="N59">
        <v>6</v>
      </c>
      <c r="O59" t="s">
        <v>25</v>
      </c>
      <c r="P59" t="str" cm="1">
        <f t="array" aca="1" ref="P59" ca="1">IF(発送日=0.583333333333333,"14:00",発送日)&amp;"/"&amp;Sheet3!AC59</f>
        <v>3/14</v>
      </c>
      <c r="Q59" cm="1">
        <f t="array" aca="1" ref="Q59" ca="1">VALUE(_xlfn.XLOOKUP(INDIRECT("A"&amp;ROW()),Sheet5!A:A,Sheet5!K:K,"",0,1))</f>
        <v>0</v>
      </c>
      <c r="R59" s="52" t="str" cm="1">
        <f t="array" aca="1" ref="R5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59" s="5" cm="1">
        <f t="array" aca="1" ref="S59" ca="1">VALUE(_xlfn.XLOOKUP(INDIRECT("A"&amp;ROW()),Sheet5!A:A,Sheet5!I:I,"",0,1))</f>
        <v>9861</v>
      </c>
      <c r="T59">
        <v>300</v>
      </c>
      <c r="U59" s="20">
        <f>IFERROR(_xlfn.LET(_xlpm.quyu,Sheet4!E59:J59,IF(COUNTIF(_xlpm.quyu,"&gt;0")&gt;=4,AVERAGE(_xlpm.quyu),IF(MAX(_xlpm.quyu)&gt;0,MAX(_xlpm.quyu),""))),"")</f>
        <v>7836</v>
      </c>
      <c r="V59" s="5" cm="1">
        <f t="array" aca="1" ref="V59" ca="1">IFERROR(IF(Sheet2!S59&lt;&gt;"",Sheet2!S59,IF(Sheet4!D59&lt;&gt;"",ROUND((Sheet4!D59+Sheet1!T59)/手数料,0)*IF($V$1&lt;&gt;"",$V$1,1),ROUND((U59+T59)/手数料,0)))*IF($V$1&lt;&gt;"",$V$1,1),"")</f>
        <v>8941</v>
      </c>
      <c r="X59" s="28"/>
    </row>
    <row r="60" spans="1:24" ht="35.1" customHeight="1" x14ac:dyDescent="0.4">
      <c r="A60">
        <v>1026981079</v>
      </c>
      <c r="B60" t="s">
        <v>540</v>
      </c>
      <c r="C60" t="str">
        <f>HYPERLINK(_xlfn.XLOOKUP(A60,源!A:A,源!V:V,"",0,1),"网页")</f>
        <v>网页</v>
      </c>
      <c r="D60" s="36" t="str" cm="1">
        <f t="array" aca="1" ref="D60" ca="1">"单"&amp;Sheet2!G60&amp;"/库"&amp;IFERROR(IF(COUNTIF([1]在庫!$C:$C,INDIRECT("Sheet5!AL"&amp;ROW()))&gt;0,COUNTIF([1]在庫!$C:$C,INDIRECT("Sheet5!AL"&amp;ROW())),COUNTIF([1]在庫!$D:$D,INDIRECT("Sheet5!B"&amp;ROW()))),0)</f>
        <v>单0/库0</v>
      </c>
      <c r="E60" t="str">
        <f ca="1">IFERROR(IF(F60&lt;&gt;"",F60,IF(OR(AND(Sheet3!AC60="14:00",Q60&gt;0),AND(R60&lt;&gt;"",J60&gt;1)),"",IF(AND(J60&gt;=4,Sheet2!F60=0,H60&gt;5),"上架●",IF(OR(AND(J60=0,H60&lt;12),AND(J60&lt;4,H60&lt;=5,Sheet2!F60=1)),IF(Sheet2!F60=1,"下架●",""),IF(AND(J60&lt;=4,Sheet2!F60=1),"問合●",""))))),"")</f>
        <v/>
      </c>
      <c r="G60" s="40" cm="1">
        <f t="array" aca="1" ref="G60" ca="1">IFERROR(COUNTIF(INDIRECT(Sheet2!$W$2&amp;"F"&amp;Sheet2!B60&amp;":F"&amp;Sheet2!D60),"&lt;="&amp;Sheet3!L60*手数料),0)</f>
        <v>11</v>
      </c>
      <c r="H60" s="1">
        <f ca="1">IF(AND(Sheet2!L60=0,J60+L60+N60&lt;&gt;0),J60+L60+N60,Sheet2!L60)</f>
        <v>11</v>
      </c>
      <c r="I60" s="25" t="str">
        <f ca="1">HYPERLINK("https://www.qoo10.jp/GMKT.INC/Goods/Goods.aspx?goodscode="&amp;A60,IF(Sheet2!F60=0,"在庫切れ","出品中"))</f>
        <v>在庫切れ</v>
      </c>
      <c r="J60">
        <v>1</v>
      </c>
      <c r="K60" s="29" t="s">
        <v>1071</v>
      </c>
      <c r="L60">
        <v>3</v>
      </c>
      <c r="M60" t="s">
        <v>130</v>
      </c>
      <c r="N60">
        <v>7</v>
      </c>
      <c r="O60" t="s">
        <v>25</v>
      </c>
      <c r="P60" t="str" cm="1">
        <f t="array" aca="1" ref="P60" ca="1">IF(発送日=0.583333333333333,"14:00",発送日)&amp;"/"&amp;Sheet3!AC60</f>
        <v>3/14</v>
      </c>
      <c r="Q60" cm="1">
        <f t="array" aca="1" ref="Q60" ca="1">VALUE(_xlfn.XLOOKUP(INDIRECT("A"&amp;ROW()),Sheet5!A:A,Sheet5!K:K,"",0,1))</f>
        <v>0</v>
      </c>
      <c r="R60" s="52" t="str" cm="1">
        <f t="array" aca="1" ref="R6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60" s="5" cm="1">
        <f t="array" aca="1" ref="S60" ca="1">VALUE(_xlfn.XLOOKUP(INDIRECT("A"&amp;ROW()),Sheet5!A:A,Sheet5!I:I,"",0,1))</f>
        <v>9935</v>
      </c>
      <c r="T60">
        <v>300</v>
      </c>
      <c r="U60" s="20">
        <f>IFERROR(_xlfn.LET(_xlpm.quyu,Sheet4!E60:J60,IF(COUNTIF(_xlpm.quyu,"&gt;0")&gt;=4,AVERAGE(_xlpm.quyu),IF(MAX(_xlpm.quyu)&gt;0,MAX(_xlpm.quyu),""))),"")</f>
        <v>8030</v>
      </c>
      <c r="V60" s="5" cm="1">
        <f t="array" aca="1" ref="V60" ca="1">IFERROR(IF(Sheet2!S60&lt;&gt;"",Sheet2!S60,IF(Sheet4!D60&lt;&gt;"",ROUND((Sheet4!D60+Sheet1!T60)/手数料,0)*IF($V$1&lt;&gt;"",$V$1,1),ROUND((U60+T60)/手数料,0)))*IF($V$1&lt;&gt;"",$V$1,1),"")</f>
        <v>9154</v>
      </c>
      <c r="X60" s="28"/>
    </row>
    <row r="61" spans="1:24" ht="35.1" customHeight="1" x14ac:dyDescent="0.4">
      <c r="A61">
        <v>1026981080</v>
      </c>
      <c r="B61" t="s">
        <v>541</v>
      </c>
      <c r="C61" t="str">
        <f>HYPERLINK(_xlfn.XLOOKUP(A61,源!A:A,源!V:V,"",0,1),"网页")</f>
        <v>网页</v>
      </c>
      <c r="D61" s="36" t="str" cm="1">
        <f t="array" aca="1" ref="D61" ca="1">"单"&amp;Sheet2!G61&amp;"/库"&amp;IFERROR(IF(COUNTIF([1]在庫!$C:$C,INDIRECT("Sheet5!AL"&amp;ROW()))&gt;0,COUNTIF([1]在庫!$C:$C,INDIRECT("Sheet5!AL"&amp;ROW())),COUNTIF([1]在庫!$D:$D,INDIRECT("Sheet5!B"&amp;ROW()))),0)</f>
        <v>单0/库0</v>
      </c>
      <c r="E61" t="str">
        <f ca="1">IFERROR(IF(F61&lt;&gt;"",F61,IF(OR(AND(Sheet3!AC61="14:00",Q61&gt;0),AND(R61&lt;&gt;"",J61&gt;1)),"",IF(AND(J61&gt;=4,Sheet2!F61=0,H61&gt;5),"上架●",IF(OR(AND(J61=0,H61&lt;12),AND(J61&lt;4,H61&lt;=5,Sheet2!F61=1)),IF(Sheet2!F61=1,"下架●",""),IF(AND(J61&lt;=4,Sheet2!F61=1),"問合●",""))))),"")</f>
        <v/>
      </c>
      <c r="G61" s="40" cm="1">
        <f t="array" aca="1" ref="G61" ca="1">IFERROR(COUNTIF(INDIRECT(Sheet2!$W$2&amp;"F"&amp;Sheet2!B61&amp;":F"&amp;Sheet2!D61),"&lt;="&amp;Sheet3!L61*手数料),0)</f>
        <v>9</v>
      </c>
      <c r="H61" s="1">
        <f ca="1">IF(AND(Sheet2!L61=0,J61+L61+N61&lt;&gt;0),J61+L61+N61,Sheet2!L61)</f>
        <v>11</v>
      </c>
      <c r="I61" s="25" t="str">
        <f ca="1">HYPERLINK("https://www.qoo10.jp/GMKT.INC/Goods/Goods.aspx?goodscode="&amp;A61,IF(Sheet2!F61=0,"在庫切れ","出品中"))</f>
        <v>在庫切れ</v>
      </c>
      <c r="J61">
        <v>1</v>
      </c>
      <c r="K61" s="29" t="s">
        <v>516</v>
      </c>
      <c r="L61">
        <v>3</v>
      </c>
      <c r="M61" t="s">
        <v>130</v>
      </c>
      <c r="N61">
        <v>7</v>
      </c>
      <c r="O61" t="s">
        <v>25</v>
      </c>
      <c r="P61" t="str" cm="1">
        <f t="array" aca="1" ref="P61" ca="1">IF(発送日=0.583333333333333,"14:00",発送日)&amp;"/"&amp;Sheet3!AC61</f>
        <v>3/14</v>
      </c>
      <c r="Q61" cm="1">
        <f t="array" aca="1" ref="Q61" ca="1">VALUE(_xlfn.XLOOKUP(INDIRECT("A"&amp;ROW()),Sheet5!A:A,Sheet5!K:K,"",0,1))</f>
        <v>0</v>
      </c>
      <c r="R61" s="52" t="str" cm="1">
        <f t="array" aca="1" ref="R6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61" s="5" cm="1">
        <f t="array" aca="1" ref="S61" ca="1">VALUE(_xlfn.XLOOKUP(INDIRECT("A"&amp;ROW()),Sheet5!A:A,Sheet5!I:I,"",0,1))</f>
        <v>9935</v>
      </c>
      <c r="T61">
        <v>300</v>
      </c>
      <c r="U61" s="20">
        <f>IFERROR(_xlfn.LET(_xlpm.quyu,Sheet4!E61:J61,IF(COUNTIF(_xlpm.quyu,"&gt;0")&gt;=4,AVERAGE(_xlpm.quyu),IF(MAX(_xlpm.quyu)&gt;0,MAX(_xlpm.quyu),""))),"")</f>
        <v>7836</v>
      </c>
      <c r="V61" s="5" cm="1">
        <f t="array" aca="1" ref="V61" ca="1">IFERROR(IF(Sheet2!S61&lt;&gt;"",Sheet2!S61,IF(Sheet4!D61&lt;&gt;"",ROUND((Sheet4!D61+Sheet1!T61)/手数料,0)*IF($V$1&lt;&gt;"",$V$1,1),ROUND((U61+T61)/手数料,0)))*IF($V$1&lt;&gt;"",$V$1,1),"")</f>
        <v>8941</v>
      </c>
      <c r="X61" s="28"/>
    </row>
    <row r="62" spans="1:24" ht="35.1" customHeight="1" x14ac:dyDescent="0.4">
      <c r="A62">
        <v>1026981081</v>
      </c>
      <c r="B62" t="s">
        <v>542</v>
      </c>
      <c r="C62" t="str">
        <f>HYPERLINK(_xlfn.XLOOKUP(A62,源!A:A,源!V:V,"",0,1),"网页")</f>
        <v>网页</v>
      </c>
      <c r="D62" s="36" t="str" cm="1">
        <f t="array" aca="1" ref="D62" ca="1">"单"&amp;Sheet2!G62&amp;"/库"&amp;IFERROR(IF(COUNTIF([1]在庫!$C:$C,INDIRECT("Sheet5!AL"&amp;ROW()))&gt;0,COUNTIF([1]在庫!$C:$C,INDIRECT("Sheet5!AL"&amp;ROW())),COUNTIF([1]在庫!$D:$D,INDIRECT("Sheet5!B"&amp;ROW()))),0)</f>
        <v>单0/库0</v>
      </c>
      <c r="E62" t="str">
        <f ca="1">IFERROR(IF(F62&lt;&gt;"",F62,IF(OR(AND(Sheet3!AC62="14:00",Q62&gt;0),AND(R62&lt;&gt;"",J62&gt;1)),"",IF(AND(J62&gt;=4,Sheet2!F62=0,H62&gt;5),"上架●",IF(OR(AND(J62=0,H62&lt;12),AND(J62&lt;4,H62&lt;=5,Sheet2!F62=1)),IF(Sheet2!F62=1,"下架●",""),IF(AND(J62&lt;=4,Sheet2!F62=1),"問合●",""))))),"")</f>
        <v/>
      </c>
      <c r="G62" s="40" cm="1">
        <f t="array" aca="1" ref="G62" ca="1">IFERROR(COUNTIF(INDIRECT(Sheet2!$W$2&amp;"F"&amp;Sheet2!B62&amp;":F"&amp;Sheet2!D62),"&lt;="&amp;Sheet3!L62*手数料),0)</f>
        <v>12</v>
      </c>
      <c r="H62" s="1">
        <f ca="1">IF(AND(Sheet2!L62=0,J62+L62+N62&lt;&gt;0),J62+L62+N62,Sheet2!L62)</f>
        <v>15</v>
      </c>
      <c r="I62" s="25" t="str">
        <f ca="1">HYPERLINK("https://www.qoo10.jp/GMKT.INC/Goods/Goods.aspx?goodscode="&amp;A62,IF(Sheet2!F62=0,"在庫切れ","出品中"))</f>
        <v>在庫切れ</v>
      </c>
      <c r="J62">
        <v>1</v>
      </c>
      <c r="K62" s="29" t="s">
        <v>1072</v>
      </c>
      <c r="L62">
        <v>5</v>
      </c>
      <c r="M62" t="s">
        <v>130</v>
      </c>
      <c r="N62">
        <v>9</v>
      </c>
      <c r="O62" t="s">
        <v>25</v>
      </c>
      <c r="P62" t="str" cm="1">
        <f t="array" aca="1" ref="P62" ca="1">IF(発送日=0.583333333333333,"14:00",発送日)&amp;"/"&amp;Sheet3!AC62</f>
        <v>3/14</v>
      </c>
      <c r="Q62" cm="1">
        <f t="array" aca="1" ref="Q62" ca="1">VALUE(_xlfn.XLOOKUP(INDIRECT("A"&amp;ROW()),Sheet5!A:A,Sheet5!K:K,"",0,1))</f>
        <v>0</v>
      </c>
      <c r="R62" s="52" t="str" cm="1">
        <f t="array" aca="1" ref="R6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62" s="5" cm="1">
        <f t="array" aca="1" ref="S62" ca="1">VALUE(_xlfn.XLOOKUP(INDIRECT("A"&amp;ROW()),Sheet5!A:A,Sheet5!I:I,"",0,1))</f>
        <v>10230</v>
      </c>
      <c r="T62">
        <v>300</v>
      </c>
      <c r="U62" s="20">
        <f>IFERROR(_xlfn.LET(_xlpm.quyu,Sheet4!E62:J62,IF(COUNTIF(_xlpm.quyu,"&gt;0")&gt;=4,AVERAGE(_xlpm.quyu),IF(MAX(_xlpm.quyu)&gt;0,MAX(_xlpm.quyu),""))),"")</f>
        <v>8171</v>
      </c>
      <c r="V62" s="5" cm="1">
        <f t="array" aca="1" ref="V62" ca="1">IFERROR(IF(Sheet2!S62&lt;&gt;"",Sheet2!S62,IF(Sheet4!D62&lt;&gt;"",ROUND((Sheet4!D62+Sheet1!T62)/手数料,0)*IF($V$1&lt;&gt;"",$V$1,1),ROUND((U62+T62)/手数料,0)))*IF($V$1&lt;&gt;"",$V$1,1),"")</f>
        <v>9309</v>
      </c>
      <c r="X62" s="28"/>
    </row>
    <row r="63" spans="1:24" ht="35.1" customHeight="1" x14ac:dyDescent="0.4">
      <c r="A63">
        <v>1026981082</v>
      </c>
      <c r="B63" t="s">
        <v>543</v>
      </c>
      <c r="C63" t="str">
        <f>HYPERLINK(_xlfn.XLOOKUP(A63,源!A:A,源!V:V,"",0,1),"网页")</f>
        <v>网页</v>
      </c>
      <c r="D63" s="36" t="str" cm="1">
        <f t="array" aca="1" ref="D63" ca="1">"单"&amp;Sheet2!G63&amp;"/库"&amp;IFERROR(IF(COUNTIF([1]在庫!$C:$C,INDIRECT("Sheet5!AL"&amp;ROW()))&gt;0,COUNTIF([1]在庫!$C:$C,INDIRECT("Sheet5!AL"&amp;ROW())),COUNTIF([1]在庫!$D:$D,INDIRECT("Sheet5!B"&amp;ROW()))),0)</f>
        <v>单0/库0</v>
      </c>
      <c r="E63" t="str">
        <f ca="1">IFERROR(IF(F63&lt;&gt;"",F63,IF(OR(AND(Sheet3!AC63="14:00",Q63&gt;0),AND(R63&lt;&gt;"",J63&gt;1)),"",IF(AND(J63&gt;=4,Sheet2!F63=0,H63&gt;5),"上架●",IF(OR(AND(J63=0,H63&lt;12),AND(J63&lt;4,H63&lt;=5,Sheet2!F63=1)),IF(Sheet2!F63=1,"下架●",""),IF(AND(J63&lt;=4,Sheet2!F63=1),"問合●",""))))),"")</f>
        <v/>
      </c>
      <c r="G63" s="40" cm="1">
        <f t="array" aca="1" ref="G63" ca="1">IFERROR(COUNTIF(INDIRECT(Sheet2!$W$2&amp;"F"&amp;Sheet2!B63&amp;":F"&amp;Sheet2!D63),"&lt;="&amp;Sheet3!L63*手数料),0)</f>
        <v>5</v>
      </c>
      <c r="H63" s="1">
        <f ca="1">IF(AND(Sheet2!L63=0,J63+L63+N63&lt;&gt;0),J63+L63+N63,Sheet2!L63)</f>
        <v>7</v>
      </c>
      <c r="I63" s="25" t="str">
        <f ca="1">HYPERLINK("https://www.qoo10.jp/GMKT.INC/Goods/Goods.aspx?goodscode="&amp;A63,IF(Sheet2!F63=0,"在庫切れ","出品中"))</f>
        <v>在庫切れ</v>
      </c>
      <c r="J63">
        <v>0</v>
      </c>
      <c r="K63" s="29"/>
      <c r="L63">
        <v>1</v>
      </c>
      <c r="M63" t="s">
        <v>130</v>
      </c>
      <c r="N63">
        <v>6</v>
      </c>
      <c r="O63" t="s">
        <v>25</v>
      </c>
      <c r="P63" t="str" cm="1">
        <f t="array" aca="1" ref="P63" ca="1">IF(発送日=0.583333333333333,"14:00",発送日)&amp;"/"&amp;Sheet3!AC63</f>
        <v>3/14</v>
      </c>
      <c r="Q63" cm="1">
        <f t="array" aca="1" ref="Q63" ca="1">VALUE(_xlfn.XLOOKUP(INDIRECT("A"&amp;ROW()),Sheet5!A:A,Sheet5!K:K,"",0,1))</f>
        <v>0</v>
      </c>
      <c r="R63" s="52" t="str" cm="1">
        <f t="array" aca="1" ref="R6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63" s="5" cm="1">
        <f t="array" aca="1" ref="S63" ca="1">VALUE(_xlfn.XLOOKUP(INDIRECT("A"&amp;ROW()),Sheet5!A:A,Sheet5!I:I,"",0,1))</f>
        <v>12733</v>
      </c>
      <c r="T63">
        <v>800</v>
      </c>
      <c r="U63" s="20" t="str">
        <f>IFERROR(_xlfn.LET(_xlpm.quyu,Sheet4!E63:J63,IF(COUNTIF(_xlpm.quyu,"&gt;0")&gt;=4,AVERAGE(_xlpm.quyu),IF(MAX(_xlpm.quyu)&gt;0,MAX(_xlpm.quyu),""))),"")</f>
        <v/>
      </c>
      <c r="V63" s="5" cm="1">
        <f t="array" aca="1" ref="V63" ca="1">IFERROR(IF(Sheet2!S63&lt;&gt;"",Sheet2!S63,IF(Sheet4!D63&lt;&gt;"",ROUND((Sheet4!D63+Sheet1!T63)/手数料,0)*IF($V$1&lt;&gt;"",$V$1,1),ROUND((U63+T63)/手数料,0)))*IF($V$1&lt;&gt;"",$V$1,1),"")</f>
        <v>11751</v>
      </c>
      <c r="X63" s="28"/>
    </row>
    <row r="64" spans="1:24" ht="35.1" customHeight="1" x14ac:dyDescent="0.4">
      <c r="A64">
        <v>1026981083</v>
      </c>
      <c r="B64" t="s">
        <v>544</v>
      </c>
      <c r="C64" t="str">
        <f>HYPERLINK(_xlfn.XLOOKUP(A64,源!A:A,源!V:V,"",0,1),"网页")</f>
        <v>网页</v>
      </c>
      <c r="D64" s="36" t="str" cm="1">
        <f t="array" aca="1" ref="D64" ca="1">"单"&amp;Sheet2!G64&amp;"/库"&amp;IFERROR(IF(COUNTIF([1]在庫!$C:$C,INDIRECT("Sheet5!AL"&amp;ROW()))&gt;0,COUNTIF([1]在庫!$C:$C,INDIRECT("Sheet5!AL"&amp;ROW())),COUNTIF([1]在庫!$D:$D,INDIRECT("Sheet5!B"&amp;ROW()))),0)</f>
        <v>单0/库0</v>
      </c>
      <c r="E64" t="str">
        <f ca="1">IFERROR(IF(F64&lt;&gt;"",F64,IF(OR(AND(Sheet3!AC64="14:00",Q64&gt;0),AND(R64&lt;&gt;"",J64&gt;1)),"",IF(AND(J64&gt;=4,Sheet2!F64=0,H64&gt;5),"上架●",IF(OR(AND(J64=0,H64&lt;12),AND(J64&lt;4,H64&lt;=5,Sheet2!F64=1)),IF(Sheet2!F64=1,"下架●",""),IF(AND(J64&lt;=4,Sheet2!F64=1),"問合●",""))))),"")</f>
        <v/>
      </c>
      <c r="G64" s="40" cm="1">
        <f t="array" aca="1" ref="G64" ca="1">IFERROR(COUNTIF(INDIRECT(Sheet2!$W$2&amp;"F"&amp;Sheet2!B64&amp;":F"&amp;Sheet2!D64),"&lt;="&amp;Sheet3!L64*手数料),0)</f>
        <v>6</v>
      </c>
      <c r="H64" s="1">
        <f ca="1">IF(AND(Sheet2!L64=0,J64+L64+N64&lt;&gt;0),J64+L64+N64,Sheet2!L64)</f>
        <v>8</v>
      </c>
      <c r="I64" s="25" t="str">
        <f ca="1">HYPERLINK("https://www.qoo10.jp/GMKT.INC/Goods/Goods.aspx?goodscode="&amp;A64,IF(Sheet2!F64=0,"在庫切れ","出品中"))</f>
        <v>在庫切れ</v>
      </c>
      <c r="J64">
        <v>0</v>
      </c>
      <c r="K64" s="29"/>
      <c r="L64">
        <v>2</v>
      </c>
      <c r="M64" t="s">
        <v>130</v>
      </c>
      <c r="N64">
        <v>6</v>
      </c>
      <c r="O64" t="s">
        <v>25</v>
      </c>
      <c r="P64" t="str" cm="1">
        <f t="array" aca="1" ref="P64" ca="1">IF(発送日=0.583333333333333,"14:00",発送日)&amp;"/"&amp;Sheet3!AC64</f>
        <v>3/14</v>
      </c>
      <c r="Q64" cm="1">
        <f t="array" aca="1" ref="Q64" ca="1">VALUE(_xlfn.XLOOKUP(INDIRECT("A"&amp;ROW()),Sheet5!A:A,Sheet5!K:K,"",0,1))</f>
        <v>0</v>
      </c>
      <c r="R64" s="52" t="str" cm="1">
        <f t="array" aca="1" ref="R6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64" s="5" cm="1">
        <f t="array" aca="1" ref="S64" ca="1">VALUE(_xlfn.XLOOKUP(INDIRECT("A"&amp;ROW()),Sheet5!A:A,Sheet5!I:I,"",0,1))</f>
        <v>12862</v>
      </c>
      <c r="T64">
        <v>800</v>
      </c>
      <c r="U64" s="20" t="str">
        <f>IFERROR(_xlfn.LET(_xlpm.quyu,Sheet4!E64:J64,IF(COUNTIF(_xlpm.quyu,"&gt;0")&gt;=4,AVERAGE(_xlpm.quyu),IF(MAX(_xlpm.quyu)&gt;0,MAX(_xlpm.quyu),""))),"")</f>
        <v/>
      </c>
      <c r="V64" s="5" cm="1">
        <f t="array" aca="1" ref="V64" ca="1">IFERROR(IF(Sheet2!S64&lt;&gt;"",Sheet2!S64,IF(Sheet4!D64&lt;&gt;"",ROUND((Sheet4!D64+Sheet1!T64)/手数料,0)*IF($V$1&lt;&gt;"",$V$1,1),ROUND((U64+T64)/手数料,0)))*IF($V$1&lt;&gt;"",$V$1,1),"")</f>
        <v>11997</v>
      </c>
      <c r="X64" s="28"/>
    </row>
    <row r="65" spans="1:24" ht="35.1" customHeight="1" x14ac:dyDescent="0.4">
      <c r="A65">
        <v>1026981084</v>
      </c>
      <c r="B65" t="s">
        <v>545</v>
      </c>
      <c r="C65" t="str">
        <f>HYPERLINK(_xlfn.XLOOKUP(A65,源!A:A,源!V:V,"",0,1),"网页")</f>
        <v>网页</v>
      </c>
      <c r="D65" s="36" t="str" cm="1">
        <f t="array" aca="1" ref="D65" ca="1">"单"&amp;Sheet2!G65&amp;"/库"&amp;IFERROR(IF(COUNTIF([1]在庫!$C:$C,INDIRECT("Sheet5!AL"&amp;ROW()))&gt;0,COUNTIF([1]在庫!$C:$C,INDIRECT("Sheet5!AL"&amp;ROW())),COUNTIF([1]在庫!$D:$D,INDIRECT("Sheet5!B"&amp;ROW()))),0)</f>
        <v>单0/库0</v>
      </c>
      <c r="E65" t="str">
        <f ca="1">IFERROR(IF(F65&lt;&gt;"",F65,IF(OR(AND(Sheet3!AC65="14:00",Q65&gt;0),AND(R65&lt;&gt;"",J65&gt;1)),"",IF(AND(J65&gt;=4,Sheet2!F65=0,H65&gt;5),"上架●",IF(OR(AND(J65=0,H65&lt;12),AND(J65&lt;4,H65&lt;=5,Sheet2!F65=1)),IF(Sheet2!F65=1,"下架●",""),IF(AND(J65&lt;=4,Sheet2!F65=1),"問合●",""))))),"")</f>
        <v/>
      </c>
      <c r="G65" s="40" cm="1">
        <f t="array" aca="1" ref="G65" ca="1">IFERROR(COUNTIF(INDIRECT(Sheet2!$W$2&amp;"F"&amp;Sheet2!B65&amp;":F"&amp;Sheet2!D65),"&lt;="&amp;Sheet3!L65*手数料),0)</f>
        <v>5</v>
      </c>
      <c r="H65" s="1">
        <f ca="1">IF(AND(Sheet2!L65=0,J65+L65+N65&lt;&gt;0),J65+L65+N65,Sheet2!L65)</f>
        <v>7</v>
      </c>
      <c r="I65" s="25" t="str">
        <f ca="1">HYPERLINK("https://www.qoo10.jp/GMKT.INC/Goods/Goods.aspx?goodscode="&amp;A65,IF(Sheet2!F65=0,"在庫切れ","出品中"))</f>
        <v>在庫切れ</v>
      </c>
      <c r="J65">
        <v>0</v>
      </c>
      <c r="K65" s="29"/>
      <c r="L65">
        <v>1</v>
      </c>
      <c r="M65" t="s">
        <v>130</v>
      </c>
      <c r="N65">
        <v>6</v>
      </c>
      <c r="O65" t="s">
        <v>25</v>
      </c>
      <c r="P65" t="str" cm="1">
        <f t="array" aca="1" ref="P65" ca="1">IF(発送日=0.583333333333333,"14:00",発送日)&amp;"/"&amp;Sheet3!AC65</f>
        <v>3/14</v>
      </c>
      <c r="Q65" cm="1">
        <f t="array" aca="1" ref="Q65" ca="1">VALUE(_xlfn.XLOOKUP(INDIRECT("A"&amp;ROW()),Sheet5!A:A,Sheet5!K:K,"",0,1))</f>
        <v>0</v>
      </c>
      <c r="R65" s="52" t="str" cm="1">
        <f t="array" aca="1" ref="R6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65" s="5" cm="1">
        <f t="array" aca="1" ref="S65" ca="1">VALUE(_xlfn.XLOOKUP(INDIRECT("A"&amp;ROW()),Sheet5!A:A,Sheet5!I:I,"",0,1))</f>
        <v>12877</v>
      </c>
      <c r="T65">
        <v>800</v>
      </c>
      <c r="U65" s="20" t="str">
        <f>IFERROR(_xlfn.LET(_xlpm.quyu,Sheet4!E65:J65,IF(COUNTIF(_xlpm.quyu,"&gt;0")&gt;=4,AVERAGE(_xlpm.quyu),IF(MAX(_xlpm.quyu)&gt;0,MAX(_xlpm.quyu),""))),"")</f>
        <v/>
      </c>
      <c r="V65" s="5" cm="1">
        <f t="array" aca="1" ref="V65" ca="1">IFERROR(IF(Sheet2!S65&lt;&gt;"",Sheet2!S65,IF(Sheet4!D65&lt;&gt;"",ROUND((Sheet4!D65+Sheet1!T65)/手数料,0)*IF($V$1&lt;&gt;"",$V$1,1),ROUND((U65+T65)/手数料,0)))*IF($V$1&lt;&gt;"",$V$1,1),"")</f>
        <v>11996</v>
      </c>
      <c r="X65" s="28"/>
    </row>
    <row r="66" spans="1:24" ht="35.1" customHeight="1" x14ac:dyDescent="0.4">
      <c r="A66">
        <v>1026981085</v>
      </c>
      <c r="B66" t="s">
        <v>546</v>
      </c>
      <c r="C66" t="str">
        <f>HYPERLINK(_xlfn.XLOOKUP(A66,源!A:A,源!V:V,"",0,1),"网页")</f>
        <v>网页</v>
      </c>
      <c r="D66" s="36" t="str" cm="1">
        <f t="array" aca="1" ref="D66" ca="1">"单"&amp;Sheet2!G66&amp;"/库"&amp;IFERROR(IF(COUNTIF([1]在庫!$C:$C,INDIRECT("Sheet5!AL"&amp;ROW()))&gt;0,COUNTIF([1]在庫!$C:$C,INDIRECT("Sheet5!AL"&amp;ROW())),COUNTIF([1]在庫!$D:$D,INDIRECT("Sheet5!B"&amp;ROW()))),0)</f>
        <v>单0/库0</v>
      </c>
      <c r="E66" t="str">
        <f ca="1">IFERROR(IF(F66&lt;&gt;"",F66,IF(OR(AND(Sheet3!AC66="14:00",Q66&gt;0),AND(R66&lt;&gt;"",J66&gt;1)),"",IF(AND(J66&gt;=4,Sheet2!F66=0,H66&gt;5),"上架●",IF(OR(AND(J66=0,H66&lt;12),AND(J66&lt;4,H66&lt;=5,Sheet2!F66=1)),IF(Sheet2!F66=1,"下架●",""),IF(AND(J66&lt;=4,Sheet2!F66=1),"問合●",""))))),"")</f>
        <v/>
      </c>
      <c r="G66" s="40" cm="1">
        <f t="array" aca="1" ref="G66" ca="1">IFERROR(COUNTIF(INDIRECT(Sheet2!$W$2&amp;"F"&amp;Sheet2!B66&amp;":F"&amp;Sheet2!D66),"&lt;="&amp;Sheet3!L66*手数料),0)</f>
        <v>7</v>
      </c>
      <c r="H66" s="1">
        <f ca="1">IF(AND(Sheet2!L66=0,J66+L66+N66&lt;&gt;0),J66+L66+N66,Sheet2!L66)</f>
        <v>8</v>
      </c>
      <c r="I66" s="25" t="str">
        <f ca="1">HYPERLINK("https://www.qoo10.jp/GMKT.INC/Goods/Goods.aspx?goodscode="&amp;A66,IF(Sheet2!F66=0,"在庫切れ","出品中"))</f>
        <v>在庫切れ</v>
      </c>
      <c r="J66">
        <v>0</v>
      </c>
      <c r="K66" s="29"/>
      <c r="L66">
        <v>3</v>
      </c>
      <c r="M66" t="s">
        <v>130</v>
      </c>
      <c r="N66">
        <v>5</v>
      </c>
      <c r="O66" t="s">
        <v>25</v>
      </c>
      <c r="P66" t="str" cm="1">
        <f t="array" aca="1" ref="P66" ca="1">IF(発送日=0.583333333333333,"14:00",発送日)&amp;"/"&amp;Sheet3!AC66</f>
        <v>3/14</v>
      </c>
      <c r="Q66" cm="1">
        <f t="array" aca="1" ref="Q66" ca="1">VALUE(_xlfn.XLOOKUP(INDIRECT("A"&amp;ROW()),Sheet5!A:A,Sheet5!K:K,"",0,1))</f>
        <v>0</v>
      </c>
      <c r="R66" s="52" t="str" cm="1">
        <f t="array" aca="1" ref="R6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66" s="5" cm="1">
        <f t="array" aca="1" ref="S66" ca="1">VALUE(_xlfn.XLOOKUP(INDIRECT("A"&amp;ROW()),Sheet5!A:A,Sheet5!I:I,"",0,1))</f>
        <v>13723</v>
      </c>
      <c r="T66">
        <v>800</v>
      </c>
      <c r="U66" s="20" t="str">
        <f>IFERROR(_xlfn.LET(_xlpm.quyu,Sheet4!E66:J66,IF(COUNTIF(_xlpm.quyu,"&gt;0")&gt;=4,AVERAGE(_xlpm.quyu),IF(MAX(_xlpm.quyu)&gt;0,MAX(_xlpm.quyu),""))),"")</f>
        <v/>
      </c>
      <c r="V66" s="5" cm="1">
        <f t="array" aca="1" ref="V66" ca="1">IFERROR(IF(Sheet2!S66&lt;&gt;"",Sheet2!S66,IF(Sheet4!D66&lt;&gt;"",ROUND((Sheet4!D66+Sheet1!T66)/手数料,0)*IF($V$1&lt;&gt;"",$V$1,1),ROUND((U66+T66)/手数料,0)))*IF($V$1&lt;&gt;"",$V$1,1),"")</f>
        <v>12794</v>
      </c>
      <c r="X66" s="28"/>
    </row>
    <row r="67" spans="1:24" ht="35.1" customHeight="1" x14ac:dyDescent="0.4">
      <c r="A67">
        <v>1026981086</v>
      </c>
      <c r="B67" t="s">
        <v>547</v>
      </c>
      <c r="C67" t="str">
        <f>HYPERLINK(_xlfn.XLOOKUP(A67,源!A:A,源!V:V,"",0,1),"网页")</f>
        <v>网页</v>
      </c>
      <c r="D67" s="36" t="str" cm="1">
        <f t="array" aca="1" ref="D67" ca="1">"单"&amp;Sheet2!G67&amp;"/库"&amp;IFERROR(IF(COUNTIF([1]在庫!$C:$C,INDIRECT("Sheet5!AL"&amp;ROW()))&gt;0,COUNTIF([1]在庫!$C:$C,INDIRECT("Sheet5!AL"&amp;ROW())),COUNTIF([1]在庫!$D:$D,INDIRECT("Sheet5!B"&amp;ROW()))),0)</f>
        <v>单0/库0</v>
      </c>
      <c r="E67" t="str">
        <f ca="1">IFERROR(IF(F67&lt;&gt;"",F67,IF(OR(AND(Sheet3!AC67="14:00",Q67&gt;0),AND(R67&lt;&gt;"",J67&gt;1)),"",IF(AND(J67&gt;=4,Sheet2!F67=0,H67&gt;5),"上架●",IF(OR(AND(J67=0,H67&lt;12),AND(J67&lt;4,H67&lt;=5,Sheet2!F67=1)),IF(Sheet2!F67=1,"下架●",""),IF(AND(J67&lt;=4,Sheet2!F67=1),"問合●",""))))),"")</f>
        <v/>
      </c>
      <c r="G67" s="40" cm="1">
        <f t="array" aca="1" ref="G67" ca="1">IFERROR(COUNTIF(INDIRECT(Sheet2!$W$2&amp;"F"&amp;Sheet2!B67&amp;":F"&amp;Sheet2!D67),"&lt;="&amp;Sheet3!L67*手数料),0)</f>
        <v>5</v>
      </c>
      <c r="H67" s="1">
        <f ca="1">IF(AND(Sheet2!L67=0,J67+L67+N67&lt;&gt;0),J67+L67+N67,Sheet2!L67)</f>
        <v>7</v>
      </c>
      <c r="I67" s="25" t="str">
        <f ca="1">HYPERLINK("https://www.qoo10.jp/GMKT.INC/Goods/Goods.aspx?goodscode="&amp;A67,IF(Sheet2!F67=0,"在庫切れ","出品中"))</f>
        <v>在庫切れ</v>
      </c>
      <c r="J67">
        <v>0</v>
      </c>
      <c r="K67" s="29"/>
      <c r="L67">
        <v>1</v>
      </c>
      <c r="M67" t="s">
        <v>130</v>
      </c>
      <c r="N67">
        <v>6</v>
      </c>
      <c r="O67" t="s">
        <v>25</v>
      </c>
      <c r="P67" t="str" cm="1">
        <f t="array" aca="1" ref="P67" ca="1">IF(発送日=0.583333333333333,"14:00",発送日)&amp;"/"&amp;Sheet3!AC67</f>
        <v>3/14</v>
      </c>
      <c r="Q67" cm="1">
        <f t="array" aca="1" ref="Q67" ca="1">VALUE(_xlfn.XLOOKUP(INDIRECT("A"&amp;ROW()),Sheet5!A:A,Sheet5!K:K,"",0,1))</f>
        <v>0</v>
      </c>
      <c r="R67" s="52" t="str" cm="1">
        <f t="array" aca="1" ref="R6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67" s="5" cm="1">
        <f t="array" aca="1" ref="S67" ca="1">VALUE(_xlfn.XLOOKUP(INDIRECT("A"&amp;ROW()),Sheet5!A:A,Sheet5!I:I,"",0,1))</f>
        <v>15751</v>
      </c>
      <c r="T67">
        <v>800</v>
      </c>
      <c r="U67" s="20" t="str">
        <f>IFERROR(_xlfn.LET(_xlpm.quyu,Sheet4!E67:J67,IF(COUNTIF(_xlpm.quyu,"&gt;0")&gt;=4,AVERAGE(_xlpm.quyu),IF(MAX(_xlpm.quyu)&gt;0,MAX(_xlpm.quyu),""))),"")</f>
        <v/>
      </c>
      <c r="V67" s="5" cm="1">
        <f t="array" aca="1" ref="V67" ca="1">IFERROR(IF(Sheet2!S67&lt;&gt;"",Sheet2!S67,IF(Sheet4!D67&lt;&gt;"",ROUND((Sheet4!D67+Sheet1!T67)/手数料,0)*IF($V$1&lt;&gt;"",$V$1,1),ROUND((U67+T67)/手数料,0)))*IF($V$1&lt;&gt;"",$V$1,1),"")</f>
        <v>14906</v>
      </c>
      <c r="X67" s="28"/>
    </row>
    <row r="68" spans="1:24" ht="35.1" customHeight="1" x14ac:dyDescent="0.4">
      <c r="A68">
        <v>1026981087</v>
      </c>
      <c r="B68" t="s">
        <v>548</v>
      </c>
      <c r="C68" t="str">
        <f>HYPERLINK(_xlfn.XLOOKUP(A68,源!A:A,源!V:V,"",0,1),"网页")</f>
        <v>网页</v>
      </c>
      <c r="D68" s="36" t="str" cm="1">
        <f t="array" aca="1" ref="D68" ca="1">"单"&amp;Sheet2!G68&amp;"/库"&amp;IFERROR(IF(COUNTIF([1]在庫!$C:$C,INDIRECT("Sheet5!AL"&amp;ROW()))&gt;0,COUNTIF([1]在庫!$C:$C,INDIRECT("Sheet5!AL"&amp;ROW())),COUNTIF([1]在庫!$D:$D,INDIRECT("Sheet5!B"&amp;ROW()))),0)</f>
        <v>单0/库0</v>
      </c>
      <c r="E68" t="str">
        <f ca="1">IFERROR(IF(F68&lt;&gt;"",F68,IF(OR(AND(Sheet3!AC68="14:00",Q68&gt;0),AND(R68&lt;&gt;"",J68&gt;1)),"",IF(AND(J68&gt;=4,Sheet2!F68=0,H68&gt;5),"上架●",IF(OR(AND(J68=0,H68&lt;12),AND(J68&lt;4,H68&lt;=5,Sheet2!F68=1)),IF(Sheet2!F68=1,"下架●",""),IF(AND(J68&lt;=4,Sheet2!F68=1),"問合●",""))))),"")</f>
        <v/>
      </c>
      <c r="G68" s="40" cm="1">
        <f t="array" aca="1" ref="G68" ca="1">IFERROR(COUNTIF(INDIRECT(Sheet2!$W$2&amp;"F"&amp;Sheet2!B68&amp;":F"&amp;Sheet2!D68),"&lt;="&amp;Sheet3!L68*手数料),0)</f>
        <v>7</v>
      </c>
      <c r="H68" s="1">
        <f ca="1">IF(AND(Sheet2!L68=0,J68+L68+N68&lt;&gt;0),J68+L68+N68,Sheet2!L68)</f>
        <v>9</v>
      </c>
      <c r="I68" s="25" t="str">
        <f ca="1">HYPERLINK("https://www.qoo10.jp/GMKT.INC/Goods/Goods.aspx?goodscode="&amp;A68,IF(Sheet2!F68=0,"在庫切れ","出品中"))</f>
        <v>在庫切れ</v>
      </c>
      <c r="J68">
        <v>0</v>
      </c>
      <c r="K68" s="29"/>
      <c r="L68">
        <v>3</v>
      </c>
      <c r="M68" t="s">
        <v>130</v>
      </c>
      <c r="N68">
        <v>6</v>
      </c>
      <c r="O68" t="s">
        <v>25</v>
      </c>
      <c r="P68" t="str" cm="1">
        <f t="array" aca="1" ref="P68" ca="1">IF(発送日=0.583333333333333,"14:00",発送日)&amp;"/"&amp;Sheet3!AC68</f>
        <v>3/14</v>
      </c>
      <c r="Q68" cm="1">
        <f t="array" aca="1" ref="Q68" ca="1">VALUE(_xlfn.XLOOKUP(INDIRECT("A"&amp;ROW()),Sheet5!A:A,Sheet5!K:K,"",0,1))</f>
        <v>0</v>
      </c>
      <c r="R68" s="52" t="str" cm="1">
        <f t="array" aca="1" ref="R6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68" s="5" cm="1">
        <f t="array" aca="1" ref="S68" ca="1">VALUE(_xlfn.XLOOKUP(INDIRECT("A"&amp;ROW()),Sheet5!A:A,Sheet5!I:I,"",0,1))</f>
        <v>6227</v>
      </c>
      <c r="T68">
        <v>300</v>
      </c>
      <c r="U68" s="20" t="str">
        <f>IFERROR(_xlfn.LET(_xlpm.quyu,Sheet4!E68:J68,IF(COUNTIF(_xlpm.quyu,"&gt;0")&gt;=4,AVERAGE(_xlpm.quyu),IF(MAX(_xlpm.quyu)&gt;0,MAX(_xlpm.quyu),""))),"")</f>
        <v/>
      </c>
      <c r="V68" s="5" cm="1">
        <f t="array" aca="1" ref="V68" ca="1">IFERROR(IF(Sheet2!S68&lt;&gt;"",Sheet2!S68,IF(Sheet4!D68&lt;&gt;"",ROUND((Sheet4!D68+Sheet1!T68)/手数料,0)*IF($V$1&lt;&gt;"",$V$1,1),ROUND((U68+T68)/手数料,0)))*IF($V$1&lt;&gt;"",$V$1,1),"")</f>
        <v>4621</v>
      </c>
      <c r="X68" s="28"/>
    </row>
    <row r="69" spans="1:24" ht="35.1" customHeight="1" x14ac:dyDescent="0.4">
      <c r="A69">
        <v>1026981088</v>
      </c>
      <c r="B69" t="s">
        <v>549</v>
      </c>
      <c r="C69" t="str">
        <f>HYPERLINK(_xlfn.XLOOKUP(A69,源!A:A,源!V:V,"",0,1),"网页")</f>
        <v>网页</v>
      </c>
      <c r="D69" s="36" t="str" cm="1">
        <f t="array" aca="1" ref="D69" ca="1">"单"&amp;Sheet2!G69&amp;"/库"&amp;IFERROR(IF(COUNTIF([1]在庫!$C:$C,INDIRECT("Sheet5!AL"&amp;ROW()))&gt;0,COUNTIF([1]在庫!$C:$C,INDIRECT("Sheet5!AL"&amp;ROW())),COUNTIF([1]在庫!$D:$D,INDIRECT("Sheet5!B"&amp;ROW()))),0)</f>
        <v>单0/库0</v>
      </c>
      <c r="E69" t="str">
        <f ca="1">IFERROR(IF(F69&lt;&gt;"",F69,IF(OR(AND(Sheet3!AC69="14:00",Q69&gt;0),AND(R69&lt;&gt;"",J69&gt;1)),"",IF(AND(J69&gt;=4,Sheet2!F69=0,H69&gt;5),"上架●",IF(OR(AND(J69=0,H69&lt;12),AND(J69&lt;4,H69&lt;=5,Sheet2!F69=1)),IF(Sheet2!F69=1,"下架●",""),IF(AND(J69&lt;=4,Sheet2!F69=1),"問合●",""))))),"")</f>
        <v/>
      </c>
      <c r="G69" s="40" cm="1">
        <f t="array" aca="1" ref="G69" ca="1">IFERROR(COUNTIF(INDIRECT(Sheet2!$W$2&amp;"F"&amp;Sheet2!B69&amp;":F"&amp;Sheet2!D69),"&lt;="&amp;Sheet3!L69*手数料),0)</f>
        <v>6</v>
      </c>
      <c r="H69" s="1">
        <f ca="1">IF(AND(Sheet2!L69=0,J69+L69+N69&lt;&gt;0),J69+L69+N69,Sheet2!L69)</f>
        <v>6</v>
      </c>
      <c r="I69" s="25" t="str">
        <f ca="1">HYPERLINK("https://www.qoo10.jp/GMKT.INC/Goods/Goods.aspx?goodscode="&amp;A69,IF(Sheet2!F69=0,"在庫切れ","出品中"))</f>
        <v>在庫切れ</v>
      </c>
      <c r="J69">
        <v>0</v>
      </c>
      <c r="K69" s="29"/>
      <c r="L69">
        <v>2</v>
      </c>
      <c r="M69" t="s">
        <v>130</v>
      </c>
      <c r="N69">
        <v>4</v>
      </c>
      <c r="O69" t="s">
        <v>25</v>
      </c>
      <c r="P69" t="str" cm="1">
        <f t="array" aca="1" ref="P69" ca="1">IF(発送日=0.583333333333333,"14:00",発送日)&amp;"/"&amp;Sheet3!AC69</f>
        <v>3/14</v>
      </c>
      <c r="Q69" cm="1">
        <f t="array" aca="1" ref="Q69" ca="1">VALUE(_xlfn.XLOOKUP(INDIRECT("A"&amp;ROW()),Sheet5!A:A,Sheet5!K:K,"",0,1))</f>
        <v>0</v>
      </c>
      <c r="R69" s="52" t="str" cm="1">
        <f t="array" aca="1" ref="R6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69" s="5" cm="1">
        <f t="array" aca="1" ref="S69" ca="1">VALUE(_xlfn.XLOOKUP(INDIRECT("A"&amp;ROW()),Sheet5!A:A,Sheet5!I:I,"",0,1))</f>
        <v>6471</v>
      </c>
      <c r="T69">
        <v>800</v>
      </c>
      <c r="U69" s="20" t="str">
        <f>IFERROR(_xlfn.LET(_xlpm.quyu,Sheet4!E69:J69,IF(COUNTIF(_xlpm.quyu,"&gt;0")&gt;=4,AVERAGE(_xlpm.quyu),IF(MAX(_xlpm.quyu)&gt;0,MAX(_xlpm.quyu),""))),"")</f>
        <v/>
      </c>
      <c r="V69" s="5" cm="1">
        <f t="array" aca="1" ref="V69" ca="1">IFERROR(IF(Sheet2!S69&lt;&gt;"",Sheet2!S69,IF(Sheet4!D69&lt;&gt;"",ROUND((Sheet4!D69+Sheet1!T69)/手数料,0)*IF($V$1&lt;&gt;"",$V$1,1),ROUND((U69+T69)/手数料,0)))*IF($V$1&lt;&gt;"",$V$1,1),"")</f>
        <v>5223</v>
      </c>
      <c r="X69" s="28"/>
    </row>
    <row r="70" spans="1:24" ht="35.1" customHeight="1" x14ac:dyDescent="0.4">
      <c r="A70">
        <v>1026981089</v>
      </c>
      <c r="B70" t="s">
        <v>550</v>
      </c>
      <c r="C70" t="str">
        <f>HYPERLINK(_xlfn.XLOOKUP(A70,源!A:A,源!V:V,"",0,1),"网页")</f>
        <v>网页</v>
      </c>
      <c r="D70" s="36" t="str" cm="1">
        <f t="array" aca="1" ref="D70" ca="1">"单"&amp;Sheet2!G70&amp;"/库"&amp;IFERROR(IF(COUNTIF([1]在庫!$C:$C,INDIRECT("Sheet5!AL"&amp;ROW()))&gt;0,COUNTIF([1]在庫!$C:$C,INDIRECT("Sheet5!AL"&amp;ROW())),COUNTIF([1]在庫!$D:$D,INDIRECT("Sheet5!B"&amp;ROW()))),0)</f>
        <v>单0/库0</v>
      </c>
      <c r="E70" t="str">
        <f ca="1">IFERROR(IF(F70&lt;&gt;"",F70,IF(OR(AND(Sheet3!AC70="14:00",Q70&gt;0),AND(R70&lt;&gt;"",J70&gt;1)),"",IF(AND(J70&gt;=4,Sheet2!F70=0,H70&gt;5),"上架●",IF(OR(AND(J70=0,H70&lt;12),AND(J70&lt;4,H70&lt;=5,Sheet2!F70=1)),IF(Sheet2!F70=1,"下架●",""),IF(AND(J70&lt;=4,Sheet2!F70=1),"問合●",""))))),"")</f>
        <v/>
      </c>
      <c r="G70" s="40" cm="1">
        <f t="array" aca="1" ref="G70" ca="1">IFERROR(COUNTIF(INDIRECT(Sheet2!$W$2&amp;"F"&amp;Sheet2!B70&amp;":F"&amp;Sheet2!D70),"&lt;="&amp;Sheet3!L70*手数料),0)</f>
        <v>11</v>
      </c>
      <c r="H70" s="1">
        <f ca="1">IF(AND(Sheet2!L70=0,J70+L70+N70&lt;&gt;0),J70+L70+N70,Sheet2!L70)</f>
        <v>11</v>
      </c>
      <c r="I70" s="25" t="str">
        <f ca="1">HYPERLINK("https://www.qoo10.jp/GMKT.INC/Goods/Goods.aspx?goodscode="&amp;A70,IF(Sheet2!F70=0,"在庫切れ","出品中"))</f>
        <v>在庫切れ</v>
      </c>
      <c r="J70">
        <v>1</v>
      </c>
      <c r="K70" s="29" t="s">
        <v>516</v>
      </c>
      <c r="L70">
        <v>2</v>
      </c>
      <c r="M70" t="s">
        <v>130</v>
      </c>
      <c r="N70">
        <v>8</v>
      </c>
      <c r="O70" t="s">
        <v>25</v>
      </c>
      <c r="P70" t="str" cm="1">
        <f t="array" aca="1" ref="P70" ca="1">IF(発送日=0.583333333333333,"14:00",発送日)&amp;"/"&amp;Sheet3!AC70</f>
        <v>3/14</v>
      </c>
      <c r="Q70" cm="1">
        <f t="array" aca="1" ref="Q70" ca="1">VALUE(_xlfn.XLOOKUP(INDIRECT("A"&amp;ROW()),Sheet5!A:A,Sheet5!K:K,"",0,1))</f>
        <v>0</v>
      </c>
      <c r="R70" s="52" t="str" cm="1">
        <f t="array" aca="1" ref="R7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70" s="5" cm="1">
        <f t="array" aca="1" ref="S70" ca="1">VALUE(_xlfn.XLOOKUP(INDIRECT("A"&amp;ROW()),Sheet5!A:A,Sheet5!I:I,"",0,1))</f>
        <v>6904</v>
      </c>
      <c r="T70">
        <v>800</v>
      </c>
      <c r="U70" s="20">
        <f>IFERROR(_xlfn.LET(_xlpm.quyu,Sheet4!E70:J70,IF(COUNTIF(_xlpm.quyu,"&gt;0")&gt;=4,AVERAGE(_xlpm.quyu),IF(MAX(_xlpm.quyu)&gt;0,MAX(_xlpm.quyu),""))),"")</f>
        <v>4712</v>
      </c>
      <c r="V70" s="5" cm="1">
        <f t="array" aca="1" ref="V70" ca="1">IFERROR(IF(Sheet2!S70&lt;&gt;"",Sheet2!S70,IF(Sheet4!D70&lt;&gt;"",ROUND((Sheet4!D70+Sheet1!T70)/手数料,0)*IF($V$1&lt;&gt;"",$V$1,1),ROUND((U70+T70)/手数料,0)))*IF($V$1&lt;&gt;"",$V$1,1),"")</f>
        <v>6057</v>
      </c>
      <c r="X70" s="28"/>
    </row>
    <row r="71" spans="1:24" ht="35.1" customHeight="1" x14ac:dyDescent="0.4">
      <c r="A71">
        <v>1026981090</v>
      </c>
      <c r="B71" t="s">
        <v>551</v>
      </c>
      <c r="C71" t="str">
        <f>HYPERLINK(_xlfn.XLOOKUP(A71,源!A:A,源!V:V,"",0,1),"网页")</f>
        <v>网页</v>
      </c>
      <c r="D71" s="36" t="str" cm="1">
        <f t="array" aca="1" ref="D71" ca="1">"单"&amp;Sheet2!G71&amp;"/库"&amp;IFERROR(IF(COUNTIF([1]在庫!$C:$C,INDIRECT("Sheet5!AL"&amp;ROW()))&gt;0,COUNTIF([1]在庫!$C:$C,INDIRECT("Sheet5!AL"&amp;ROW())),COUNTIF([1]在庫!$D:$D,INDIRECT("Sheet5!B"&amp;ROW()))),0)</f>
        <v>单0/库0</v>
      </c>
      <c r="E71" t="str">
        <f ca="1">IFERROR(IF(F71&lt;&gt;"",F71,IF(OR(AND(Sheet3!AC71="14:00",Q71&gt;0),AND(R71&lt;&gt;"",J71&gt;1)),"",IF(AND(J71&gt;=4,Sheet2!F71=0,H71&gt;5),"上架●",IF(OR(AND(J71=0,H71&lt;12),AND(J71&lt;4,H71&lt;=5,Sheet2!F71=1)),IF(Sheet2!F71=1,"下架●",""),IF(AND(J71&lt;=4,Sheet2!F71=1),"問合●",""))))),"")</f>
        <v/>
      </c>
      <c r="G71" s="40" cm="1">
        <f t="array" aca="1" ref="G71" ca="1">IFERROR(COUNTIF(INDIRECT(Sheet2!$W$2&amp;"F"&amp;Sheet2!B71&amp;":F"&amp;Sheet2!D71),"&lt;="&amp;Sheet3!L71*手数料),0)</f>
        <v>11</v>
      </c>
      <c r="H71" s="1">
        <f ca="1">IF(AND(Sheet2!L71=0,J71+L71+N71&lt;&gt;0),J71+L71+N71,Sheet2!L71)</f>
        <v>11</v>
      </c>
      <c r="I71" s="25" t="str">
        <f ca="1">HYPERLINK("https://www.qoo10.jp/GMKT.INC/Goods/Goods.aspx?goodscode="&amp;A71,IF(Sheet2!F71=0,"在庫切れ","出品中"))</f>
        <v>在庫切れ</v>
      </c>
      <c r="J71">
        <v>0</v>
      </c>
      <c r="K71" s="29"/>
      <c r="L71">
        <v>4</v>
      </c>
      <c r="M71" t="s">
        <v>130</v>
      </c>
      <c r="N71">
        <v>7</v>
      </c>
      <c r="O71" t="s">
        <v>25</v>
      </c>
      <c r="P71" t="str" cm="1">
        <f t="array" aca="1" ref="P71" ca="1">IF(発送日=0.583333333333333,"14:00",発送日)&amp;"/"&amp;Sheet3!AC71</f>
        <v>3/14</v>
      </c>
      <c r="Q71" cm="1">
        <f t="array" aca="1" ref="Q71" ca="1">VALUE(_xlfn.XLOOKUP(INDIRECT("A"&amp;ROW()),Sheet5!A:A,Sheet5!K:K,"",0,1))</f>
        <v>0</v>
      </c>
      <c r="R71" s="52" t="str" cm="1">
        <f t="array" aca="1" ref="R7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71" s="5" cm="1">
        <f t="array" aca="1" ref="S71" ca="1">VALUE(_xlfn.XLOOKUP(INDIRECT("A"&amp;ROW()),Sheet5!A:A,Sheet5!I:I,"",0,1))</f>
        <v>8207</v>
      </c>
      <c r="T71">
        <v>800</v>
      </c>
      <c r="U71" s="20" t="str">
        <f>IFERROR(_xlfn.LET(_xlpm.quyu,Sheet4!E71:J71,IF(COUNTIF(_xlpm.quyu,"&gt;0")&gt;=4,AVERAGE(_xlpm.quyu),IF(MAX(_xlpm.quyu)&gt;0,MAX(_xlpm.quyu),""))),"")</f>
        <v/>
      </c>
      <c r="V71" s="5" cm="1">
        <f t="array" aca="1" ref="V71" ca="1">IFERROR(IF(Sheet2!S71&lt;&gt;"",Sheet2!S71,IF(Sheet4!D71&lt;&gt;"",ROUND((Sheet4!D71+Sheet1!T71)/手数料,0)*IF($V$1&lt;&gt;"",$V$1,1),ROUND((U71+T71)/手数料,0)))*IF($V$1&lt;&gt;"",$V$1,1),"")</f>
        <v>7248</v>
      </c>
      <c r="X71" s="28"/>
    </row>
    <row r="72" spans="1:24" ht="35.1" customHeight="1" x14ac:dyDescent="0.4">
      <c r="A72">
        <v>1026981091</v>
      </c>
      <c r="B72" t="s">
        <v>552</v>
      </c>
      <c r="C72" t="str">
        <f>HYPERLINK(_xlfn.XLOOKUP(A72,源!A:A,源!V:V,"",0,1),"网页")</f>
        <v>网页</v>
      </c>
      <c r="D72" s="36" t="str" cm="1">
        <f t="array" aca="1" ref="D72" ca="1">"单"&amp;Sheet2!G72&amp;"/库"&amp;IFERROR(IF(COUNTIF([1]在庫!$C:$C,INDIRECT("Sheet5!AL"&amp;ROW()))&gt;0,COUNTIF([1]在庫!$C:$C,INDIRECT("Sheet5!AL"&amp;ROW())),COUNTIF([1]在庫!$D:$D,INDIRECT("Sheet5!B"&amp;ROW()))),0)</f>
        <v>单0/库0</v>
      </c>
      <c r="E72" t="str">
        <f ca="1">IFERROR(IF(F72&lt;&gt;"",F72,IF(OR(AND(Sheet3!AC72="14:00",Q72&gt;0),AND(R72&lt;&gt;"",J72&gt;1)),"",IF(AND(J72&gt;=4,Sheet2!F72=0,H72&gt;5),"上架●",IF(OR(AND(J72=0,H72&lt;12),AND(J72&lt;4,H72&lt;=5,Sheet2!F72=1)),IF(Sheet2!F72=1,"下架●",""),IF(AND(J72&lt;=4,Sheet2!F72=1),"問合●",""))))),"")</f>
        <v/>
      </c>
      <c r="G72" s="40" cm="1">
        <f t="array" aca="1" ref="G72" ca="1">IFERROR(COUNTIF(INDIRECT(Sheet2!$W$2&amp;"F"&amp;Sheet2!B72&amp;":F"&amp;Sheet2!D72),"&lt;="&amp;Sheet3!L72*手数料),0)</f>
        <v>5</v>
      </c>
      <c r="H72" s="1">
        <f ca="1">IF(AND(Sheet2!L72=0,J72+L72+N72&lt;&gt;0),J72+L72+N72,Sheet2!L72)</f>
        <v>5</v>
      </c>
      <c r="I72" s="25" t="str">
        <f ca="1">HYPERLINK("https://www.qoo10.jp/GMKT.INC/Goods/Goods.aspx?goodscode="&amp;A72,IF(Sheet2!F72=0,"在庫切れ","出品中"))</f>
        <v>在庫切れ</v>
      </c>
      <c r="J72">
        <v>0</v>
      </c>
      <c r="K72" s="29"/>
      <c r="L72">
        <v>1</v>
      </c>
      <c r="M72" t="s">
        <v>130</v>
      </c>
      <c r="N72">
        <v>4</v>
      </c>
      <c r="O72" t="s">
        <v>25</v>
      </c>
      <c r="P72" t="str" cm="1">
        <f t="array" aca="1" ref="P72" ca="1">IF(発送日=0.583333333333333,"14:00",発送日)&amp;"/"&amp;Sheet3!AC72</f>
        <v>3/14</v>
      </c>
      <c r="Q72" cm="1">
        <f t="array" aca="1" ref="Q72" ca="1">VALUE(_xlfn.XLOOKUP(INDIRECT("A"&amp;ROW()),Sheet5!A:A,Sheet5!K:K,"",0,1))</f>
        <v>0</v>
      </c>
      <c r="R72" s="52" t="str" cm="1">
        <f t="array" aca="1" ref="R7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72" s="5" cm="1">
        <f t="array" aca="1" ref="S72" ca="1">VALUE(_xlfn.XLOOKUP(INDIRECT("A"&amp;ROW()),Sheet5!A:A,Sheet5!I:I,"",0,1))</f>
        <v>9548</v>
      </c>
      <c r="T72">
        <v>800</v>
      </c>
      <c r="U72" s="20" t="str">
        <f>IFERROR(_xlfn.LET(_xlpm.quyu,Sheet4!E72:J72,IF(COUNTIF(_xlpm.quyu,"&gt;0")&gt;=4,AVERAGE(_xlpm.quyu),IF(MAX(_xlpm.quyu)&gt;0,MAX(_xlpm.quyu),""))),"")</f>
        <v/>
      </c>
      <c r="V72" s="5" cm="1">
        <f t="array" aca="1" ref="V72" ca="1">IFERROR(IF(Sheet2!S72&lt;&gt;"",Sheet2!S72,IF(Sheet4!D72&lt;&gt;"",ROUND((Sheet4!D72+Sheet1!T72)/手数料,0)*IF($V$1&lt;&gt;"",$V$1,1),ROUND((U72+T72)/手数料,0)))*IF($V$1&lt;&gt;"",$V$1,1),"")</f>
        <v>8335</v>
      </c>
      <c r="X72" s="28"/>
    </row>
    <row r="73" spans="1:24" ht="35.1" customHeight="1" x14ac:dyDescent="0.4">
      <c r="A73">
        <v>1026981092</v>
      </c>
      <c r="B73" t="s">
        <v>553</v>
      </c>
      <c r="C73" t="str">
        <f>HYPERLINK(_xlfn.XLOOKUP(A73,源!A:A,源!V:V,"",0,1),"网页")</f>
        <v>网页</v>
      </c>
      <c r="D73" s="36" t="str" cm="1">
        <f t="array" aca="1" ref="D73" ca="1">"单"&amp;Sheet2!G73&amp;"/库"&amp;IFERROR(IF(COUNTIF([1]在庫!$C:$C,INDIRECT("Sheet5!AL"&amp;ROW()))&gt;0,COUNTIF([1]在庫!$C:$C,INDIRECT("Sheet5!AL"&amp;ROW())),COUNTIF([1]在庫!$D:$D,INDIRECT("Sheet5!B"&amp;ROW()))),0)</f>
        <v>单0/库0</v>
      </c>
      <c r="E73" t="str">
        <f ca="1">IFERROR(IF(F73&lt;&gt;"",F73,IF(OR(AND(Sheet3!AC73="14:00",Q73&gt;0),AND(R73&lt;&gt;"",J73&gt;1)),"",IF(AND(J73&gt;=4,Sheet2!F73=0,H73&gt;5),"上架●",IF(OR(AND(J73=0,H73&lt;12),AND(J73&lt;4,H73&lt;=5,Sheet2!F73=1)),IF(Sheet2!F73=1,"下架●",""),IF(AND(J73&lt;=4,Sheet2!F73=1),"問合●",""))))),"")</f>
        <v/>
      </c>
      <c r="G73" s="40" cm="1">
        <f t="array" aca="1" ref="G73" ca="1">IFERROR(COUNTIF(INDIRECT(Sheet2!$W$2&amp;"F"&amp;Sheet2!B73&amp;":F"&amp;Sheet2!D73),"&lt;="&amp;Sheet3!L73*手数料),0)</f>
        <v>6</v>
      </c>
      <c r="H73" s="1">
        <f ca="1">IF(AND(Sheet2!L73=0,J73+L73+N73&lt;&gt;0),J73+L73+N73,Sheet2!L73)</f>
        <v>9</v>
      </c>
      <c r="I73" s="25" t="str">
        <f ca="1">HYPERLINK("https://www.qoo10.jp/GMKT.INC/Goods/Goods.aspx?goodscode="&amp;A73,IF(Sheet2!F73=0,"在庫切れ","出品中"))</f>
        <v>在庫切れ</v>
      </c>
      <c r="J73">
        <v>0</v>
      </c>
      <c r="K73" s="29"/>
      <c r="L73">
        <v>3</v>
      </c>
      <c r="M73" t="s">
        <v>130</v>
      </c>
      <c r="N73">
        <v>6</v>
      </c>
      <c r="O73" t="s">
        <v>25</v>
      </c>
      <c r="P73" t="str" cm="1">
        <f t="array" aca="1" ref="P73" ca="1">IF(発送日=0.583333333333333,"14:00",発送日)&amp;"/"&amp;Sheet3!AC73</f>
        <v>3/14</v>
      </c>
      <c r="Q73" cm="1">
        <f t="array" aca="1" ref="Q73" ca="1">VALUE(_xlfn.XLOOKUP(INDIRECT("A"&amp;ROW()),Sheet5!A:A,Sheet5!K:K,"",0,1))</f>
        <v>0</v>
      </c>
      <c r="R73" s="52" t="str" cm="1">
        <f t="array" aca="1" ref="R7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73" s="5" cm="1">
        <f t="array" aca="1" ref="S73" ca="1">VALUE(_xlfn.XLOOKUP(INDIRECT("A"&amp;ROW()),Sheet5!A:A,Sheet5!I:I,"",0,1))</f>
        <v>7637</v>
      </c>
      <c r="T73">
        <v>300</v>
      </c>
      <c r="U73" s="20" t="str">
        <f>IFERROR(_xlfn.LET(_xlpm.quyu,Sheet4!E73:J73,IF(COUNTIF(_xlpm.quyu,"&gt;0")&gt;=4,AVERAGE(_xlpm.quyu),IF(MAX(_xlpm.quyu)&gt;0,MAX(_xlpm.quyu),""))),"")</f>
        <v/>
      </c>
      <c r="V73" s="5" cm="1">
        <f t="array" aca="1" ref="V73" ca="1">IFERROR(IF(Sheet2!S73&lt;&gt;"",Sheet2!S73,IF(Sheet4!D73&lt;&gt;"",ROUND((Sheet4!D73+Sheet1!T73)/手数料,0)*IF($V$1&lt;&gt;"",$V$1,1),ROUND((U73+T73)/手数料,0)))*IF($V$1&lt;&gt;"",$V$1,1),"")</f>
        <v>6116</v>
      </c>
      <c r="X73" s="28"/>
    </row>
    <row r="74" spans="1:24" ht="35.1" customHeight="1" x14ac:dyDescent="0.4">
      <c r="A74">
        <v>1026981093</v>
      </c>
      <c r="B74" t="s">
        <v>554</v>
      </c>
      <c r="C74" t="str">
        <f>HYPERLINK(_xlfn.XLOOKUP(A74,源!A:A,源!V:V,"",0,1),"网页")</f>
        <v>网页</v>
      </c>
      <c r="D74" s="36" t="str" cm="1">
        <f t="array" aca="1" ref="D74" ca="1">"单"&amp;Sheet2!G74&amp;"/库"&amp;IFERROR(IF(COUNTIF([1]在庫!$C:$C,INDIRECT("Sheet5!AL"&amp;ROW()))&gt;0,COUNTIF([1]在庫!$C:$C,INDIRECT("Sheet5!AL"&amp;ROW())),COUNTIF([1]在庫!$D:$D,INDIRECT("Sheet5!B"&amp;ROW()))),0)</f>
        <v>单0/库0</v>
      </c>
      <c r="E74" t="str">
        <f ca="1">IFERROR(IF(F74&lt;&gt;"",F74,IF(OR(AND(Sheet3!AC74="14:00",Q74&gt;0),AND(R74&lt;&gt;"",J74&gt;1)),"",IF(AND(J74&gt;=4,Sheet2!F74=0,H74&gt;5),"上架●",IF(OR(AND(J74=0,H74&lt;12),AND(J74&lt;4,H74&lt;=5,Sheet2!F74=1)),IF(Sheet2!F74=1,"下架●",""),IF(AND(J74&lt;=4,Sheet2!F74=1),"問合●",""))))),"")</f>
        <v/>
      </c>
      <c r="G74" s="40" cm="1">
        <f t="array" aca="1" ref="G74" ca="1">IFERROR(COUNTIF(INDIRECT(Sheet2!$W$2&amp;"F"&amp;Sheet2!B74&amp;":F"&amp;Sheet2!D74),"&lt;="&amp;Sheet3!L74*手数料),0)</f>
        <v>10</v>
      </c>
      <c r="H74" s="1">
        <f ca="1">IF(AND(Sheet2!L74=0,J74+L74+N74&lt;&gt;0),J74+L74+N74,Sheet2!L74)</f>
        <v>12</v>
      </c>
      <c r="I74" s="25" t="str">
        <f ca="1">HYPERLINK("https://www.qoo10.jp/GMKT.INC/Goods/Goods.aspx?goodscode="&amp;A74,IF(Sheet2!F74=0,"在庫切れ","出品中"))</f>
        <v>在庫切れ</v>
      </c>
      <c r="J74">
        <v>0</v>
      </c>
      <c r="K74" s="29"/>
      <c r="L74">
        <v>5</v>
      </c>
      <c r="M74" t="s">
        <v>130</v>
      </c>
      <c r="N74">
        <v>7</v>
      </c>
      <c r="O74" t="s">
        <v>25</v>
      </c>
      <c r="P74" t="str" cm="1">
        <f t="array" aca="1" ref="P74" ca="1">IF(発送日=0.583333333333333,"14:00",発送日)&amp;"/"&amp;Sheet3!AC74</f>
        <v>3/14</v>
      </c>
      <c r="Q74" cm="1">
        <f t="array" aca="1" ref="Q74" ca="1">VALUE(_xlfn.XLOOKUP(INDIRECT("A"&amp;ROW()),Sheet5!A:A,Sheet5!K:K,"",0,1))</f>
        <v>0</v>
      </c>
      <c r="R74" s="52" t="str" cm="1">
        <f t="array" aca="1" ref="R7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74" s="5" cm="1">
        <f t="array" aca="1" ref="S74" ca="1">VALUE(_xlfn.XLOOKUP(INDIRECT("A"&amp;ROW()),Sheet5!A:A,Sheet5!I:I,"",0,1))</f>
        <v>9184</v>
      </c>
      <c r="T74">
        <v>300</v>
      </c>
      <c r="U74" s="20" t="str">
        <f>IFERROR(_xlfn.LET(_xlpm.quyu,Sheet4!E74:J74,IF(COUNTIF(_xlpm.quyu,"&gt;0")&gt;=4,AVERAGE(_xlpm.quyu),IF(MAX(_xlpm.quyu)&gt;0,MAX(_xlpm.quyu),""))),"")</f>
        <v/>
      </c>
      <c r="V74" s="5" cm="1">
        <f t="array" aca="1" ref="V74" ca="1">IFERROR(IF(Sheet2!S74&lt;&gt;"",Sheet2!S74,IF(Sheet4!D74&lt;&gt;"",ROUND((Sheet4!D74+Sheet1!T74)/手数料,0)*IF($V$1&lt;&gt;"",$V$1,1),ROUND((U74+T74)/手数料,0)))*IF($V$1&lt;&gt;"",$V$1,1),"")</f>
        <v>7748</v>
      </c>
      <c r="X74" s="28"/>
    </row>
    <row r="75" spans="1:24" ht="35.1" customHeight="1" x14ac:dyDescent="0.4">
      <c r="A75">
        <v>1026981095</v>
      </c>
      <c r="B75" t="s">
        <v>555</v>
      </c>
      <c r="C75" t="str">
        <f>HYPERLINK(_xlfn.XLOOKUP(A75,源!A:A,源!V:V,"",0,1),"网页")</f>
        <v>网页</v>
      </c>
      <c r="D75" s="36" t="str" cm="1">
        <f t="array" aca="1" ref="D75" ca="1">"单"&amp;Sheet2!G75&amp;"/库"&amp;IFERROR(IF(COUNTIF([1]在庫!$C:$C,INDIRECT("Sheet5!AL"&amp;ROW()))&gt;0,COUNTIF([1]在庫!$C:$C,INDIRECT("Sheet5!AL"&amp;ROW())),COUNTIF([1]在庫!$D:$D,INDIRECT("Sheet5!B"&amp;ROW()))),0)</f>
        <v>单0/库0</v>
      </c>
      <c r="E75" t="str">
        <f ca="1">IFERROR(IF(F75&lt;&gt;"",F75,IF(OR(AND(Sheet3!AC75="14:00",Q75&gt;0),AND(R75&lt;&gt;"",J75&gt;1)),"",IF(AND(J75&gt;=4,Sheet2!F75=0,H75&gt;5),"上架●",IF(OR(AND(J75=0,H75&lt;12),AND(J75&lt;4,H75&lt;=5,Sheet2!F75=1)),IF(Sheet2!F75=1,"下架●",""),IF(AND(J75&lt;=4,Sheet2!F75=1),"問合●",""))))),"")</f>
        <v/>
      </c>
      <c r="G75" s="40" cm="1">
        <f t="array" aca="1" ref="G75" ca="1">IFERROR(COUNTIF(INDIRECT(Sheet2!$W$2&amp;"F"&amp;Sheet2!B75&amp;":F"&amp;Sheet2!D75),"&lt;="&amp;Sheet3!L75*手数料),0)</f>
        <v>7</v>
      </c>
      <c r="H75" s="1">
        <f ca="1">IF(AND(Sheet2!L75=0,J75+L75+N75&lt;&gt;0),J75+L75+N75,Sheet2!L75)</f>
        <v>9</v>
      </c>
      <c r="I75" s="25" t="str">
        <f ca="1">HYPERLINK("https://www.qoo10.jp/GMKT.INC/Goods/Goods.aspx?goodscode="&amp;A75,IF(Sheet2!F75=0,"在庫切れ","出品中"))</f>
        <v>在庫切れ</v>
      </c>
      <c r="J75">
        <v>0</v>
      </c>
      <c r="K75" s="29"/>
      <c r="L75">
        <v>2</v>
      </c>
      <c r="M75" t="s">
        <v>130</v>
      </c>
      <c r="N75">
        <v>7</v>
      </c>
      <c r="O75" t="s">
        <v>25</v>
      </c>
      <c r="P75" t="str" cm="1">
        <f t="array" aca="1" ref="P75" ca="1">IF(発送日=0.583333333333333,"14:00",発送日)&amp;"/"&amp;Sheet3!AC75</f>
        <v>3/14</v>
      </c>
      <c r="Q75" cm="1">
        <f t="array" aca="1" ref="Q75" ca="1">VALUE(_xlfn.XLOOKUP(INDIRECT("A"&amp;ROW()),Sheet5!A:A,Sheet5!K:K,"",0,1))</f>
        <v>0</v>
      </c>
      <c r="R75" s="52" t="str" cm="1">
        <f t="array" aca="1" ref="R7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75" s="5" cm="1">
        <f t="array" aca="1" ref="S75" ca="1">VALUE(_xlfn.XLOOKUP(INDIRECT("A"&amp;ROW()),Sheet5!A:A,Sheet5!I:I,"",0,1))</f>
        <v>5943</v>
      </c>
      <c r="T75">
        <v>300</v>
      </c>
      <c r="U75" s="20" t="str">
        <f>IFERROR(_xlfn.LET(_xlpm.quyu,Sheet4!E75:J75,IF(COUNTIF(_xlpm.quyu,"&gt;0")&gt;=4,AVERAGE(_xlpm.quyu),IF(MAX(_xlpm.quyu)&gt;0,MAX(_xlpm.quyu),""))),"")</f>
        <v/>
      </c>
      <c r="V75" s="5" cm="1">
        <f t="array" aca="1" ref="V75" ca="1">IFERROR(IF(Sheet2!S75&lt;&gt;"",Sheet2!S75,IF(Sheet4!D75&lt;&gt;"",ROUND((Sheet4!D75+Sheet1!T75)/手数料,0)*IF($V$1&lt;&gt;"",$V$1,1),ROUND((U75+T75)/手数料,0)))*IF($V$1&lt;&gt;"",$V$1,1),"")</f>
        <v>4325</v>
      </c>
      <c r="X75" s="28"/>
    </row>
    <row r="76" spans="1:24" ht="35.1" customHeight="1" x14ac:dyDescent="0.4">
      <c r="A76">
        <v>1026981094</v>
      </c>
      <c r="B76" t="s">
        <v>556</v>
      </c>
      <c r="C76" t="str">
        <f>HYPERLINK(_xlfn.XLOOKUP(A76,源!A:A,源!V:V,"",0,1),"网页")</f>
        <v>网页</v>
      </c>
      <c r="D76" s="36" t="str" cm="1">
        <f t="array" aca="1" ref="D76" ca="1">"单"&amp;Sheet2!G76&amp;"/库"&amp;IFERROR(IF(COUNTIF([1]在庫!$C:$C,INDIRECT("Sheet5!AL"&amp;ROW()))&gt;0,COUNTIF([1]在庫!$C:$C,INDIRECT("Sheet5!AL"&amp;ROW())),COUNTIF([1]在庫!$D:$D,INDIRECT("Sheet5!B"&amp;ROW()))),0)</f>
        <v>单0/库0</v>
      </c>
      <c r="E76" t="str">
        <f ca="1">IFERROR(IF(F76&lt;&gt;"",F76,IF(OR(AND(Sheet3!AC76="14:00",Q76&gt;0),AND(R76&lt;&gt;"",J76&gt;1)),"",IF(AND(J76&gt;=4,Sheet2!F76=0,H76&gt;5),"上架●",IF(OR(AND(J76=0,H76&lt;12),AND(J76&lt;4,H76&lt;=5,Sheet2!F76=1)),IF(Sheet2!F76=1,"下架●",""),IF(AND(J76&lt;=4,Sheet2!F76=1),"問合●",""))))),"")</f>
        <v/>
      </c>
      <c r="G76" s="40" cm="1">
        <f t="array" aca="1" ref="G76" ca="1">IFERROR(COUNTIF(INDIRECT(Sheet2!$W$2&amp;"F"&amp;Sheet2!B76&amp;":F"&amp;Sheet2!D76),"&lt;="&amp;Sheet3!L76*手数料),0)</f>
        <v>8</v>
      </c>
      <c r="H76" s="1">
        <f ca="1">IF(AND(Sheet2!L76=0,J76+L76+N76&lt;&gt;0),J76+L76+N76,Sheet2!L76)</f>
        <v>8</v>
      </c>
      <c r="I76" s="25" t="str">
        <f ca="1">HYPERLINK("https://www.qoo10.jp/GMKT.INC/Goods/Goods.aspx?goodscode="&amp;A76,IF(Sheet2!F76=0,"在庫切れ","出品中"))</f>
        <v>在庫切れ</v>
      </c>
      <c r="J76">
        <v>0</v>
      </c>
      <c r="K76" s="29"/>
      <c r="L76">
        <v>2</v>
      </c>
      <c r="M76" t="s">
        <v>130</v>
      </c>
      <c r="N76">
        <v>6</v>
      </c>
      <c r="O76" t="s">
        <v>25</v>
      </c>
      <c r="P76" t="str" cm="1">
        <f t="array" aca="1" ref="P76" ca="1">IF(発送日=0.583333333333333,"14:00",発送日)&amp;"/"&amp;Sheet3!AC76</f>
        <v>3/14</v>
      </c>
      <c r="Q76" cm="1">
        <f t="array" aca="1" ref="Q76" ca="1">VALUE(_xlfn.XLOOKUP(INDIRECT("A"&amp;ROW()),Sheet5!A:A,Sheet5!K:K,"",0,1))</f>
        <v>0</v>
      </c>
      <c r="R76" s="52" t="str" cm="1">
        <f t="array" aca="1" ref="R7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76" s="5" cm="1">
        <f t="array" aca="1" ref="S76" ca="1">VALUE(_xlfn.XLOOKUP(INDIRECT("A"&amp;ROW()),Sheet5!A:A,Sheet5!I:I,"",0,1))</f>
        <v>6305</v>
      </c>
      <c r="T76">
        <v>800</v>
      </c>
      <c r="U76" s="20" t="str">
        <f>IFERROR(_xlfn.LET(_xlpm.quyu,Sheet4!E76:J76,IF(COUNTIF(_xlpm.quyu,"&gt;0")&gt;=4,AVERAGE(_xlpm.quyu),IF(MAX(_xlpm.quyu)&gt;0,MAX(_xlpm.quyu),""))),"")</f>
        <v/>
      </c>
      <c r="V76" s="5" cm="1">
        <f t="array" aca="1" ref="V76" ca="1">IFERROR(IF(Sheet2!S76&lt;&gt;"",Sheet2!S76,IF(Sheet4!D76&lt;&gt;"",ROUND((Sheet4!D76+Sheet1!T76)/手数料,0)*IF($V$1&lt;&gt;"",$V$1,1),ROUND((U76+T76)/手数料,0)))*IF($V$1&lt;&gt;"",$V$1,1),"")</f>
        <v>5209</v>
      </c>
      <c r="X76" s="28"/>
    </row>
    <row r="77" spans="1:24" ht="35.1" customHeight="1" x14ac:dyDescent="0.4">
      <c r="A77">
        <v>1026981096</v>
      </c>
      <c r="B77" t="s">
        <v>557</v>
      </c>
      <c r="C77" t="str">
        <f>HYPERLINK(_xlfn.XLOOKUP(A77,源!A:A,源!V:V,"",0,1),"网页")</f>
        <v>网页</v>
      </c>
      <c r="D77" s="36" t="str" cm="1">
        <f t="array" aca="1" ref="D77" ca="1">"单"&amp;Sheet2!G77&amp;"/库"&amp;IFERROR(IF(COUNTIF([1]在庫!$C:$C,INDIRECT("Sheet5!AL"&amp;ROW()))&gt;0,COUNTIF([1]在庫!$C:$C,INDIRECT("Sheet5!AL"&amp;ROW())),COUNTIF([1]在庫!$D:$D,INDIRECT("Sheet5!B"&amp;ROW()))),0)</f>
        <v>单0/库0</v>
      </c>
      <c r="E77" t="str">
        <f ca="1">IFERROR(IF(F77&lt;&gt;"",F77,IF(OR(AND(Sheet3!AC77="14:00",Q77&gt;0),AND(R77&lt;&gt;"",J77&gt;1)),"",IF(AND(J77&gt;=4,Sheet2!F77=0,H77&gt;5),"上架●",IF(OR(AND(J77=0,H77&lt;12),AND(J77&lt;4,H77&lt;=5,Sheet2!F77=1)),IF(Sheet2!F77=1,"下架●",""),IF(AND(J77&lt;=4,Sheet2!F77=1),"問合●",""))))),"")</f>
        <v/>
      </c>
      <c r="G77" s="40" cm="1">
        <f t="array" aca="1" ref="G77" ca="1">IFERROR(COUNTIF(INDIRECT(Sheet2!$W$2&amp;"F"&amp;Sheet2!B77&amp;":F"&amp;Sheet2!D77),"&lt;="&amp;Sheet3!L77*手数料),0)</f>
        <v>7</v>
      </c>
      <c r="H77" s="1">
        <f ca="1">IF(AND(Sheet2!L77=0,J77+L77+N77&lt;&gt;0),J77+L77+N77,Sheet2!L77)</f>
        <v>9</v>
      </c>
      <c r="I77" s="25" t="str">
        <f ca="1">HYPERLINK("https://www.qoo10.jp/GMKT.INC/Goods/Goods.aspx?goodscode="&amp;A77,IF(Sheet2!F77=0,"在庫切れ","出品中"))</f>
        <v>在庫切れ</v>
      </c>
      <c r="J77">
        <v>0</v>
      </c>
      <c r="K77" s="29"/>
      <c r="L77">
        <v>3</v>
      </c>
      <c r="M77" t="s">
        <v>130</v>
      </c>
      <c r="N77">
        <v>6</v>
      </c>
      <c r="O77" t="s">
        <v>25</v>
      </c>
      <c r="P77" t="str" cm="1">
        <f t="array" aca="1" ref="P77" ca="1">IF(発送日=0.583333333333333,"14:00",発送日)&amp;"/"&amp;Sheet3!AC77</f>
        <v>3/14</v>
      </c>
      <c r="Q77" cm="1">
        <f t="array" aca="1" ref="Q77" ca="1">VALUE(_xlfn.XLOOKUP(INDIRECT("A"&amp;ROW()),Sheet5!A:A,Sheet5!K:K,"",0,1))</f>
        <v>0</v>
      </c>
      <c r="R77" s="52" t="str" cm="1">
        <f t="array" aca="1" ref="R7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77" s="5" cm="1">
        <f t="array" aca="1" ref="S77" ca="1">VALUE(_xlfn.XLOOKUP(INDIRECT("A"&amp;ROW()),Sheet5!A:A,Sheet5!I:I,"",0,1))</f>
        <v>6583</v>
      </c>
      <c r="T77">
        <v>300</v>
      </c>
      <c r="U77" s="20" t="str">
        <f>IFERROR(_xlfn.LET(_xlpm.quyu,Sheet4!E77:J77,IF(COUNTIF(_xlpm.quyu,"&gt;0")&gt;=4,AVERAGE(_xlpm.quyu),IF(MAX(_xlpm.quyu)&gt;0,MAX(_xlpm.quyu),""))),"")</f>
        <v/>
      </c>
      <c r="V77" s="5" cm="1">
        <f t="array" aca="1" ref="V77" ca="1">IFERROR(IF(Sheet2!S77&lt;&gt;"",Sheet2!S77,IF(Sheet4!D77&lt;&gt;"",ROUND((Sheet4!D77+Sheet1!T77)/手数料,0)*IF($V$1&lt;&gt;"",$V$1,1),ROUND((U77+T77)/手数料,0)))*IF($V$1&lt;&gt;"",$V$1,1),"")</f>
        <v>4996</v>
      </c>
      <c r="X77" s="28"/>
    </row>
    <row r="78" spans="1:24" ht="35.1" customHeight="1" x14ac:dyDescent="0.4">
      <c r="A78">
        <v>1026981097</v>
      </c>
      <c r="B78" t="s">
        <v>558</v>
      </c>
      <c r="C78" t="str">
        <f>HYPERLINK(_xlfn.XLOOKUP(A78,源!A:A,源!V:V,"",0,1),"网页")</f>
        <v>网页</v>
      </c>
      <c r="D78" s="36" t="str" cm="1">
        <f t="array" aca="1" ref="D78" ca="1">"单"&amp;Sheet2!G78&amp;"/库"&amp;IFERROR(IF(COUNTIF([1]在庫!$C:$C,INDIRECT("Sheet5!AL"&amp;ROW()))&gt;0,COUNTIF([1]在庫!$C:$C,INDIRECT("Sheet5!AL"&amp;ROW())),COUNTIF([1]在庫!$D:$D,INDIRECT("Sheet5!B"&amp;ROW()))),0)</f>
        <v>单0/库0</v>
      </c>
      <c r="E78" t="str">
        <f ca="1">IFERROR(IF(F78&lt;&gt;"",F78,IF(OR(AND(Sheet3!AC78="14:00",Q78&gt;0),AND(R78&lt;&gt;"",J78&gt;1)),"",IF(AND(J78&gt;=4,Sheet2!F78=0,H78&gt;5),"上架●",IF(OR(AND(J78=0,H78&lt;12),AND(J78&lt;4,H78&lt;=5,Sheet2!F78=1)),IF(Sheet2!F78=1,"下架●",""),IF(AND(J78&lt;=4,Sheet2!F78=1),"問合●",""))))),"")</f>
        <v/>
      </c>
      <c r="G78" s="40" cm="1">
        <f t="array" aca="1" ref="G78" ca="1">IFERROR(COUNTIF(INDIRECT(Sheet2!$W$2&amp;"F"&amp;Sheet2!B78&amp;":F"&amp;Sheet2!D78),"&lt;="&amp;Sheet3!L78*手数料),0)</f>
        <v>7</v>
      </c>
      <c r="H78" s="1">
        <f ca="1">IF(AND(Sheet2!L78=0,J78+L78+N78&lt;&gt;0),J78+L78+N78,Sheet2!L78)</f>
        <v>7</v>
      </c>
      <c r="I78" s="25" t="str">
        <f ca="1">HYPERLINK("https://www.qoo10.jp/GMKT.INC/Goods/Goods.aspx?goodscode="&amp;A78,IF(Sheet2!F78=0,"在庫切れ","出品中"))</f>
        <v>在庫切れ</v>
      </c>
      <c r="J78">
        <v>0</v>
      </c>
      <c r="K78" s="29"/>
      <c r="L78">
        <v>1</v>
      </c>
      <c r="M78" t="s">
        <v>130</v>
      </c>
      <c r="N78">
        <v>6</v>
      </c>
      <c r="O78" t="s">
        <v>25</v>
      </c>
      <c r="P78" t="str" cm="1">
        <f t="array" aca="1" ref="P78" ca="1">IF(発送日=0.583333333333333,"14:00",発送日)&amp;"/"&amp;Sheet3!AC78</f>
        <v>3/14</v>
      </c>
      <c r="Q78" cm="1">
        <f t="array" aca="1" ref="Q78" ca="1">VALUE(_xlfn.XLOOKUP(INDIRECT("A"&amp;ROW()),Sheet5!A:A,Sheet5!K:K,"",0,1))</f>
        <v>0</v>
      </c>
      <c r="R78" s="52" t="str" cm="1">
        <f t="array" aca="1" ref="R7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78" s="5" cm="1">
        <f t="array" aca="1" ref="S78" ca="1">VALUE(_xlfn.XLOOKUP(INDIRECT("A"&amp;ROW()),Sheet5!A:A,Sheet5!I:I,"",0,1))</f>
        <v>9326</v>
      </c>
      <c r="T78">
        <v>800</v>
      </c>
      <c r="U78" s="20" t="str">
        <f>IFERROR(_xlfn.LET(_xlpm.quyu,Sheet4!E78:J78,IF(COUNTIF(_xlpm.quyu,"&gt;0")&gt;=4,AVERAGE(_xlpm.quyu),IF(MAX(_xlpm.quyu)&gt;0,MAX(_xlpm.quyu),""))),"")</f>
        <v/>
      </c>
      <c r="V78" s="5" cm="1">
        <f t="array" aca="1" ref="V78" ca="1">IFERROR(IF(Sheet2!S78&lt;&gt;"",Sheet2!S78,IF(Sheet4!D78&lt;&gt;"",ROUND((Sheet4!D78+Sheet1!T78)/手数料,0)*IF($V$1&lt;&gt;"",$V$1,1),ROUND((U78+T78)/手数料,0)))*IF($V$1&lt;&gt;"",$V$1,1),"")</f>
        <v>8195</v>
      </c>
      <c r="X78" s="28"/>
    </row>
    <row r="79" spans="1:24" ht="35.1" customHeight="1" x14ac:dyDescent="0.4">
      <c r="A79">
        <v>1026981099</v>
      </c>
      <c r="B79" t="s">
        <v>559</v>
      </c>
      <c r="C79" t="str">
        <f>HYPERLINK(_xlfn.XLOOKUP(A79,源!A:A,源!V:V,"",0,1),"网页")</f>
        <v>网页</v>
      </c>
      <c r="D79" s="36" t="str" cm="1">
        <f t="array" aca="1" ref="D79" ca="1">"单"&amp;Sheet2!G79&amp;"/库"&amp;IFERROR(IF(COUNTIF([1]在庫!$C:$C,INDIRECT("Sheet5!AL"&amp;ROW()))&gt;0,COUNTIF([1]在庫!$C:$C,INDIRECT("Sheet5!AL"&amp;ROW())),COUNTIF([1]在庫!$D:$D,INDIRECT("Sheet5!B"&amp;ROW()))),0)</f>
        <v>单0/库0</v>
      </c>
      <c r="E79" t="str">
        <f ca="1">IFERROR(IF(F79&lt;&gt;"",F79,IF(OR(AND(Sheet3!AC79="14:00",Q79&gt;0),AND(R79&lt;&gt;"",J79&gt;1)),"",IF(AND(J79&gt;=4,Sheet2!F79=0,H79&gt;5),"上架●",IF(OR(AND(J79=0,H79&lt;12),AND(J79&lt;4,H79&lt;=5,Sheet2!F79=1)),IF(Sheet2!F79=1,"下架●",""),IF(AND(J79&lt;=4,Sheet2!F79=1),"問合●",""))))),"")</f>
        <v/>
      </c>
      <c r="G79" s="40" cm="1">
        <f t="array" aca="1" ref="G79" ca="1">IFERROR(COUNTIF(INDIRECT(Sheet2!$W$2&amp;"F"&amp;Sheet2!B79&amp;":F"&amp;Sheet2!D79),"&lt;="&amp;Sheet3!L79*手数料),0)</f>
        <v>10</v>
      </c>
      <c r="H79" s="1">
        <f ca="1">IF(AND(Sheet2!L79=0,J79+L79+N79&lt;&gt;0),J79+L79+N79,Sheet2!L79)</f>
        <v>12</v>
      </c>
      <c r="I79" s="25" t="str">
        <f ca="1">HYPERLINK("https://www.qoo10.jp/GMKT.INC/Goods/Goods.aspx?goodscode="&amp;A79,IF(Sheet2!F79=0,"在庫切れ","出品中"))</f>
        <v>在庫切れ</v>
      </c>
      <c r="J79">
        <v>0</v>
      </c>
      <c r="K79" s="29"/>
      <c r="L79">
        <v>4</v>
      </c>
      <c r="M79" t="s">
        <v>130</v>
      </c>
      <c r="N79">
        <v>8</v>
      </c>
      <c r="O79" t="s">
        <v>25</v>
      </c>
      <c r="P79" t="str" cm="1">
        <f t="array" aca="1" ref="P79" ca="1">IF(発送日=0.583333333333333,"14:00",発送日)&amp;"/"&amp;Sheet3!AC79</f>
        <v>3/14</v>
      </c>
      <c r="Q79" cm="1">
        <f t="array" aca="1" ref="Q79" ca="1">VALUE(_xlfn.XLOOKUP(INDIRECT("A"&amp;ROW()),Sheet5!A:A,Sheet5!K:K,"",0,1))</f>
        <v>0</v>
      </c>
      <c r="R79" s="52" t="str" cm="1">
        <f t="array" aca="1" ref="R7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79" s="5" cm="1">
        <f t="array" aca="1" ref="S79" ca="1">VALUE(_xlfn.XLOOKUP(INDIRECT("A"&amp;ROW()),Sheet5!A:A,Sheet5!I:I,"",0,1))</f>
        <v>9124</v>
      </c>
      <c r="T79">
        <v>300</v>
      </c>
      <c r="U79" s="20" t="str">
        <f>IFERROR(_xlfn.LET(_xlpm.quyu,Sheet4!E79:J79,IF(COUNTIF(_xlpm.quyu,"&gt;0")&gt;=4,AVERAGE(_xlpm.quyu),IF(MAX(_xlpm.quyu)&gt;0,MAX(_xlpm.quyu),""))),"")</f>
        <v/>
      </c>
      <c r="V79" s="5" cm="1">
        <f t="array" aca="1" ref="V79" ca="1">IFERROR(IF(Sheet2!S79&lt;&gt;"",Sheet2!S79,IF(Sheet4!D79&lt;&gt;"",ROUND((Sheet4!D79+Sheet1!T79)/手数料,0)*IF($V$1&lt;&gt;"",$V$1,1),ROUND((U79+T79)/手数料,0)))*IF($V$1&lt;&gt;"",$V$1,1),"")</f>
        <v>7641</v>
      </c>
      <c r="X79" s="28"/>
    </row>
    <row r="80" spans="1:24" ht="35.1" customHeight="1" x14ac:dyDescent="0.4">
      <c r="A80">
        <v>1026981100</v>
      </c>
      <c r="B80" t="s">
        <v>560</v>
      </c>
      <c r="C80" t="str">
        <f>HYPERLINK(_xlfn.XLOOKUP(A80,源!A:A,源!V:V,"",0,1),"网页")</f>
        <v>网页</v>
      </c>
      <c r="D80" s="36" t="str" cm="1">
        <f t="array" aca="1" ref="D80" ca="1">"单"&amp;Sheet2!G80&amp;"/库"&amp;IFERROR(IF(COUNTIF([1]在庫!$C:$C,INDIRECT("Sheet5!AL"&amp;ROW()))&gt;0,COUNTIF([1]在庫!$C:$C,INDIRECT("Sheet5!AL"&amp;ROW())),COUNTIF([1]在庫!$D:$D,INDIRECT("Sheet5!B"&amp;ROW()))),0)</f>
        <v>单0/库0</v>
      </c>
      <c r="E80" t="str">
        <f ca="1">IFERROR(IF(F80&lt;&gt;"",F80,IF(OR(AND(Sheet3!AC80="14:00",Q80&gt;0),AND(R80&lt;&gt;"",J80&gt;1)),"",IF(AND(J80&gt;=4,Sheet2!F80=0,H80&gt;5),"上架●",IF(OR(AND(J80=0,H80&lt;12),AND(J80&lt;4,H80&lt;=5,Sheet2!F80=1)),IF(Sheet2!F80=1,"下架●",""),IF(AND(J80&lt;=4,Sheet2!F80=1),"問合●",""))))),"")</f>
        <v/>
      </c>
      <c r="G80" s="40" cm="1">
        <f t="array" aca="1" ref="G80" ca="1">IFERROR(COUNTIF(INDIRECT(Sheet2!$W$2&amp;"F"&amp;Sheet2!B80&amp;":F"&amp;Sheet2!D80),"&lt;="&amp;Sheet3!L80*手数料),0)</f>
        <v>11</v>
      </c>
      <c r="H80" s="1">
        <f ca="1">IF(AND(Sheet2!L80=0,J80+L80+N80&lt;&gt;0),J80+L80+N80,Sheet2!L80)</f>
        <v>12</v>
      </c>
      <c r="I80" s="25" t="str">
        <f ca="1">HYPERLINK("https://www.qoo10.jp/GMKT.INC/Goods/Goods.aspx?goodscode="&amp;A80,IF(Sheet2!F80=0,"在庫切れ","出品中"))</f>
        <v>在庫切れ</v>
      </c>
      <c r="J80">
        <v>0</v>
      </c>
      <c r="K80" s="29"/>
      <c r="L80">
        <v>5</v>
      </c>
      <c r="M80" t="s">
        <v>130</v>
      </c>
      <c r="N80">
        <v>7</v>
      </c>
      <c r="O80" t="s">
        <v>25</v>
      </c>
      <c r="P80" t="str" cm="1">
        <f t="array" aca="1" ref="P80" ca="1">IF(発送日=0.583333333333333,"14:00",発送日)&amp;"/"&amp;Sheet3!AC80</f>
        <v>3/14</v>
      </c>
      <c r="Q80" cm="1">
        <f t="array" aca="1" ref="Q80" ca="1">VALUE(_xlfn.XLOOKUP(INDIRECT("A"&amp;ROW()),Sheet5!A:A,Sheet5!K:K,"",0,1))</f>
        <v>0</v>
      </c>
      <c r="R80" s="52" t="str" cm="1">
        <f t="array" aca="1" ref="R8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80" s="5" cm="1">
        <f t="array" aca="1" ref="S80" ca="1">VALUE(_xlfn.XLOOKUP(INDIRECT("A"&amp;ROW()),Sheet5!A:A,Sheet5!I:I,"",0,1))</f>
        <v>9821</v>
      </c>
      <c r="T80">
        <v>800</v>
      </c>
      <c r="U80" s="20" t="str">
        <f>IFERROR(_xlfn.LET(_xlpm.quyu,Sheet4!E80:J80,IF(COUNTIF(_xlpm.quyu,"&gt;0")&gt;=4,AVERAGE(_xlpm.quyu),IF(MAX(_xlpm.quyu)&gt;0,MAX(_xlpm.quyu),""))),"")</f>
        <v/>
      </c>
      <c r="V80" s="5" cm="1">
        <f t="array" aca="1" ref="V80" ca="1">IFERROR(IF(Sheet2!S80&lt;&gt;"",Sheet2!S80,IF(Sheet4!D80&lt;&gt;"",ROUND((Sheet4!D80+Sheet1!T80)/手数料,0)*IF($V$1&lt;&gt;"",$V$1,1),ROUND((U80+T80)/手数料,0)))*IF($V$1&lt;&gt;"",$V$1,1),"")</f>
        <v>9022</v>
      </c>
      <c r="X80" s="28"/>
    </row>
    <row r="81" spans="1:24" ht="35.1" customHeight="1" x14ac:dyDescent="0.4">
      <c r="A81">
        <v>1026981101</v>
      </c>
      <c r="B81" t="s">
        <v>561</v>
      </c>
      <c r="C81" t="str">
        <f>HYPERLINK(_xlfn.XLOOKUP(A81,源!A:A,源!V:V,"",0,1),"网页")</f>
        <v>网页</v>
      </c>
      <c r="D81" s="36" t="str" cm="1">
        <f t="array" aca="1" ref="D81" ca="1">"单"&amp;Sheet2!G81&amp;"/库"&amp;IFERROR(IF(COUNTIF([1]在庫!$C:$C,INDIRECT("Sheet5!AL"&amp;ROW()))&gt;0,COUNTIF([1]在庫!$C:$C,INDIRECT("Sheet5!AL"&amp;ROW())),COUNTIF([1]在庫!$D:$D,INDIRECT("Sheet5!B"&amp;ROW()))),0)</f>
        <v>单0/库0</v>
      </c>
      <c r="E81" t="str">
        <f ca="1">IFERROR(IF(F81&lt;&gt;"",F81,IF(OR(AND(Sheet3!AC81="14:00",Q81&gt;0),AND(R81&lt;&gt;"",J81&gt;1)),"",IF(AND(J81&gt;=4,Sheet2!F81=0,H81&gt;5),"上架●",IF(OR(AND(J81=0,H81&lt;12),AND(J81&lt;4,H81&lt;=5,Sheet2!F81=1)),IF(Sheet2!F81=1,"下架●",""),IF(AND(J81&lt;=4,Sheet2!F81=1),"問合●",""))))),"")</f>
        <v/>
      </c>
      <c r="G81" s="40" cm="1">
        <f t="array" aca="1" ref="G81" ca="1">IFERROR(COUNTIF(INDIRECT(Sheet2!$W$2&amp;"F"&amp;Sheet2!B81&amp;":F"&amp;Sheet2!D81),"&lt;="&amp;Sheet3!L81*手数料),0)</f>
        <v>1</v>
      </c>
      <c r="H81" s="1">
        <f ca="1">IF(AND(Sheet2!L81=0,J81+L81+N81&lt;&gt;0),J81+L81+N81,Sheet2!L81)</f>
        <v>1</v>
      </c>
      <c r="I81" s="25" t="str">
        <f ca="1">HYPERLINK("https://www.qoo10.jp/GMKT.INC/Goods/Goods.aspx?goodscode="&amp;A81,IF(Sheet2!F81=0,"在庫切れ","出品中"))</f>
        <v>在庫切れ</v>
      </c>
      <c r="J81">
        <v>0</v>
      </c>
      <c r="K81" s="29"/>
      <c r="L81">
        <v>0</v>
      </c>
      <c r="M81" t="s">
        <v>130</v>
      </c>
      <c r="N81">
        <v>1</v>
      </c>
      <c r="O81" t="s">
        <v>25</v>
      </c>
      <c r="P81" t="str" cm="1">
        <f t="array" aca="1" ref="P81" ca="1">IF(発送日=0.583333333333333,"14:00",発送日)&amp;"/"&amp;Sheet3!AC81</f>
        <v>3/14</v>
      </c>
      <c r="Q81" cm="1">
        <f t="array" aca="1" ref="Q81" ca="1">VALUE(_xlfn.XLOOKUP(INDIRECT("A"&amp;ROW()),Sheet5!A:A,Sheet5!K:K,"",0,1))</f>
        <v>0</v>
      </c>
      <c r="R81" s="52" t="str" cm="1">
        <f t="array" aca="1" ref="R8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81" s="5" cm="1">
        <f t="array" aca="1" ref="S81" ca="1">VALUE(_xlfn.XLOOKUP(INDIRECT("A"&amp;ROW()),Sheet5!A:A,Sheet5!I:I,"",0,1))</f>
        <v>13348</v>
      </c>
      <c r="T81">
        <v>800</v>
      </c>
      <c r="U81" s="20" t="str">
        <f>IFERROR(_xlfn.LET(_xlpm.quyu,Sheet4!E81:J81,IF(COUNTIF(_xlpm.quyu,"&gt;0")&gt;=4,AVERAGE(_xlpm.quyu),IF(MAX(_xlpm.quyu)&gt;0,MAX(_xlpm.quyu),""))),"")</f>
        <v/>
      </c>
      <c r="V81" s="5" cm="1">
        <f t="array" aca="1" ref="V81" ca="1">IFERROR(IF(Sheet2!S81&lt;&gt;"",Sheet2!S81,IF(Sheet4!D81&lt;&gt;"",ROUND((Sheet4!D81+Sheet1!T81)/手数料,0)*IF($V$1&lt;&gt;"",$V$1,1),ROUND((U81+T81)/手数料,0)))*IF($V$1&lt;&gt;"",$V$1,1),"")</f>
        <v>12176</v>
      </c>
      <c r="X81" s="28"/>
    </row>
    <row r="82" spans="1:24" ht="35.1" customHeight="1" x14ac:dyDescent="0.4">
      <c r="A82">
        <v>1026981102</v>
      </c>
      <c r="B82" t="s">
        <v>562</v>
      </c>
      <c r="C82" t="str">
        <f>HYPERLINK(_xlfn.XLOOKUP(A82,源!A:A,源!V:V,"",0,1),"网页")</f>
        <v>网页</v>
      </c>
      <c r="D82" s="36" t="str" cm="1">
        <f t="array" aca="1" ref="D82" ca="1">"单"&amp;Sheet2!G82&amp;"/库"&amp;IFERROR(IF(COUNTIF([1]在庫!$C:$C,INDIRECT("Sheet5!AL"&amp;ROW()))&gt;0,COUNTIF([1]在庫!$C:$C,INDIRECT("Sheet5!AL"&amp;ROW())),COUNTIF([1]在庫!$D:$D,INDIRECT("Sheet5!B"&amp;ROW()))),0)</f>
        <v>单0/库0</v>
      </c>
      <c r="E82" t="str">
        <f ca="1">IFERROR(IF(F82&lt;&gt;"",F82,IF(OR(AND(Sheet3!AC82="14:00",Q82&gt;0),AND(R82&lt;&gt;"",J82&gt;1)),"",IF(AND(J82&gt;=4,Sheet2!F82=0,H82&gt;5),"上架●",IF(OR(AND(J82=0,H82&lt;12),AND(J82&lt;4,H82&lt;=5,Sheet2!F82=1)),IF(Sheet2!F82=1,"下架●",""),IF(AND(J82&lt;=4,Sheet2!F82=1),"問合●",""))))),"")</f>
        <v/>
      </c>
      <c r="G82" s="40" cm="1">
        <f t="array" aca="1" ref="G82" ca="1">IFERROR(COUNTIF(INDIRECT(Sheet2!$W$2&amp;"F"&amp;Sheet2!B82&amp;":F"&amp;Sheet2!D82),"&lt;="&amp;Sheet3!L82*手数料),0)</f>
        <v>9</v>
      </c>
      <c r="H82" s="1">
        <f ca="1">IF(AND(Sheet2!L82=0,J82+L82+N82&lt;&gt;0),J82+L82+N82,Sheet2!L82)</f>
        <v>11</v>
      </c>
      <c r="I82" s="25" t="str">
        <f ca="1">HYPERLINK("https://www.qoo10.jp/GMKT.INC/Goods/Goods.aspx?goodscode="&amp;A82,IF(Sheet2!F82=0,"在庫切れ","出品中"))</f>
        <v>在庫切れ</v>
      </c>
      <c r="J82">
        <v>0</v>
      </c>
      <c r="K82" s="29"/>
      <c r="L82">
        <v>5</v>
      </c>
      <c r="M82" t="s">
        <v>130</v>
      </c>
      <c r="N82">
        <v>6</v>
      </c>
      <c r="O82" t="s">
        <v>25</v>
      </c>
      <c r="P82" t="str" cm="1">
        <f t="array" aca="1" ref="P82" ca="1">IF(発送日=0.583333333333333,"14:00",発送日)&amp;"/"&amp;Sheet3!AC82</f>
        <v>3/14</v>
      </c>
      <c r="Q82" cm="1">
        <f t="array" aca="1" ref="Q82" ca="1">VALUE(_xlfn.XLOOKUP(INDIRECT("A"&amp;ROW()),Sheet5!A:A,Sheet5!K:K,"",0,1))</f>
        <v>0</v>
      </c>
      <c r="R82" s="52" t="str" cm="1">
        <f t="array" aca="1" ref="R8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82" s="5" cm="1">
        <f t="array" aca="1" ref="S82" ca="1">VALUE(_xlfn.XLOOKUP(INDIRECT("A"&amp;ROW()),Sheet5!A:A,Sheet5!I:I,"",0,1))</f>
        <v>10935</v>
      </c>
      <c r="T82">
        <v>300</v>
      </c>
      <c r="U82" s="20" t="str">
        <f>IFERROR(_xlfn.LET(_xlpm.quyu,Sheet4!E82:J82,IF(COUNTIF(_xlpm.quyu,"&gt;0")&gt;=4,AVERAGE(_xlpm.quyu),IF(MAX(_xlpm.quyu)&gt;0,MAX(_xlpm.quyu),""))),"")</f>
        <v/>
      </c>
      <c r="V82" s="5" cm="1">
        <f t="array" aca="1" ref="V82" ca="1">IFERROR(IF(Sheet2!S82&lt;&gt;"",Sheet2!S82,IF(Sheet4!D82&lt;&gt;"",ROUND((Sheet4!D82+Sheet1!T82)/手数料,0)*IF($V$1&lt;&gt;"",$V$1,1),ROUND((U82+T82)/手数料,0)))*IF($V$1&lt;&gt;"",$V$1,1),"")</f>
        <v>9673</v>
      </c>
      <c r="X82" s="28"/>
    </row>
    <row r="83" spans="1:24" ht="35.1" customHeight="1" x14ac:dyDescent="0.4">
      <c r="A83">
        <v>1026981103</v>
      </c>
      <c r="B83" t="s">
        <v>563</v>
      </c>
      <c r="C83" t="str">
        <f>HYPERLINK(_xlfn.XLOOKUP(A83,源!A:A,源!V:V,"",0,1),"网页")</f>
        <v>网页</v>
      </c>
      <c r="D83" s="36" t="str" cm="1">
        <f t="array" aca="1" ref="D83" ca="1">"单"&amp;Sheet2!G83&amp;"/库"&amp;IFERROR(IF(COUNTIF([1]在庫!$C:$C,INDIRECT("Sheet5!AL"&amp;ROW()))&gt;0,COUNTIF([1]在庫!$C:$C,INDIRECT("Sheet5!AL"&amp;ROW())),COUNTIF([1]在庫!$D:$D,INDIRECT("Sheet5!B"&amp;ROW()))),0)</f>
        <v>单0/库0</v>
      </c>
      <c r="E83" t="str">
        <f ca="1">IFERROR(IF(F83&lt;&gt;"",F83,IF(OR(AND(Sheet3!AC83="14:00",Q83&gt;0),AND(R83&lt;&gt;"",J83&gt;1)),"",IF(AND(J83&gt;=4,Sheet2!F83=0,H83&gt;5),"上架●",IF(OR(AND(J83=0,H83&lt;12),AND(J83&lt;4,H83&lt;=5,Sheet2!F83=1)),IF(Sheet2!F83=1,"下架●",""),IF(AND(J83&lt;=4,Sheet2!F83=1),"問合●",""))))),"")</f>
        <v/>
      </c>
      <c r="G83" s="40" cm="1">
        <f t="array" aca="1" ref="G83" ca="1">IFERROR(COUNTIF(INDIRECT(Sheet2!$W$2&amp;"F"&amp;Sheet2!B83&amp;":F"&amp;Sheet2!D83),"&lt;="&amp;Sheet3!L83*手数料),0)</f>
        <v>6</v>
      </c>
      <c r="H83" s="1">
        <f ca="1">IF(AND(Sheet2!L83=0,J83+L83+N83&lt;&gt;0),J83+L83+N83,Sheet2!L83)</f>
        <v>8</v>
      </c>
      <c r="I83" s="25" t="str">
        <f ca="1">HYPERLINK("https://www.qoo10.jp/GMKT.INC/Goods/Goods.aspx?goodscode="&amp;A83,IF(Sheet2!F83=0,"在庫切れ","出品中"))</f>
        <v>在庫切れ</v>
      </c>
      <c r="J83">
        <v>0</v>
      </c>
      <c r="K83" s="29"/>
      <c r="L83">
        <v>3</v>
      </c>
      <c r="M83" t="s">
        <v>130</v>
      </c>
      <c r="N83">
        <v>5</v>
      </c>
      <c r="O83" t="s">
        <v>25</v>
      </c>
      <c r="P83" t="str" cm="1">
        <f t="array" aca="1" ref="P83" ca="1">IF(発送日=0.583333333333333,"14:00",発送日)&amp;"/"&amp;Sheet3!AC83</f>
        <v>3/14</v>
      </c>
      <c r="Q83" cm="1">
        <f t="array" aca="1" ref="Q83" ca="1">VALUE(_xlfn.XLOOKUP(INDIRECT("A"&amp;ROW()),Sheet5!A:A,Sheet5!K:K,"",0,1))</f>
        <v>0</v>
      </c>
      <c r="R83" s="52" t="str" cm="1">
        <f t="array" aca="1" ref="R8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83" s="5" cm="1">
        <f t="array" aca="1" ref="S83" ca="1">VALUE(_xlfn.XLOOKUP(INDIRECT("A"&amp;ROW()),Sheet5!A:A,Sheet5!I:I,"",0,1))</f>
        <v>6673</v>
      </c>
      <c r="T83">
        <v>300</v>
      </c>
      <c r="U83" s="20" t="str">
        <f>IFERROR(_xlfn.LET(_xlpm.quyu,Sheet4!E83:J83,IF(COUNTIF(_xlpm.quyu,"&gt;0")&gt;=4,AVERAGE(_xlpm.quyu),IF(MAX(_xlpm.quyu)&gt;0,MAX(_xlpm.quyu),""))),"")</f>
        <v/>
      </c>
      <c r="V83" s="5" cm="1">
        <f t="array" aca="1" ref="V83" ca="1">IFERROR(IF(Sheet2!S83&lt;&gt;"",Sheet2!S83,IF(Sheet4!D83&lt;&gt;"",ROUND((Sheet4!D83+Sheet1!T83)/手数料,0)*IF($V$1&lt;&gt;"",$V$1,1),ROUND((U83+T83)/手数料,0)))*IF($V$1&lt;&gt;"",$V$1,1),"")</f>
        <v>5123</v>
      </c>
      <c r="X83" s="28"/>
    </row>
    <row r="84" spans="1:24" ht="35.1" customHeight="1" x14ac:dyDescent="0.4">
      <c r="A84">
        <v>1026981104</v>
      </c>
      <c r="B84" t="s">
        <v>564</v>
      </c>
      <c r="C84" t="str">
        <f>HYPERLINK(_xlfn.XLOOKUP(A84,源!A:A,源!V:V,"",0,1),"网页")</f>
        <v>网页</v>
      </c>
      <c r="D84" s="36" t="str" cm="1">
        <f t="array" aca="1" ref="D84" ca="1">"单"&amp;Sheet2!G84&amp;"/库"&amp;IFERROR(IF(COUNTIF([1]在庫!$C:$C,INDIRECT("Sheet5!AL"&amp;ROW()))&gt;0,COUNTIF([1]在庫!$C:$C,INDIRECT("Sheet5!AL"&amp;ROW())),COUNTIF([1]在庫!$D:$D,INDIRECT("Sheet5!B"&amp;ROW()))),0)</f>
        <v>单0/库0</v>
      </c>
      <c r="E84" t="str">
        <f ca="1">IFERROR(IF(F84&lt;&gt;"",F84,IF(OR(AND(Sheet3!AC84="14:00",Q84&gt;0),AND(R84&lt;&gt;"",J84&gt;1)),"",IF(AND(J84&gt;=4,Sheet2!F84=0,H84&gt;5),"上架●",IF(OR(AND(J84=0,H84&lt;12),AND(J84&lt;4,H84&lt;=5,Sheet2!F84=1)),IF(Sheet2!F84=1,"下架●",""),IF(AND(J84&lt;=4,Sheet2!F84=1),"問合●",""))))),"")</f>
        <v/>
      </c>
      <c r="G84" s="40" cm="1">
        <f t="array" aca="1" ref="G84" ca="1">IFERROR(COUNTIF(INDIRECT(Sheet2!$W$2&amp;"F"&amp;Sheet2!B84&amp;":F"&amp;Sheet2!D84),"&lt;="&amp;Sheet3!L84*手数料),0)</f>
        <v>3</v>
      </c>
      <c r="H84" s="1">
        <f ca="1">IF(AND(Sheet2!L84=0,J84+L84+N84&lt;&gt;0),J84+L84+N84,Sheet2!L84)</f>
        <v>4</v>
      </c>
      <c r="I84" s="25" t="str">
        <f ca="1">HYPERLINK("https://www.qoo10.jp/GMKT.INC/Goods/Goods.aspx?goodscode="&amp;A84,IF(Sheet2!F84=0,"在庫切れ","出品中"))</f>
        <v>在庫切れ</v>
      </c>
      <c r="J84">
        <v>0</v>
      </c>
      <c r="K84" s="29"/>
      <c r="L84">
        <v>2</v>
      </c>
      <c r="M84" t="s">
        <v>130</v>
      </c>
      <c r="N84">
        <v>2</v>
      </c>
      <c r="O84" t="s">
        <v>25</v>
      </c>
      <c r="P84" t="str" cm="1">
        <f t="array" aca="1" ref="P84" ca="1">IF(発送日=0.583333333333333,"14:00",発送日)&amp;"/"&amp;Sheet3!AC84</f>
        <v>3/14</v>
      </c>
      <c r="Q84" cm="1">
        <f t="array" aca="1" ref="Q84" ca="1">VALUE(_xlfn.XLOOKUP(INDIRECT("A"&amp;ROW()),Sheet5!A:A,Sheet5!K:K,"",0,1))</f>
        <v>0</v>
      </c>
      <c r="R84" s="52" t="str" cm="1">
        <f t="array" aca="1" ref="R8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84" s="5" cm="1">
        <f t="array" aca="1" ref="S84" ca="1">VALUE(_xlfn.XLOOKUP(INDIRECT("A"&amp;ROW()),Sheet5!A:A,Sheet5!I:I,"",0,1))</f>
        <v>11087</v>
      </c>
      <c r="T84">
        <v>300</v>
      </c>
      <c r="U84" s="20" t="str">
        <f>IFERROR(_xlfn.LET(_xlpm.quyu,Sheet4!E84:J84,IF(COUNTIF(_xlpm.quyu,"&gt;0")&gt;=4,AVERAGE(_xlpm.quyu),IF(MAX(_xlpm.quyu)&gt;0,MAX(_xlpm.quyu),""))),"")</f>
        <v/>
      </c>
      <c r="V84" s="5" cm="1">
        <f t="array" aca="1" ref="V84" ca="1">IFERROR(IF(Sheet2!S84&lt;&gt;"",Sheet2!S84,IF(Sheet4!D84&lt;&gt;"",ROUND((Sheet4!D84+Sheet1!T84)/手数料,0)*IF($V$1&lt;&gt;"",$V$1,1),ROUND((U84+T84)/手数料,0)))*IF($V$1&lt;&gt;"",$V$1,1),"")</f>
        <v>9624</v>
      </c>
      <c r="X84" s="28"/>
    </row>
    <row r="85" spans="1:24" ht="35.1" customHeight="1" x14ac:dyDescent="0.4">
      <c r="A85">
        <v>1026981105</v>
      </c>
      <c r="B85" t="s">
        <v>565</v>
      </c>
      <c r="C85" t="str">
        <f>HYPERLINK(_xlfn.XLOOKUP(A85,源!A:A,源!V:V,"",0,1),"网页")</f>
        <v>网页</v>
      </c>
      <c r="D85" s="36" t="str" cm="1">
        <f t="array" aca="1" ref="D85" ca="1">"单"&amp;Sheet2!G85&amp;"/库"&amp;IFERROR(IF(COUNTIF([1]在庫!$C:$C,INDIRECT("Sheet5!AL"&amp;ROW()))&gt;0,COUNTIF([1]在庫!$C:$C,INDIRECT("Sheet5!AL"&amp;ROW())),COUNTIF([1]在庫!$D:$D,INDIRECT("Sheet5!B"&amp;ROW()))),0)</f>
        <v>单0/库0</v>
      </c>
      <c r="E85" t="str">
        <f ca="1">IFERROR(IF(F85&lt;&gt;"",F85,IF(OR(AND(Sheet3!AC85="14:00",Q85&gt;0),AND(R85&lt;&gt;"",J85&gt;1)),"",IF(AND(J85&gt;=4,Sheet2!F85=0,H85&gt;5),"上架●",IF(OR(AND(J85=0,H85&lt;12),AND(J85&lt;4,H85&lt;=5,Sheet2!F85=1)),IF(Sheet2!F85=1,"下架●",""),IF(AND(J85&lt;=4,Sheet2!F85=1),"問合●",""))))),"")</f>
        <v/>
      </c>
      <c r="G85" s="40" cm="1">
        <f t="array" aca="1" ref="G85" ca="1">IFERROR(COUNTIF(INDIRECT(Sheet2!$W$2&amp;"F"&amp;Sheet2!B85&amp;":F"&amp;Sheet2!D85),"&lt;="&amp;Sheet3!L85*手数料),0)</f>
        <v>7</v>
      </c>
      <c r="H85" s="1">
        <f ca="1">IF(AND(Sheet2!L85=0,J85+L85+N85&lt;&gt;0),J85+L85+N85,Sheet2!L85)</f>
        <v>8</v>
      </c>
      <c r="I85" s="25" t="str">
        <f ca="1">HYPERLINK("https://www.qoo10.jp/GMKT.INC/Goods/Goods.aspx?goodscode="&amp;A85,IF(Sheet2!F85=0,"在庫切れ","出品中"))</f>
        <v>在庫切れ</v>
      </c>
      <c r="J85">
        <v>1</v>
      </c>
      <c r="K85" s="29" t="s">
        <v>1146</v>
      </c>
      <c r="L85">
        <v>0</v>
      </c>
      <c r="M85" t="s">
        <v>130</v>
      </c>
      <c r="N85">
        <v>7</v>
      </c>
      <c r="O85" t="s">
        <v>25</v>
      </c>
      <c r="P85" t="str" cm="1">
        <f t="array" aca="1" ref="P85" ca="1">IF(発送日=0.583333333333333,"14:00",発送日)&amp;"/"&amp;Sheet3!AC85</f>
        <v>3/14</v>
      </c>
      <c r="Q85" cm="1">
        <f t="array" aca="1" ref="Q85" ca="1">VALUE(_xlfn.XLOOKUP(INDIRECT("A"&amp;ROW()),Sheet5!A:A,Sheet5!K:K,"",0,1))</f>
        <v>0</v>
      </c>
      <c r="R85" s="52" t="str" cm="1">
        <f t="array" aca="1" ref="R8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85" s="5" cm="1">
        <f t="array" aca="1" ref="S85" ca="1">VALUE(_xlfn.XLOOKUP(INDIRECT("A"&amp;ROW()),Sheet5!A:A,Sheet5!I:I,"",0,1))</f>
        <v>7112</v>
      </c>
      <c r="T85">
        <v>300</v>
      </c>
      <c r="U85" s="20">
        <f>IFERROR(_xlfn.LET(_xlpm.quyu,Sheet4!E85:J85,IF(COUNTIF(_xlpm.quyu,"&gt;0")&gt;=4,AVERAGE(_xlpm.quyu),IF(MAX(_xlpm.quyu)&gt;0,MAX(_xlpm.quyu),""))),"")</f>
        <v>4640</v>
      </c>
      <c r="V85" s="5" cm="1">
        <f t="array" aca="1" ref="V85" ca="1">IFERROR(IF(Sheet2!S85&lt;&gt;"",Sheet2!S85,IF(Sheet4!D85&lt;&gt;"",ROUND((Sheet4!D85+Sheet1!T85)/手数料,0)*IF($V$1&lt;&gt;"",$V$1,1),ROUND((U85+T85)/手数料,0)))*IF($V$1&lt;&gt;"",$V$1,1),"")</f>
        <v>5503</v>
      </c>
      <c r="X85" s="28"/>
    </row>
    <row r="86" spans="1:24" ht="35.1" customHeight="1" x14ac:dyDescent="0.4">
      <c r="A86">
        <v>1026981106</v>
      </c>
      <c r="B86" t="s">
        <v>566</v>
      </c>
      <c r="C86" t="str">
        <f>HYPERLINK(_xlfn.XLOOKUP(A86,源!A:A,源!V:V,"",0,1),"网页")</f>
        <v>网页</v>
      </c>
      <c r="D86" s="36" t="str" cm="1">
        <f t="array" aca="1" ref="D86" ca="1">"单"&amp;Sheet2!G86&amp;"/库"&amp;IFERROR(IF(COUNTIF([1]在庫!$C:$C,INDIRECT("Sheet5!AL"&amp;ROW()))&gt;0,COUNTIF([1]在庫!$C:$C,INDIRECT("Sheet5!AL"&amp;ROW())),COUNTIF([1]在庫!$D:$D,INDIRECT("Sheet5!B"&amp;ROW()))),0)</f>
        <v>单0/库0</v>
      </c>
      <c r="E86" t="str">
        <f ca="1">IFERROR(IF(F86&lt;&gt;"",F86,IF(OR(AND(Sheet3!AC86="14:00",Q86&gt;0),AND(R86&lt;&gt;"",J86&gt;1)),"",IF(AND(J86&gt;=4,Sheet2!F86=0,H86&gt;5),"上架●",IF(OR(AND(J86=0,H86&lt;12),AND(J86&lt;4,H86&lt;=5,Sheet2!F86=1)),IF(Sheet2!F86=1,"下架●",""),IF(AND(J86&lt;=4,Sheet2!F86=1),"問合●",""))))),"")</f>
        <v/>
      </c>
      <c r="G86" s="40" cm="1">
        <f t="array" aca="1" ref="G86" ca="1">IFERROR(COUNTIF(INDIRECT(Sheet2!$W$2&amp;"F"&amp;Sheet2!B86&amp;":F"&amp;Sheet2!D86),"&lt;="&amp;Sheet3!L86*手数料),0)</f>
        <v>0</v>
      </c>
      <c r="H86" s="1">
        <f ca="1">IF(AND(Sheet2!L86=0,J86+L86+N86&lt;&gt;0),J86+L86+N86,Sheet2!L86)</f>
        <v>0</v>
      </c>
      <c r="I86" s="25" t="str">
        <f ca="1">HYPERLINK("https://www.qoo10.jp/GMKT.INC/Goods/Goods.aspx?goodscode="&amp;A86,IF(Sheet2!F86=0,"在庫切れ","出品中"))</f>
        <v>在庫切れ</v>
      </c>
      <c r="J86">
        <v>0</v>
      </c>
      <c r="K86" s="29"/>
      <c r="L86">
        <v>0</v>
      </c>
      <c r="M86" t="s">
        <v>130</v>
      </c>
      <c r="N86">
        <v>0</v>
      </c>
      <c r="O86" t="s">
        <v>25</v>
      </c>
      <c r="P86" t="str" cm="1">
        <f t="array" aca="1" ref="P86" ca="1">IF(発送日=0.583333333333333,"14:00",発送日)&amp;"/"&amp;Sheet3!AC86</f>
        <v>3/14</v>
      </c>
      <c r="Q86" cm="1">
        <f t="array" aca="1" ref="Q86" ca="1">VALUE(_xlfn.XLOOKUP(INDIRECT("A"&amp;ROW()),Sheet5!A:A,Sheet5!K:K,"",0,1))</f>
        <v>0</v>
      </c>
      <c r="R86" s="52" t="str" cm="1">
        <f t="array" aca="1" ref="R8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86" s="5" cm="1">
        <f t="array" aca="1" ref="S86" ca="1">VALUE(_xlfn.XLOOKUP(INDIRECT("A"&amp;ROW()),Sheet5!A:A,Sheet5!I:I,"",0,1))</f>
        <v>13292</v>
      </c>
      <c r="T86">
        <v>800</v>
      </c>
      <c r="U86" s="20" t="str">
        <f>IFERROR(_xlfn.LET(_xlpm.quyu,Sheet4!E86:J86,IF(COUNTIF(_xlpm.quyu,"&gt;0")&gt;=4,AVERAGE(_xlpm.quyu),IF(MAX(_xlpm.quyu)&gt;0,MAX(_xlpm.quyu),""))),"")</f>
        <v/>
      </c>
      <c r="V86" s="5" t="str" cm="1">
        <f t="array" aca="1" ref="V86" ca="1">IFERROR(IF(Sheet2!S86&lt;&gt;"",Sheet2!S86,IF(Sheet4!D86&lt;&gt;"",ROUND((Sheet4!D86+Sheet1!T86)/手数料,0)*IF($V$1&lt;&gt;"",$V$1,1),ROUND((U86+T86)/手数料,0)))*IF($V$1&lt;&gt;"",$V$1,1),"")</f>
        <v/>
      </c>
      <c r="X86" s="28"/>
    </row>
    <row r="87" spans="1:24" ht="35.1" customHeight="1" x14ac:dyDescent="0.4">
      <c r="A87">
        <v>1026981107</v>
      </c>
      <c r="B87" t="s">
        <v>567</v>
      </c>
      <c r="C87" t="str">
        <f>HYPERLINK(_xlfn.XLOOKUP(A87,源!A:A,源!V:V,"",0,1),"网页")</f>
        <v>网页</v>
      </c>
      <c r="D87" s="36" t="str" cm="1">
        <f t="array" aca="1" ref="D87" ca="1">"单"&amp;Sheet2!G87&amp;"/库"&amp;IFERROR(IF(COUNTIF([1]在庫!$C:$C,INDIRECT("Sheet5!AL"&amp;ROW()))&gt;0,COUNTIF([1]在庫!$C:$C,INDIRECT("Sheet5!AL"&amp;ROW())),COUNTIF([1]在庫!$D:$D,INDIRECT("Sheet5!B"&amp;ROW()))),0)</f>
        <v>单0/库0</v>
      </c>
      <c r="E87" t="str">
        <f ca="1">IFERROR(IF(F87&lt;&gt;"",F87,IF(OR(AND(Sheet3!AC87="14:00",Q87&gt;0),AND(R87&lt;&gt;"",J87&gt;1)),"",IF(AND(J87&gt;=4,Sheet2!F87=0,H87&gt;5),"上架●",IF(OR(AND(J87=0,H87&lt;12),AND(J87&lt;4,H87&lt;=5,Sheet2!F87=1)),IF(Sheet2!F87=1,"下架●",""),IF(AND(J87&lt;=4,Sheet2!F87=1),"問合●",""))))),"")</f>
        <v/>
      </c>
      <c r="G87" s="40" cm="1">
        <f t="array" aca="1" ref="G87" ca="1">IFERROR(COUNTIF(INDIRECT(Sheet2!$W$2&amp;"F"&amp;Sheet2!B87&amp;":F"&amp;Sheet2!D87),"&lt;="&amp;Sheet3!L87*手数料),0)</f>
        <v>8</v>
      </c>
      <c r="H87" s="1">
        <f ca="1">IF(AND(Sheet2!L87=0,J87+L87+N87&lt;&gt;0),J87+L87+N87,Sheet2!L87)</f>
        <v>10</v>
      </c>
      <c r="I87" s="25" t="str">
        <f ca="1">HYPERLINK("https://www.qoo10.jp/GMKT.INC/Goods/Goods.aspx?goodscode="&amp;A87,IF(Sheet2!F87=0,"在庫切れ","出品中"))</f>
        <v>在庫切れ</v>
      </c>
      <c r="J87">
        <v>0</v>
      </c>
      <c r="K87" s="29"/>
      <c r="L87">
        <v>3</v>
      </c>
      <c r="M87" t="s">
        <v>130</v>
      </c>
      <c r="N87">
        <v>7</v>
      </c>
      <c r="O87" t="s">
        <v>25</v>
      </c>
      <c r="P87" t="str" cm="1">
        <f t="array" aca="1" ref="P87" ca="1">IF(発送日=0.583333333333333,"14:00",発送日)&amp;"/"&amp;Sheet3!AC87</f>
        <v>3/14</v>
      </c>
      <c r="Q87" cm="1">
        <f t="array" aca="1" ref="Q87" ca="1">VALUE(_xlfn.XLOOKUP(INDIRECT("A"&amp;ROW()),Sheet5!A:A,Sheet5!K:K,"",0,1))</f>
        <v>0</v>
      </c>
      <c r="R87" s="52" t="str" cm="1">
        <f t="array" aca="1" ref="R8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87" s="5" cm="1">
        <f t="array" aca="1" ref="S87" ca="1">VALUE(_xlfn.XLOOKUP(INDIRECT("A"&amp;ROW()),Sheet5!A:A,Sheet5!I:I,"",0,1))</f>
        <v>6855</v>
      </c>
      <c r="T87">
        <v>300</v>
      </c>
      <c r="U87" s="20" t="str">
        <f>IFERROR(_xlfn.LET(_xlpm.quyu,Sheet4!E87:J87,IF(COUNTIF(_xlpm.quyu,"&gt;0")&gt;=4,AVERAGE(_xlpm.quyu),IF(MAX(_xlpm.quyu)&gt;0,MAX(_xlpm.quyu),""))),"")</f>
        <v/>
      </c>
      <c r="V87" s="5" cm="1">
        <f t="array" aca="1" ref="V87" ca="1">IFERROR(IF(Sheet2!S87&lt;&gt;"",Sheet2!S87,IF(Sheet4!D87&lt;&gt;"",ROUND((Sheet4!D87+Sheet1!T87)/手数料,0)*IF($V$1&lt;&gt;"",$V$1,1),ROUND((U87+T87)/手数料,0)))*IF($V$1&lt;&gt;"",$V$1,1),"")</f>
        <v>5299</v>
      </c>
      <c r="X87" s="28"/>
    </row>
    <row r="88" spans="1:24" ht="35.1" customHeight="1" x14ac:dyDescent="0.4">
      <c r="A88">
        <v>1026981108</v>
      </c>
      <c r="B88" t="s">
        <v>568</v>
      </c>
      <c r="C88" t="str">
        <f>HYPERLINK(_xlfn.XLOOKUP(A88,源!A:A,源!V:V,"",0,1),"网页")</f>
        <v>网页</v>
      </c>
      <c r="D88" s="36" t="str" cm="1">
        <f t="array" aca="1" ref="D88" ca="1">"单"&amp;Sheet2!G88&amp;"/库"&amp;IFERROR(IF(COUNTIF([1]在庫!$C:$C,INDIRECT("Sheet5!AL"&amp;ROW()))&gt;0,COUNTIF([1]在庫!$C:$C,INDIRECT("Sheet5!AL"&amp;ROW())),COUNTIF([1]在庫!$D:$D,INDIRECT("Sheet5!B"&amp;ROW()))),0)</f>
        <v>单0/库0</v>
      </c>
      <c r="E88" t="str">
        <f ca="1">IFERROR(IF(F88&lt;&gt;"",F88,IF(OR(AND(Sheet3!AC88="14:00",Q88&gt;0),AND(R88&lt;&gt;"",J88&gt;1)),"",IF(AND(J88&gt;=4,Sheet2!F88=0,H88&gt;5),"上架●",IF(OR(AND(J88=0,H88&lt;12),AND(J88&lt;4,H88&lt;=5,Sheet2!F88=1)),IF(Sheet2!F88=1,"下架●",""),IF(AND(J88&lt;=4,Sheet2!F88=1),"問合●",""))))),"")</f>
        <v/>
      </c>
      <c r="G88" s="40" cm="1">
        <f t="array" aca="1" ref="G88" ca="1">IFERROR(COUNTIF(INDIRECT(Sheet2!$W$2&amp;"F"&amp;Sheet2!B88&amp;":F"&amp;Sheet2!D88),"&lt;="&amp;Sheet3!L88*手数料),0)</f>
        <v>10</v>
      </c>
      <c r="H88" s="1">
        <f ca="1">IF(AND(Sheet2!L88=0,J88+L88+N88&lt;&gt;0),J88+L88+N88,Sheet2!L88)</f>
        <v>12</v>
      </c>
      <c r="I88" s="25" t="str">
        <f ca="1">HYPERLINK("https://www.qoo10.jp/GMKT.INC/Goods/Goods.aspx?goodscode="&amp;A88,IF(Sheet2!F88=0,"在庫切れ","出品中"))</f>
        <v>在庫切れ</v>
      </c>
      <c r="J88">
        <v>0</v>
      </c>
      <c r="K88" s="29"/>
      <c r="L88">
        <v>4</v>
      </c>
      <c r="M88" t="s">
        <v>130</v>
      </c>
      <c r="N88">
        <v>8</v>
      </c>
      <c r="O88" t="s">
        <v>25</v>
      </c>
      <c r="P88" t="str" cm="1">
        <f t="array" aca="1" ref="P88" ca="1">IF(発送日=0.583333333333333,"14:00",発送日)&amp;"/"&amp;Sheet3!AC88</f>
        <v>3/14</v>
      </c>
      <c r="Q88" cm="1">
        <f t="array" aca="1" ref="Q88" ca="1">VALUE(_xlfn.XLOOKUP(INDIRECT("A"&amp;ROW()),Sheet5!A:A,Sheet5!K:K,"",0,1))</f>
        <v>0</v>
      </c>
      <c r="R88" s="52" t="str" cm="1">
        <f t="array" aca="1" ref="R8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88" s="5" cm="1">
        <f t="array" aca="1" ref="S88" ca="1">VALUE(_xlfn.XLOOKUP(INDIRECT("A"&amp;ROW()),Sheet5!A:A,Sheet5!I:I,"",0,1))</f>
        <v>9209</v>
      </c>
      <c r="T88">
        <v>300</v>
      </c>
      <c r="U88" s="20" t="str">
        <f>IFERROR(_xlfn.LET(_xlpm.quyu,Sheet4!E88:J88,IF(COUNTIF(_xlpm.quyu,"&gt;0")&gt;=4,AVERAGE(_xlpm.quyu),IF(MAX(_xlpm.quyu)&gt;0,MAX(_xlpm.quyu),""))),"")</f>
        <v/>
      </c>
      <c r="V88" s="5" cm="1">
        <f t="array" aca="1" ref="V88" ca="1">IFERROR(IF(Sheet2!S88&lt;&gt;"",Sheet2!S88,IF(Sheet4!D88&lt;&gt;"",ROUND((Sheet4!D88+Sheet1!T88)/手数料,0)*IF($V$1&lt;&gt;"",$V$1,1),ROUND((U88+T88)/手数料,0)))*IF($V$1&lt;&gt;"",$V$1,1),"")</f>
        <v>7837</v>
      </c>
      <c r="X88" s="28"/>
    </row>
    <row r="89" spans="1:24" ht="35.1" customHeight="1" x14ac:dyDescent="0.4">
      <c r="A89">
        <v>1026981109</v>
      </c>
      <c r="B89" t="s">
        <v>569</v>
      </c>
      <c r="C89" t="str">
        <f>HYPERLINK(_xlfn.XLOOKUP(A89,源!A:A,源!V:V,"",0,1),"网页")</f>
        <v>网页</v>
      </c>
      <c r="D89" s="36" t="str" cm="1">
        <f t="array" aca="1" ref="D89" ca="1">"单"&amp;Sheet2!G89&amp;"/库"&amp;IFERROR(IF(COUNTIF([1]在庫!$C:$C,INDIRECT("Sheet5!AL"&amp;ROW()))&gt;0,COUNTIF([1]在庫!$C:$C,INDIRECT("Sheet5!AL"&amp;ROW())),COUNTIF([1]在庫!$D:$D,INDIRECT("Sheet5!B"&amp;ROW()))),0)</f>
        <v>单0/库0</v>
      </c>
      <c r="E89" t="str">
        <f ca="1">IFERROR(IF(F89&lt;&gt;"",F89,IF(OR(AND(Sheet3!AC89="14:00",Q89&gt;0),AND(R89&lt;&gt;"",J89&gt;1)),"",IF(AND(J89&gt;=4,Sheet2!F89=0,H89&gt;5),"上架●",IF(OR(AND(J89=0,H89&lt;12),AND(J89&lt;4,H89&lt;=5,Sheet2!F89=1)),IF(Sheet2!F89=1,"下架●",""),IF(AND(J89&lt;=4,Sheet2!F89=1),"問合●",""))))),"")</f>
        <v/>
      </c>
      <c r="G89" s="40" cm="1">
        <f t="array" aca="1" ref="G89" ca="1">IFERROR(COUNTIF(INDIRECT(Sheet2!$W$2&amp;"F"&amp;Sheet2!B89&amp;":F"&amp;Sheet2!D89),"&lt;="&amp;Sheet3!L89*手数料),0)</f>
        <v>10</v>
      </c>
      <c r="H89" s="1">
        <f ca="1">IF(AND(Sheet2!L89=0,J89+L89+N89&lt;&gt;0),J89+L89+N89,Sheet2!L89)</f>
        <v>11</v>
      </c>
      <c r="I89" s="25" t="str">
        <f ca="1">HYPERLINK("https://www.qoo10.jp/GMKT.INC/Goods/Goods.aspx?goodscode="&amp;A89,IF(Sheet2!F89=0,"在庫切れ","出品中"))</f>
        <v>在庫切れ</v>
      </c>
      <c r="J89">
        <v>0</v>
      </c>
      <c r="K89" s="29"/>
      <c r="L89">
        <v>3</v>
      </c>
      <c r="M89" t="s">
        <v>130</v>
      </c>
      <c r="N89">
        <v>8</v>
      </c>
      <c r="O89" t="s">
        <v>25</v>
      </c>
      <c r="P89" t="str" cm="1">
        <f t="array" aca="1" ref="P89" ca="1">IF(発送日=0.583333333333333,"14:00",発送日)&amp;"/"&amp;Sheet3!AC89</f>
        <v>3/14</v>
      </c>
      <c r="Q89" cm="1">
        <f t="array" aca="1" ref="Q89" ca="1">VALUE(_xlfn.XLOOKUP(INDIRECT("A"&amp;ROW()),Sheet5!A:A,Sheet5!K:K,"",0,1))</f>
        <v>0</v>
      </c>
      <c r="R89" s="52" t="str" cm="1">
        <f t="array" aca="1" ref="R8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89" s="5" cm="1">
        <f t="array" aca="1" ref="S89" ca="1">VALUE(_xlfn.XLOOKUP(INDIRECT("A"&amp;ROW()),Sheet5!A:A,Sheet5!I:I,"",0,1))</f>
        <v>5943</v>
      </c>
      <c r="T89">
        <v>300</v>
      </c>
      <c r="U89" s="20" t="str">
        <f>IFERROR(_xlfn.LET(_xlpm.quyu,Sheet4!E89:J89,IF(COUNTIF(_xlpm.quyu,"&gt;0")&gt;=4,AVERAGE(_xlpm.quyu),IF(MAX(_xlpm.quyu)&gt;0,MAX(_xlpm.quyu),""))),"")</f>
        <v/>
      </c>
      <c r="V89" s="5" cm="1">
        <f t="array" aca="1" ref="V89" ca="1">IFERROR(IF(Sheet2!S89&lt;&gt;"",Sheet2!S89,IF(Sheet4!D89&lt;&gt;"",ROUND((Sheet4!D89+Sheet1!T89)/手数料,0)*IF($V$1&lt;&gt;"",$V$1,1),ROUND((U89+T89)/手数料,0)))*IF($V$1&lt;&gt;"",$V$1,1),"")</f>
        <v>4364</v>
      </c>
      <c r="X89" s="28"/>
    </row>
    <row r="90" spans="1:24" ht="35.1" customHeight="1" x14ac:dyDescent="0.4">
      <c r="A90">
        <v>1026981110</v>
      </c>
      <c r="B90" t="s">
        <v>570</v>
      </c>
      <c r="C90" t="str">
        <f>HYPERLINK(_xlfn.XLOOKUP(A90,源!A:A,源!V:V,"",0,1),"网页")</f>
        <v>网页</v>
      </c>
      <c r="D90" s="36" t="str" cm="1">
        <f t="array" aca="1" ref="D90" ca="1">"单"&amp;Sheet2!G90&amp;"/库"&amp;IFERROR(IF(COUNTIF([1]在庫!$C:$C,INDIRECT("Sheet5!AL"&amp;ROW()))&gt;0,COUNTIF([1]在庫!$C:$C,INDIRECT("Sheet5!AL"&amp;ROW())),COUNTIF([1]在庫!$D:$D,INDIRECT("Sheet5!B"&amp;ROW()))),0)</f>
        <v>单0/库0</v>
      </c>
      <c r="E90" t="str">
        <f ca="1">IFERROR(IF(F90&lt;&gt;"",F90,IF(OR(AND(Sheet3!AC90="14:00",Q90&gt;0),AND(R90&lt;&gt;"",J90&gt;1)),"",IF(AND(J90&gt;=4,Sheet2!F90=0,H90&gt;5),"上架●",IF(OR(AND(J90=0,H90&lt;12),AND(J90&lt;4,H90&lt;=5,Sheet2!F90=1)),IF(Sheet2!F90=1,"下架●",""),IF(AND(J90&lt;=4,Sheet2!F90=1),"問合●",""))))),"")</f>
        <v/>
      </c>
      <c r="G90" s="40" cm="1">
        <f t="array" aca="1" ref="G90" ca="1">IFERROR(COUNTIF(INDIRECT(Sheet2!$W$2&amp;"F"&amp;Sheet2!B90&amp;":F"&amp;Sheet2!D90),"&lt;="&amp;Sheet3!L90*手数料),0)</f>
        <v>9</v>
      </c>
      <c r="H90" s="1">
        <f ca="1">IF(AND(Sheet2!L90=0,J90+L90+N90&lt;&gt;0),J90+L90+N90,Sheet2!L90)</f>
        <v>9</v>
      </c>
      <c r="I90" s="25" t="str">
        <f ca="1">HYPERLINK("https://www.qoo10.jp/GMKT.INC/Goods/Goods.aspx?goodscode="&amp;A90,IF(Sheet2!F90=0,"在庫切れ","出品中"))</f>
        <v>在庫切れ</v>
      </c>
      <c r="J90">
        <v>0</v>
      </c>
      <c r="K90" s="29"/>
      <c r="L90">
        <v>2</v>
      </c>
      <c r="M90" t="s">
        <v>130</v>
      </c>
      <c r="N90">
        <v>7</v>
      </c>
      <c r="O90" t="s">
        <v>25</v>
      </c>
      <c r="P90" t="str" cm="1">
        <f t="array" aca="1" ref="P90" ca="1">IF(発送日=0.583333333333333,"14:00",発送日)&amp;"/"&amp;Sheet3!AC90</f>
        <v>3/14</v>
      </c>
      <c r="Q90" cm="1">
        <f t="array" aca="1" ref="Q90" ca="1">VALUE(_xlfn.XLOOKUP(INDIRECT("A"&amp;ROW()),Sheet5!A:A,Sheet5!K:K,"",0,1))</f>
        <v>0</v>
      </c>
      <c r="R90" s="52" t="str" cm="1">
        <f t="array" aca="1" ref="R9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90" s="5" cm="1">
        <f t="array" aca="1" ref="S90" ca="1">VALUE(_xlfn.XLOOKUP(INDIRECT("A"&amp;ROW()),Sheet5!A:A,Sheet5!I:I,"",0,1))</f>
        <v>6305</v>
      </c>
      <c r="T90">
        <v>800</v>
      </c>
      <c r="U90" s="20" t="str">
        <f>IFERROR(_xlfn.LET(_xlpm.quyu,Sheet4!E90:J90,IF(COUNTIF(_xlpm.quyu,"&gt;0")&gt;=4,AVERAGE(_xlpm.quyu),IF(MAX(_xlpm.quyu)&gt;0,MAX(_xlpm.quyu),""))),"")</f>
        <v/>
      </c>
      <c r="V90" s="5" cm="1">
        <f t="array" aca="1" ref="V90" ca="1">IFERROR(IF(Sheet2!S90&lt;&gt;"",Sheet2!S90,IF(Sheet4!D90&lt;&gt;"",ROUND((Sheet4!D90+Sheet1!T90)/手数料,0)*IF($V$1&lt;&gt;"",$V$1,1),ROUND((U90+T90)/手数料,0)))*IF($V$1&lt;&gt;"",$V$1,1),"")</f>
        <v>5219</v>
      </c>
      <c r="X90" s="28"/>
    </row>
    <row r="91" spans="1:24" ht="35.1" customHeight="1" x14ac:dyDescent="0.4">
      <c r="A91">
        <v>1026981111</v>
      </c>
      <c r="B91" t="s">
        <v>571</v>
      </c>
      <c r="C91" t="str">
        <f>HYPERLINK(_xlfn.XLOOKUP(A91,源!A:A,源!V:V,"",0,1),"网页")</f>
        <v>网页</v>
      </c>
      <c r="D91" s="36" t="str" cm="1">
        <f t="array" aca="1" ref="D91" ca="1">"单"&amp;Sheet2!G91&amp;"/库"&amp;IFERROR(IF(COUNTIF([1]在庫!$C:$C,INDIRECT("Sheet5!AL"&amp;ROW()))&gt;0,COUNTIF([1]在庫!$C:$C,INDIRECT("Sheet5!AL"&amp;ROW())),COUNTIF([1]在庫!$D:$D,INDIRECT("Sheet5!B"&amp;ROW()))),0)</f>
        <v>单0/库0</v>
      </c>
      <c r="E91" t="str">
        <f ca="1">IFERROR(IF(F91&lt;&gt;"",F91,IF(OR(AND(Sheet3!AC91="14:00",Q91&gt;0),AND(R91&lt;&gt;"",J91&gt;1)),"",IF(AND(J91&gt;=4,Sheet2!F91=0,H91&gt;5),"上架●",IF(OR(AND(J91=0,H91&lt;12),AND(J91&lt;4,H91&lt;=5,Sheet2!F91=1)),IF(Sheet2!F91=1,"下架●",""),IF(AND(J91&lt;=4,Sheet2!F91=1),"問合●",""))))),"")</f>
        <v/>
      </c>
      <c r="G91" s="40" cm="1">
        <f t="array" aca="1" ref="G91" ca="1">IFERROR(COUNTIF(INDIRECT(Sheet2!$W$2&amp;"F"&amp;Sheet2!B91&amp;":F"&amp;Sheet2!D91),"&lt;="&amp;Sheet3!L91*手数料),0)</f>
        <v>7</v>
      </c>
      <c r="H91" s="1">
        <f ca="1">IF(AND(Sheet2!L91=0,J91+L91+N91&lt;&gt;0),J91+L91+N91,Sheet2!L91)</f>
        <v>9</v>
      </c>
      <c r="I91" s="25" t="str">
        <f ca="1">HYPERLINK("https://www.qoo10.jp/GMKT.INC/Goods/Goods.aspx?goodscode="&amp;A91,IF(Sheet2!F91=0,"在庫切れ","出品中"))</f>
        <v>在庫切れ</v>
      </c>
      <c r="J91">
        <v>0</v>
      </c>
      <c r="K91" s="29"/>
      <c r="L91">
        <v>2</v>
      </c>
      <c r="M91" t="s">
        <v>130</v>
      </c>
      <c r="N91">
        <v>7</v>
      </c>
      <c r="O91" t="s">
        <v>25</v>
      </c>
      <c r="P91" t="str" cm="1">
        <f t="array" aca="1" ref="P91" ca="1">IF(発送日=0.583333333333333,"14:00",発送日)&amp;"/"&amp;Sheet3!AC91</f>
        <v>3/14</v>
      </c>
      <c r="Q91" cm="1">
        <f t="array" aca="1" ref="Q91" ca="1">VALUE(_xlfn.XLOOKUP(INDIRECT("A"&amp;ROW()),Sheet5!A:A,Sheet5!K:K,"",0,1))</f>
        <v>0</v>
      </c>
      <c r="R91" s="52" t="str" cm="1">
        <f t="array" aca="1" ref="R9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91" s="5" cm="1">
        <f t="array" aca="1" ref="S91" ca="1">VALUE(_xlfn.XLOOKUP(INDIRECT("A"&amp;ROW()),Sheet5!A:A,Sheet5!I:I,"",0,1))</f>
        <v>6583</v>
      </c>
      <c r="T91">
        <v>300</v>
      </c>
      <c r="U91" s="20" t="str">
        <f>IFERROR(_xlfn.LET(_xlpm.quyu,Sheet4!E91:J91,IF(COUNTIF(_xlpm.quyu,"&gt;0")&gt;=4,AVERAGE(_xlpm.quyu),IF(MAX(_xlpm.quyu)&gt;0,MAX(_xlpm.quyu),""))),"")</f>
        <v/>
      </c>
      <c r="V91" s="5" cm="1">
        <f t="array" aca="1" ref="V91" ca="1">IFERROR(IF(Sheet2!S91&lt;&gt;"",Sheet2!S91,IF(Sheet4!D91&lt;&gt;"",ROUND((Sheet4!D91+Sheet1!T91)/手数料,0)*IF($V$1&lt;&gt;"",$V$1,1),ROUND((U91+T91)/手数料,0)))*IF($V$1&lt;&gt;"",$V$1,1),"")</f>
        <v>4977</v>
      </c>
      <c r="X91" s="28"/>
    </row>
    <row r="92" spans="1:24" ht="35.1" customHeight="1" x14ac:dyDescent="0.4">
      <c r="A92">
        <v>1026981112</v>
      </c>
      <c r="B92" t="s">
        <v>572</v>
      </c>
      <c r="C92" t="str">
        <f>HYPERLINK(_xlfn.XLOOKUP(A92,源!A:A,源!V:V,"",0,1),"网页")</f>
        <v>网页</v>
      </c>
      <c r="D92" s="36" t="str" cm="1">
        <f t="array" aca="1" ref="D92" ca="1">"单"&amp;Sheet2!G92&amp;"/库"&amp;IFERROR(IF(COUNTIF([1]在庫!$C:$C,INDIRECT("Sheet5!AL"&amp;ROW()))&gt;0,COUNTIF([1]在庫!$C:$C,INDIRECT("Sheet5!AL"&amp;ROW())),COUNTIF([1]在庫!$D:$D,INDIRECT("Sheet5!B"&amp;ROW()))),0)</f>
        <v>单0/库0</v>
      </c>
      <c r="E92" t="str">
        <f ca="1">IFERROR(IF(F92&lt;&gt;"",F92,IF(OR(AND(Sheet3!AC92="14:00",Q92&gt;0),AND(R92&lt;&gt;"",J92&gt;1)),"",IF(AND(J92&gt;=4,Sheet2!F92=0,H92&gt;5),"上架●",IF(OR(AND(J92=0,H92&lt;12),AND(J92&lt;4,H92&lt;=5,Sheet2!F92=1)),IF(Sheet2!F92=1,"下架●",""),IF(AND(J92&lt;=4,Sheet2!F92=1),"問合●",""))))),"")</f>
        <v/>
      </c>
      <c r="G92" s="40" cm="1">
        <f t="array" aca="1" ref="G92" ca="1">IFERROR(COUNTIF(INDIRECT(Sheet2!$W$2&amp;"F"&amp;Sheet2!B92&amp;":F"&amp;Sheet2!D92),"&lt;="&amp;Sheet3!L92*手数料),0)</f>
        <v>7</v>
      </c>
      <c r="H92" s="1">
        <f ca="1">IF(AND(Sheet2!L92=0,J92+L92+N92&lt;&gt;0),J92+L92+N92,Sheet2!L92)</f>
        <v>7</v>
      </c>
      <c r="I92" s="25" t="str">
        <f ca="1">HYPERLINK("https://www.qoo10.jp/GMKT.INC/Goods/Goods.aspx?goodscode="&amp;A92,IF(Sheet2!F92=0,"在庫切れ","出品中"))</f>
        <v>在庫切れ</v>
      </c>
      <c r="J92">
        <v>0</v>
      </c>
      <c r="K92" s="29"/>
      <c r="L92">
        <v>1</v>
      </c>
      <c r="M92" t="s">
        <v>130</v>
      </c>
      <c r="N92">
        <v>6</v>
      </c>
      <c r="O92" t="s">
        <v>25</v>
      </c>
      <c r="P92" t="str" cm="1">
        <f t="array" aca="1" ref="P92" ca="1">IF(発送日=0.583333333333333,"14:00",発送日)&amp;"/"&amp;Sheet3!AC92</f>
        <v>3/14</v>
      </c>
      <c r="Q92" cm="1">
        <f t="array" aca="1" ref="Q92" ca="1">VALUE(_xlfn.XLOOKUP(INDIRECT("A"&amp;ROW()),Sheet5!A:A,Sheet5!K:K,"",0,1))</f>
        <v>0</v>
      </c>
      <c r="R92" s="52" t="str" cm="1">
        <f t="array" aca="1" ref="R9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92" s="5" cm="1">
        <f t="array" aca="1" ref="S92" ca="1">VALUE(_xlfn.XLOOKUP(INDIRECT("A"&amp;ROW()),Sheet5!A:A,Sheet5!I:I,"",0,1))</f>
        <v>9408</v>
      </c>
      <c r="T92">
        <v>800</v>
      </c>
      <c r="U92" s="20" t="str">
        <f>IFERROR(_xlfn.LET(_xlpm.quyu,Sheet4!E92:J92,IF(COUNTIF(_xlpm.quyu,"&gt;0")&gt;=4,AVERAGE(_xlpm.quyu),IF(MAX(_xlpm.quyu)&gt;0,MAX(_xlpm.quyu),""))),"")</f>
        <v/>
      </c>
      <c r="V92" s="5" cm="1">
        <f t="array" aca="1" ref="V92" ca="1">IFERROR(IF(Sheet2!S92&lt;&gt;"",Sheet2!S92,IF(Sheet4!D92&lt;&gt;"",ROUND((Sheet4!D92+Sheet1!T92)/手数料,0)*IF($V$1&lt;&gt;"",$V$1,1),ROUND((U92+T92)/手数料,0)))*IF($V$1&lt;&gt;"",$V$1,1),"")</f>
        <v>8265</v>
      </c>
      <c r="X92" s="28"/>
    </row>
    <row r="93" spans="1:24" ht="35.1" customHeight="1" x14ac:dyDescent="0.4">
      <c r="A93">
        <v>1026981113</v>
      </c>
      <c r="B93" t="s">
        <v>573</v>
      </c>
      <c r="C93" t="str">
        <f>HYPERLINK(_xlfn.XLOOKUP(A93,源!A:A,源!V:V,"",0,1),"网页")</f>
        <v>网页</v>
      </c>
      <c r="D93" s="36" t="str" cm="1">
        <f t="array" aca="1" ref="D93" ca="1">"单"&amp;Sheet2!G93&amp;"/库"&amp;IFERROR(IF(COUNTIF([1]在庫!$C:$C,INDIRECT("Sheet5!AL"&amp;ROW()))&gt;0,COUNTIF([1]在庫!$C:$C,INDIRECT("Sheet5!AL"&amp;ROW())),COUNTIF([1]在庫!$D:$D,INDIRECT("Sheet5!B"&amp;ROW()))),0)</f>
        <v>单0/库0</v>
      </c>
      <c r="E93" t="str">
        <f ca="1">IFERROR(IF(F93&lt;&gt;"",F93,IF(OR(AND(Sheet3!AC93="14:00",Q93&gt;0),AND(R93&lt;&gt;"",J93&gt;1)),"",IF(AND(J93&gt;=4,Sheet2!F93=0,H93&gt;5),"上架●",IF(OR(AND(J93=0,H93&lt;12),AND(J93&lt;4,H93&lt;=5,Sheet2!F93=1)),IF(Sheet2!F93=1,"下架●",""),IF(AND(J93&lt;=4,Sheet2!F93=1),"問合●",""))))),"")</f>
        <v/>
      </c>
      <c r="G93" s="40" cm="1">
        <f t="array" aca="1" ref="G93" ca="1">IFERROR(COUNTIF(INDIRECT(Sheet2!$W$2&amp;"F"&amp;Sheet2!B93&amp;":F"&amp;Sheet2!D93),"&lt;="&amp;Sheet3!L93*手数料),0)</f>
        <v>8</v>
      </c>
      <c r="H93" s="1">
        <f ca="1">IF(AND(Sheet2!L93=0,J93+L93+N93&lt;&gt;0),J93+L93+N93,Sheet2!L93)</f>
        <v>10</v>
      </c>
      <c r="I93" s="25" t="str">
        <f ca="1">HYPERLINK("https://www.qoo10.jp/GMKT.INC/Goods/Goods.aspx?goodscode="&amp;A93,IF(Sheet2!F93=0,"在庫切れ","出品中"))</f>
        <v>在庫切れ</v>
      </c>
      <c r="J93">
        <v>0</v>
      </c>
      <c r="K93" s="29"/>
      <c r="L93">
        <v>3</v>
      </c>
      <c r="M93" t="s">
        <v>130</v>
      </c>
      <c r="N93">
        <v>7</v>
      </c>
      <c r="O93" t="s">
        <v>25</v>
      </c>
      <c r="P93" t="str" cm="1">
        <f t="array" aca="1" ref="P93" ca="1">IF(発送日=0.583333333333333,"14:00",発送日)&amp;"/"&amp;Sheet3!AC93</f>
        <v>3/14</v>
      </c>
      <c r="Q93" cm="1">
        <f t="array" aca="1" ref="Q93" ca="1">VALUE(_xlfn.XLOOKUP(INDIRECT("A"&amp;ROW()),Sheet5!A:A,Sheet5!K:K,"",0,1))</f>
        <v>0</v>
      </c>
      <c r="R93" s="52" t="str" cm="1">
        <f t="array" aca="1" ref="R9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93" s="5" cm="1">
        <f t="array" aca="1" ref="S93" ca="1">VALUE(_xlfn.XLOOKUP(INDIRECT("A"&amp;ROW()),Sheet5!A:A,Sheet5!I:I,"",0,1))</f>
        <v>9104</v>
      </c>
      <c r="T93">
        <v>300</v>
      </c>
      <c r="U93" s="20" t="str">
        <f>IFERROR(_xlfn.LET(_xlpm.quyu,Sheet4!E93:J93,IF(COUNTIF(_xlpm.quyu,"&gt;0")&gt;=4,AVERAGE(_xlpm.quyu),IF(MAX(_xlpm.quyu)&gt;0,MAX(_xlpm.quyu),""))),"")</f>
        <v/>
      </c>
      <c r="V93" s="5" cm="1">
        <f t="array" aca="1" ref="V93" ca="1">IFERROR(IF(Sheet2!S93&lt;&gt;"",Sheet2!S93,IF(Sheet4!D93&lt;&gt;"",ROUND((Sheet4!D93+Sheet1!T93)/手数料,0)*IF($V$1&lt;&gt;"",$V$1,1),ROUND((U93+T93)/手数料,0)))*IF($V$1&lt;&gt;"",$V$1,1),"")</f>
        <v>7698</v>
      </c>
      <c r="X93" s="28"/>
    </row>
    <row r="94" spans="1:24" ht="35.1" customHeight="1" x14ac:dyDescent="0.4">
      <c r="A94">
        <v>1026981114</v>
      </c>
      <c r="B94" t="s">
        <v>574</v>
      </c>
      <c r="C94" t="str">
        <f>HYPERLINK(_xlfn.XLOOKUP(A94,源!A:A,源!V:V,"",0,1),"网页")</f>
        <v>网页</v>
      </c>
      <c r="D94" s="36" t="str" cm="1">
        <f t="array" aca="1" ref="D94" ca="1">"单"&amp;Sheet2!G94&amp;"/库"&amp;IFERROR(IF(COUNTIF([1]在庫!$C:$C,INDIRECT("Sheet5!AL"&amp;ROW()))&gt;0,COUNTIF([1]在庫!$C:$C,INDIRECT("Sheet5!AL"&amp;ROW())),COUNTIF([1]在庫!$D:$D,INDIRECT("Sheet5!B"&amp;ROW()))),0)</f>
        <v>单0/库0</v>
      </c>
      <c r="E94" t="str">
        <f ca="1">IFERROR(IF(F94&lt;&gt;"",F94,IF(OR(AND(Sheet3!AC94="14:00",Q94&gt;0),AND(R94&lt;&gt;"",J94&gt;1)),"",IF(AND(J94&gt;=4,Sheet2!F94=0,H94&gt;5),"上架●",IF(OR(AND(J94=0,H94&lt;12),AND(J94&lt;4,H94&lt;=5,Sheet2!F94=1)),IF(Sheet2!F94=1,"下架●",""),IF(AND(J94&lt;=4,Sheet2!F94=1),"問合●",""))))),"")</f>
        <v/>
      </c>
      <c r="G94" s="40" cm="1">
        <f t="array" aca="1" ref="G94" ca="1">IFERROR(COUNTIF(INDIRECT(Sheet2!$W$2&amp;"F"&amp;Sheet2!B94&amp;":F"&amp;Sheet2!D94),"&lt;="&amp;Sheet3!L94*手数料),0)</f>
        <v>12</v>
      </c>
      <c r="H94" s="1">
        <f ca="1">IF(AND(Sheet2!L94=0,J94+L94+N94&lt;&gt;0),J94+L94+N94,Sheet2!L94)</f>
        <v>14</v>
      </c>
      <c r="I94" s="25" t="str">
        <f ca="1">HYPERLINK("https://www.qoo10.jp/GMKT.INC/Goods/Goods.aspx?goodscode="&amp;A94,IF(Sheet2!F94=0,"在庫切れ","出品中"))</f>
        <v>在庫切れ</v>
      </c>
      <c r="J94">
        <v>0</v>
      </c>
      <c r="K94" s="29"/>
      <c r="L94">
        <v>5</v>
      </c>
      <c r="M94" t="s">
        <v>130</v>
      </c>
      <c r="N94">
        <v>9</v>
      </c>
      <c r="O94" t="s">
        <v>25</v>
      </c>
      <c r="P94" t="str" cm="1">
        <f t="array" aca="1" ref="P94" ca="1">IF(発送日=0.583333333333333,"14:00",発送日)&amp;"/"&amp;Sheet3!AC94</f>
        <v>3/14</v>
      </c>
      <c r="Q94" cm="1">
        <f t="array" aca="1" ref="Q94" ca="1">VALUE(_xlfn.XLOOKUP(INDIRECT("A"&amp;ROW()),Sheet5!A:A,Sheet5!K:K,"",0,1))</f>
        <v>0</v>
      </c>
      <c r="R94" s="52" t="str" cm="1">
        <f t="array" aca="1" ref="R9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94" s="5" cm="1">
        <f t="array" aca="1" ref="S94" ca="1">VALUE(_xlfn.XLOOKUP(INDIRECT("A"&amp;ROW()),Sheet5!A:A,Sheet5!I:I,"",0,1))</f>
        <v>9124</v>
      </c>
      <c r="T94">
        <v>300</v>
      </c>
      <c r="U94" s="20" t="str">
        <f>IFERROR(_xlfn.LET(_xlpm.quyu,Sheet4!E94:J94,IF(COUNTIF(_xlpm.quyu,"&gt;0")&gt;=4,AVERAGE(_xlpm.quyu),IF(MAX(_xlpm.quyu)&gt;0,MAX(_xlpm.quyu),""))),"")</f>
        <v/>
      </c>
      <c r="V94" s="5" cm="1">
        <f t="array" aca="1" ref="V94" ca="1">IFERROR(IF(Sheet2!S94&lt;&gt;"",Sheet2!S94,IF(Sheet4!D94&lt;&gt;"",ROUND((Sheet4!D94+Sheet1!T94)/手数料,0)*IF($V$1&lt;&gt;"",$V$1,1),ROUND((U94+T94)/手数料,0)))*IF($V$1&lt;&gt;"",$V$1,1),"")</f>
        <v>7653</v>
      </c>
      <c r="X94" s="28"/>
    </row>
    <row r="95" spans="1:24" ht="35.1" customHeight="1" x14ac:dyDescent="0.4">
      <c r="A95">
        <v>1026981115</v>
      </c>
      <c r="B95" t="s">
        <v>575</v>
      </c>
      <c r="C95" t="str">
        <f>HYPERLINK(_xlfn.XLOOKUP(A95,源!A:A,源!V:V,"",0,1),"网页")</f>
        <v>网页</v>
      </c>
      <c r="D95" s="36" t="str" cm="1">
        <f t="array" aca="1" ref="D95" ca="1">"单"&amp;Sheet2!G95&amp;"/库"&amp;IFERROR(IF(COUNTIF([1]在庫!$C:$C,INDIRECT("Sheet5!AL"&amp;ROW()))&gt;0,COUNTIF([1]在庫!$C:$C,INDIRECT("Sheet5!AL"&amp;ROW())),COUNTIF([1]在庫!$D:$D,INDIRECT("Sheet5!B"&amp;ROW()))),0)</f>
        <v>单0/库0</v>
      </c>
      <c r="E95" t="str">
        <f ca="1">IFERROR(IF(F95&lt;&gt;"",F95,IF(OR(AND(Sheet3!AC95="14:00",Q95&gt;0),AND(R95&lt;&gt;"",J95&gt;1)),"",IF(AND(J95&gt;=4,Sheet2!F95=0,H95&gt;5),"上架●",IF(OR(AND(J95=0,H95&lt;12),AND(J95&lt;4,H95&lt;=5,Sheet2!F95=1)),IF(Sheet2!F95=1,"下架●",""),IF(AND(J95&lt;=4,Sheet2!F95=1),"問合●",""))))),"")</f>
        <v/>
      </c>
      <c r="G95" s="40" cm="1">
        <f t="array" aca="1" ref="G95" ca="1">IFERROR(COUNTIF(INDIRECT(Sheet2!$W$2&amp;"F"&amp;Sheet2!B95&amp;":F"&amp;Sheet2!D95),"&lt;="&amp;Sheet3!L95*手数料),0)</f>
        <v>7</v>
      </c>
      <c r="H95" s="1">
        <f ca="1">IF(AND(Sheet2!L95=0,J95+L95+N95&lt;&gt;0),J95+L95+N95,Sheet2!L95)</f>
        <v>9</v>
      </c>
      <c r="I95" s="25" t="str">
        <f ca="1">HYPERLINK("https://www.qoo10.jp/GMKT.INC/Goods/Goods.aspx?goodscode="&amp;A95,IF(Sheet2!F95=0,"在庫切れ","出品中"))</f>
        <v>在庫切れ</v>
      </c>
      <c r="J95">
        <v>0</v>
      </c>
      <c r="K95" s="29"/>
      <c r="L95">
        <v>2</v>
      </c>
      <c r="M95" t="s">
        <v>130</v>
      </c>
      <c r="N95">
        <v>7</v>
      </c>
      <c r="O95" t="s">
        <v>25</v>
      </c>
      <c r="P95" t="str" cm="1">
        <f t="array" aca="1" ref="P95" ca="1">IF(発送日=0.583333333333333,"14:00",発送日)&amp;"/"&amp;Sheet3!AC95</f>
        <v>3/14</v>
      </c>
      <c r="Q95" cm="1">
        <f t="array" aca="1" ref="Q95" ca="1">VALUE(_xlfn.XLOOKUP(INDIRECT("A"&amp;ROW()),Sheet5!A:A,Sheet5!K:K,"",0,1))</f>
        <v>0</v>
      </c>
      <c r="R95" s="52" t="str" cm="1">
        <f t="array" aca="1" ref="R9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95" s="5" cm="1">
        <f t="array" aca="1" ref="S95" ca="1">VALUE(_xlfn.XLOOKUP(INDIRECT("A"&amp;ROW()),Sheet5!A:A,Sheet5!I:I,"",0,1))</f>
        <v>9689</v>
      </c>
      <c r="T95">
        <v>300</v>
      </c>
      <c r="U95" s="20" t="str">
        <f>IFERROR(_xlfn.LET(_xlpm.quyu,Sheet4!E95:J95,IF(COUNTIF(_xlpm.quyu,"&gt;0")&gt;=4,AVERAGE(_xlpm.quyu),IF(MAX(_xlpm.quyu)&gt;0,MAX(_xlpm.quyu),""))),"")</f>
        <v/>
      </c>
      <c r="V95" s="5" cm="1">
        <f t="array" aca="1" ref="V95" ca="1">IFERROR(IF(Sheet2!S95&lt;&gt;"",Sheet2!S95,IF(Sheet4!D95&lt;&gt;"",ROUND((Sheet4!D95+Sheet1!T95)/手数料,0)*IF($V$1&lt;&gt;"",$V$1,1),ROUND((U95+T95)/手数料,0)))*IF($V$1&lt;&gt;"",$V$1,1),"")</f>
        <v>8257</v>
      </c>
      <c r="X95" s="28"/>
    </row>
    <row r="96" spans="1:24" ht="35.1" customHeight="1" x14ac:dyDescent="0.4">
      <c r="A96">
        <v>1026981116</v>
      </c>
      <c r="B96" t="s">
        <v>576</v>
      </c>
      <c r="C96" t="str">
        <f>HYPERLINK(_xlfn.XLOOKUP(A96,源!A:A,源!V:V,"",0,1),"网页")</f>
        <v>网页</v>
      </c>
      <c r="D96" s="36" t="str" cm="1">
        <f t="array" aca="1" ref="D96" ca="1">"单"&amp;Sheet2!G96&amp;"/库"&amp;IFERROR(IF(COUNTIF([1]在庫!$C:$C,INDIRECT("Sheet5!AL"&amp;ROW()))&gt;0,COUNTIF([1]在庫!$C:$C,INDIRECT("Sheet5!AL"&amp;ROW())),COUNTIF([1]在庫!$D:$D,INDIRECT("Sheet5!B"&amp;ROW()))),0)</f>
        <v>单0/库0</v>
      </c>
      <c r="E96" t="str">
        <f ca="1">IFERROR(IF(F96&lt;&gt;"",F96,IF(OR(AND(Sheet3!AC96="14:00",Q96&gt;0),AND(R96&lt;&gt;"",J96&gt;1)),"",IF(AND(J96&gt;=4,Sheet2!F96=0,H96&gt;5),"上架●",IF(OR(AND(J96=0,H96&lt;12),AND(J96&lt;4,H96&lt;=5,Sheet2!F96=1)),IF(Sheet2!F96=1,"下架●",""),IF(AND(J96&lt;=4,Sheet2!F96=1),"問合●",""))))),"")</f>
        <v/>
      </c>
      <c r="G96" s="40" cm="1">
        <f t="array" aca="1" ref="G96" ca="1">IFERROR(COUNTIF(INDIRECT(Sheet2!$W$2&amp;"F"&amp;Sheet2!B96&amp;":F"&amp;Sheet2!D96),"&lt;="&amp;Sheet3!L96*手数料),0)</f>
        <v>7</v>
      </c>
      <c r="H96" s="1">
        <f ca="1">IF(AND(Sheet2!L96=0,J96+L96+N96&lt;&gt;0),J96+L96+N96,Sheet2!L96)</f>
        <v>9</v>
      </c>
      <c r="I96" s="25" t="str">
        <f ca="1">HYPERLINK("https://www.qoo10.jp/GMKT.INC/Goods/Goods.aspx?goodscode="&amp;A96,IF(Sheet2!F96=0,"在庫切れ","出品中"))</f>
        <v>在庫切れ</v>
      </c>
      <c r="J96">
        <v>0</v>
      </c>
      <c r="K96" s="29"/>
      <c r="L96">
        <v>2</v>
      </c>
      <c r="M96" t="s">
        <v>130</v>
      </c>
      <c r="N96">
        <v>7</v>
      </c>
      <c r="O96" t="s">
        <v>25</v>
      </c>
      <c r="P96" t="str" cm="1">
        <f t="array" aca="1" ref="P96" ca="1">IF(発送日=0.583333333333333,"14:00",発送日)&amp;"/"&amp;Sheet3!AC96</f>
        <v>3/14</v>
      </c>
      <c r="Q96" cm="1">
        <f t="array" aca="1" ref="Q96" ca="1">VALUE(_xlfn.XLOOKUP(INDIRECT("A"&amp;ROW()),Sheet5!A:A,Sheet5!K:K,"",0,1))</f>
        <v>0</v>
      </c>
      <c r="R96" s="52" t="str" cm="1">
        <f t="array" aca="1" ref="R9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96" s="5" cm="1">
        <f t="array" aca="1" ref="S96" ca="1">VALUE(_xlfn.XLOOKUP(INDIRECT("A"&amp;ROW()),Sheet5!A:A,Sheet5!I:I,"",0,1))</f>
        <v>9689</v>
      </c>
      <c r="T96">
        <v>300</v>
      </c>
      <c r="U96" s="20" t="str">
        <f>IFERROR(_xlfn.LET(_xlpm.quyu,Sheet4!E96:J96,IF(COUNTIF(_xlpm.quyu,"&gt;0")&gt;=4,AVERAGE(_xlpm.quyu),IF(MAX(_xlpm.quyu)&gt;0,MAX(_xlpm.quyu),""))),"")</f>
        <v/>
      </c>
      <c r="V96" s="5" cm="1">
        <f t="array" aca="1" ref="V96" ca="1">IFERROR(IF(Sheet2!S96&lt;&gt;"",Sheet2!S96,IF(Sheet4!D96&lt;&gt;"",ROUND((Sheet4!D96+Sheet1!T96)/手数料,0)*IF($V$1&lt;&gt;"",$V$1,1),ROUND((U96+T96)/手数料,0)))*IF($V$1&lt;&gt;"",$V$1,1),"")</f>
        <v>8257</v>
      </c>
      <c r="X96" s="28"/>
    </row>
    <row r="97" spans="1:24" ht="35.1" customHeight="1" x14ac:dyDescent="0.4">
      <c r="A97">
        <v>1026981117</v>
      </c>
      <c r="B97" t="s">
        <v>577</v>
      </c>
      <c r="C97" t="str">
        <f>HYPERLINK(_xlfn.XLOOKUP(A97,源!A:A,源!V:V,"",0,1),"网页")</f>
        <v>网页</v>
      </c>
      <c r="D97" s="36" t="str" cm="1">
        <f t="array" aca="1" ref="D97" ca="1">"单"&amp;Sheet2!G97&amp;"/库"&amp;IFERROR(IF(COUNTIF([1]在庫!$C:$C,INDIRECT("Sheet5!AL"&amp;ROW()))&gt;0,COUNTIF([1]在庫!$C:$C,INDIRECT("Sheet5!AL"&amp;ROW())),COUNTIF([1]在庫!$D:$D,INDIRECT("Sheet5!B"&amp;ROW()))),0)</f>
        <v>单0/库0</v>
      </c>
      <c r="E97" t="str">
        <f ca="1">IFERROR(IF(F97&lt;&gt;"",F97,IF(OR(AND(Sheet3!AC97="14:00",Q97&gt;0),AND(R97&lt;&gt;"",J97&gt;1)),"",IF(AND(J97&gt;=4,Sheet2!F97=0,H97&gt;5),"上架●",IF(OR(AND(J97=0,H97&lt;12),AND(J97&lt;4,H97&lt;=5,Sheet2!F97=1)),IF(Sheet2!F97=1,"下架●",""),IF(AND(J97&lt;=4,Sheet2!F97=1),"問合●",""))))),"")</f>
        <v/>
      </c>
      <c r="G97" s="40" cm="1">
        <f t="array" aca="1" ref="G97" ca="1">IFERROR(COUNTIF(INDIRECT(Sheet2!$W$2&amp;"F"&amp;Sheet2!B97&amp;":F"&amp;Sheet2!D97),"&lt;="&amp;Sheet3!L97*手数料),0)</f>
        <v>8</v>
      </c>
      <c r="H97" s="1">
        <f ca="1">IF(AND(Sheet2!L97=0,J97+L97+N97&lt;&gt;0),J97+L97+N97,Sheet2!L97)</f>
        <v>10</v>
      </c>
      <c r="I97" s="25" t="str">
        <f ca="1">HYPERLINK("https://www.qoo10.jp/GMKT.INC/Goods/Goods.aspx?goodscode="&amp;A97,IF(Sheet2!F97=0,"在庫切れ","出品中"))</f>
        <v>在庫切れ</v>
      </c>
      <c r="J97">
        <v>0</v>
      </c>
      <c r="K97" s="29"/>
      <c r="L97">
        <v>3</v>
      </c>
      <c r="M97" t="s">
        <v>130</v>
      </c>
      <c r="N97">
        <v>7</v>
      </c>
      <c r="O97" t="s">
        <v>25</v>
      </c>
      <c r="P97" t="str" cm="1">
        <f t="array" aca="1" ref="P97" ca="1">IF(発送日=0.583333333333333,"14:00",発送日)&amp;"/"&amp;Sheet3!AC97</f>
        <v>3/14</v>
      </c>
      <c r="Q97" cm="1">
        <f t="array" aca="1" ref="Q97" ca="1">VALUE(_xlfn.XLOOKUP(INDIRECT("A"&amp;ROW()),Sheet5!A:A,Sheet5!K:K,"",0,1))</f>
        <v>0</v>
      </c>
      <c r="R97" s="52" t="str" cm="1">
        <f t="array" aca="1" ref="R9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97" s="5" cm="1">
        <f t="array" aca="1" ref="S97" ca="1">VALUE(_xlfn.XLOOKUP(INDIRECT("A"&amp;ROW()),Sheet5!A:A,Sheet5!I:I,"",0,1))</f>
        <v>9600</v>
      </c>
      <c r="T97">
        <v>300</v>
      </c>
      <c r="U97" s="20" t="str">
        <f>IFERROR(_xlfn.LET(_xlpm.quyu,Sheet4!E97:J97,IF(COUNTIF(_xlpm.quyu,"&gt;0")&gt;=4,AVERAGE(_xlpm.quyu),IF(MAX(_xlpm.quyu)&gt;0,MAX(_xlpm.quyu),""))),"")</f>
        <v/>
      </c>
      <c r="V97" s="5" cm="1">
        <f t="array" aca="1" ref="V97" ca="1">IFERROR(IF(Sheet2!S97&lt;&gt;"",Sheet2!S97,IF(Sheet4!D97&lt;&gt;"",ROUND((Sheet4!D97+Sheet1!T97)/手数料,0)*IF($V$1&lt;&gt;"",$V$1,1),ROUND((U97+T97)/手数料,0)))*IF($V$1&lt;&gt;"",$V$1,1),"")</f>
        <v>8224</v>
      </c>
      <c r="X97" s="28"/>
    </row>
    <row r="98" spans="1:24" ht="35.1" customHeight="1" x14ac:dyDescent="0.4">
      <c r="A98">
        <v>1026981118</v>
      </c>
      <c r="B98" t="s">
        <v>578</v>
      </c>
      <c r="C98" t="str">
        <f>HYPERLINK(_xlfn.XLOOKUP(A98,源!A:A,源!V:V,"",0,1),"网页")</f>
        <v>网页</v>
      </c>
      <c r="D98" s="36" t="str" cm="1">
        <f t="array" aca="1" ref="D98" ca="1">"单"&amp;Sheet2!G98&amp;"/库"&amp;IFERROR(IF(COUNTIF([1]在庫!$C:$C,INDIRECT("Sheet5!AL"&amp;ROW()))&gt;0,COUNTIF([1]在庫!$C:$C,INDIRECT("Sheet5!AL"&amp;ROW())),COUNTIF([1]在庫!$D:$D,INDIRECT("Sheet5!B"&amp;ROW()))),0)</f>
        <v>单0/库0</v>
      </c>
      <c r="E98" t="str">
        <f ca="1">IFERROR(IF(F98&lt;&gt;"",F98,IF(OR(AND(Sheet3!AC98="14:00",Q98&gt;0),AND(R98&lt;&gt;"",J98&gt;1)),"",IF(AND(J98&gt;=4,Sheet2!F98=0,H98&gt;5),"上架●",IF(OR(AND(J98=0,H98&lt;12),AND(J98&lt;4,H98&lt;=5,Sheet2!F98=1)),IF(Sheet2!F98=1,"下架●",""),IF(AND(J98&lt;=4,Sheet2!F98=1),"問合●",""))))),"")</f>
        <v/>
      </c>
      <c r="G98" s="40" cm="1">
        <f t="array" aca="1" ref="G98" ca="1">IFERROR(COUNTIF(INDIRECT(Sheet2!$W$2&amp;"F"&amp;Sheet2!B98&amp;":F"&amp;Sheet2!D98),"&lt;="&amp;Sheet3!L98*手数料),0)</f>
        <v>11</v>
      </c>
      <c r="H98" s="1">
        <f ca="1">IF(AND(Sheet2!L98=0,J98+L98+N98&lt;&gt;0),J98+L98+N98,Sheet2!L98)</f>
        <v>14</v>
      </c>
      <c r="I98" s="25" t="str">
        <f ca="1">HYPERLINK("https://www.qoo10.jp/GMKT.INC/Goods/Goods.aspx?goodscode="&amp;A98,IF(Sheet2!F98=0,"在庫切れ","出品中"))</f>
        <v>在庫切れ</v>
      </c>
      <c r="J98">
        <v>0</v>
      </c>
      <c r="K98" s="29"/>
      <c r="L98">
        <v>5</v>
      </c>
      <c r="M98" t="s">
        <v>130</v>
      </c>
      <c r="N98">
        <v>9</v>
      </c>
      <c r="O98" t="s">
        <v>25</v>
      </c>
      <c r="P98" t="str" cm="1">
        <f t="array" aca="1" ref="P98" ca="1">IF(発送日=0.583333333333333,"14:00",発送日)&amp;"/"&amp;Sheet3!AC98</f>
        <v>3/14</v>
      </c>
      <c r="Q98" cm="1">
        <f t="array" aca="1" ref="Q98" ca="1">VALUE(_xlfn.XLOOKUP(INDIRECT("A"&amp;ROW()),Sheet5!A:A,Sheet5!K:K,"",0,1))</f>
        <v>0</v>
      </c>
      <c r="R98" s="52" t="str" cm="1">
        <f t="array" aca="1" ref="R9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98" s="5" cm="1">
        <f t="array" aca="1" ref="S98" ca="1">VALUE(_xlfn.XLOOKUP(INDIRECT("A"&amp;ROW()),Sheet5!A:A,Sheet5!I:I,"",0,1))</f>
        <v>9825</v>
      </c>
      <c r="T98">
        <v>300</v>
      </c>
      <c r="U98" s="20" t="str">
        <f>IFERROR(_xlfn.LET(_xlpm.quyu,Sheet4!E98:J98,IF(COUNTIF(_xlpm.quyu,"&gt;0")&gt;=4,AVERAGE(_xlpm.quyu),IF(MAX(_xlpm.quyu)&gt;0,MAX(_xlpm.quyu),""))),"")</f>
        <v/>
      </c>
      <c r="V98" s="5" cm="1">
        <f t="array" aca="1" ref="V98" ca="1">IFERROR(IF(Sheet2!S98&lt;&gt;"",Sheet2!S98,IF(Sheet4!D98&lt;&gt;"",ROUND((Sheet4!D98+Sheet1!T98)/手数料,0)*IF($V$1&lt;&gt;"",$V$1,1),ROUND((U98+T98)/手数料,0)))*IF($V$1&lt;&gt;"",$V$1,1),"")</f>
        <v>8511</v>
      </c>
      <c r="X98" s="28"/>
    </row>
    <row r="99" spans="1:24" ht="35.1" customHeight="1" x14ac:dyDescent="0.4">
      <c r="A99">
        <v>1026981119</v>
      </c>
      <c r="B99" t="s">
        <v>579</v>
      </c>
      <c r="C99" t="str">
        <f>HYPERLINK(_xlfn.XLOOKUP(A99,源!A:A,源!V:V,"",0,1),"网页")</f>
        <v>网页</v>
      </c>
      <c r="D99" s="36" t="str" cm="1">
        <f t="array" aca="1" ref="D99" ca="1">"单"&amp;Sheet2!G99&amp;"/库"&amp;IFERROR(IF(COUNTIF([1]在庫!$C:$C,INDIRECT("Sheet5!AL"&amp;ROW()))&gt;0,COUNTIF([1]在庫!$C:$C,INDIRECT("Sheet5!AL"&amp;ROW())),COUNTIF([1]在庫!$D:$D,INDIRECT("Sheet5!B"&amp;ROW()))),0)</f>
        <v>单0/库0</v>
      </c>
      <c r="E99" t="str">
        <f ca="1">IFERROR(IF(F99&lt;&gt;"",F99,IF(OR(AND(Sheet3!AC99="14:00",Q99&gt;0),AND(R99&lt;&gt;"",J99&gt;1)),"",IF(AND(J99&gt;=4,Sheet2!F99=0,H99&gt;5),"上架●",IF(OR(AND(J99=0,H99&lt;12),AND(J99&lt;4,H99&lt;=5,Sheet2!F99=1)),IF(Sheet2!F99=1,"下架●",""),IF(AND(J99&lt;=4,Sheet2!F99=1),"問合●",""))))),"")</f>
        <v/>
      </c>
      <c r="G99" s="40" cm="1">
        <f t="array" aca="1" ref="G99" ca="1">IFERROR(COUNTIF(INDIRECT(Sheet2!$W$2&amp;"F"&amp;Sheet2!B99&amp;":F"&amp;Sheet2!D99),"&lt;="&amp;Sheet3!L99*手数料),0)</f>
        <v>6</v>
      </c>
      <c r="H99" s="1">
        <f ca="1">IF(AND(Sheet2!L99=0,J99+L99+N99&lt;&gt;0),J99+L99+N99,Sheet2!L99)</f>
        <v>8</v>
      </c>
      <c r="I99" s="25" t="str">
        <f ca="1">HYPERLINK("https://www.qoo10.jp/GMKT.INC/Goods/Goods.aspx?goodscode="&amp;A99,IF(Sheet2!F99=0,"在庫切れ","出品中"))</f>
        <v>在庫切れ</v>
      </c>
      <c r="J99">
        <v>0</v>
      </c>
      <c r="K99" s="29"/>
      <c r="L99">
        <v>2</v>
      </c>
      <c r="M99" t="s">
        <v>130</v>
      </c>
      <c r="N99">
        <v>6</v>
      </c>
      <c r="O99" t="s">
        <v>25</v>
      </c>
      <c r="P99" t="str" cm="1">
        <f t="array" aca="1" ref="P99" ca="1">IF(発送日=0.583333333333333,"14:00",発送日)&amp;"/"&amp;Sheet3!AC99</f>
        <v>3/14</v>
      </c>
      <c r="Q99" cm="1">
        <f t="array" aca="1" ref="Q99" ca="1">VALUE(_xlfn.XLOOKUP(INDIRECT("A"&amp;ROW()),Sheet5!A:A,Sheet5!K:K,"",0,1))</f>
        <v>0</v>
      </c>
      <c r="R99" s="52" t="str" cm="1">
        <f t="array" aca="1" ref="R9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99" s="5" cm="1">
        <f t="array" aca="1" ref="S99" ca="1">VALUE(_xlfn.XLOOKUP(INDIRECT("A"&amp;ROW()),Sheet5!A:A,Sheet5!I:I,"",0,1))</f>
        <v>12226</v>
      </c>
      <c r="T99">
        <v>800</v>
      </c>
      <c r="U99" s="20" t="str">
        <f>IFERROR(_xlfn.LET(_xlpm.quyu,Sheet4!E99:J99,IF(COUNTIF(_xlpm.quyu,"&gt;0")&gt;=4,AVERAGE(_xlpm.quyu),IF(MAX(_xlpm.quyu)&gt;0,MAX(_xlpm.quyu),""))),"")</f>
        <v/>
      </c>
      <c r="V99" s="5" cm="1">
        <f t="array" aca="1" ref="V99" ca="1">IFERROR(IF(Sheet2!S99&lt;&gt;"",Sheet2!S99,IF(Sheet4!D99&lt;&gt;"",ROUND((Sheet4!D99+Sheet1!T99)/手数料,0)*IF($V$1&lt;&gt;"",$V$1,1),ROUND((U99+T99)/手数料,0)))*IF($V$1&lt;&gt;"",$V$1,1),"")</f>
        <v>11409</v>
      </c>
      <c r="X99" s="28"/>
    </row>
    <row r="100" spans="1:24" ht="35.1" customHeight="1" x14ac:dyDescent="0.4">
      <c r="A100">
        <v>1026981120</v>
      </c>
      <c r="B100" t="s">
        <v>580</v>
      </c>
      <c r="C100" t="str">
        <f>HYPERLINK(_xlfn.XLOOKUP(A100,源!A:A,源!V:V,"",0,1),"网页")</f>
        <v>网页</v>
      </c>
      <c r="D100" s="36" t="str" cm="1">
        <f t="array" aca="1" ref="D100" ca="1">"单"&amp;Sheet2!G100&amp;"/库"&amp;IFERROR(IF(COUNTIF([1]在庫!$C:$C,INDIRECT("Sheet5!AL"&amp;ROW()))&gt;0,COUNTIF([1]在庫!$C:$C,INDIRECT("Sheet5!AL"&amp;ROW())),COUNTIF([1]在庫!$D:$D,INDIRECT("Sheet5!B"&amp;ROW()))),0)</f>
        <v>单0/库0</v>
      </c>
      <c r="E100" t="str">
        <f ca="1">IFERROR(IF(F100&lt;&gt;"",F100,IF(OR(AND(Sheet3!AC100="14:00",Q100&gt;0),AND(R100&lt;&gt;"",J100&gt;1)),"",IF(AND(J100&gt;=4,Sheet2!F100=0,H100&gt;5),"上架●",IF(OR(AND(J100=0,H100&lt;12),AND(J100&lt;4,H100&lt;=5,Sheet2!F100=1)),IF(Sheet2!F100=1,"下架●",""),IF(AND(J100&lt;=4,Sheet2!F100=1),"問合●",""))))),"")</f>
        <v/>
      </c>
      <c r="G100" s="40" cm="1">
        <f t="array" aca="1" ref="G100" ca="1">IFERROR(COUNTIF(INDIRECT(Sheet2!$W$2&amp;"F"&amp;Sheet2!B100&amp;":F"&amp;Sheet2!D100),"&lt;="&amp;Sheet3!L100*手数料),0)</f>
        <v>5</v>
      </c>
      <c r="H100" s="1">
        <f ca="1">IF(AND(Sheet2!L100=0,J100+L100+N100&lt;&gt;0),J100+L100+N100,Sheet2!L100)</f>
        <v>7</v>
      </c>
      <c r="I100" s="25" t="str">
        <f ca="1">HYPERLINK("https://www.qoo10.jp/GMKT.INC/Goods/Goods.aspx?goodscode="&amp;A100,IF(Sheet2!F100=0,"在庫切れ","出品中"))</f>
        <v>在庫切れ</v>
      </c>
      <c r="J100">
        <v>0</v>
      </c>
      <c r="K100" s="29"/>
      <c r="L100">
        <v>1</v>
      </c>
      <c r="M100" t="s">
        <v>130</v>
      </c>
      <c r="N100">
        <v>6</v>
      </c>
      <c r="O100" t="s">
        <v>25</v>
      </c>
      <c r="P100" t="str" cm="1">
        <f t="array" aca="1" ref="P100" ca="1">IF(発送日=0.583333333333333,"14:00",発送日)&amp;"/"&amp;Sheet3!AC100</f>
        <v>3/14</v>
      </c>
      <c r="Q100" cm="1">
        <f t="array" aca="1" ref="Q100" ca="1">VALUE(_xlfn.XLOOKUP(INDIRECT("A"&amp;ROW()),Sheet5!A:A,Sheet5!K:K,"",0,1))</f>
        <v>0</v>
      </c>
      <c r="R100" s="52" t="str" cm="1">
        <f t="array" aca="1" ref="R10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00" s="5" cm="1">
        <f t="array" aca="1" ref="S100" ca="1">VALUE(_xlfn.XLOOKUP(INDIRECT("A"&amp;ROW()),Sheet5!A:A,Sheet5!I:I,"",0,1))</f>
        <v>12404</v>
      </c>
      <c r="T100">
        <v>800</v>
      </c>
      <c r="U100" s="20" t="str">
        <f>IFERROR(_xlfn.LET(_xlpm.quyu,Sheet4!E100:J100,IF(COUNTIF(_xlpm.quyu,"&gt;0")&gt;=4,AVERAGE(_xlpm.quyu),IF(MAX(_xlpm.quyu)&gt;0,MAX(_xlpm.quyu),""))),"")</f>
        <v/>
      </c>
      <c r="V100" s="5" cm="1">
        <f t="array" aca="1" ref="V100" ca="1">IFERROR(IF(Sheet2!S100&lt;&gt;"",Sheet2!S100,IF(Sheet4!D100&lt;&gt;"",ROUND((Sheet4!D100+Sheet1!T100)/手数料,0)*IF($V$1&lt;&gt;"",$V$1,1),ROUND((U100+T100)/手数料,0)))*IF($V$1&lt;&gt;"",$V$1,1),"")</f>
        <v>11622</v>
      </c>
      <c r="X100" s="28"/>
    </row>
    <row r="101" spans="1:24" ht="35.1" customHeight="1" x14ac:dyDescent="0.4">
      <c r="A101">
        <v>1026981121</v>
      </c>
      <c r="B101" t="s">
        <v>581</v>
      </c>
      <c r="C101" t="str">
        <f>HYPERLINK(_xlfn.XLOOKUP(A101,源!A:A,源!V:V,"",0,1),"网页")</f>
        <v>网页</v>
      </c>
      <c r="D101" s="36" t="str" cm="1">
        <f t="array" aca="1" ref="D101" ca="1">"单"&amp;Sheet2!G101&amp;"/库"&amp;IFERROR(IF(COUNTIF([1]在庫!$C:$C,INDIRECT("Sheet5!AL"&amp;ROW()))&gt;0,COUNTIF([1]在庫!$C:$C,INDIRECT("Sheet5!AL"&amp;ROW())),COUNTIF([1]在庫!$D:$D,INDIRECT("Sheet5!B"&amp;ROW()))),0)</f>
        <v>单0/库0</v>
      </c>
      <c r="E101" t="str">
        <f ca="1">IFERROR(IF(F101&lt;&gt;"",F101,IF(OR(AND(Sheet3!AC101="14:00",Q101&gt;0),AND(R101&lt;&gt;"",J101&gt;1)),"",IF(AND(J101&gt;=4,Sheet2!F101=0,H101&gt;5),"上架●",IF(OR(AND(J101=0,H101&lt;12),AND(J101&lt;4,H101&lt;=5,Sheet2!F101=1)),IF(Sheet2!F101=1,"下架●",""),IF(AND(J101&lt;=4,Sheet2!F101=1),"問合●",""))))),"")</f>
        <v/>
      </c>
      <c r="G101" s="40" cm="1">
        <f t="array" aca="1" ref="G101" ca="1">IFERROR(COUNTIF(INDIRECT(Sheet2!$W$2&amp;"F"&amp;Sheet2!B101&amp;":F"&amp;Sheet2!D101),"&lt;="&amp;Sheet3!L101*手数料),0)</f>
        <v>5</v>
      </c>
      <c r="H101" s="1">
        <f ca="1">IF(AND(Sheet2!L101=0,J101+L101+N101&lt;&gt;0),J101+L101+N101,Sheet2!L101)</f>
        <v>7</v>
      </c>
      <c r="I101" s="25" t="str">
        <f ca="1">HYPERLINK("https://www.qoo10.jp/GMKT.INC/Goods/Goods.aspx?goodscode="&amp;A101,IF(Sheet2!F101=0,"在庫切れ","出品中"))</f>
        <v>在庫切れ</v>
      </c>
      <c r="J101">
        <v>0</v>
      </c>
      <c r="K101" s="29"/>
      <c r="L101">
        <v>1</v>
      </c>
      <c r="M101" t="s">
        <v>130</v>
      </c>
      <c r="N101">
        <v>6</v>
      </c>
      <c r="O101" t="s">
        <v>25</v>
      </c>
      <c r="P101" t="str" cm="1">
        <f t="array" aca="1" ref="P101" ca="1">IF(発送日=0.583333333333333,"14:00",発送日)&amp;"/"&amp;Sheet3!AC101</f>
        <v>3/14</v>
      </c>
      <c r="Q101" cm="1">
        <f t="array" aca="1" ref="Q101" ca="1">VALUE(_xlfn.XLOOKUP(INDIRECT("A"&amp;ROW()),Sheet5!A:A,Sheet5!K:K,"",0,1))</f>
        <v>0</v>
      </c>
      <c r="R101" s="52" t="str" cm="1">
        <f t="array" aca="1" ref="R101"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01" s="5" cm="1">
        <f t="array" aca="1" ref="S101" ca="1">VALUE(_xlfn.XLOOKUP(INDIRECT("A"&amp;ROW()),Sheet5!A:A,Sheet5!I:I,"",0,1))</f>
        <v>12151</v>
      </c>
      <c r="T101">
        <v>800</v>
      </c>
      <c r="U101" s="20" t="str">
        <f>IFERROR(_xlfn.LET(_xlpm.quyu,Sheet4!E101:J101,IF(COUNTIF(_xlpm.quyu,"&gt;0")&gt;=4,AVERAGE(_xlpm.quyu),IF(MAX(_xlpm.quyu)&gt;0,MAX(_xlpm.quyu),""))),"")</f>
        <v/>
      </c>
      <c r="V101" s="5" cm="1">
        <f t="array" aca="1" ref="V101" ca="1">IFERROR(IF(Sheet2!S101&lt;&gt;"",Sheet2!S101,IF(Sheet4!D101&lt;&gt;"",ROUND((Sheet4!D101+Sheet1!T101)/手数料,0)*IF($V$1&lt;&gt;"",$V$1,1),ROUND((U101+T101)/手数料,0)))*IF($V$1&lt;&gt;"",$V$1,1),"")</f>
        <v>11522</v>
      </c>
      <c r="X101" s="28"/>
    </row>
    <row r="102" spans="1:24" ht="35.1" customHeight="1" x14ac:dyDescent="0.4">
      <c r="A102">
        <v>1026981122</v>
      </c>
      <c r="B102" t="s">
        <v>582</v>
      </c>
      <c r="C102" t="str">
        <f>HYPERLINK(_xlfn.XLOOKUP(A102,源!A:A,源!V:V,"",0,1),"网页")</f>
        <v>网页</v>
      </c>
      <c r="D102" s="36" t="str" cm="1">
        <f t="array" aca="1" ref="D102" ca="1">"单"&amp;Sheet2!G102&amp;"/库"&amp;IFERROR(IF(COUNTIF([1]在庫!$C:$C,INDIRECT("Sheet5!AL"&amp;ROW()))&gt;0,COUNTIF([1]在庫!$C:$C,INDIRECT("Sheet5!AL"&amp;ROW())),COUNTIF([1]在庫!$D:$D,INDIRECT("Sheet5!B"&amp;ROW()))),0)</f>
        <v>单0/库0</v>
      </c>
      <c r="E102" t="str">
        <f ca="1">IFERROR(IF(F102&lt;&gt;"",F102,IF(OR(AND(Sheet3!AC102="14:00",Q102&gt;0),AND(R102&lt;&gt;"",J102&gt;1)),"",IF(AND(J102&gt;=4,Sheet2!F102=0,H102&gt;5),"上架●",IF(OR(AND(J102=0,H102&lt;12),AND(J102&lt;4,H102&lt;=5,Sheet2!F102=1)),IF(Sheet2!F102=1,"下架●",""),IF(AND(J102&lt;=4,Sheet2!F102=1),"問合●",""))))),"")</f>
        <v/>
      </c>
      <c r="G102" s="40" cm="1">
        <f t="array" aca="1" ref="G102" ca="1">IFERROR(COUNTIF(INDIRECT(Sheet2!$W$2&amp;"F"&amp;Sheet2!B102&amp;":F"&amp;Sheet2!D102),"&lt;="&amp;Sheet3!L102*手数料),0)</f>
        <v>4</v>
      </c>
      <c r="H102" s="1">
        <f ca="1">IF(AND(Sheet2!L102=0,J102+L102+N102&lt;&gt;0),J102+L102+N102,Sheet2!L102)</f>
        <v>6</v>
      </c>
      <c r="I102" s="25" t="str">
        <f ca="1">HYPERLINK("https://www.qoo10.jp/GMKT.INC/Goods/Goods.aspx?goodscode="&amp;A102,IF(Sheet2!F102=0,"在庫切れ","出品中"))</f>
        <v>在庫切れ</v>
      </c>
      <c r="J102">
        <v>0</v>
      </c>
      <c r="K102" s="29"/>
      <c r="L102">
        <v>1</v>
      </c>
      <c r="M102" t="s">
        <v>130</v>
      </c>
      <c r="N102">
        <v>5</v>
      </c>
      <c r="O102" t="s">
        <v>25</v>
      </c>
      <c r="P102" t="str" cm="1">
        <f t="array" aca="1" ref="P102" ca="1">IF(発送日=0.583333333333333,"14:00",発送日)&amp;"/"&amp;Sheet3!AC102</f>
        <v>3/14</v>
      </c>
      <c r="Q102" cm="1">
        <f t="array" aca="1" ref="Q102" ca="1">VALUE(_xlfn.XLOOKUP(INDIRECT("A"&amp;ROW()),Sheet5!A:A,Sheet5!K:K,"",0,1))</f>
        <v>0</v>
      </c>
      <c r="R102" s="52" t="str" cm="1">
        <f t="array" aca="1" ref="R102"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02" s="5" cm="1">
        <f t="array" aca="1" ref="S102" ca="1">VALUE(_xlfn.XLOOKUP(INDIRECT("A"&amp;ROW()),Sheet5!A:A,Sheet5!I:I,"",0,1))</f>
        <v>13734</v>
      </c>
      <c r="T102">
        <v>800</v>
      </c>
      <c r="U102" s="20" t="str">
        <f>IFERROR(_xlfn.LET(_xlpm.quyu,Sheet4!E102:J102,IF(COUNTIF(_xlpm.quyu,"&gt;0")&gt;=4,AVERAGE(_xlpm.quyu),IF(MAX(_xlpm.quyu)&gt;0,MAX(_xlpm.quyu),""))),"")</f>
        <v/>
      </c>
      <c r="V102" s="5" cm="1">
        <f t="array" aca="1" ref="V102" ca="1">IFERROR(IF(Sheet2!S102&lt;&gt;"",Sheet2!S102,IF(Sheet4!D102&lt;&gt;"",ROUND((Sheet4!D102+Sheet1!T102)/手数料,0)*IF($V$1&lt;&gt;"",$V$1,1),ROUND((U102+T102)/手数料,0)))*IF($V$1&lt;&gt;"",$V$1,1),"")</f>
        <v>12566</v>
      </c>
      <c r="X102" s="28"/>
    </row>
    <row r="103" spans="1:24" ht="35.1" customHeight="1" x14ac:dyDescent="0.4">
      <c r="A103">
        <v>1026981123</v>
      </c>
      <c r="B103" t="s">
        <v>583</v>
      </c>
      <c r="C103" t="str">
        <f>HYPERLINK(_xlfn.XLOOKUP(A103,源!A:A,源!V:V,"",0,1),"网页")</f>
        <v>网页</v>
      </c>
      <c r="D103" s="36" t="str" cm="1">
        <f t="array" aca="1" ref="D103" ca="1">"单"&amp;Sheet2!G103&amp;"/库"&amp;IFERROR(IF(COUNTIF([1]在庫!$C:$C,INDIRECT("Sheet5!AL"&amp;ROW()))&gt;0,COUNTIF([1]在庫!$C:$C,INDIRECT("Sheet5!AL"&amp;ROW())),COUNTIF([1]在庫!$D:$D,INDIRECT("Sheet5!B"&amp;ROW()))),0)</f>
        <v>单0/库0</v>
      </c>
      <c r="E103" t="str">
        <f ca="1">IFERROR(IF(F103&lt;&gt;"",F103,IF(OR(AND(Sheet3!AC103="14:00",Q103&gt;0),AND(R103&lt;&gt;"",J103&gt;1)),"",IF(AND(J103&gt;=4,Sheet2!F103=0,H103&gt;5),"上架●",IF(OR(AND(J103=0,H103&lt;12),AND(J103&lt;4,H103&lt;=5,Sheet2!F103=1)),IF(Sheet2!F103=1,"下架●",""),IF(AND(J103&lt;=4,Sheet2!F103=1),"問合●",""))))),"")</f>
        <v/>
      </c>
      <c r="G103" s="40" cm="1">
        <f t="array" aca="1" ref="G103" ca="1">IFERROR(COUNTIF(INDIRECT(Sheet2!$W$2&amp;"F"&amp;Sheet2!B103&amp;":F"&amp;Sheet2!D103),"&lt;="&amp;Sheet3!L103*手数料),0)</f>
        <v>6</v>
      </c>
      <c r="H103" s="1">
        <f ca="1">IF(AND(Sheet2!L103=0,J103+L103+N103&lt;&gt;0),J103+L103+N103,Sheet2!L103)</f>
        <v>8</v>
      </c>
      <c r="I103" s="25" t="str">
        <f ca="1">HYPERLINK("https://www.qoo10.jp/GMKT.INC/Goods/Goods.aspx?goodscode="&amp;A103,IF(Sheet2!F103=0,"在庫切れ","出品中"))</f>
        <v>在庫切れ</v>
      </c>
      <c r="J103">
        <v>0</v>
      </c>
      <c r="K103" s="29"/>
      <c r="L103">
        <v>2</v>
      </c>
      <c r="M103" t="s">
        <v>130</v>
      </c>
      <c r="N103">
        <v>6</v>
      </c>
      <c r="O103" t="s">
        <v>25</v>
      </c>
      <c r="P103" t="str" cm="1">
        <f t="array" aca="1" ref="P103" ca="1">IF(発送日=0.583333333333333,"14:00",発送日)&amp;"/"&amp;Sheet3!AC103</f>
        <v>3/14</v>
      </c>
      <c r="Q103" cm="1">
        <f t="array" aca="1" ref="Q103" ca="1">VALUE(_xlfn.XLOOKUP(INDIRECT("A"&amp;ROW()),Sheet5!A:A,Sheet5!K:K,"",0,1))</f>
        <v>0</v>
      </c>
      <c r="R103" s="52" t="str" cm="1">
        <f t="array" aca="1" ref="R103"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03" s="5" cm="1">
        <f t="array" aca="1" ref="S103" ca="1">VALUE(_xlfn.XLOOKUP(INDIRECT("A"&amp;ROW()),Sheet5!A:A,Sheet5!I:I,"",0,1))</f>
        <v>15064</v>
      </c>
      <c r="T103">
        <v>800</v>
      </c>
      <c r="U103" s="20" t="str">
        <f>IFERROR(_xlfn.LET(_xlpm.quyu,Sheet4!E103:J103,IF(COUNTIF(_xlpm.quyu,"&gt;0")&gt;=4,AVERAGE(_xlpm.quyu),IF(MAX(_xlpm.quyu)&gt;0,MAX(_xlpm.quyu),""))),"")</f>
        <v/>
      </c>
      <c r="V103" s="5" cm="1">
        <f t="array" aca="1" ref="V103" ca="1">IFERROR(IF(Sheet2!S103&lt;&gt;"",Sheet2!S103,IF(Sheet4!D103&lt;&gt;"",ROUND((Sheet4!D103+Sheet1!T103)/手数料,0)*IF($V$1&lt;&gt;"",$V$1,1),ROUND((U103+T103)/手数料,0)))*IF($V$1&lt;&gt;"",$V$1,1),"")</f>
        <v>14573</v>
      </c>
      <c r="X103" s="28"/>
    </row>
    <row r="104" spans="1:24" ht="35.1" customHeight="1" x14ac:dyDescent="0.4">
      <c r="A104">
        <v>1026981124</v>
      </c>
      <c r="B104" t="s">
        <v>584</v>
      </c>
      <c r="C104" t="str">
        <f>HYPERLINK(_xlfn.XLOOKUP(A104,源!A:A,源!V:V,"",0,1),"网页")</f>
        <v>网页</v>
      </c>
      <c r="D104" s="36" t="str" cm="1">
        <f t="array" aca="1" ref="D104" ca="1">"单"&amp;Sheet2!G104&amp;"/库"&amp;IFERROR(IF(COUNTIF([1]在庫!$C:$C,INDIRECT("Sheet5!AL"&amp;ROW()))&gt;0,COUNTIF([1]在庫!$C:$C,INDIRECT("Sheet5!AL"&amp;ROW())),COUNTIF([1]在庫!$D:$D,INDIRECT("Sheet5!B"&amp;ROW()))),0)</f>
        <v>单0/库0</v>
      </c>
      <c r="E104" t="str">
        <f ca="1">IFERROR(IF(F104&lt;&gt;"",F104,IF(OR(AND(Sheet3!AC104="14:00",Q104&gt;0),AND(R104&lt;&gt;"",J104&gt;1)),"",IF(AND(J104&gt;=4,Sheet2!F104=0,H104&gt;5),"上架●",IF(OR(AND(J104=0,H104&lt;12),AND(J104&lt;4,H104&lt;=5,Sheet2!F104=1)),IF(Sheet2!F104=1,"下架●",""),IF(AND(J104&lt;=4,Sheet2!F104=1),"問合●",""))))),"")</f>
        <v/>
      </c>
      <c r="G104" s="40" cm="1">
        <f t="array" aca="1" ref="G104" ca="1">IFERROR(COUNTIF(INDIRECT(Sheet2!$W$2&amp;"F"&amp;Sheet2!B104&amp;":F"&amp;Sheet2!D104),"&lt;="&amp;Sheet3!L104*手数料),0)</f>
        <v>10</v>
      </c>
      <c r="H104" s="1">
        <f ca="1">IF(AND(Sheet2!L104=0,J104+L104+N104&lt;&gt;0),J104+L104+N104,Sheet2!L104)</f>
        <v>11</v>
      </c>
      <c r="I104" s="25" t="str">
        <f ca="1">HYPERLINK("https://www.qoo10.jp/GMKT.INC/Goods/Goods.aspx?goodscode="&amp;A104,IF(Sheet2!F104=0,"在庫切れ","出品中"))</f>
        <v>在庫切れ</v>
      </c>
      <c r="J104">
        <v>0</v>
      </c>
      <c r="K104" s="29"/>
      <c r="L104">
        <v>4</v>
      </c>
      <c r="M104" t="s">
        <v>130</v>
      </c>
      <c r="N104">
        <v>7</v>
      </c>
      <c r="O104" t="s">
        <v>25</v>
      </c>
      <c r="P104" t="str" cm="1">
        <f t="array" aca="1" ref="P104" ca="1">IF(発送日=0.583333333333333,"14:00",発送日)&amp;"/"&amp;Sheet3!AC104</f>
        <v>3/14</v>
      </c>
      <c r="Q104" cm="1">
        <f t="array" aca="1" ref="Q104" ca="1">VALUE(_xlfn.XLOOKUP(INDIRECT("A"&amp;ROW()),Sheet5!A:A,Sheet5!K:K,"",0,1))</f>
        <v>0</v>
      </c>
      <c r="R104" s="52" t="str" cm="1">
        <f t="array" aca="1" ref="R104"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04" s="5" cm="1">
        <f t="array" aca="1" ref="S104" ca="1">VALUE(_xlfn.XLOOKUP(INDIRECT("A"&amp;ROW()),Sheet5!A:A,Sheet5!I:I,"",0,1))</f>
        <v>5427</v>
      </c>
      <c r="T104">
        <v>300</v>
      </c>
      <c r="U104" s="20" t="str">
        <f>IFERROR(_xlfn.LET(_xlpm.quyu,Sheet4!E104:J104,IF(COUNTIF(_xlpm.quyu,"&gt;0")&gt;=4,AVERAGE(_xlpm.quyu),IF(MAX(_xlpm.quyu)&gt;0,MAX(_xlpm.quyu),""))),"")</f>
        <v/>
      </c>
      <c r="V104" s="5" cm="1">
        <f t="array" aca="1" ref="V104" ca="1">IFERROR(IF(Sheet2!S104&lt;&gt;"",Sheet2!S104,IF(Sheet4!D104&lt;&gt;"",ROUND((Sheet4!D104+Sheet1!T104)/手数料,0)*IF($V$1&lt;&gt;"",$V$1,1),ROUND((U104+T104)/手数料,0)))*IF($V$1&lt;&gt;"",$V$1,1),"")</f>
        <v>3763</v>
      </c>
      <c r="X104" s="28"/>
    </row>
    <row r="105" spans="1:24" ht="35.1" customHeight="1" x14ac:dyDescent="0.4">
      <c r="A105">
        <v>1026981125</v>
      </c>
      <c r="B105" t="s">
        <v>585</v>
      </c>
      <c r="C105" t="str">
        <f>HYPERLINK(_xlfn.XLOOKUP(A105,源!A:A,源!V:V,"",0,1),"网页")</f>
        <v>网页</v>
      </c>
      <c r="D105" s="36" t="str" cm="1">
        <f t="array" aca="1" ref="D105" ca="1">"单"&amp;Sheet2!G105&amp;"/库"&amp;IFERROR(IF(COUNTIF([1]在庫!$C:$C,INDIRECT("Sheet5!AL"&amp;ROW()))&gt;0,COUNTIF([1]在庫!$C:$C,INDIRECT("Sheet5!AL"&amp;ROW())),COUNTIF([1]在庫!$D:$D,INDIRECT("Sheet5!B"&amp;ROW()))),0)</f>
        <v>单0/库0</v>
      </c>
      <c r="E105" t="str">
        <f ca="1">IFERROR(IF(F105&lt;&gt;"",F105,IF(OR(AND(Sheet3!AC105="14:00",Q105&gt;0),AND(R105&lt;&gt;"",J105&gt;1)),"",IF(AND(J105&gt;=4,Sheet2!F105=0,H105&gt;5),"上架●",IF(OR(AND(J105=0,H105&lt;12),AND(J105&lt;4,H105&lt;=5,Sheet2!F105=1)),IF(Sheet2!F105=1,"下架●",""),IF(AND(J105&lt;=4,Sheet2!F105=1),"問合●",""))))),"")</f>
        <v/>
      </c>
      <c r="G105" s="40" cm="1">
        <f t="array" aca="1" ref="G105" ca="1">IFERROR(COUNTIF(INDIRECT(Sheet2!$W$2&amp;"F"&amp;Sheet2!B105&amp;":F"&amp;Sheet2!D105),"&lt;="&amp;Sheet3!L105*手数料),0)</f>
        <v>6</v>
      </c>
      <c r="H105" s="1">
        <f ca="1">IF(AND(Sheet2!L105=0,J105+L105+N105&lt;&gt;0),J105+L105+N105,Sheet2!L105)</f>
        <v>6</v>
      </c>
      <c r="I105" s="25" t="str">
        <f ca="1">HYPERLINK("https://www.qoo10.jp/GMKT.INC/Goods/Goods.aspx?goodscode="&amp;A105,IF(Sheet2!F105=0,"在庫切れ","出品中"))</f>
        <v>在庫切れ</v>
      </c>
      <c r="J105">
        <v>0</v>
      </c>
      <c r="K105" s="29"/>
      <c r="L105">
        <v>2</v>
      </c>
      <c r="M105" t="s">
        <v>130</v>
      </c>
      <c r="N105">
        <v>4</v>
      </c>
      <c r="O105" t="s">
        <v>25</v>
      </c>
      <c r="P105" t="str" cm="1">
        <f t="array" aca="1" ref="P105" ca="1">IF(発送日=0.583333333333333,"14:00",発送日)&amp;"/"&amp;Sheet3!AC105</f>
        <v>3/14</v>
      </c>
      <c r="Q105" cm="1">
        <f t="array" aca="1" ref="Q105" ca="1">VALUE(_xlfn.XLOOKUP(INDIRECT("A"&amp;ROW()),Sheet5!A:A,Sheet5!K:K,"",0,1))</f>
        <v>0</v>
      </c>
      <c r="R105" s="52" t="str" cm="1">
        <f t="array" aca="1" ref="R105"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05" s="5" cm="1">
        <f t="array" aca="1" ref="S105" ca="1">VALUE(_xlfn.XLOOKUP(INDIRECT("A"&amp;ROW()),Sheet5!A:A,Sheet5!I:I,"",0,1))</f>
        <v>6408</v>
      </c>
      <c r="T105">
        <v>300</v>
      </c>
      <c r="U105" s="20" t="str">
        <f>IFERROR(_xlfn.LET(_xlpm.quyu,Sheet4!E105:J105,IF(COUNTIF(_xlpm.quyu,"&gt;0")&gt;=4,AVERAGE(_xlpm.quyu),IF(MAX(_xlpm.quyu)&gt;0,MAX(_xlpm.quyu),""))),"")</f>
        <v/>
      </c>
      <c r="V105" s="5" cm="1">
        <f t="array" aca="1" ref="V105" ca="1">IFERROR(IF(Sheet2!S105&lt;&gt;"",Sheet2!S105,IF(Sheet4!D105&lt;&gt;"",ROUND((Sheet4!D105+Sheet1!T105)/手数料,0)*IF($V$1&lt;&gt;"",$V$1,1),ROUND((U105+T105)/手数料,0)))*IF($V$1&lt;&gt;"",$V$1,1),"")</f>
        <v>4610</v>
      </c>
      <c r="X105" s="28"/>
    </row>
    <row r="106" spans="1:24" ht="35.1" customHeight="1" x14ac:dyDescent="0.4">
      <c r="A106">
        <v>1026981126</v>
      </c>
      <c r="B106" t="s">
        <v>586</v>
      </c>
      <c r="C106" t="str">
        <f>HYPERLINK(_xlfn.XLOOKUP(A106,源!A:A,源!V:V,"",0,1),"网页")</f>
        <v>网页</v>
      </c>
      <c r="D106" s="36" t="str" cm="1">
        <f t="array" aca="1" ref="D106" ca="1">"单"&amp;Sheet2!G106&amp;"/库"&amp;IFERROR(IF(COUNTIF([1]在庫!$C:$C,INDIRECT("Sheet5!AL"&amp;ROW()))&gt;0,COUNTIF([1]在庫!$C:$C,INDIRECT("Sheet5!AL"&amp;ROW())),COUNTIF([1]在庫!$D:$D,INDIRECT("Sheet5!B"&amp;ROW()))),0)</f>
        <v>单0/库0</v>
      </c>
      <c r="E106" t="str">
        <f ca="1">IFERROR(IF(F106&lt;&gt;"",F106,IF(OR(AND(Sheet3!AC106="14:00",Q106&gt;0),AND(R106&lt;&gt;"",J106&gt;1)),"",IF(AND(J106&gt;=4,Sheet2!F106=0,H106&gt;5),"上架●",IF(OR(AND(J106=0,H106&lt;12),AND(J106&lt;4,H106&lt;=5,Sheet2!F106=1)),IF(Sheet2!F106=1,"下架●",""),IF(AND(J106&lt;=4,Sheet2!F106=1),"問合●",""))))),"")</f>
        <v/>
      </c>
      <c r="G106" s="40" cm="1">
        <f t="array" aca="1" ref="G106" ca="1">IFERROR(COUNTIF(INDIRECT(Sheet2!$W$2&amp;"F"&amp;Sheet2!B106&amp;":F"&amp;Sheet2!D106),"&lt;="&amp;Sheet3!L106*手数料),0)</f>
        <v>9</v>
      </c>
      <c r="H106" s="1">
        <f ca="1">IF(AND(Sheet2!L106=0,J106+L106+N106&lt;&gt;0),J106+L106+N106,Sheet2!L106)</f>
        <v>12</v>
      </c>
      <c r="I106" s="25" t="str">
        <f ca="1">HYPERLINK("https://www.qoo10.jp/GMKT.INC/Goods/Goods.aspx?goodscode="&amp;A106,IF(Sheet2!F106=0,"在庫切れ","出品中"))</f>
        <v>在庫切れ</v>
      </c>
      <c r="J106">
        <v>0</v>
      </c>
      <c r="K106" s="29"/>
      <c r="L106">
        <v>4</v>
      </c>
      <c r="M106" t="s">
        <v>130</v>
      </c>
      <c r="N106">
        <v>8</v>
      </c>
      <c r="O106" t="s">
        <v>25</v>
      </c>
      <c r="P106" t="str" cm="1">
        <f t="array" aca="1" ref="P106" ca="1">IF(発送日=0.583333333333333,"14:00",発送日)&amp;"/"&amp;Sheet3!AC106</f>
        <v>3/14</v>
      </c>
      <c r="Q106" cm="1">
        <f t="array" aca="1" ref="Q106" ca="1">VALUE(_xlfn.XLOOKUP(INDIRECT("A"&amp;ROW()),Sheet5!A:A,Sheet5!K:K,"",0,1))</f>
        <v>0</v>
      </c>
      <c r="R106" s="52" t="str" cm="1">
        <f t="array" aca="1" ref="R106"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06" s="5" cm="1">
        <f t="array" aca="1" ref="S106" ca="1">VALUE(_xlfn.XLOOKUP(INDIRECT("A"&amp;ROW()),Sheet5!A:A,Sheet5!I:I,"",0,1))</f>
        <v>7936</v>
      </c>
      <c r="T106">
        <v>300</v>
      </c>
      <c r="U106" s="20" t="str">
        <f>IFERROR(_xlfn.LET(_xlpm.quyu,Sheet4!E106:J106,IF(COUNTIF(_xlpm.quyu,"&gt;0")&gt;=4,AVERAGE(_xlpm.quyu),IF(MAX(_xlpm.quyu)&gt;0,MAX(_xlpm.quyu),""))),"")</f>
        <v/>
      </c>
      <c r="V106" s="5" cm="1">
        <f t="array" aca="1" ref="V106" ca="1">IFERROR(IF(Sheet2!S106&lt;&gt;"",Sheet2!S106,IF(Sheet4!D106&lt;&gt;"",ROUND((Sheet4!D106+Sheet1!T106)/手数料,0)*IF($V$1&lt;&gt;"",$V$1,1),ROUND((U106+T106)/手数料,0)))*IF($V$1&lt;&gt;"",$V$1,1),"")</f>
        <v>6486</v>
      </c>
      <c r="X106" s="28"/>
    </row>
    <row r="107" spans="1:24" ht="35.1" customHeight="1" x14ac:dyDescent="0.4">
      <c r="A107">
        <v>1026981128</v>
      </c>
      <c r="B107" t="s">
        <v>587</v>
      </c>
      <c r="C107" t="str">
        <f>HYPERLINK(_xlfn.XLOOKUP(A107,源!A:A,源!V:V,"",0,1),"网页")</f>
        <v>网页</v>
      </c>
      <c r="D107" s="36" t="str" cm="1">
        <f t="array" aca="1" ref="D107" ca="1">"单"&amp;Sheet2!G107&amp;"/库"&amp;IFERROR(IF(COUNTIF([1]在庫!$C:$C,INDIRECT("Sheet5!AL"&amp;ROW()))&gt;0,COUNTIF([1]在庫!$C:$C,INDIRECT("Sheet5!AL"&amp;ROW())),COUNTIF([1]在庫!$D:$D,INDIRECT("Sheet5!B"&amp;ROW()))),0)</f>
        <v>单0/库0</v>
      </c>
      <c r="E107" t="str">
        <f ca="1">IFERROR(IF(F107&lt;&gt;"",F107,IF(OR(AND(Sheet3!AC107="14:00",Q107&gt;0),AND(R107&lt;&gt;"",J107&gt;1)),"",IF(AND(J107&gt;=4,Sheet2!F107=0,H107&gt;5),"上架●",IF(OR(AND(J107=0,H107&lt;12),AND(J107&lt;4,H107&lt;=5,Sheet2!F107=1)),IF(Sheet2!F107=1,"下架●",""),IF(AND(J107&lt;=4,Sheet2!F107=1),"問合●",""))))),"")</f>
        <v/>
      </c>
      <c r="G107" s="40" cm="1">
        <f t="array" aca="1" ref="G107" ca="1">IFERROR(COUNTIF(INDIRECT(Sheet2!$W$2&amp;"F"&amp;Sheet2!B107&amp;":F"&amp;Sheet2!D107),"&lt;="&amp;Sheet3!L107*手数料),0)</f>
        <v>5</v>
      </c>
      <c r="H107" s="1">
        <f ca="1">IF(AND(Sheet2!L107=0,J107+L107+N107&lt;&gt;0),J107+L107+N107,Sheet2!L107)</f>
        <v>5</v>
      </c>
      <c r="I107" s="25" t="str">
        <f ca="1">HYPERLINK("https://www.qoo10.jp/GMKT.INC/Goods/Goods.aspx?goodscode="&amp;A107,IF(Sheet2!F107=0,"在庫切れ","出品中"))</f>
        <v>在庫切れ</v>
      </c>
      <c r="J107">
        <v>0</v>
      </c>
      <c r="K107" s="29"/>
      <c r="L107">
        <v>1</v>
      </c>
      <c r="M107" t="s">
        <v>130</v>
      </c>
      <c r="N107">
        <v>4</v>
      </c>
      <c r="O107" t="s">
        <v>25</v>
      </c>
      <c r="P107" t="str" cm="1">
        <f t="array" aca="1" ref="P107" ca="1">IF(発送日=0.583333333333333,"14:00",発送日)&amp;"/"&amp;Sheet3!AC107</f>
        <v>3/14</v>
      </c>
      <c r="Q107" cm="1">
        <f t="array" aca="1" ref="Q107" ca="1">VALUE(_xlfn.XLOOKUP(INDIRECT("A"&amp;ROW()),Sheet5!A:A,Sheet5!K:K,"",0,1))</f>
        <v>0</v>
      </c>
      <c r="R107" s="52" t="str" cm="1">
        <f t="array" aca="1" ref="R107"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07" s="5" cm="1">
        <f t="array" aca="1" ref="S107" ca="1">VALUE(_xlfn.XLOOKUP(INDIRECT("A"&amp;ROW()),Sheet5!A:A,Sheet5!I:I,"",0,1))</f>
        <v>9465</v>
      </c>
      <c r="T107">
        <v>800</v>
      </c>
      <c r="U107" s="20" t="str">
        <f>IFERROR(_xlfn.LET(_xlpm.quyu,Sheet4!E107:J107,IF(COUNTIF(_xlpm.quyu,"&gt;0")&gt;=4,AVERAGE(_xlpm.quyu),IF(MAX(_xlpm.quyu)&gt;0,MAX(_xlpm.quyu),""))),"")</f>
        <v/>
      </c>
      <c r="V107" s="5" cm="1">
        <f t="array" aca="1" ref="V107" ca="1">IFERROR(IF(Sheet2!S107&lt;&gt;"",Sheet2!S107,IF(Sheet4!D107&lt;&gt;"",ROUND((Sheet4!D107+Sheet1!T107)/手数料,0)*IF($V$1&lt;&gt;"",$V$1,1),ROUND((U107+T107)/手数料,0)))*IF($V$1&lt;&gt;"",$V$1,1),"")</f>
        <v>8250</v>
      </c>
      <c r="X107" s="28"/>
    </row>
    <row r="108" spans="1:24" ht="35.1" customHeight="1" x14ac:dyDescent="0.4">
      <c r="A108">
        <v>1026981127</v>
      </c>
      <c r="B108" t="s">
        <v>588</v>
      </c>
      <c r="C108" t="str">
        <f>HYPERLINK(_xlfn.XLOOKUP(A108,源!A:A,源!V:V,"",0,1),"网页")</f>
        <v>网页</v>
      </c>
      <c r="D108" s="36" t="str" cm="1">
        <f t="array" aca="1" ref="D108" ca="1">"单"&amp;Sheet2!G108&amp;"/库"&amp;IFERROR(IF(COUNTIF([1]在庫!$C:$C,INDIRECT("Sheet5!AL"&amp;ROW()))&gt;0,COUNTIF([1]在庫!$C:$C,INDIRECT("Sheet5!AL"&amp;ROW())),COUNTIF([1]在庫!$D:$D,INDIRECT("Sheet5!B"&amp;ROW()))),0)</f>
        <v>单0/库0</v>
      </c>
      <c r="E108" t="str">
        <f ca="1">IFERROR(IF(F108&lt;&gt;"",F108,IF(OR(AND(Sheet3!AC108="14:00",Q108&gt;0),AND(R108&lt;&gt;"",J108&gt;1)),"",IF(AND(J108&gt;=4,Sheet2!F108=0,H108&gt;5),"上架●",IF(OR(AND(J108=0,H108&lt;12),AND(J108&lt;4,H108&lt;=5,Sheet2!F108=1)),IF(Sheet2!F108=1,"下架●",""),IF(AND(J108&lt;=4,Sheet2!F108=1),"問合●",""))))),"")</f>
        <v/>
      </c>
      <c r="G108" s="40" cm="1">
        <f t="array" aca="1" ref="G108" ca="1">IFERROR(COUNTIF(INDIRECT(Sheet2!$W$2&amp;"F"&amp;Sheet2!B108&amp;":F"&amp;Sheet2!D108),"&lt;="&amp;Sheet3!L108*手数料),0)</f>
        <v>9</v>
      </c>
      <c r="H108" s="1">
        <f ca="1">IF(AND(Sheet2!L108=0,J108+L108+N108&lt;&gt;0),J108+L108+N108,Sheet2!L108)</f>
        <v>11</v>
      </c>
      <c r="I108" s="25" t="str">
        <f ca="1">HYPERLINK("https://www.qoo10.jp/GMKT.INC/Goods/Goods.aspx?goodscode="&amp;A108,IF(Sheet2!F108=0,"在庫切れ","出品中"))</f>
        <v>在庫切れ</v>
      </c>
      <c r="J108">
        <v>0</v>
      </c>
      <c r="K108" s="29"/>
      <c r="L108">
        <v>3</v>
      </c>
      <c r="M108" t="s">
        <v>130</v>
      </c>
      <c r="N108">
        <v>8</v>
      </c>
      <c r="O108" t="s">
        <v>25</v>
      </c>
      <c r="P108" t="str" cm="1">
        <f t="array" aca="1" ref="P108" ca="1">IF(発送日=0.583333333333333,"14:00",発送日)&amp;"/"&amp;Sheet3!AC108</f>
        <v>3/14</v>
      </c>
      <c r="Q108" cm="1">
        <f t="array" aca="1" ref="Q108" ca="1">VALUE(_xlfn.XLOOKUP(INDIRECT("A"&amp;ROW()),Sheet5!A:A,Sheet5!K:K,"",0,1))</f>
        <v>0</v>
      </c>
      <c r="R108" s="52" t="str" cm="1">
        <f t="array" aca="1" ref="R108"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08" s="5" cm="1">
        <f t="array" aca="1" ref="S108" ca="1">VALUE(_xlfn.XLOOKUP(INDIRECT("A"&amp;ROW()),Sheet5!A:A,Sheet5!I:I,"",0,1))</f>
        <v>10098</v>
      </c>
      <c r="T108">
        <v>300</v>
      </c>
      <c r="U108" s="20" t="str">
        <f>IFERROR(_xlfn.LET(_xlpm.quyu,Sheet4!E108:J108,IF(COUNTIF(_xlpm.quyu,"&gt;0")&gt;=4,AVERAGE(_xlpm.quyu),IF(MAX(_xlpm.quyu)&gt;0,MAX(_xlpm.quyu),""))),"")</f>
        <v/>
      </c>
      <c r="V108" s="5" cm="1">
        <f t="array" aca="1" ref="V108" ca="1">IFERROR(IF(Sheet2!S108&lt;&gt;"",Sheet2!S108,IF(Sheet4!D108&lt;&gt;"",ROUND((Sheet4!D108+Sheet1!T108)/手数料,0)*IF($V$1&lt;&gt;"",$V$1,1),ROUND((U108+T108)/手数料,0)))*IF($V$1&lt;&gt;"",$V$1,1),"")</f>
        <v>8733</v>
      </c>
      <c r="X108" s="28"/>
    </row>
    <row r="109" spans="1:24" ht="35.1" customHeight="1" x14ac:dyDescent="0.4">
      <c r="A109">
        <v>1026981129</v>
      </c>
      <c r="B109" t="s">
        <v>589</v>
      </c>
      <c r="C109" t="str">
        <f>HYPERLINK(_xlfn.XLOOKUP(A109,源!A:A,源!V:V,"",0,1),"网页")</f>
        <v>网页</v>
      </c>
      <c r="D109" s="36" t="str" cm="1">
        <f t="array" aca="1" ref="D109" ca="1">"单"&amp;Sheet2!G109&amp;"/库"&amp;IFERROR(IF(COUNTIF([1]在庫!$C:$C,INDIRECT("Sheet5!AL"&amp;ROW()))&gt;0,COUNTIF([1]在庫!$C:$C,INDIRECT("Sheet5!AL"&amp;ROW())),COUNTIF([1]在庫!$D:$D,INDIRECT("Sheet5!B"&amp;ROW()))),0)</f>
        <v>单0/库0</v>
      </c>
      <c r="E109" t="str">
        <f ca="1">IFERROR(IF(F109&lt;&gt;"",F109,IF(OR(AND(Sheet3!AC109="14:00",Q109&gt;0),AND(R109&lt;&gt;"",J109&gt;1)),"",IF(AND(J109&gt;=4,Sheet2!F109=0,H109&gt;5),"上架●",IF(OR(AND(J109=0,H109&lt;12),AND(J109&lt;4,H109&lt;=5,Sheet2!F109=1)),IF(Sheet2!F109=1,"下架●",""),IF(AND(J109&lt;=4,Sheet2!F109=1),"問合●",""))))),"")</f>
        <v/>
      </c>
      <c r="G109" s="40" cm="1">
        <f t="array" aca="1" ref="G109" ca="1">IFERROR(COUNTIF(INDIRECT(Sheet2!$W$2&amp;"F"&amp;Sheet2!B109&amp;":F"&amp;Sheet2!D109),"&lt;="&amp;Sheet3!L109*手数料),0)</f>
        <v>6</v>
      </c>
      <c r="H109" s="1">
        <f ca="1">IF(AND(Sheet2!L109=0,J109+L109+N109&lt;&gt;0),J109+L109+N109,Sheet2!L109)</f>
        <v>7</v>
      </c>
      <c r="I109" s="25" t="str">
        <f ca="1">HYPERLINK("https://www.qoo10.jp/GMKT.INC/Goods/Goods.aspx?goodscode="&amp;A109,IF(Sheet2!F109=0,"在庫切れ","出品中"))</f>
        <v>在庫切れ</v>
      </c>
      <c r="J109">
        <v>2</v>
      </c>
      <c r="K109" s="29" t="s">
        <v>1147</v>
      </c>
      <c r="L109">
        <v>0</v>
      </c>
      <c r="M109" t="s">
        <v>130</v>
      </c>
      <c r="N109">
        <v>5</v>
      </c>
      <c r="O109" t="s">
        <v>25</v>
      </c>
      <c r="P109" t="str" cm="1">
        <f t="array" aca="1" ref="P109" ca="1">IF(発送日=0.583333333333333,"14:00",発送日)&amp;"/"&amp;Sheet3!AC109</f>
        <v>3/14</v>
      </c>
      <c r="Q109" cm="1">
        <f t="array" aca="1" ref="Q109" ca="1">VALUE(_xlfn.XLOOKUP(INDIRECT("A"&amp;ROW()),Sheet5!A:A,Sheet5!K:K,"",0,1))</f>
        <v>0</v>
      </c>
      <c r="R109" s="52" t="str" cm="1">
        <f t="array" aca="1" ref="R109"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09" s="5" cm="1">
        <f t="array" aca="1" ref="S109" ca="1">VALUE(_xlfn.XLOOKUP(INDIRECT("A"&amp;ROW()),Sheet5!A:A,Sheet5!I:I,"",0,1))</f>
        <v>7147</v>
      </c>
      <c r="T109">
        <v>300</v>
      </c>
      <c r="U109" s="20">
        <f>IFERROR(_xlfn.LET(_xlpm.quyu,Sheet4!E109:J109,IF(COUNTIF(_xlpm.quyu,"&gt;0")&gt;=4,AVERAGE(_xlpm.quyu),IF(MAX(_xlpm.quyu)&gt;0,MAX(_xlpm.quyu),""))),"")</f>
        <v>4640</v>
      </c>
      <c r="V109" s="5" cm="1">
        <f t="array" aca="1" ref="V109" ca="1">IFERROR(IF(Sheet2!S109&lt;&gt;"",Sheet2!S109,IF(Sheet4!D109&lt;&gt;"",ROUND((Sheet4!D109+Sheet1!T109)/手数料,0)*IF($V$1&lt;&gt;"",$V$1,1),ROUND((U109+T109)/手数料,0)))*IF($V$1&lt;&gt;"",$V$1,1),"")</f>
        <v>5525</v>
      </c>
      <c r="X109" s="28"/>
    </row>
    <row r="110" spans="1:24" ht="35.1" customHeight="1" x14ac:dyDescent="0.4">
      <c r="A110">
        <v>1026981130</v>
      </c>
      <c r="B110" t="s">
        <v>590</v>
      </c>
      <c r="C110" t="str">
        <f>HYPERLINK(_xlfn.XLOOKUP(A110,源!A:A,源!V:V,"",0,1),"网页")</f>
        <v>网页</v>
      </c>
      <c r="D110" s="36" t="str" cm="1">
        <f t="array" aca="1" ref="D110" ca="1">"单"&amp;Sheet2!G110&amp;"/库"&amp;IFERROR(IF(COUNTIF([1]在庫!$C:$C,INDIRECT("Sheet5!AL"&amp;ROW()))&gt;0,COUNTIF([1]在庫!$C:$C,INDIRECT("Sheet5!AL"&amp;ROW())),COUNTIF([1]在庫!$D:$D,INDIRECT("Sheet5!B"&amp;ROW()))),0)</f>
        <v>单0/库0</v>
      </c>
      <c r="E110" t="str">
        <f ca="1">IFERROR(IF(F110&lt;&gt;"",F110,IF(OR(AND(Sheet3!AC110="14:00",Q110&gt;0),AND(R110&lt;&gt;"",J110&gt;1)),"",IF(AND(J110&gt;=4,Sheet2!F110=0,H110&gt;5),"上架●",IF(OR(AND(J110=0,H110&lt;12),AND(J110&lt;4,H110&lt;=5,Sheet2!F110=1)),IF(Sheet2!F110=1,"下架●",""),IF(AND(J110&lt;=4,Sheet2!F110=1),"問合●",""))))),"")</f>
        <v/>
      </c>
      <c r="G110" s="40" cm="1">
        <f t="array" aca="1" ref="G110" ca="1">IFERROR(COUNTIF(INDIRECT(Sheet2!$W$2&amp;"F"&amp;Sheet2!B110&amp;":F"&amp;Sheet2!D110),"&lt;="&amp;Sheet3!L110*手数料),0)</f>
        <v>5</v>
      </c>
      <c r="H110" s="1">
        <f ca="1">IF(AND(Sheet2!L110=0,J110+L110+N110&lt;&gt;0),J110+L110+N110,Sheet2!L110)</f>
        <v>7</v>
      </c>
      <c r="I110" s="25" t="str">
        <f ca="1">HYPERLINK("https://www.qoo10.jp/GMKT.INC/Goods/Goods.aspx?goodscode="&amp;A110,IF(Sheet2!F110=0,"在庫切れ","出品中"))</f>
        <v>在庫切れ</v>
      </c>
      <c r="J110">
        <v>0</v>
      </c>
      <c r="K110" s="29"/>
      <c r="L110">
        <v>1</v>
      </c>
      <c r="M110" t="s">
        <v>130</v>
      </c>
      <c r="N110">
        <v>6</v>
      </c>
      <c r="O110" t="s">
        <v>25</v>
      </c>
      <c r="P110" t="str" cm="1">
        <f t="array" aca="1" ref="P110" ca="1">IF(発送日=0.583333333333333,"14:00",発送日)&amp;"/"&amp;Sheet3!AC110</f>
        <v>3/14</v>
      </c>
      <c r="Q110" cm="1">
        <f t="array" aca="1" ref="Q110" ca="1">VALUE(_xlfn.XLOOKUP(INDIRECT("A"&amp;ROW()),Sheet5!A:A,Sheet5!K:K,"",0,1))</f>
        <v>0</v>
      </c>
      <c r="R110" s="52" t="str" cm="1">
        <f t="array" aca="1" ref="R110" ca="1">_xlfn.LET(_xlpm.paichu,_xlfn.XLOOKUP(INDIRECT("A"&amp;ROW()),INDIRECT("'[paichu.xlsx]Sheet1'!"&amp;"$A:$A"),INDIRECT("'[paichu.xlsx]Sheet1'!"&amp;"$F:$F"),"",0,1),IF(INDIRECT("Sheet1!"&amp;"F"&amp;ROW())="❖","❖",IF(_xlfn.XLOOKUP(INDIRECT("A"&amp;ROW()),INDIRECT("'[paichu.xlsx]Sheet1'!"&amp;"$A:$A"),INDIRECT("'[paichu.xlsx]Sheet1'!"&amp;"$A:$A"),"",0,1)&lt;&gt;"",IF(_xlpm.paichu=0,"★",IF(_xlpm.paichu&gt;=TODAY(),MID(TEXT(_xlpm.paichu,"YYYY/MM/DD"),6,8),"")),"")))</f>
        <v/>
      </c>
      <c r="S110" s="5" cm="1">
        <f t="array" aca="1" ref="S110" ca="1">VALUE(_xlfn.XLOOKUP(INDIRECT("A"&amp;ROW()),Sheet5!A:A,Sheet5!I:I,"",0,1))</f>
        <v>11087</v>
      </c>
      <c r="T110">
        <v>800</v>
      </c>
      <c r="U110" s="20" t="str">
        <f>IFERROR(_xlfn.LET(_xlpm.quyu,Sheet4!E110:J110,IF(COUNTIF(_xlpm.quyu,"&gt;0")&gt;=4,AVERAGE(_xlpm.quyu),IF(MAX(_xlpm.quyu)&gt;0,MAX(_xlpm.quyu),""))),"")</f>
        <v/>
      </c>
      <c r="V110" s="5" cm="1">
        <f t="array" aca="1" ref="V110" ca="1">IFERROR(IF(Sheet2!S110&lt;&gt;"",Sheet2!S110,IF(Sheet4!D110&lt;&gt;"",ROUND((Sheet4!D110+Sheet1!T110)/手数料,0)*IF($V$1&lt;&gt;"",$V$1,1),ROUND((U110+T110)/手数料,0)))*IF($V$1&lt;&gt;"",$V$1,1),"")</f>
        <v>10501</v>
      </c>
      <c r="X110" s="28"/>
    </row>
  </sheetData>
  <phoneticPr fontId="3" alignment="distributed"/>
  <conditionalFormatting sqref="K1">
    <cfRule type="expression" dxfId="37" priority="51">
      <formula>NOW()-K1&gt;0.041666667</formula>
    </cfRule>
  </conditionalFormatting>
  <conditionalFormatting sqref="W1:Y1048576">
    <cfRule type="expression" dxfId="36" priority="79">
      <formula>OR($W1&lt;&gt;"",$X1&lt;&gt;"",$Y1&lt;&gt;"")</formula>
    </cfRule>
  </conditionalFormatting>
  <conditionalFormatting sqref="A1:B1048576">
    <cfRule type="duplicateValues" dxfId="35" priority="24"/>
  </conditionalFormatting>
  <conditionalFormatting sqref="A1:A1048576">
    <cfRule type="expression" dxfId="34" priority="21">
      <formula>AND(VALUE(RIGHT(D1,1))=0,IFERROR(FIND("/14:00",P1),0)&gt;0)</formula>
    </cfRule>
    <cfRule type="expression" dxfId="33" priority="22">
      <formula>AND(VALUE(RIGHT(D1,1))&gt;0,IFERROR(FIND("/14:00",P1),0)=0)</formula>
    </cfRule>
    <cfRule type="expression" dxfId="32" priority="23">
      <formula>AND(VALUE(RIGHT(D1,1))&gt;0,FIND("/14:00",P1)&gt;0)</formula>
    </cfRule>
  </conditionalFormatting>
  <conditionalFormatting sqref="B1:B1048576">
    <cfRule type="expression" dxfId="31" priority="20">
      <formula>VALUE(MID(D1,2,1))&gt;0</formula>
    </cfRule>
  </conditionalFormatting>
  <conditionalFormatting sqref="E1:F1048576">
    <cfRule type="cellIs" dxfId="30" priority="17" operator="equal">
      <formula>"下架●"</formula>
    </cfRule>
    <cfRule type="cellIs" dxfId="29" priority="18" operator="equal">
      <formula>"上架●"</formula>
    </cfRule>
    <cfRule type="cellIs" dxfId="28" priority="19" operator="equal">
      <formula>"問合●"</formula>
    </cfRule>
  </conditionalFormatting>
  <conditionalFormatting sqref="G1:G1048576">
    <cfRule type="expression" dxfId="27" priority="15">
      <formula>AND($G1&lt;2,Q1&gt;0)</formula>
    </cfRule>
    <cfRule type="expression" dxfId="26" priority="16">
      <formula>AND($G1&lt;5,Q1&gt;0)</formula>
    </cfRule>
  </conditionalFormatting>
  <conditionalFormatting sqref="I1:I1048576">
    <cfRule type="cellIs" dxfId="25" priority="13" operator="equal">
      <formula>"出品中"</formula>
    </cfRule>
    <cfRule type="cellIs" dxfId="24" priority="14" operator="equal">
      <formula>"在庫切れ"</formula>
    </cfRule>
  </conditionalFormatting>
  <conditionalFormatting sqref="P1:P1048576">
    <cfRule type="containsText" dxfId="23" priority="12" operator="containsText" text="/14:00">
      <formula>NOT(ISERROR(SEARCH("/14:00",P1)))</formula>
    </cfRule>
  </conditionalFormatting>
  <conditionalFormatting sqref="R1:R1048576">
    <cfRule type="cellIs" dxfId="22" priority="10" operator="equal">
      <formula>"㍰"</formula>
    </cfRule>
    <cfRule type="expression" dxfId="21" priority="11">
      <formula>$R1&lt;&gt;""</formula>
    </cfRule>
  </conditionalFormatting>
  <conditionalFormatting sqref="V1:V1048576">
    <cfRule type="expression" dxfId="20" priority="7">
      <formula>AND(U1&lt;&gt;"",V1-S1&gt;=T1)</formula>
    </cfRule>
  </conditionalFormatting>
  <conditionalFormatting sqref="S1:S1048576">
    <cfRule type="expression" dxfId="19" priority="6">
      <formula>AND($V1&lt;&gt;"",($S1-$V1)&gt;$T1)</formula>
    </cfRule>
  </conditionalFormatting>
  <dataValidations count="2">
    <dataValidation type="list" allowBlank="1" showInputMessage="1" showErrorMessage="1" sqref="X2:X110" xr:uid="{E4AB3D18-EB3A-47A9-9A35-3E26F5605B9F}">
      <formula1>"14:00,3,5,7,14"</formula1>
    </dataValidation>
    <dataValidation type="textLength" operator="equal" allowBlank="1" showInputMessage="1" showErrorMessage="1" errorTitle="添写格式エラー" error="添写8位日期格式：yyyymmdd,例：20220306" sqref="Y1:Y1048576" xr:uid="{5C2347A6-0B93-4D50-A035-E62A796C166D}">
      <formula1>8</formula1>
    </dataValidation>
  </dataValidations>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4" id="{7D14A6D8-3198-4C51-9E6A-C08B926EF61B}">
            <xm:f>Sheet2!$V1&lt;&gt;""</xm:f>
            <x14:dxf>
              <font>
                <b/>
                <i val="0"/>
                <color rgb="FFFF0000"/>
              </font>
            </x14:dxf>
          </x14:cfRule>
          <xm:sqref>V1047632:V1048576 V1:V110</xm:sqref>
        </x14:conditionalFormatting>
        <x14:conditionalFormatting xmlns:xm="http://schemas.microsoft.com/office/excel/2006/main">
          <x14:cfRule type="expression" priority="57" id="{EBCE3D65-0C2E-4376-A78B-93DFFD6317F7}">
            <xm:f>AND(AND(H1&gt;=5,H1&lt;10),Sheet4!$AI1&gt;=Sheet4!$AE1,AVERAGE(Sheet4!$AF1:$AH1)&gt;=Sheet4!$AE1,Sheet2!$F1=0)</xm:f>
            <x14:dxf>
              <font>
                <color theme="0"/>
              </font>
              <fill>
                <patternFill>
                  <bgColor rgb="FF92D050"/>
                </patternFill>
              </fill>
            </x14:dxf>
          </x14:cfRule>
          <xm:sqref>H1:H110</xm:sqref>
        </x14:conditionalFormatting>
        <x14:conditionalFormatting xmlns:xm="http://schemas.microsoft.com/office/excel/2006/main">
          <x14:cfRule type="expression" priority="9" id="{64E76C8A-CC4F-4F81-9689-252A0146584E}">
            <xm:f>Sheet2!$N1=0</xm:f>
            <x14:dxf>
              <fill>
                <patternFill patternType="gray0625"/>
              </fill>
            </x14:dxf>
          </x14:cfRule>
          <xm:sqref>S1:V1048576</xm:sqref>
        </x14:conditionalFormatting>
        <x14:conditionalFormatting xmlns:xm="http://schemas.microsoft.com/office/excel/2006/main">
          <x14:cfRule type="expression" priority="8" id="{8D79E650-3A6C-41A5-A811-D9C716BBBAC9}">
            <xm:f>AND($V1&lt;&gt;"",$V1&lt;=$S1*Sheet2!$Q$2)</xm:f>
            <x14:dxf>
              <font>
                <color indexed="9"/>
              </font>
              <fill>
                <patternFill>
                  <fgColor indexed="64"/>
                  <bgColor rgb="FF00B050"/>
                </patternFill>
              </fill>
            </x14:dxf>
          </x14:cfRule>
          <xm:sqref>V1:V1048576</xm:sqref>
        </x14:conditionalFormatting>
        <x14:conditionalFormatting xmlns:xm="http://schemas.microsoft.com/office/excel/2006/main">
          <x14:cfRule type="expression" priority="5" id="{578FF443-46DC-494D-BC37-8020937A6AB3}">
            <xm:f>Sheet5!$W1="119079"</xm:f>
            <x14:dxf>
              <fill>
                <patternFill>
                  <bgColor theme="5"/>
                </patternFill>
              </fill>
            </x14:dxf>
          </x14:cfRule>
          <xm:sqref>T1:T1048576</xm:sqref>
        </x14:conditionalFormatting>
        <x14:conditionalFormatting xmlns:xm="http://schemas.microsoft.com/office/excel/2006/main">
          <x14:cfRule type="expression" priority="3" id="{30137087-39BC-439A-AA85-44EBF1EC58CA}">
            <xm:f>AND(Sheet2!$F1=1,$J1&lt;5)</xm:f>
            <x14:dxf>
              <font>
                <b/>
                <i val="0"/>
                <color rgb="FFFF0000"/>
              </font>
            </x14:dxf>
          </x14:cfRule>
          <xm:sqref>J1048575:J1048576 J1:J110</xm:sqref>
        </x14:conditionalFormatting>
        <x14:conditionalFormatting xmlns:xm="http://schemas.microsoft.com/office/excel/2006/main">
          <x14:cfRule type="expression" priority="2" id="{F315A2AE-6EA5-4A7E-9DB9-47C645553396}">
            <xm:f>ISERR(Sheet2!$A1)</xm:f>
            <x14:dxf>
              <font>
                <color theme="0"/>
              </font>
              <fill>
                <patternFill>
                  <bgColor rgb="FFFF0000"/>
                </patternFill>
              </fill>
            </x14:dxf>
          </x14:cfRule>
          <xm:sqref>C1047632:C1048576 C1:C110</xm:sqref>
        </x14:conditionalFormatting>
        <x14:conditionalFormatting xmlns:xm="http://schemas.microsoft.com/office/excel/2006/main">
          <x14:cfRule type="expression" priority="1" id="{1D1B0379-DF89-4F4D-8818-1B7EECE7AC9D}">
            <xm:f>Sheet2!$M1&gt;0</xm:f>
            <x14:dxf>
              <font>
                <color theme="0"/>
              </font>
              <fill>
                <patternFill>
                  <bgColor rgb="FF7030A0"/>
                </patternFill>
              </fill>
            </x14:dxf>
          </x14:cfRule>
          <xm:sqref>F1047632:F1048576 F1:F110</xm:sqref>
        </x14:conditionalFormatting>
        <x14:conditionalFormatting xmlns:xm="http://schemas.microsoft.com/office/excel/2006/main">
          <x14:cfRule type="expression" priority="160" id="{7D14A6D8-3198-4C51-9E6A-C08B926EF61B}">
            <xm:f>Sheet2!$V584&lt;&gt;""</xm:f>
            <x14:dxf>
              <font>
                <b/>
                <i val="0"/>
                <color rgb="FFFF0000"/>
              </font>
            </x14:dxf>
          </x14:cfRule>
          <xm:sqref>V111:V1047631</xm:sqref>
        </x14:conditionalFormatting>
        <x14:conditionalFormatting xmlns:xm="http://schemas.microsoft.com/office/excel/2006/main">
          <x14:cfRule type="expression" priority="175" id="{30137087-39BC-439A-AA85-44EBF1EC58CA}">
            <xm:f>AND(Sheet2!$F584=1,$J111&lt;5)</xm:f>
            <x14:dxf>
              <font>
                <b/>
                <i val="0"/>
                <color rgb="FFFF0000"/>
              </font>
            </x14:dxf>
          </x14:cfRule>
          <xm:sqref>J111:J1047631</xm:sqref>
        </x14:conditionalFormatting>
        <x14:conditionalFormatting xmlns:xm="http://schemas.microsoft.com/office/excel/2006/main">
          <x14:cfRule type="expression" priority="178" id="{F315A2AE-6EA5-4A7E-9DB9-47C645553396}">
            <xm:f>ISERR(Sheet2!$A584)</xm:f>
            <x14:dxf>
              <font>
                <color theme="0"/>
              </font>
              <fill>
                <patternFill>
                  <bgColor rgb="FFFF0000"/>
                </patternFill>
              </fill>
            </x14:dxf>
          </x14:cfRule>
          <xm:sqref>C111:C1047631</xm:sqref>
        </x14:conditionalFormatting>
        <x14:conditionalFormatting xmlns:xm="http://schemas.microsoft.com/office/excel/2006/main">
          <x14:cfRule type="expression" priority="181" id="{1D1B0379-DF89-4F4D-8818-1B7EECE7AC9D}">
            <xm:f>Sheet2!$M584&gt;0</xm:f>
            <x14:dxf>
              <font>
                <color theme="0"/>
              </font>
              <fill>
                <patternFill>
                  <bgColor rgb="FF7030A0"/>
                </patternFill>
              </fill>
            </x14:dxf>
          </x14:cfRule>
          <xm:sqref>F111:F1047631</xm:sqref>
        </x14:conditionalFormatting>
        <x14:conditionalFormatting xmlns:xm="http://schemas.microsoft.com/office/excel/2006/main">
          <x14:cfRule type="expression" priority="290" id="{30137087-39BC-439A-AA85-44EBF1EC58CA}">
            <xm:f>AND(Sheet2!$F1047633=1,$J1047632&lt;5)</xm:f>
            <x14:dxf>
              <font>
                <b/>
                <i val="0"/>
                <color rgb="FFFF0000"/>
              </font>
            </x14:dxf>
          </x14:cfRule>
          <xm:sqref>J1047632:J1048574</xm:sqref>
        </x14:conditionalFormatting>
        <x14:conditionalFormatting xmlns:xm="http://schemas.microsoft.com/office/excel/2006/main">
          <x14:cfRule type="expression" priority="305" id="{EBCE3D65-0C2E-4376-A78B-93DFFD6317F7}">
            <xm:f>AND(AND(H111&gt;=5,H111&lt;10),Sheet4!#REF!&gt;=Sheet4!#REF!,AVERAGE(Sheet4!#REF!)&gt;=Sheet4!#REF!,Sheet2!$F584=0)</xm:f>
            <x14:dxf>
              <font>
                <color theme="0"/>
              </font>
              <fill>
                <patternFill>
                  <bgColor rgb="FF92D050"/>
                </patternFill>
              </fill>
            </x14:dxf>
          </x14:cfRule>
          <xm:sqref>H111:H1047631</xm:sqref>
        </x14:conditionalFormatting>
        <x14:conditionalFormatting xmlns:xm="http://schemas.microsoft.com/office/excel/2006/main">
          <x14:cfRule type="expression" priority="311" id="{EBCE3D65-0C2E-4376-A78B-93DFFD6317F7}">
            <xm:f>AND(AND(H1047632&gt;=5,H1047632&lt;10),Sheet4!#REF!&gt;=Sheet4!#REF!,AVERAGE(Sheet4!#REF!)&gt;=Sheet4!#REF!,Sheet2!$F1047632=0)</xm:f>
            <x14:dxf>
              <font>
                <color theme="0"/>
              </font>
              <fill>
                <patternFill>
                  <bgColor rgb="FF92D050"/>
                </patternFill>
              </fill>
            </x14:dxf>
          </x14:cfRule>
          <xm:sqref>H1047632:H1048576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132CCBDE-3435-4D17-B4C0-289475670435}">
          <x14:formula1>
            <xm:f>Sheet2!$K$1:$K$5</xm:f>
          </x14:formula1>
          <xm:sqref>F2:F110</xm:sqref>
        </x14:dataValidation>
      </x14:dataValidations>
    </ext>
    <ext xmlns:x14="http://schemas.microsoft.com/office/spreadsheetml/2009/9/main" uri="{05C60535-1F16-4fd2-B633-F4F36F0B64E0}">
      <x14:sparklineGroups xmlns:xm="http://schemas.microsoft.com/office/excel/2006/main">
        <x14:sparklineGroup displayEmptyCellsAs="gap" xr2:uid="{EF1A6420-92FF-47E8-9620-3E333B025D03}">
          <x14:colorSeries rgb="FF376092"/>
          <x14:colorNegative rgb="FFD00000"/>
          <x14:colorAxis rgb="FF000000"/>
          <x14:colorMarkers rgb="FFD00000"/>
          <x14:colorFirst rgb="FFD00000"/>
          <x14:colorLast rgb="FFD00000"/>
          <x14:colorHigh rgb="FFD00000"/>
          <x14:colorLow rgb="FFD00000"/>
          <x14:sparklines>
            <x14:sparkline>
              <xm:f>Sheet4!AK2:AO2</xm:f>
              <xm:sqref>AA2</xm:sqref>
            </x14:sparkline>
            <x14:sparkline>
              <xm:f>Sheet4!AK3:AO3</xm:f>
              <xm:sqref>AA3</xm:sqref>
            </x14:sparkline>
            <x14:sparkline>
              <xm:f>Sheet4!AK4:AO4</xm:f>
              <xm:sqref>AA4</xm:sqref>
            </x14:sparkline>
            <x14:sparkline>
              <xm:f>Sheet4!AK5:AO5</xm:f>
              <xm:sqref>AA5</xm:sqref>
            </x14:sparkline>
            <x14:sparkline>
              <xm:f>Sheet4!AK6:AO6</xm:f>
              <xm:sqref>AA6</xm:sqref>
            </x14:sparkline>
            <x14:sparkline>
              <xm:f>Sheet4!AK7:AO7</xm:f>
              <xm:sqref>AA7</xm:sqref>
            </x14:sparkline>
            <x14:sparkline>
              <xm:f>Sheet4!AK8:AO8</xm:f>
              <xm:sqref>AA8</xm:sqref>
            </x14:sparkline>
            <x14:sparkline>
              <xm:f>Sheet4!AK9:AO9</xm:f>
              <xm:sqref>AA9</xm:sqref>
            </x14:sparkline>
            <x14:sparkline>
              <xm:f>Sheet4!AK10:AO10</xm:f>
              <xm:sqref>AA10</xm:sqref>
            </x14:sparkline>
            <x14:sparkline>
              <xm:f>Sheet4!AK11:AO11</xm:f>
              <xm:sqref>AA11</xm:sqref>
            </x14:sparkline>
            <x14:sparkline>
              <xm:f>Sheet4!AK12:AO12</xm:f>
              <xm:sqref>AA12</xm:sqref>
            </x14:sparkline>
            <x14:sparkline>
              <xm:f>Sheet4!AK13:AO13</xm:f>
              <xm:sqref>AA13</xm:sqref>
            </x14:sparkline>
            <x14:sparkline>
              <xm:f>Sheet4!AK14:AO14</xm:f>
              <xm:sqref>AA14</xm:sqref>
            </x14:sparkline>
            <x14:sparkline>
              <xm:f>Sheet4!AK15:AO15</xm:f>
              <xm:sqref>AA15</xm:sqref>
            </x14:sparkline>
            <x14:sparkline>
              <xm:f>Sheet4!AK16:AO16</xm:f>
              <xm:sqref>AA16</xm:sqref>
            </x14:sparkline>
            <x14:sparkline>
              <xm:f>Sheet4!AK17:AO17</xm:f>
              <xm:sqref>AA17</xm:sqref>
            </x14:sparkline>
            <x14:sparkline>
              <xm:f>Sheet4!AK18:AO18</xm:f>
              <xm:sqref>AA18</xm:sqref>
            </x14:sparkline>
            <x14:sparkline>
              <xm:f>Sheet4!AK19:AO19</xm:f>
              <xm:sqref>AA19</xm:sqref>
            </x14:sparkline>
            <x14:sparkline>
              <xm:f>Sheet4!AK20:AO20</xm:f>
              <xm:sqref>AA20</xm:sqref>
            </x14:sparkline>
            <x14:sparkline>
              <xm:f>Sheet4!AK21:AO21</xm:f>
              <xm:sqref>AA21</xm:sqref>
            </x14:sparkline>
            <x14:sparkline>
              <xm:f>Sheet4!AK22:AO22</xm:f>
              <xm:sqref>AA22</xm:sqref>
            </x14:sparkline>
            <x14:sparkline>
              <xm:f>Sheet4!AK23:AO23</xm:f>
              <xm:sqref>AA23</xm:sqref>
            </x14:sparkline>
            <x14:sparkline>
              <xm:f>Sheet4!AK24:AO24</xm:f>
              <xm:sqref>AA24</xm:sqref>
            </x14:sparkline>
            <x14:sparkline>
              <xm:f>Sheet4!AK25:AO25</xm:f>
              <xm:sqref>AA25</xm:sqref>
            </x14:sparkline>
            <x14:sparkline>
              <xm:f>Sheet4!AK26:AO26</xm:f>
              <xm:sqref>AA26</xm:sqref>
            </x14:sparkline>
            <x14:sparkline>
              <xm:f>Sheet4!AK27:AO27</xm:f>
              <xm:sqref>AA27</xm:sqref>
            </x14:sparkline>
            <x14:sparkline>
              <xm:f>Sheet4!AK28:AO28</xm:f>
              <xm:sqref>AA28</xm:sqref>
            </x14:sparkline>
            <x14:sparkline>
              <xm:f>Sheet4!AK29:AO29</xm:f>
              <xm:sqref>AA29</xm:sqref>
            </x14:sparkline>
            <x14:sparkline>
              <xm:f>Sheet4!AK30:AO30</xm:f>
              <xm:sqref>AA30</xm:sqref>
            </x14:sparkline>
            <x14:sparkline>
              <xm:f>Sheet4!AK31:AO31</xm:f>
              <xm:sqref>AA31</xm:sqref>
            </x14:sparkline>
            <x14:sparkline>
              <xm:f>Sheet4!AK32:AO32</xm:f>
              <xm:sqref>AA32</xm:sqref>
            </x14:sparkline>
            <x14:sparkline>
              <xm:f>Sheet4!AK33:AO33</xm:f>
              <xm:sqref>AA33</xm:sqref>
            </x14:sparkline>
            <x14:sparkline>
              <xm:f>Sheet4!AK34:AO34</xm:f>
              <xm:sqref>AA34</xm:sqref>
            </x14:sparkline>
            <x14:sparkline>
              <xm:f>Sheet4!AK35:AO35</xm:f>
              <xm:sqref>AA35</xm:sqref>
            </x14:sparkline>
            <x14:sparkline>
              <xm:f>Sheet4!AK36:AO36</xm:f>
              <xm:sqref>AA36</xm:sqref>
            </x14:sparkline>
            <x14:sparkline>
              <xm:f>Sheet4!AK37:AO37</xm:f>
              <xm:sqref>AA37</xm:sqref>
            </x14:sparkline>
            <x14:sparkline>
              <xm:f>Sheet4!AK38:AO38</xm:f>
              <xm:sqref>AA38</xm:sqref>
            </x14:sparkline>
            <x14:sparkline>
              <xm:f>Sheet4!AK39:AO39</xm:f>
              <xm:sqref>AA39</xm:sqref>
            </x14:sparkline>
            <x14:sparkline>
              <xm:f>Sheet4!AK40:AO40</xm:f>
              <xm:sqref>AA40</xm:sqref>
            </x14:sparkline>
            <x14:sparkline>
              <xm:f>Sheet4!AK41:AO41</xm:f>
              <xm:sqref>AA41</xm:sqref>
            </x14:sparkline>
            <x14:sparkline>
              <xm:f>Sheet4!AK42:AO42</xm:f>
              <xm:sqref>AA42</xm:sqref>
            </x14:sparkline>
            <x14:sparkline>
              <xm:f>Sheet4!AK43:AO43</xm:f>
              <xm:sqref>AA43</xm:sqref>
            </x14:sparkline>
            <x14:sparkline>
              <xm:f>Sheet4!AK44:AO44</xm:f>
              <xm:sqref>AA44</xm:sqref>
            </x14:sparkline>
            <x14:sparkline>
              <xm:f>Sheet4!AK45:AO45</xm:f>
              <xm:sqref>AA45</xm:sqref>
            </x14:sparkline>
            <x14:sparkline>
              <xm:f>Sheet4!AK46:AO46</xm:f>
              <xm:sqref>AA46</xm:sqref>
            </x14:sparkline>
            <x14:sparkline>
              <xm:f>Sheet4!AK47:AO47</xm:f>
              <xm:sqref>AA47</xm:sqref>
            </x14:sparkline>
            <x14:sparkline>
              <xm:f>Sheet4!AK48:AO48</xm:f>
              <xm:sqref>AA48</xm:sqref>
            </x14:sparkline>
            <x14:sparkline>
              <xm:f>Sheet4!AK49:AO49</xm:f>
              <xm:sqref>AA49</xm:sqref>
            </x14:sparkline>
            <x14:sparkline>
              <xm:f>Sheet4!AK50:AO50</xm:f>
              <xm:sqref>AA50</xm:sqref>
            </x14:sparkline>
            <x14:sparkline>
              <xm:f>Sheet4!AK51:AO51</xm:f>
              <xm:sqref>AA51</xm:sqref>
            </x14:sparkline>
            <x14:sparkline>
              <xm:f>Sheet4!AK52:AO52</xm:f>
              <xm:sqref>AA52</xm:sqref>
            </x14:sparkline>
            <x14:sparkline>
              <xm:f>Sheet4!AK53:AO53</xm:f>
              <xm:sqref>AA53</xm:sqref>
            </x14:sparkline>
            <x14:sparkline>
              <xm:f>Sheet4!AK54:AO54</xm:f>
              <xm:sqref>AA54</xm:sqref>
            </x14:sparkline>
            <x14:sparkline>
              <xm:f>Sheet4!AK55:AO55</xm:f>
              <xm:sqref>AA55</xm:sqref>
            </x14:sparkline>
            <x14:sparkline>
              <xm:f>Sheet4!AK56:AO56</xm:f>
              <xm:sqref>AA56</xm:sqref>
            </x14:sparkline>
            <x14:sparkline>
              <xm:f>Sheet4!AK57:AO57</xm:f>
              <xm:sqref>AA57</xm:sqref>
            </x14:sparkline>
            <x14:sparkline>
              <xm:f>Sheet4!AK58:AO58</xm:f>
              <xm:sqref>AA58</xm:sqref>
            </x14:sparkline>
            <x14:sparkline>
              <xm:f>Sheet4!AK59:AO59</xm:f>
              <xm:sqref>AA59</xm:sqref>
            </x14:sparkline>
            <x14:sparkline>
              <xm:f>Sheet4!AK60:AO60</xm:f>
              <xm:sqref>AA60</xm:sqref>
            </x14:sparkline>
            <x14:sparkline>
              <xm:f>Sheet4!AK61:AO61</xm:f>
              <xm:sqref>AA61</xm:sqref>
            </x14:sparkline>
            <x14:sparkline>
              <xm:f>Sheet4!AK62:AO62</xm:f>
              <xm:sqref>AA62</xm:sqref>
            </x14:sparkline>
            <x14:sparkline>
              <xm:f>Sheet4!AK63:AO63</xm:f>
              <xm:sqref>AA63</xm:sqref>
            </x14:sparkline>
            <x14:sparkline>
              <xm:f>Sheet4!AK64:AO64</xm:f>
              <xm:sqref>AA64</xm:sqref>
            </x14:sparkline>
            <x14:sparkline>
              <xm:f>Sheet4!AK65:AO65</xm:f>
              <xm:sqref>AA65</xm:sqref>
            </x14:sparkline>
            <x14:sparkline>
              <xm:f>Sheet4!AK66:AO66</xm:f>
              <xm:sqref>AA66</xm:sqref>
            </x14:sparkline>
            <x14:sparkline>
              <xm:f>Sheet4!AK67:AO67</xm:f>
              <xm:sqref>AA67</xm:sqref>
            </x14:sparkline>
            <x14:sparkline>
              <xm:f>Sheet4!AK68:AO68</xm:f>
              <xm:sqref>AA68</xm:sqref>
            </x14:sparkline>
            <x14:sparkline>
              <xm:f>Sheet4!AK69:AO69</xm:f>
              <xm:sqref>AA69</xm:sqref>
            </x14:sparkline>
            <x14:sparkline>
              <xm:f>Sheet4!AK70:AO70</xm:f>
              <xm:sqref>AA70</xm:sqref>
            </x14:sparkline>
            <x14:sparkline>
              <xm:f>Sheet4!AK71:AO71</xm:f>
              <xm:sqref>AA71</xm:sqref>
            </x14:sparkline>
            <x14:sparkline>
              <xm:f>Sheet4!AK72:AO72</xm:f>
              <xm:sqref>AA72</xm:sqref>
            </x14:sparkline>
            <x14:sparkline>
              <xm:f>Sheet4!AK73:AO73</xm:f>
              <xm:sqref>AA73</xm:sqref>
            </x14:sparkline>
            <x14:sparkline>
              <xm:f>Sheet4!AK74:AO74</xm:f>
              <xm:sqref>AA74</xm:sqref>
            </x14:sparkline>
            <x14:sparkline>
              <xm:f>Sheet4!AK75:AO75</xm:f>
              <xm:sqref>AA75</xm:sqref>
            </x14:sparkline>
            <x14:sparkline>
              <xm:f>Sheet4!AK76:AO76</xm:f>
              <xm:sqref>AA76</xm:sqref>
            </x14:sparkline>
            <x14:sparkline>
              <xm:f>Sheet4!AK77:AO77</xm:f>
              <xm:sqref>AA77</xm:sqref>
            </x14:sparkline>
            <x14:sparkline>
              <xm:f>Sheet4!AK78:AO78</xm:f>
              <xm:sqref>AA78</xm:sqref>
            </x14:sparkline>
            <x14:sparkline>
              <xm:f>Sheet4!AK79:AO79</xm:f>
              <xm:sqref>AA79</xm:sqref>
            </x14:sparkline>
            <x14:sparkline>
              <xm:f>Sheet4!AK80:AO80</xm:f>
              <xm:sqref>AA80</xm:sqref>
            </x14:sparkline>
            <x14:sparkline>
              <xm:f>Sheet4!AK81:AO81</xm:f>
              <xm:sqref>AA81</xm:sqref>
            </x14:sparkline>
            <x14:sparkline>
              <xm:f>Sheet4!AK82:AO82</xm:f>
              <xm:sqref>AA82</xm:sqref>
            </x14:sparkline>
            <x14:sparkline>
              <xm:f>Sheet4!AK83:AO83</xm:f>
              <xm:sqref>AA83</xm:sqref>
            </x14:sparkline>
            <x14:sparkline>
              <xm:f>Sheet4!AK84:AO84</xm:f>
              <xm:sqref>AA84</xm:sqref>
            </x14:sparkline>
            <x14:sparkline>
              <xm:f>Sheet4!AK85:AO85</xm:f>
              <xm:sqref>AA85</xm:sqref>
            </x14:sparkline>
            <x14:sparkline>
              <xm:f>Sheet4!AK86:AO86</xm:f>
              <xm:sqref>AA86</xm:sqref>
            </x14:sparkline>
            <x14:sparkline>
              <xm:f>Sheet4!AK87:AO87</xm:f>
              <xm:sqref>AA87</xm:sqref>
            </x14:sparkline>
            <x14:sparkline>
              <xm:f>Sheet4!AK88:AO88</xm:f>
              <xm:sqref>AA88</xm:sqref>
            </x14:sparkline>
            <x14:sparkline>
              <xm:f>Sheet4!AK89:AO89</xm:f>
              <xm:sqref>AA89</xm:sqref>
            </x14:sparkline>
            <x14:sparkline>
              <xm:f>Sheet4!AK90:AO90</xm:f>
              <xm:sqref>AA90</xm:sqref>
            </x14:sparkline>
            <x14:sparkline>
              <xm:f>Sheet4!AK91:AO91</xm:f>
              <xm:sqref>AA91</xm:sqref>
            </x14:sparkline>
            <x14:sparkline>
              <xm:f>Sheet4!AK92:AO92</xm:f>
              <xm:sqref>AA92</xm:sqref>
            </x14:sparkline>
            <x14:sparkline>
              <xm:f>Sheet4!AK93:AO93</xm:f>
              <xm:sqref>AA93</xm:sqref>
            </x14:sparkline>
            <x14:sparkline>
              <xm:f>Sheet4!AK94:AO94</xm:f>
              <xm:sqref>AA94</xm:sqref>
            </x14:sparkline>
            <x14:sparkline>
              <xm:f>Sheet4!AK95:AO95</xm:f>
              <xm:sqref>AA95</xm:sqref>
            </x14:sparkline>
            <x14:sparkline>
              <xm:f>Sheet4!AK96:AO96</xm:f>
              <xm:sqref>AA96</xm:sqref>
            </x14:sparkline>
            <x14:sparkline>
              <xm:f>Sheet4!AK97:AO97</xm:f>
              <xm:sqref>AA97</xm:sqref>
            </x14:sparkline>
            <x14:sparkline>
              <xm:f>Sheet4!AK98:AO98</xm:f>
              <xm:sqref>AA98</xm:sqref>
            </x14:sparkline>
            <x14:sparkline>
              <xm:f>Sheet4!AK99:AO99</xm:f>
              <xm:sqref>AA99</xm:sqref>
            </x14:sparkline>
            <x14:sparkline>
              <xm:f>Sheet4!AK100:AO100</xm:f>
              <xm:sqref>AA100</xm:sqref>
            </x14:sparkline>
            <x14:sparkline>
              <xm:f>Sheet4!AK101:AO101</xm:f>
              <xm:sqref>AA101</xm:sqref>
            </x14:sparkline>
            <x14:sparkline>
              <xm:f>Sheet4!AK102:AO102</xm:f>
              <xm:sqref>AA102</xm:sqref>
            </x14:sparkline>
            <x14:sparkline>
              <xm:f>Sheet4!AK103:AO103</xm:f>
              <xm:sqref>AA103</xm:sqref>
            </x14:sparkline>
            <x14:sparkline>
              <xm:f>Sheet4!AK104:AO104</xm:f>
              <xm:sqref>AA104</xm:sqref>
            </x14:sparkline>
            <x14:sparkline>
              <xm:f>Sheet4!AK105:AO105</xm:f>
              <xm:sqref>AA105</xm:sqref>
            </x14:sparkline>
            <x14:sparkline>
              <xm:f>Sheet4!AK106:AO106</xm:f>
              <xm:sqref>AA106</xm:sqref>
            </x14:sparkline>
            <x14:sparkline>
              <xm:f>Sheet4!AK107:AO107</xm:f>
              <xm:sqref>AA107</xm:sqref>
            </x14:sparkline>
            <x14:sparkline>
              <xm:f>Sheet4!AK108:AO108</xm:f>
              <xm:sqref>AA108</xm:sqref>
            </x14:sparkline>
            <x14:sparkline>
              <xm:f>Sheet4!AK109:AO109</xm:f>
              <xm:sqref>AA109</xm:sqref>
            </x14:sparkline>
            <x14:sparkline>
              <xm:f>Sheet4!AK110:AO110</xm:f>
              <xm:sqref>AA110</xm:sqref>
            </x14:sparkline>
          </x14:sparklines>
        </x14:sparklineGroup>
        <x14:sparklineGroup lineWeight="1.5" displayEmptyCellsAs="gap" high="1" low="1" first="1" last="1" xr2:uid="{34C250DD-C71E-46CD-8450-B94EB7935812}">
          <x14:colorSeries rgb="FF5687C2"/>
          <x14:colorNegative rgb="FFFFB620"/>
          <x14:colorAxis rgb="FF000000"/>
          <x14:colorMarkers rgb="FFD70077"/>
          <x14:colorFirst rgb="FF777777"/>
          <x14:colorLast rgb="FF359CEB"/>
          <x14:colorHigh rgb="FF56BE79"/>
          <x14:colorLow rgb="FFFF5055"/>
          <x14:sparklines>
            <x14:sparkline>
              <xm:f>Sheet4!AE2:AI2</xm:f>
              <xm:sqref>Z2</xm:sqref>
            </x14:sparkline>
            <x14:sparkline>
              <xm:f>Sheet4!AE3:AI3</xm:f>
              <xm:sqref>Z3</xm:sqref>
            </x14:sparkline>
            <x14:sparkline>
              <xm:f>Sheet4!AE4:AI4</xm:f>
              <xm:sqref>Z4</xm:sqref>
            </x14:sparkline>
            <x14:sparkline>
              <xm:f>Sheet4!AE5:AI5</xm:f>
              <xm:sqref>Z5</xm:sqref>
            </x14:sparkline>
            <x14:sparkline>
              <xm:f>Sheet4!AE6:AI6</xm:f>
              <xm:sqref>Z6</xm:sqref>
            </x14:sparkline>
            <x14:sparkline>
              <xm:f>Sheet4!AE7:AI7</xm:f>
              <xm:sqref>Z7</xm:sqref>
            </x14:sparkline>
            <x14:sparkline>
              <xm:f>Sheet4!AE8:AI8</xm:f>
              <xm:sqref>Z8</xm:sqref>
            </x14:sparkline>
            <x14:sparkline>
              <xm:f>Sheet4!AE9:AI9</xm:f>
              <xm:sqref>Z9</xm:sqref>
            </x14:sparkline>
            <x14:sparkline>
              <xm:f>Sheet4!AE10:AI10</xm:f>
              <xm:sqref>Z10</xm:sqref>
            </x14:sparkline>
            <x14:sparkline>
              <xm:f>Sheet4!AE11:AI11</xm:f>
              <xm:sqref>Z11</xm:sqref>
            </x14:sparkline>
            <x14:sparkline>
              <xm:f>Sheet4!AE12:AI12</xm:f>
              <xm:sqref>Z12</xm:sqref>
            </x14:sparkline>
            <x14:sparkline>
              <xm:f>Sheet4!AE13:AI13</xm:f>
              <xm:sqref>Z13</xm:sqref>
            </x14:sparkline>
            <x14:sparkline>
              <xm:f>Sheet4!AE14:AI14</xm:f>
              <xm:sqref>Z14</xm:sqref>
            </x14:sparkline>
            <x14:sparkline>
              <xm:f>Sheet4!AE15:AI15</xm:f>
              <xm:sqref>Z15</xm:sqref>
            </x14:sparkline>
            <x14:sparkline>
              <xm:f>Sheet4!AE16:AI16</xm:f>
              <xm:sqref>Z16</xm:sqref>
            </x14:sparkline>
            <x14:sparkline>
              <xm:f>Sheet4!AE17:AI17</xm:f>
              <xm:sqref>Z17</xm:sqref>
            </x14:sparkline>
            <x14:sparkline>
              <xm:f>Sheet4!AE18:AI18</xm:f>
              <xm:sqref>Z18</xm:sqref>
            </x14:sparkline>
            <x14:sparkline>
              <xm:f>Sheet4!AE19:AI19</xm:f>
              <xm:sqref>Z19</xm:sqref>
            </x14:sparkline>
            <x14:sparkline>
              <xm:f>Sheet4!AE20:AI20</xm:f>
              <xm:sqref>Z20</xm:sqref>
            </x14:sparkline>
            <x14:sparkline>
              <xm:f>Sheet4!AE21:AI21</xm:f>
              <xm:sqref>Z21</xm:sqref>
            </x14:sparkline>
            <x14:sparkline>
              <xm:f>Sheet4!AE22:AI22</xm:f>
              <xm:sqref>Z22</xm:sqref>
            </x14:sparkline>
            <x14:sparkline>
              <xm:f>Sheet4!AE23:AI23</xm:f>
              <xm:sqref>Z23</xm:sqref>
            </x14:sparkline>
            <x14:sparkline>
              <xm:f>Sheet4!AE24:AI24</xm:f>
              <xm:sqref>Z24</xm:sqref>
            </x14:sparkline>
            <x14:sparkline>
              <xm:f>Sheet4!AE25:AI25</xm:f>
              <xm:sqref>Z25</xm:sqref>
            </x14:sparkline>
            <x14:sparkline>
              <xm:f>Sheet4!AE26:AI26</xm:f>
              <xm:sqref>Z26</xm:sqref>
            </x14:sparkline>
            <x14:sparkline>
              <xm:f>Sheet4!AE27:AI27</xm:f>
              <xm:sqref>Z27</xm:sqref>
            </x14:sparkline>
            <x14:sparkline>
              <xm:f>Sheet4!AE28:AI28</xm:f>
              <xm:sqref>Z28</xm:sqref>
            </x14:sparkline>
            <x14:sparkline>
              <xm:f>Sheet4!AE29:AI29</xm:f>
              <xm:sqref>Z29</xm:sqref>
            </x14:sparkline>
            <x14:sparkline>
              <xm:f>Sheet4!AE30:AI30</xm:f>
              <xm:sqref>Z30</xm:sqref>
            </x14:sparkline>
            <x14:sparkline>
              <xm:f>Sheet4!AE31:AI31</xm:f>
              <xm:sqref>Z31</xm:sqref>
            </x14:sparkline>
            <x14:sparkline>
              <xm:f>Sheet4!AE32:AI32</xm:f>
              <xm:sqref>Z32</xm:sqref>
            </x14:sparkline>
            <x14:sparkline>
              <xm:f>Sheet4!AE33:AI33</xm:f>
              <xm:sqref>Z33</xm:sqref>
            </x14:sparkline>
            <x14:sparkline>
              <xm:f>Sheet4!AE34:AI34</xm:f>
              <xm:sqref>Z34</xm:sqref>
            </x14:sparkline>
            <x14:sparkline>
              <xm:f>Sheet4!AE35:AI35</xm:f>
              <xm:sqref>Z35</xm:sqref>
            </x14:sparkline>
            <x14:sparkline>
              <xm:f>Sheet4!AE36:AI36</xm:f>
              <xm:sqref>Z36</xm:sqref>
            </x14:sparkline>
            <x14:sparkline>
              <xm:f>Sheet4!AE37:AI37</xm:f>
              <xm:sqref>Z37</xm:sqref>
            </x14:sparkline>
            <x14:sparkline>
              <xm:f>Sheet4!AE38:AI38</xm:f>
              <xm:sqref>Z38</xm:sqref>
            </x14:sparkline>
            <x14:sparkline>
              <xm:f>Sheet4!AE39:AI39</xm:f>
              <xm:sqref>Z39</xm:sqref>
            </x14:sparkline>
            <x14:sparkline>
              <xm:f>Sheet4!AE40:AI40</xm:f>
              <xm:sqref>Z40</xm:sqref>
            </x14:sparkline>
            <x14:sparkline>
              <xm:f>Sheet4!AE41:AI41</xm:f>
              <xm:sqref>Z41</xm:sqref>
            </x14:sparkline>
            <x14:sparkline>
              <xm:f>Sheet4!AE42:AI42</xm:f>
              <xm:sqref>Z42</xm:sqref>
            </x14:sparkline>
            <x14:sparkline>
              <xm:f>Sheet4!AE43:AI43</xm:f>
              <xm:sqref>Z43</xm:sqref>
            </x14:sparkline>
            <x14:sparkline>
              <xm:f>Sheet4!AE44:AI44</xm:f>
              <xm:sqref>Z44</xm:sqref>
            </x14:sparkline>
            <x14:sparkline>
              <xm:f>Sheet4!AE45:AI45</xm:f>
              <xm:sqref>Z45</xm:sqref>
            </x14:sparkline>
            <x14:sparkline>
              <xm:f>Sheet4!AE46:AI46</xm:f>
              <xm:sqref>Z46</xm:sqref>
            </x14:sparkline>
            <x14:sparkline>
              <xm:f>Sheet4!AE47:AI47</xm:f>
              <xm:sqref>Z47</xm:sqref>
            </x14:sparkline>
            <x14:sparkline>
              <xm:f>Sheet4!AE48:AI48</xm:f>
              <xm:sqref>Z48</xm:sqref>
            </x14:sparkline>
            <x14:sparkline>
              <xm:f>Sheet4!AE49:AI49</xm:f>
              <xm:sqref>Z49</xm:sqref>
            </x14:sparkline>
            <x14:sparkline>
              <xm:f>Sheet4!AE50:AI50</xm:f>
              <xm:sqref>Z50</xm:sqref>
            </x14:sparkline>
            <x14:sparkline>
              <xm:f>Sheet4!AE51:AI51</xm:f>
              <xm:sqref>Z51</xm:sqref>
            </x14:sparkline>
            <x14:sparkline>
              <xm:f>Sheet4!AE52:AI52</xm:f>
              <xm:sqref>Z52</xm:sqref>
            </x14:sparkline>
            <x14:sparkline>
              <xm:f>Sheet4!AE53:AI53</xm:f>
              <xm:sqref>Z53</xm:sqref>
            </x14:sparkline>
            <x14:sparkline>
              <xm:f>Sheet4!AE54:AI54</xm:f>
              <xm:sqref>Z54</xm:sqref>
            </x14:sparkline>
            <x14:sparkline>
              <xm:f>Sheet4!AE55:AI55</xm:f>
              <xm:sqref>Z55</xm:sqref>
            </x14:sparkline>
            <x14:sparkline>
              <xm:f>Sheet4!AE56:AI56</xm:f>
              <xm:sqref>Z56</xm:sqref>
            </x14:sparkline>
            <x14:sparkline>
              <xm:f>Sheet4!AE57:AI57</xm:f>
              <xm:sqref>Z57</xm:sqref>
            </x14:sparkline>
            <x14:sparkline>
              <xm:f>Sheet4!AE58:AI58</xm:f>
              <xm:sqref>Z58</xm:sqref>
            </x14:sparkline>
            <x14:sparkline>
              <xm:f>Sheet4!AE59:AI59</xm:f>
              <xm:sqref>Z59</xm:sqref>
            </x14:sparkline>
            <x14:sparkline>
              <xm:f>Sheet4!AE60:AI60</xm:f>
              <xm:sqref>Z60</xm:sqref>
            </x14:sparkline>
            <x14:sparkline>
              <xm:f>Sheet4!AE61:AI61</xm:f>
              <xm:sqref>Z61</xm:sqref>
            </x14:sparkline>
            <x14:sparkline>
              <xm:f>Sheet4!AE62:AI62</xm:f>
              <xm:sqref>Z62</xm:sqref>
            </x14:sparkline>
            <x14:sparkline>
              <xm:f>Sheet4!AE63:AI63</xm:f>
              <xm:sqref>Z63</xm:sqref>
            </x14:sparkline>
            <x14:sparkline>
              <xm:f>Sheet4!AE64:AI64</xm:f>
              <xm:sqref>Z64</xm:sqref>
            </x14:sparkline>
            <x14:sparkline>
              <xm:f>Sheet4!AE65:AI65</xm:f>
              <xm:sqref>Z65</xm:sqref>
            </x14:sparkline>
            <x14:sparkline>
              <xm:f>Sheet4!AE66:AI66</xm:f>
              <xm:sqref>Z66</xm:sqref>
            </x14:sparkline>
            <x14:sparkline>
              <xm:f>Sheet4!AE67:AI67</xm:f>
              <xm:sqref>Z67</xm:sqref>
            </x14:sparkline>
            <x14:sparkline>
              <xm:f>Sheet4!AE68:AI68</xm:f>
              <xm:sqref>Z68</xm:sqref>
            </x14:sparkline>
            <x14:sparkline>
              <xm:f>Sheet4!AE69:AI69</xm:f>
              <xm:sqref>Z69</xm:sqref>
            </x14:sparkline>
            <x14:sparkline>
              <xm:f>Sheet4!AE70:AI70</xm:f>
              <xm:sqref>Z70</xm:sqref>
            </x14:sparkline>
            <x14:sparkline>
              <xm:f>Sheet4!AE71:AI71</xm:f>
              <xm:sqref>Z71</xm:sqref>
            </x14:sparkline>
            <x14:sparkline>
              <xm:f>Sheet4!AE72:AI72</xm:f>
              <xm:sqref>Z72</xm:sqref>
            </x14:sparkline>
            <x14:sparkline>
              <xm:f>Sheet4!AE73:AI73</xm:f>
              <xm:sqref>Z73</xm:sqref>
            </x14:sparkline>
            <x14:sparkline>
              <xm:f>Sheet4!AE74:AI74</xm:f>
              <xm:sqref>Z74</xm:sqref>
            </x14:sparkline>
            <x14:sparkline>
              <xm:f>Sheet4!AE75:AI75</xm:f>
              <xm:sqref>Z75</xm:sqref>
            </x14:sparkline>
            <x14:sparkline>
              <xm:f>Sheet4!AE76:AI76</xm:f>
              <xm:sqref>Z76</xm:sqref>
            </x14:sparkline>
            <x14:sparkline>
              <xm:f>Sheet4!AE77:AI77</xm:f>
              <xm:sqref>Z77</xm:sqref>
            </x14:sparkline>
            <x14:sparkline>
              <xm:f>Sheet4!AE78:AI78</xm:f>
              <xm:sqref>Z78</xm:sqref>
            </x14:sparkline>
            <x14:sparkline>
              <xm:f>Sheet4!AE79:AI79</xm:f>
              <xm:sqref>Z79</xm:sqref>
            </x14:sparkline>
            <x14:sparkline>
              <xm:f>Sheet4!AE80:AI80</xm:f>
              <xm:sqref>Z80</xm:sqref>
            </x14:sparkline>
            <x14:sparkline>
              <xm:f>Sheet4!AE81:AI81</xm:f>
              <xm:sqref>Z81</xm:sqref>
            </x14:sparkline>
            <x14:sparkline>
              <xm:f>Sheet4!AE82:AI82</xm:f>
              <xm:sqref>Z82</xm:sqref>
            </x14:sparkline>
            <x14:sparkline>
              <xm:f>Sheet4!AE83:AI83</xm:f>
              <xm:sqref>Z83</xm:sqref>
            </x14:sparkline>
            <x14:sparkline>
              <xm:f>Sheet4!AE84:AI84</xm:f>
              <xm:sqref>Z84</xm:sqref>
            </x14:sparkline>
            <x14:sparkline>
              <xm:f>Sheet4!AE85:AI85</xm:f>
              <xm:sqref>Z85</xm:sqref>
            </x14:sparkline>
            <x14:sparkline>
              <xm:f>Sheet4!AE86:AI86</xm:f>
              <xm:sqref>Z86</xm:sqref>
            </x14:sparkline>
            <x14:sparkline>
              <xm:f>Sheet4!AE87:AI87</xm:f>
              <xm:sqref>Z87</xm:sqref>
            </x14:sparkline>
            <x14:sparkline>
              <xm:f>Sheet4!AE88:AI88</xm:f>
              <xm:sqref>Z88</xm:sqref>
            </x14:sparkline>
            <x14:sparkline>
              <xm:f>Sheet4!AE89:AI89</xm:f>
              <xm:sqref>Z89</xm:sqref>
            </x14:sparkline>
            <x14:sparkline>
              <xm:f>Sheet4!AE90:AI90</xm:f>
              <xm:sqref>Z90</xm:sqref>
            </x14:sparkline>
            <x14:sparkline>
              <xm:f>Sheet4!AE91:AI91</xm:f>
              <xm:sqref>Z91</xm:sqref>
            </x14:sparkline>
            <x14:sparkline>
              <xm:f>Sheet4!AE92:AI92</xm:f>
              <xm:sqref>Z92</xm:sqref>
            </x14:sparkline>
            <x14:sparkline>
              <xm:f>Sheet4!AE93:AI93</xm:f>
              <xm:sqref>Z93</xm:sqref>
            </x14:sparkline>
            <x14:sparkline>
              <xm:f>Sheet4!AE94:AI94</xm:f>
              <xm:sqref>Z94</xm:sqref>
            </x14:sparkline>
            <x14:sparkline>
              <xm:f>Sheet4!AE95:AI95</xm:f>
              <xm:sqref>Z95</xm:sqref>
            </x14:sparkline>
            <x14:sparkline>
              <xm:f>Sheet4!AE96:AI96</xm:f>
              <xm:sqref>Z96</xm:sqref>
            </x14:sparkline>
            <x14:sparkline>
              <xm:f>Sheet4!AE97:AI97</xm:f>
              <xm:sqref>Z97</xm:sqref>
            </x14:sparkline>
            <x14:sparkline>
              <xm:f>Sheet4!AE98:AI98</xm:f>
              <xm:sqref>Z98</xm:sqref>
            </x14:sparkline>
            <x14:sparkline>
              <xm:f>Sheet4!AE99:AI99</xm:f>
              <xm:sqref>Z99</xm:sqref>
            </x14:sparkline>
            <x14:sparkline>
              <xm:f>Sheet4!AE100:AI100</xm:f>
              <xm:sqref>Z100</xm:sqref>
            </x14:sparkline>
            <x14:sparkline>
              <xm:f>Sheet4!AE101:AI101</xm:f>
              <xm:sqref>Z101</xm:sqref>
            </x14:sparkline>
            <x14:sparkline>
              <xm:f>Sheet4!AE102:AI102</xm:f>
              <xm:sqref>Z102</xm:sqref>
            </x14:sparkline>
            <x14:sparkline>
              <xm:f>Sheet4!AE103:AI103</xm:f>
              <xm:sqref>Z103</xm:sqref>
            </x14:sparkline>
            <x14:sparkline>
              <xm:f>Sheet4!AE104:AI104</xm:f>
              <xm:sqref>Z104</xm:sqref>
            </x14:sparkline>
            <x14:sparkline>
              <xm:f>Sheet4!AE105:AI105</xm:f>
              <xm:sqref>Z105</xm:sqref>
            </x14:sparkline>
            <x14:sparkline>
              <xm:f>Sheet4!AE106:AI106</xm:f>
              <xm:sqref>Z106</xm:sqref>
            </x14:sparkline>
            <x14:sparkline>
              <xm:f>Sheet4!AE107:AI107</xm:f>
              <xm:sqref>Z107</xm:sqref>
            </x14:sparkline>
            <x14:sparkline>
              <xm:f>Sheet4!AE108:AI108</xm:f>
              <xm:sqref>Z108</xm:sqref>
            </x14:sparkline>
            <x14:sparkline>
              <xm:f>Sheet4!AE109:AI109</xm:f>
              <xm:sqref>Z109</xm:sqref>
            </x14:sparkline>
            <x14:sparkline>
              <xm:f>Sheet4!AE110:AI110</xm:f>
              <xm:sqref>Z110</xm:sqref>
            </x14:sparkline>
          </x14:sparklines>
        </x14:sparklineGroup>
        <x14:sparklineGroup displayEmptyCellsAs="gap" xr2:uid="{EF1BF06A-B995-4861-8F2C-6905DC28F889}">
          <x14:colorSeries rgb="FF376092"/>
          <x14:colorNegative rgb="FFD00000"/>
          <x14:colorAxis rgb="FF000000"/>
          <x14:colorMarkers rgb="FFD00000"/>
          <x14:colorFirst rgb="FFD00000"/>
          <x14:colorLast rgb="FFD00000"/>
          <x14:colorHigh rgb="FFD00000"/>
          <x14:colorLow rgb="FFD00000"/>
          <x14:sparklines>
            <x14:sparkline>
              <xm:f>Sheet4!Y2:AC2</xm:f>
              <xm:sqref>AB2</xm:sqref>
            </x14:sparkline>
            <x14:sparkline>
              <xm:f>Sheet4!Y3:AC3</xm:f>
              <xm:sqref>AB3</xm:sqref>
            </x14:sparkline>
            <x14:sparkline>
              <xm:f>Sheet4!Y4:AC4</xm:f>
              <xm:sqref>AB4</xm:sqref>
            </x14:sparkline>
            <x14:sparkline>
              <xm:f>Sheet4!Y5:AC5</xm:f>
              <xm:sqref>AB5</xm:sqref>
            </x14:sparkline>
            <x14:sparkline>
              <xm:f>Sheet4!Y6:AC6</xm:f>
              <xm:sqref>AB6</xm:sqref>
            </x14:sparkline>
            <x14:sparkline>
              <xm:f>Sheet4!Y7:AC7</xm:f>
              <xm:sqref>AB7</xm:sqref>
            </x14:sparkline>
            <x14:sparkline>
              <xm:f>Sheet4!Y8:AC8</xm:f>
              <xm:sqref>AB8</xm:sqref>
            </x14:sparkline>
            <x14:sparkline>
              <xm:f>Sheet4!Y9:AC9</xm:f>
              <xm:sqref>AB9</xm:sqref>
            </x14:sparkline>
            <x14:sparkline>
              <xm:f>Sheet4!Y10:AC10</xm:f>
              <xm:sqref>AB10</xm:sqref>
            </x14:sparkline>
            <x14:sparkline>
              <xm:f>Sheet4!Y11:AC11</xm:f>
              <xm:sqref>AB11</xm:sqref>
            </x14:sparkline>
            <x14:sparkline>
              <xm:f>Sheet4!Y12:AC12</xm:f>
              <xm:sqref>AB12</xm:sqref>
            </x14:sparkline>
            <x14:sparkline>
              <xm:f>Sheet4!Y13:AC13</xm:f>
              <xm:sqref>AB13</xm:sqref>
            </x14:sparkline>
            <x14:sparkline>
              <xm:f>Sheet4!Y14:AC14</xm:f>
              <xm:sqref>AB14</xm:sqref>
            </x14:sparkline>
            <x14:sparkline>
              <xm:f>Sheet4!Y15:AC15</xm:f>
              <xm:sqref>AB15</xm:sqref>
            </x14:sparkline>
            <x14:sparkline>
              <xm:f>Sheet4!Y16:AC16</xm:f>
              <xm:sqref>AB16</xm:sqref>
            </x14:sparkline>
            <x14:sparkline>
              <xm:f>Sheet4!Y17:AC17</xm:f>
              <xm:sqref>AB17</xm:sqref>
            </x14:sparkline>
            <x14:sparkline>
              <xm:f>Sheet4!Y18:AC18</xm:f>
              <xm:sqref>AB18</xm:sqref>
            </x14:sparkline>
            <x14:sparkline>
              <xm:f>Sheet4!Y19:AC19</xm:f>
              <xm:sqref>AB19</xm:sqref>
            </x14:sparkline>
            <x14:sparkline>
              <xm:f>Sheet4!Y20:AC20</xm:f>
              <xm:sqref>AB20</xm:sqref>
            </x14:sparkline>
            <x14:sparkline>
              <xm:f>Sheet4!Y21:AC21</xm:f>
              <xm:sqref>AB21</xm:sqref>
            </x14:sparkline>
            <x14:sparkline>
              <xm:f>Sheet4!Y22:AC22</xm:f>
              <xm:sqref>AB22</xm:sqref>
            </x14:sparkline>
            <x14:sparkline>
              <xm:f>Sheet4!Y23:AC23</xm:f>
              <xm:sqref>AB23</xm:sqref>
            </x14:sparkline>
            <x14:sparkline>
              <xm:f>Sheet4!Y24:AC24</xm:f>
              <xm:sqref>AB24</xm:sqref>
            </x14:sparkline>
            <x14:sparkline>
              <xm:f>Sheet4!Y25:AC25</xm:f>
              <xm:sqref>AB25</xm:sqref>
            </x14:sparkline>
            <x14:sparkline>
              <xm:f>Sheet4!Y26:AC26</xm:f>
              <xm:sqref>AB26</xm:sqref>
            </x14:sparkline>
            <x14:sparkline>
              <xm:f>Sheet4!Y27:AC27</xm:f>
              <xm:sqref>AB27</xm:sqref>
            </x14:sparkline>
            <x14:sparkline>
              <xm:f>Sheet4!Y28:AC28</xm:f>
              <xm:sqref>AB28</xm:sqref>
            </x14:sparkline>
            <x14:sparkline>
              <xm:f>Sheet4!Y29:AC29</xm:f>
              <xm:sqref>AB29</xm:sqref>
            </x14:sparkline>
            <x14:sparkline>
              <xm:f>Sheet4!Y30:AC30</xm:f>
              <xm:sqref>AB30</xm:sqref>
            </x14:sparkline>
            <x14:sparkline>
              <xm:f>Sheet4!Y31:AC31</xm:f>
              <xm:sqref>AB31</xm:sqref>
            </x14:sparkline>
            <x14:sparkline>
              <xm:f>Sheet4!Y32:AC32</xm:f>
              <xm:sqref>AB32</xm:sqref>
            </x14:sparkline>
            <x14:sparkline>
              <xm:f>Sheet4!Y33:AC33</xm:f>
              <xm:sqref>AB33</xm:sqref>
            </x14:sparkline>
            <x14:sparkline>
              <xm:f>Sheet4!Y34:AC34</xm:f>
              <xm:sqref>AB34</xm:sqref>
            </x14:sparkline>
            <x14:sparkline>
              <xm:f>Sheet4!Y35:AC35</xm:f>
              <xm:sqref>AB35</xm:sqref>
            </x14:sparkline>
            <x14:sparkline>
              <xm:f>Sheet4!Y36:AC36</xm:f>
              <xm:sqref>AB36</xm:sqref>
            </x14:sparkline>
            <x14:sparkline>
              <xm:f>Sheet4!Y37:AC37</xm:f>
              <xm:sqref>AB37</xm:sqref>
            </x14:sparkline>
            <x14:sparkline>
              <xm:f>Sheet4!Y38:AC38</xm:f>
              <xm:sqref>AB38</xm:sqref>
            </x14:sparkline>
            <x14:sparkline>
              <xm:f>Sheet4!Y39:AC39</xm:f>
              <xm:sqref>AB39</xm:sqref>
            </x14:sparkline>
            <x14:sparkline>
              <xm:f>Sheet4!Y40:AC40</xm:f>
              <xm:sqref>AB40</xm:sqref>
            </x14:sparkline>
            <x14:sparkline>
              <xm:f>Sheet4!Y41:AC41</xm:f>
              <xm:sqref>AB41</xm:sqref>
            </x14:sparkline>
            <x14:sparkline>
              <xm:f>Sheet4!Y42:AC42</xm:f>
              <xm:sqref>AB42</xm:sqref>
            </x14:sparkline>
            <x14:sparkline>
              <xm:f>Sheet4!Y43:AC43</xm:f>
              <xm:sqref>AB43</xm:sqref>
            </x14:sparkline>
            <x14:sparkline>
              <xm:f>Sheet4!Y44:AC44</xm:f>
              <xm:sqref>AB44</xm:sqref>
            </x14:sparkline>
            <x14:sparkline>
              <xm:f>Sheet4!Y45:AC45</xm:f>
              <xm:sqref>AB45</xm:sqref>
            </x14:sparkline>
            <x14:sparkline>
              <xm:f>Sheet4!Y46:AC46</xm:f>
              <xm:sqref>AB46</xm:sqref>
            </x14:sparkline>
            <x14:sparkline>
              <xm:f>Sheet4!Y47:AC47</xm:f>
              <xm:sqref>AB47</xm:sqref>
            </x14:sparkline>
            <x14:sparkline>
              <xm:f>Sheet4!Y48:AC48</xm:f>
              <xm:sqref>AB48</xm:sqref>
            </x14:sparkline>
            <x14:sparkline>
              <xm:f>Sheet4!Y49:AC49</xm:f>
              <xm:sqref>AB49</xm:sqref>
            </x14:sparkline>
            <x14:sparkline>
              <xm:f>Sheet4!Y50:AC50</xm:f>
              <xm:sqref>AB50</xm:sqref>
            </x14:sparkline>
            <x14:sparkline>
              <xm:f>Sheet4!Y51:AC51</xm:f>
              <xm:sqref>AB51</xm:sqref>
            </x14:sparkline>
            <x14:sparkline>
              <xm:f>Sheet4!Y52:AC52</xm:f>
              <xm:sqref>AB52</xm:sqref>
            </x14:sparkline>
            <x14:sparkline>
              <xm:f>Sheet4!Y53:AC53</xm:f>
              <xm:sqref>AB53</xm:sqref>
            </x14:sparkline>
            <x14:sparkline>
              <xm:f>Sheet4!Y54:AC54</xm:f>
              <xm:sqref>AB54</xm:sqref>
            </x14:sparkline>
            <x14:sparkline>
              <xm:f>Sheet4!Y55:AC55</xm:f>
              <xm:sqref>AB55</xm:sqref>
            </x14:sparkline>
            <x14:sparkline>
              <xm:f>Sheet4!Y56:AC56</xm:f>
              <xm:sqref>AB56</xm:sqref>
            </x14:sparkline>
            <x14:sparkline>
              <xm:f>Sheet4!Y57:AC57</xm:f>
              <xm:sqref>AB57</xm:sqref>
            </x14:sparkline>
            <x14:sparkline>
              <xm:f>Sheet4!Y58:AC58</xm:f>
              <xm:sqref>AB58</xm:sqref>
            </x14:sparkline>
            <x14:sparkline>
              <xm:f>Sheet4!Y59:AC59</xm:f>
              <xm:sqref>AB59</xm:sqref>
            </x14:sparkline>
            <x14:sparkline>
              <xm:f>Sheet4!Y60:AC60</xm:f>
              <xm:sqref>AB60</xm:sqref>
            </x14:sparkline>
            <x14:sparkline>
              <xm:f>Sheet4!Y61:AC61</xm:f>
              <xm:sqref>AB61</xm:sqref>
            </x14:sparkline>
            <x14:sparkline>
              <xm:f>Sheet4!Y62:AC62</xm:f>
              <xm:sqref>AB62</xm:sqref>
            </x14:sparkline>
            <x14:sparkline>
              <xm:f>Sheet4!Y63:AC63</xm:f>
              <xm:sqref>AB63</xm:sqref>
            </x14:sparkline>
            <x14:sparkline>
              <xm:f>Sheet4!Y64:AC64</xm:f>
              <xm:sqref>AB64</xm:sqref>
            </x14:sparkline>
            <x14:sparkline>
              <xm:f>Sheet4!Y65:AC65</xm:f>
              <xm:sqref>AB65</xm:sqref>
            </x14:sparkline>
            <x14:sparkline>
              <xm:f>Sheet4!Y66:AC66</xm:f>
              <xm:sqref>AB66</xm:sqref>
            </x14:sparkline>
            <x14:sparkline>
              <xm:f>Sheet4!Y67:AC67</xm:f>
              <xm:sqref>AB67</xm:sqref>
            </x14:sparkline>
            <x14:sparkline>
              <xm:f>Sheet4!Y68:AC68</xm:f>
              <xm:sqref>AB68</xm:sqref>
            </x14:sparkline>
            <x14:sparkline>
              <xm:f>Sheet4!Y69:AC69</xm:f>
              <xm:sqref>AB69</xm:sqref>
            </x14:sparkline>
            <x14:sparkline>
              <xm:f>Sheet4!Y70:AC70</xm:f>
              <xm:sqref>AB70</xm:sqref>
            </x14:sparkline>
            <x14:sparkline>
              <xm:f>Sheet4!Y71:AC71</xm:f>
              <xm:sqref>AB71</xm:sqref>
            </x14:sparkline>
            <x14:sparkline>
              <xm:f>Sheet4!Y72:AC72</xm:f>
              <xm:sqref>AB72</xm:sqref>
            </x14:sparkline>
            <x14:sparkline>
              <xm:f>Sheet4!Y73:AC73</xm:f>
              <xm:sqref>AB73</xm:sqref>
            </x14:sparkline>
            <x14:sparkline>
              <xm:f>Sheet4!Y74:AC74</xm:f>
              <xm:sqref>AB74</xm:sqref>
            </x14:sparkline>
            <x14:sparkline>
              <xm:f>Sheet4!Y75:AC75</xm:f>
              <xm:sqref>AB75</xm:sqref>
            </x14:sparkline>
            <x14:sparkline>
              <xm:f>Sheet4!Y76:AC76</xm:f>
              <xm:sqref>AB76</xm:sqref>
            </x14:sparkline>
            <x14:sparkline>
              <xm:f>Sheet4!Y77:AC77</xm:f>
              <xm:sqref>AB77</xm:sqref>
            </x14:sparkline>
            <x14:sparkline>
              <xm:f>Sheet4!Y78:AC78</xm:f>
              <xm:sqref>AB78</xm:sqref>
            </x14:sparkline>
            <x14:sparkline>
              <xm:f>Sheet4!Y79:AC79</xm:f>
              <xm:sqref>AB79</xm:sqref>
            </x14:sparkline>
            <x14:sparkline>
              <xm:f>Sheet4!Y80:AC80</xm:f>
              <xm:sqref>AB80</xm:sqref>
            </x14:sparkline>
            <x14:sparkline>
              <xm:f>Sheet4!Y81:AC81</xm:f>
              <xm:sqref>AB81</xm:sqref>
            </x14:sparkline>
            <x14:sparkline>
              <xm:f>Sheet4!Y82:AC82</xm:f>
              <xm:sqref>AB82</xm:sqref>
            </x14:sparkline>
            <x14:sparkline>
              <xm:f>Sheet4!Y83:AC83</xm:f>
              <xm:sqref>AB83</xm:sqref>
            </x14:sparkline>
            <x14:sparkline>
              <xm:f>Sheet4!Y84:AC84</xm:f>
              <xm:sqref>AB84</xm:sqref>
            </x14:sparkline>
            <x14:sparkline>
              <xm:f>Sheet4!Y85:AC85</xm:f>
              <xm:sqref>AB85</xm:sqref>
            </x14:sparkline>
            <x14:sparkline>
              <xm:f>Sheet4!Y86:AC86</xm:f>
              <xm:sqref>AB86</xm:sqref>
            </x14:sparkline>
            <x14:sparkline>
              <xm:f>Sheet4!Y87:AC87</xm:f>
              <xm:sqref>AB87</xm:sqref>
            </x14:sparkline>
            <x14:sparkline>
              <xm:f>Sheet4!Y88:AC88</xm:f>
              <xm:sqref>AB88</xm:sqref>
            </x14:sparkline>
            <x14:sparkline>
              <xm:f>Sheet4!Y89:AC89</xm:f>
              <xm:sqref>AB89</xm:sqref>
            </x14:sparkline>
            <x14:sparkline>
              <xm:f>Sheet4!Y90:AC90</xm:f>
              <xm:sqref>AB90</xm:sqref>
            </x14:sparkline>
            <x14:sparkline>
              <xm:f>Sheet4!Y91:AC91</xm:f>
              <xm:sqref>AB91</xm:sqref>
            </x14:sparkline>
            <x14:sparkline>
              <xm:f>Sheet4!Y92:AC92</xm:f>
              <xm:sqref>AB92</xm:sqref>
            </x14:sparkline>
            <x14:sparkline>
              <xm:f>Sheet4!Y93:AC93</xm:f>
              <xm:sqref>AB93</xm:sqref>
            </x14:sparkline>
            <x14:sparkline>
              <xm:f>Sheet4!Y94:AC94</xm:f>
              <xm:sqref>AB94</xm:sqref>
            </x14:sparkline>
            <x14:sparkline>
              <xm:f>Sheet4!Y95:AC95</xm:f>
              <xm:sqref>AB95</xm:sqref>
            </x14:sparkline>
            <x14:sparkline>
              <xm:f>Sheet4!Y96:AC96</xm:f>
              <xm:sqref>AB96</xm:sqref>
            </x14:sparkline>
            <x14:sparkline>
              <xm:f>Sheet4!Y97:AC97</xm:f>
              <xm:sqref>AB97</xm:sqref>
            </x14:sparkline>
            <x14:sparkline>
              <xm:f>Sheet4!Y98:AC98</xm:f>
              <xm:sqref>AB98</xm:sqref>
            </x14:sparkline>
            <x14:sparkline>
              <xm:f>Sheet4!Y99:AC99</xm:f>
              <xm:sqref>AB99</xm:sqref>
            </x14:sparkline>
            <x14:sparkline>
              <xm:f>Sheet4!Y100:AC100</xm:f>
              <xm:sqref>AB100</xm:sqref>
            </x14:sparkline>
            <x14:sparkline>
              <xm:f>Sheet4!Y101:AC101</xm:f>
              <xm:sqref>AB101</xm:sqref>
            </x14:sparkline>
            <x14:sparkline>
              <xm:f>Sheet4!Y102:AC102</xm:f>
              <xm:sqref>AB102</xm:sqref>
            </x14:sparkline>
            <x14:sparkline>
              <xm:f>Sheet4!Y103:AC103</xm:f>
              <xm:sqref>AB103</xm:sqref>
            </x14:sparkline>
            <x14:sparkline>
              <xm:f>Sheet4!Y104:AC104</xm:f>
              <xm:sqref>AB104</xm:sqref>
            </x14:sparkline>
            <x14:sparkline>
              <xm:f>Sheet4!Y105:AC105</xm:f>
              <xm:sqref>AB105</xm:sqref>
            </x14:sparkline>
            <x14:sparkline>
              <xm:f>Sheet4!Y106:AC106</xm:f>
              <xm:sqref>AB106</xm:sqref>
            </x14:sparkline>
            <x14:sparkline>
              <xm:f>Sheet4!Y107:AC107</xm:f>
              <xm:sqref>AB107</xm:sqref>
            </x14:sparkline>
            <x14:sparkline>
              <xm:f>Sheet4!Y108:AC108</xm:f>
              <xm:sqref>AB108</xm:sqref>
            </x14:sparkline>
            <x14:sparkline>
              <xm:f>Sheet4!Y109:AC109</xm:f>
              <xm:sqref>AB109</xm:sqref>
            </x14:sparkline>
            <x14:sparkline>
              <xm:f>Sheet4!Y110:AC110</xm:f>
              <xm:sqref>AB110</xm:sqref>
            </x14:sparkline>
          </x14:sparklines>
        </x14:sparklineGroup>
      </x14:sparklineGroup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66510-6E1B-4E50-A7D4-96C7350F3638}">
  <sheetPr codeName="Sheet2"/>
  <dimension ref="A1:AD474"/>
  <sheetViews>
    <sheetView topLeftCell="A44" workbookViewId="0">
      <selection activeCell="X49" sqref="X49"/>
    </sheetView>
  </sheetViews>
  <sheetFormatPr defaultRowHeight="18.75" x14ac:dyDescent="0.4"/>
  <cols>
    <col min="11" max="11" width="11.375" bestFit="1" customWidth="1"/>
    <col min="18" max="18" width="9.375" bestFit="1" customWidth="1"/>
  </cols>
  <sheetData>
    <row r="1" spans="1:30" ht="18.75" customHeight="1" x14ac:dyDescent="0.4">
      <c r="A1" t="s">
        <v>13</v>
      </c>
      <c r="B1" t="s">
        <v>14</v>
      </c>
      <c r="D1" s="10" t="s">
        <v>15</v>
      </c>
      <c r="F1" s="11" t="s">
        <v>16</v>
      </c>
      <c r="G1" s="12" t="s">
        <v>103</v>
      </c>
      <c r="H1" t="s">
        <v>17</v>
      </c>
      <c r="I1" t="s">
        <v>18</v>
      </c>
      <c r="J1" t="s">
        <v>19</v>
      </c>
      <c r="K1" s="13"/>
      <c r="L1" t="s">
        <v>1</v>
      </c>
      <c r="M1" s="14" t="s">
        <v>124</v>
      </c>
      <c r="N1" s="13" t="s">
        <v>20</v>
      </c>
      <c r="O1" s="15" t="s">
        <v>21</v>
      </c>
      <c r="Q1" s="13" t="s">
        <v>22</v>
      </c>
      <c r="R1" s="30" t="s">
        <v>101</v>
      </c>
      <c r="S1" s="27" t="s">
        <v>35</v>
      </c>
      <c r="T1" t="s">
        <v>117</v>
      </c>
      <c r="W1" t="s">
        <v>109</v>
      </c>
      <c r="AA1" s="37" t="s">
        <v>110</v>
      </c>
      <c r="AB1" s="37" t="s">
        <v>111</v>
      </c>
      <c r="AC1" s="37" t="s">
        <v>112</v>
      </c>
      <c r="AD1" s="38" t="s">
        <v>113</v>
      </c>
    </row>
    <row r="2" spans="1:30" x14ac:dyDescent="0.4">
      <c r="A2">
        <v>16</v>
      </c>
      <c r="B2">
        <v>1</v>
      </c>
      <c r="D2">
        <v>16</v>
      </c>
      <c r="E2" cm="1">
        <f t="array" aca="1" ref="E2" ca="1">IF(INDIRECT("Sheet1!"&amp;"B"&amp;ROW()) ="",VALUE(0),COUNTIF(INDIRECT(Sheet2!$W$2&amp;"$A:$A"),INDIRECT("Sheet1!"&amp;"B"&amp;ROW())))</f>
        <v>16</v>
      </c>
      <c r="F2" cm="1">
        <f t="array" aca="1" ref="F2" ca="1">_xlfn.LET(_xlpm.SS,_xlfn.XLOOKUP(INDIRECT("Sheet1!A"&amp;ROW()),Sheet5!A:A,Sheet5!G:G,"N",0,1),IF(OR(_xlpm.SS="N",AND(_xlpm.SS="Y",_xlfn.XLOOKUP(INDIRECT("Sheet1!A"&amp;ROW()),Sheet5!A:A,Sheet5!K:K,"N",0,1)="0")),0,1))</f>
        <v>1</v>
      </c>
      <c r="G2">
        <v>0</v>
      </c>
      <c r="H2">
        <f ca="1">COUNTIF(Sheet1!E:E,Sheet2!H1)</f>
        <v>0</v>
      </c>
      <c r="I2">
        <f ca="1">COUNTIF(Sheet1!E:E,I1)</f>
        <v>0</v>
      </c>
      <c r="J2">
        <f ca="1">COUNTIF(Sheet1!E:E,J1)</f>
        <v>4</v>
      </c>
      <c r="K2" s="13" t="s">
        <v>17</v>
      </c>
      <c r="L2" cm="1">
        <f t="array" aca="1" ref="L2" ca="1">_xlfn.XLOOKUP(INDIRECT("Sheet1!"&amp;"B"&amp;ROW()),INDIRECT(Sheet2!$W$2&amp;"$A:$A"),INDIRECT(Sheet2!$W$2&amp;"$D:$D"),VALUE(0),0,1)</f>
        <v>12</v>
      </c>
      <c r="M2">
        <v>0</v>
      </c>
      <c r="N2" cm="1">
        <f t="array" aca="1" ref="N2" ca="1">IFERROR(IF(AND(Sheet1!W2="",Sheet1!X2="",Sheet1!Y2=""),IF(OR(Sheet1!F2="❖",Sheet3!AC2="14:00",AND(F2=0,Sheet1!E2=""),AND(Sheet1!Q2=0,Sheet3!M2=0),AND(ABS(Sheet3!L2-Sheet1!S2)&lt;50,Sheet1!Q2=Sheet3!M2,Sheet3!AC2=VALUE(発送日))),0,1),1),0)</f>
        <v>0</v>
      </c>
      <c r="O2" cm="1">
        <f t="array" aca="1" ref="O2" ca="1">IF(INDIRECT("Sheet1!"&amp;"H"&amp;ROW())  &gt;=50,VALUE("10"),INDIRECT("A"&amp;ROW())-INDIRECT("Sheet1!"&amp;"H"&amp;ROW())  )</f>
        <v>4</v>
      </c>
      <c r="Q2">
        <v>0.85</v>
      </c>
      <c r="R2">
        <v>0.92</v>
      </c>
      <c r="S2" cm="1">
        <f t="array" aca="1" ref="S2" ca="1">IFERROR(IF(COUNTIF(V:V,"&lt;&gt;")&gt;0,V2,IF(VALUE(U2)=335370,_xlfn.LET(_xlpm.con,MIN(A2,6),_xlpm.kakaku,_xlfn.XLOOKUP($Y$2:$Y$5&amp;$Z$2,INDIRECT(Sheet2!$W$2&amp;"H"&amp;Sheet2!B2&amp;":H"&amp;Sheet2!B2+_xlpm.con)&amp;INDIRECT(Sheet2!$W$2&amp;"G"&amp;Sheet2!B2&amp;":G"&amp;Sheet2!B2+_xlpm.con),INDIRECT(Sheet2!$W$2&amp;"F"&amp;Sheet2!B2&amp;":F"&amp;Sheet2!B2+_xlpm.con),"",0,1),INT(VALUE((IF(COUNT(_xlpm.kakaku)=1,_xlfn.TEXTJOIN("",,_xlpm.kakaku),LEFT(_xlfn.TEXTJOIN("/",,_xlpm.kakaku),FIND("/",_xlfn.TEXTJOIN("/",,_xlpm.kakaku))-1))+$T$2)/手数料))),"")),"")</f>
        <v>4532</v>
      </c>
      <c r="T2">
        <v>300</v>
      </c>
      <c r="U2" t="s">
        <v>37</v>
      </c>
      <c r="V2" cm="1">
        <f t="array" aca="1" ref="V2" ca="1">IFERROR(INT(IF(VALUE(U2)=335370,_xlfn.LET(_xlpm.meika,INDEX(INDIRECT(Sheet2!$W$2&amp;"I"&amp;Sheet2!D2&amp;":P"&amp;Sheet2!D2),MATCH("在庫あり*",INDIRECT(Sheet2!$W$2&amp;"I"&amp;Sheet2!D2&amp;":P"&amp;Sheet2!D2),0)-1),_xlpm.con,MIN(A2,6),_xlpm.kakaku,_xlfn.XLOOKUP(_xlpm.meika,INDIRECT(Sheet2!$W$2&amp;"H"&amp;Sheet2!B2&amp;":H"&amp;Sheet2!D2),INDIRECT(Sheet2!$W$2&amp;"F"&amp;Sheet2!B2&amp;":F"&amp;Sheet2!D2),"",0,1),(_xlpm.kakaku+$T$2)/手数料),"")),"")</f>
        <v>4532</v>
      </c>
      <c r="W2" s="55" t="s">
        <v>184</v>
      </c>
      <c r="X2" cm="1">
        <f t="array" aca="1" ref="X2" ca="1">IFERROR(IF(VALUE(U2)=335370,_xlfn.LET(_xlpm.con,MIN(A2,6),_xlpm.kakaku,_xlfn.XLOOKUP($Y$2:$Y$5&amp;$Z$2,INDIRECT(Sheet2!$W$2&amp;"H"&amp;Sheet2!B2&amp;":H"&amp;Sheet2!B2+_xlpm.con)&amp;INDIRECT(Sheet2!$W$2&amp;"G"&amp;Sheet2!B2&amp;":G"&amp;Sheet2!B2+_xlpm.con),INDIRECT(Sheet2!$W$2&amp;"F"&amp;Sheet2!B2&amp;":F"&amp;Sheet2!B2+_xlpm.con),"",0,1),INT(VALUE((IF(COUNT(_xlpm.kakaku)=1,_xlfn.TEXTJOIN("",,_xlpm.kakaku),LEFT(_xlfn.TEXTJOIN("/",,_xlpm.kakaku),FIND("/",_xlfn.TEXTJOIN("/",,_xlpm.kakaku))-1))+$T$2)/手数料))),""),"")</f>
        <v>4239</v>
      </c>
      <c r="Y2" s="8" t="s">
        <v>104</v>
      </c>
      <c r="Z2" s="8" t="s">
        <v>105</v>
      </c>
      <c r="AA2" s="37" t="s">
        <v>114</v>
      </c>
      <c r="AB2" s="37" t="s">
        <v>115</v>
      </c>
      <c r="AC2" s="38" t="s">
        <v>116</v>
      </c>
      <c r="AD2" s="38"/>
    </row>
    <row r="3" spans="1:30" x14ac:dyDescent="0.4">
      <c r="A3">
        <v>22</v>
      </c>
      <c r="B3">
        <v>17</v>
      </c>
      <c r="D3">
        <v>38</v>
      </c>
      <c r="E3" cm="1">
        <f t="array" aca="1" ref="E3" ca="1">IF(INDIRECT("Sheet1!"&amp;"B"&amp;ROW()) ="",VALUE(0),COUNTIF(INDIRECT(Sheet2!$W$2&amp;"$A:$A"),INDIRECT("Sheet1!"&amp;"B"&amp;ROW())))</f>
        <v>22</v>
      </c>
      <c r="F3" cm="1">
        <f t="array" aca="1" ref="F3" ca="1">_xlfn.LET(_xlpm.SS,_xlfn.XLOOKUP(INDIRECT("Sheet1!A"&amp;ROW()),Sheet5!A:A,Sheet5!G:G,"N",0,1),IF(OR(_xlpm.SS="N",AND(_xlpm.SS="Y",_xlfn.XLOOKUP(INDIRECT("Sheet1!A"&amp;ROW()),Sheet5!A:A,Sheet5!K:K,"N",0,1)="0")),0,1))</f>
        <v>1</v>
      </c>
      <c r="G3">
        <v>0</v>
      </c>
      <c r="K3" s="13" t="s">
        <v>18</v>
      </c>
      <c r="L3" cm="1">
        <f t="array" aca="1" ref="L3" ca="1">_xlfn.XLOOKUP(INDIRECT("Sheet1!"&amp;"B"&amp;ROW()),INDIRECT(Sheet2!$W$2&amp;"$A:$A"),INDIRECT(Sheet2!$W$2&amp;"$D:$D"),VALUE(0),0,1)</f>
        <v>18</v>
      </c>
      <c r="M3">
        <v>0</v>
      </c>
      <c r="N3" cm="1">
        <f t="array" aca="1" ref="N3" ca="1">IFERROR(IF(AND(Sheet1!W3="",Sheet1!X3="",Sheet1!Y3=""),IF(OR(Sheet1!F3="❖",Sheet3!AC3="14:00",AND(F3=0,Sheet1!E3=""),AND(Sheet1!Q3=0,Sheet3!M3=0),AND(ABS(Sheet3!L3-Sheet1!S3)&lt;50,Sheet1!Q3=Sheet3!M3,Sheet3!AC3=VALUE(発送日))),0,1),1),0)</f>
        <v>1</v>
      </c>
      <c r="O3" cm="1">
        <f t="array" aca="1" ref="O3" ca="1">IF(INDIRECT("Sheet1!"&amp;"H"&amp;ROW())  &gt;=50,VALUE("10"),INDIRECT("A"&amp;ROW())-INDIRECT("Sheet1!"&amp;"H"&amp;ROW())  )</f>
        <v>4</v>
      </c>
      <c r="Q3">
        <v>0.85</v>
      </c>
      <c r="R3">
        <v>0.92</v>
      </c>
      <c r="S3" t="str" cm="1">
        <f t="array" aca="1" ref="S3" ca="1">IFERROR(IF(COUNTIF(V:V,"&lt;&gt;")&gt;0,V3,IF(VALUE(U3)=335370,_xlfn.LET(_xlpm.con,MIN(A3,6),_xlpm.kakaku,_xlfn.XLOOKUP($Y$2:$Y$5&amp;$Z$2,INDIRECT(Sheet2!$W$2&amp;"H"&amp;Sheet2!B3&amp;":H"&amp;Sheet2!B3+_xlpm.con)&amp;INDIRECT(Sheet2!$W$2&amp;"G"&amp;Sheet2!B3&amp;":G"&amp;Sheet2!B3+_xlpm.con),INDIRECT(Sheet2!$W$2&amp;"F"&amp;Sheet2!B3&amp;":F"&amp;Sheet2!B3+_xlpm.con),"",0,1),INT(VALUE((IF(COUNT(_xlpm.kakaku)=1,_xlfn.TEXTJOIN("",,_xlpm.kakaku),LEFT(_xlfn.TEXTJOIN("/",,_xlpm.kakaku),FIND("/",_xlfn.TEXTJOIN("/",,_xlpm.kakaku))-1))+$T$2)/手数料))),"")),"")</f>
        <v/>
      </c>
      <c r="T3">
        <v>300</v>
      </c>
      <c r="U3" t="s">
        <v>37</v>
      </c>
      <c r="V3" t="str" cm="1">
        <f t="array" aca="1" ref="V3" ca="1">IFERROR(INT(IF(VALUE(U3)=335370,_xlfn.LET(_xlpm.meika,INDEX(INDIRECT(Sheet2!$W$2&amp;"I"&amp;Sheet2!D3&amp;":P"&amp;Sheet2!D3),MATCH("在庫あり*",INDIRECT(Sheet2!$W$2&amp;"I"&amp;Sheet2!D3&amp;":P"&amp;Sheet2!D3),0)-1),_xlpm.con,MIN(A3,6),_xlpm.kakaku,_xlfn.XLOOKUP(_xlpm.meika,INDIRECT(Sheet2!$W$2&amp;"H"&amp;Sheet2!B3&amp;":H"&amp;Sheet2!D3),INDIRECT(Sheet2!$W$2&amp;"F"&amp;Sheet2!B3&amp;":F"&amp;Sheet2!D3),"",0,1),(_xlpm.kakaku+$T$2)/手数料),"")),"")</f>
        <v/>
      </c>
      <c r="X3" cm="1">
        <f t="array" aca="1" ref="X3" ca="1">IFERROR(IF(VALUE(U3)=335370,_xlfn.LET(_xlpm.con,MIN(A3,6),_xlpm.kakaku,_xlfn.XLOOKUP($Y$2:$Y$5&amp;$Z$2,INDIRECT(Sheet2!$W$2&amp;"H"&amp;Sheet2!B3&amp;":H"&amp;Sheet2!B3+_xlpm.con)&amp;INDIRECT(Sheet2!$W$2&amp;"G"&amp;Sheet2!B3&amp;":G"&amp;Sheet2!B3+_xlpm.con),INDIRECT(Sheet2!$W$2&amp;"F"&amp;Sheet2!B3&amp;":F"&amp;Sheet2!B3+_xlpm.con),"",0,1),INT(VALUE((IF(COUNT(_xlpm.kakaku)=1,_xlfn.TEXTJOIN("",,_xlpm.kakaku),LEFT(_xlfn.TEXTJOIN("/",,_xlpm.kakaku),FIND("/",_xlfn.TEXTJOIN("/",,_xlpm.kakaku))-1))+$T$2)/手数料))),""),"")</f>
        <v>5464</v>
      </c>
      <c r="Y3" s="8" t="s">
        <v>106</v>
      </c>
      <c r="Z3" s="8"/>
      <c r="AA3" s="39">
        <v>0.92</v>
      </c>
      <c r="AB3" s="39">
        <v>0.01</v>
      </c>
      <c r="AC3" s="39"/>
      <c r="AD3" s="39"/>
    </row>
    <row r="4" spans="1:30" x14ac:dyDescent="0.4">
      <c r="A4">
        <v>21</v>
      </c>
      <c r="B4">
        <v>39</v>
      </c>
      <c r="D4">
        <v>59</v>
      </c>
      <c r="E4" cm="1">
        <f t="array" aca="1" ref="E4" ca="1">IF(INDIRECT("Sheet1!"&amp;"B"&amp;ROW()) ="",VALUE(0),COUNTIF(INDIRECT(Sheet2!$W$2&amp;"$A:$A"),INDIRECT("Sheet1!"&amp;"B"&amp;ROW())))</f>
        <v>21</v>
      </c>
      <c r="F4" cm="1">
        <f t="array" aca="1" ref="F4" ca="1">_xlfn.LET(_xlpm.SS,_xlfn.XLOOKUP(INDIRECT("Sheet1!A"&amp;ROW()),Sheet5!A:A,Sheet5!G:G,"N",0,1),IF(OR(_xlpm.SS="N",AND(_xlpm.SS="Y",_xlfn.XLOOKUP(INDIRECT("Sheet1!A"&amp;ROW()),Sheet5!A:A,Sheet5!K:K,"N",0,1)="0")),0,1))</f>
        <v>1</v>
      </c>
      <c r="G4">
        <v>0</v>
      </c>
      <c r="K4" s="13" t="s">
        <v>19</v>
      </c>
      <c r="L4" cm="1">
        <f t="array" aca="1" ref="L4" ca="1">_xlfn.XLOOKUP(INDIRECT("Sheet1!"&amp;"B"&amp;ROW()),INDIRECT(Sheet2!$W$2&amp;"$A:$A"),INDIRECT(Sheet2!$W$2&amp;"$D:$D"),VALUE(0),0,1)</f>
        <v>17</v>
      </c>
      <c r="M4">
        <v>0</v>
      </c>
      <c r="N4" cm="1">
        <f t="array" aca="1" ref="N4" ca="1">IFERROR(IF(AND(Sheet1!W4="",Sheet1!X4="",Sheet1!Y4=""),IF(OR(Sheet1!F4="❖",Sheet3!AC4="14:00",AND(F4=0,Sheet1!E4=""),AND(Sheet1!Q4=0,Sheet3!M4=0),AND(ABS(Sheet3!L4-Sheet1!S4)&lt;50,Sheet1!Q4=Sheet3!M4,Sheet3!AC4=VALUE(発送日))),0,1),1),0)</f>
        <v>1</v>
      </c>
      <c r="O4" cm="1">
        <f t="array" aca="1" ref="O4" ca="1">IF(INDIRECT("Sheet1!"&amp;"H"&amp;ROW())  &gt;=50,VALUE("10"),INDIRECT("A"&amp;ROW())-INDIRECT("Sheet1!"&amp;"H"&amp;ROW())  )</f>
        <v>4</v>
      </c>
      <c r="Q4">
        <v>0.85</v>
      </c>
      <c r="R4">
        <v>0.92</v>
      </c>
      <c r="S4" t="str" cm="1">
        <f t="array" aca="1" ref="S4" ca="1">IFERROR(IF(COUNTIF(V:V,"&lt;&gt;")&gt;0,V4,IF(VALUE(U4)=335370,_xlfn.LET(_xlpm.con,MIN(A4,6),_xlpm.kakaku,_xlfn.XLOOKUP($Y$2:$Y$5&amp;$Z$2,INDIRECT(Sheet2!$W$2&amp;"H"&amp;Sheet2!B4&amp;":H"&amp;Sheet2!B4+_xlpm.con)&amp;INDIRECT(Sheet2!$W$2&amp;"G"&amp;Sheet2!B4&amp;":G"&amp;Sheet2!B4+_xlpm.con),INDIRECT(Sheet2!$W$2&amp;"F"&amp;Sheet2!B4&amp;":F"&amp;Sheet2!B4+_xlpm.con),"",0,1),INT(VALUE((IF(COUNT(_xlpm.kakaku)=1,_xlfn.TEXTJOIN("",,_xlpm.kakaku),LEFT(_xlfn.TEXTJOIN("/",,_xlpm.kakaku),FIND("/",_xlfn.TEXTJOIN("/",,_xlpm.kakaku))-1))+$T$2)/手数料))),"")),"")</f>
        <v/>
      </c>
      <c r="T4">
        <v>300</v>
      </c>
      <c r="U4" t="s">
        <v>37</v>
      </c>
      <c r="V4" t="str" cm="1">
        <f t="array" aca="1" ref="V4" ca="1">IFERROR(INT(IF(VALUE(U4)=335370,_xlfn.LET(_xlpm.meika,INDEX(INDIRECT(Sheet2!$W$2&amp;"I"&amp;Sheet2!D4&amp;":P"&amp;Sheet2!D4),MATCH("在庫あり*",INDIRECT(Sheet2!$W$2&amp;"I"&amp;Sheet2!D4&amp;":P"&amp;Sheet2!D4),0)-1),_xlpm.con,MIN(A4,6),_xlpm.kakaku,_xlfn.XLOOKUP(_xlpm.meika,INDIRECT(Sheet2!$W$2&amp;"H"&amp;Sheet2!B4&amp;":H"&amp;Sheet2!D4),INDIRECT(Sheet2!$W$2&amp;"F"&amp;Sheet2!B4&amp;":F"&amp;Sheet2!D4),"",0,1),(_xlpm.kakaku+$T$2)/手数料),"")),"")</f>
        <v/>
      </c>
      <c r="X4" cm="1">
        <f t="array" aca="1" ref="X4" ca="1">IFERROR(IF(VALUE(U4)=335370,_xlfn.LET(_xlpm.con,MIN(A4,6),_xlpm.kakaku,_xlfn.XLOOKUP($Y$2:$Y$5&amp;$Z$2,INDIRECT(Sheet2!$W$2&amp;"H"&amp;Sheet2!B4&amp;":H"&amp;Sheet2!B4+_xlpm.con)&amp;INDIRECT(Sheet2!$W$2&amp;"G"&amp;Sheet2!B4&amp;":G"&amp;Sheet2!B4+_xlpm.con),INDIRECT(Sheet2!$W$2&amp;"F"&amp;Sheet2!B4&amp;":F"&amp;Sheet2!B4+_xlpm.con),"",0,1),INT(VALUE((IF(COUNT(_xlpm.kakaku)=1,_xlfn.TEXTJOIN("",,_xlpm.kakaku),LEFT(_xlfn.TEXTJOIN("/",,_xlpm.kakaku),FIND("/",_xlfn.TEXTJOIN("/",,_xlpm.kakaku))-1))+$T$2)/手数料))),""),"")</f>
        <v>6492</v>
      </c>
      <c r="Y4" s="8" t="s">
        <v>107</v>
      </c>
      <c r="Z4" s="8"/>
    </row>
    <row r="5" spans="1:30" x14ac:dyDescent="0.4">
      <c r="A5">
        <v>20</v>
      </c>
      <c r="B5">
        <v>60</v>
      </c>
      <c r="D5">
        <v>79</v>
      </c>
      <c r="E5" cm="1">
        <f t="array" aca="1" ref="E5" ca="1">IF(INDIRECT("Sheet1!"&amp;"B"&amp;ROW()) ="",VALUE(0),COUNTIF(INDIRECT(Sheet2!$W$2&amp;"$A:$A"),INDIRECT("Sheet1!"&amp;"B"&amp;ROW())))</f>
        <v>20</v>
      </c>
      <c r="F5" cm="1">
        <f t="array" aca="1" ref="F5" ca="1">_xlfn.LET(_xlpm.SS,_xlfn.XLOOKUP(INDIRECT("Sheet1!A"&amp;ROW()),Sheet5!A:A,Sheet5!G:G,"N",0,1),IF(OR(_xlpm.SS="N",AND(_xlpm.SS="Y",_xlfn.XLOOKUP(INDIRECT("Sheet1!A"&amp;ROW()),Sheet5!A:A,Sheet5!K:K,"N",0,1)="0")),0,1))</f>
        <v>1</v>
      </c>
      <c r="G5">
        <v>0</v>
      </c>
      <c r="K5" t="s">
        <v>121</v>
      </c>
      <c r="L5" cm="1">
        <f t="array" aca="1" ref="L5" ca="1">_xlfn.XLOOKUP(INDIRECT("Sheet1!"&amp;"B"&amp;ROW()),INDIRECT(Sheet2!$W$2&amp;"$A:$A"),INDIRECT(Sheet2!$W$2&amp;"$D:$D"),VALUE(0),0,1)</f>
        <v>16</v>
      </c>
      <c r="M5">
        <v>0</v>
      </c>
      <c r="N5" cm="1">
        <f t="array" aca="1" ref="N5" ca="1">IFERROR(IF(AND(Sheet1!W5="",Sheet1!X5="",Sheet1!Y5=""),IF(OR(Sheet1!F5="❖",Sheet3!AC5="14:00",AND(F5=0,Sheet1!E5=""),AND(Sheet1!Q5=0,Sheet3!M5=0),AND(ABS(Sheet3!L5-Sheet1!S5)&lt;50,Sheet1!Q5=Sheet3!M5,Sheet3!AC5=VALUE(発送日))),0,1),1),0)</f>
        <v>0</v>
      </c>
      <c r="O5" cm="1">
        <f t="array" aca="1" ref="O5" ca="1">IF(INDIRECT("Sheet1!"&amp;"H"&amp;ROW())  &gt;=50,VALUE("10"),INDIRECT("A"&amp;ROW())-INDIRECT("Sheet1!"&amp;"H"&amp;ROW())  )</f>
        <v>4</v>
      </c>
      <c r="Q5">
        <v>0.85</v>
      </c>
      <c r="R5">
        <v>0.92</v>
      </c>
      <c r="S5" cm="1">
        <f t="array" aca="1" ref="S5" ca="1">IFERROR(IF(COUNTIF(V:V,"&lt;&gt;")&gt;0,V5,IF(VALUE(U5)=335370,_xlfn.LET(_xlpm.con,MIN(A5,6),_xlpm.kakaku,_xlfn.XLOOKUP($Y$2:$Y$5&amp;$Z$2,INDIRECT(Sheet2!$W$2&amp;"H"&amp;Sheet2!B5&amp;":H"&amp;Sheet2!B5+_xlpm.con)&amp;INDIRECT(Sheet2!$W$2&amp;"G"&amp;Sheet2!B5&amp;":G"&amp;Sheet2!B5+_xlpm.con),INDIRECT(Sheet2!$W$2&amp;"F"&amp;Sheet2!B5&amp;":F"&amp;Sheet2!B5+_xlpm.con),"",0,1),INT(VALUE((IF(COUNT(_xlpm.kakaku)=1,_xlfn.TEXTJOIN("",,_xlpm.kakaku),LEFT(_xlfn.TEXTJOIN("/",,_xlpm.kakaku),FIND("/",_xlfn.TEXTJOIN("/",,_xlpm.kakaku))-1))+$T$2)/手数料))),"")),"")</f>
        <v>7032</v>
      </c>
      <c r="T5">
        <v>300</v>
      </c>
      <c r="U5" t="s">
        <v>37</v>
      </c>
      <c r="V5" cm="1">
        <f t="array" aca="1" ref="V5" ca="1">IFERROR(INT(IF(VALUE(U5)=335370,_xlfn.LET(_xlpm.meika,INDEX(INDIRECT(Sheet2!$W$2&amp;"I"&amp;Sheet2!D5&amp;":P"&amp;Sheet2!D5),MATCH("在庫あり*",INDIRECT(Sheet2!$W$2&amp;"I"&amp;Sheet2!D5&amp;":P"&amp;Sheet2!D5),0)-1),_xlpm.con,MIN(A5,6),_xlpm.kakaku,_xlfn.XLOOKUP(_xlpm.meika,INDIRECT(Sheet2!$W$2&amp;"H"&amp;Sheet2!B5&amp;":H"&amp;Sheet2!D5),INDIRECT(Sheet2!$W$2&amp;"F"&amp;Sheet2!B5&amp;":F"&amp;Sheet2!D5),"",0,1),(_xlpm.kakaku+$T$2)/手数料),"")),"")</f>
        <v>7032</v>
      </c>
      <c r="X5" cm="1">
        <f t="array" aca="1" ref="X5" ca="1">IFERROR(IF(VALUE(U5)=335370,_xlfn.LET(_xlpm.con,MIN(A5,6),_xlpm.kakaku,_xlfn.XLOOKUP($Y$2:$Y$5&amp;$Z$2,INDIRECT(Sheet2!$W$2&amp;"H"&amp;Sheet2!B5&amp;":H"&amp;Sheet2!B5+_xlpm.con)&amp;INDIRECT(Sheet2!$W$2&amp;"G"&amp;Sheet2!B5&amp;":G"&amp;Sheet2!B5+_xlpm.con),INDIRECT(Sheet2!$W$2&amp;"F"&amp;Sheet2!B5&amp;":F"&amp;Sheet2!B5+_xlpm.con),"",0,1),INT(VALUE((IF(COUNT(_xlpm.kakaku)=1,_xlfn.TEXTJOIN("",,_xlpm.kakaku),LEFT(_xlfn.TEXTJOIN("/",,_xlpm.kakaku),FIND("/",_xlfn.TEXTJOIN("/",,_xlpm.kakaku))-1))+$T$2)/手数料))),""),"")</f>
        <v>7154</v>
      </c>
      <c r="Y5" s="8" t="s">
        <v>108</v>
      </c>
      <c r="Z5" s="8"/>
    </row>
    <row r="6" spans="1:30" x14ac:dyDescent="0.4">
      <c r="A6">
        <v>12</v>
      </c>
      <c r="B6">
        <v>80</v>
      </c>
      <c r="D6">
        <v>91</v>
      </c>
      <c r="E6" cm="1">
        <f t="array" aca="1" ref="E6" ca="1">IF(INDIRECT("Sheet1!"&amp;"B"&amp;ROW()) ="",VALUE(0),COUNTIF(INDIRECT(Sheet2!$W$2&amp;"$A:$A"),INDIRECT("Sheet1!"&amp;"B"&amp;ROW())))</f>
        <v>12</v>
      </c>
      <c r="F6" cm="1">
        <f t="array" aca="1" ref="F6" ca="1">_xlfn.LET(_xlpm.SS,_xlfn.XLOOKUP(INDIRECT("Sheet1!A"&amp;ROW()),Sheet5!A:A,Sheet5!G:G,"N",0,1),IF(OR(_xlpm.SS="N",AND(_xlpm.SS="Y",_xlfn.XLOOKUP(INDIRECT("Sheet1!A"&amp;ROW()),Sheet5!A:A,Sheet5!K:K,"N",0,1)="0")),0,1))</f>
        <v>1</v>
      </c>
      <c r="G6">
        <v>0</v>
      </c>
      <c r="L6" cm="1">
        <f t="array" aca="1" ref="L6" ca="1">_xlfn.XLOOKUP(INDIRECT("Sheet1!"&amp;"B"&amp;ROW()),INDIRECT(Sheet2!$W$2&amp;"$A:$A"),INDIRECT(Sheet2!$W$2&amp;"$D:$D"),VALUE(0),0,1)</f>
        <v>10</v>
      </c>
      <c r="M6">
        <v>0</v>
      </c>
      <c r="N6" cm="1">
        <f t="array" aca="1" ref="N6" ca="1">IFERROR(IF(AND(Sheet1!W6="",Sheet1!X6="",Sheet1!Y6=""),IF(OR(Sheet1!F6="❖",Sheet3!AC6="14:00",AND(F6=0,Sheet1!E6=""),AND(Sheet1!Q6=0,Sheet3!M6=0),AND(ABS(Sheet3!L6-Sheet1!S6)&lt;50,Sheet1!Q6=Sheet3!M6,Sheet3!AC6=VALUE(発送日))),0,1),1),0)</f>
        <v>0</v>
      </c>
      <c r="O6" cm="1">
        <f t="array" aca="1" ref="O6" ca="1">IF(INDIRECT("Sheet1!"&amp;"H"&amp;ROW())  &gt;=50,VALUE("10"),INDIRECT("A"&amp;ROW())-INDIRECT("Sheet1!"&amp;"H"&amp;ROW())  )</f>
        <v>2</v>
      </c>
      <c r="Q6">
        <v>0.85</v>
      </c>
      <c r="R6">
        <v>0.92</v>
      </c>
      <c r="S6" cm="1">
        <f t="array" aca="1" ref="S6" ca="1">IFERROR(IF(COUNTIF(V:V,"&lt;&gt;")&gt;0,V6,IF(VALUE(U6)=335370,_xlfn.LET(_xlpm.con,MIN(A6,6),_xlpm.kakaku,_xlfn.XLOOKUP($Y$2:$Y$5&amp;$Z$2,INDIRECT(Sheet2!$W$2&amp;"H"&amp;Sheet2!B6&amp;":H"&amp;Sheet2!B6+_xlpm.con)&amp;INDIRECT(Sheet2!$W$2&amp;"G"&amp;Sheet2!B6&amp;":G"&amp;Sheet2!B6+_xlpm.con),INDIRECT(Sheet2!$W$2&amp;"F"&amp;Sheet2!B6&amp;":F"&amp;Sheet2!B6+_xlpm.con),"",0,1),INT(VALUE((IF(COUNT(_xlpm.kakaku)=1,_xlfn.TEXTJOIN("",,_xlpm.kakaku),LEFT(_xlfn.TEXTJOIN("/",,_xlpm.kakaku),FIND("/",_xlfn.TEXTJOIN("/",,_xlpm.kakaku))-1))+$T$2)/手数料))),"")),"")</f>
        <v>8195</v>
      </c>
      <c r="T6">
        <v>300</v>
      </c>
      <c r="U6" t="s">
        <v>37</v>
      </c>
      <c r="V6" cm="1">
        <f t="array" aca="1" ref="V6" ca="1">IFERROR(INT(IF(VALUE(U6)=335370,_xlfn.LET(_xlpm.meika,INDEX(INDIRECT(Sheet2!$W$2&amp;"I"&amp;Sheet2!D6&amp;":P"&amp;Sheet2!D6),MATCH("在庫あり*",INDIRECT(Sheet2!$W$2&amp;"I"&amp;Sheet2!D6&amp;":P"&amp;Sheet2!D6),0)-1),_xlpm.con,MIN(A6,6),_xlpm.kakaku,_xlfn.XLOOKUP(_xlpm.meika,INDIRECT(Sheet2!$W$2&amp;"H"&amp;Sheet2!B6&amp;":H"&amp;Sheet2!D6),INDIRECT(Sheet2!$W$2&amp;"F"&amp;Sheet2!B6&amp;":F"&amp;Sheet2!D6),"",0,1),(_xlpm.kakaku+$T$2)/手数料),"")),"")</f>
        <v>8195</v>
      </c>
      <c r="X6" cm="1">
        <f t="array" aca="1" ref="X6" ca="1">IFERROR(IF(VALUE(U6)=335370,_xlfn.LET(_xlpm.con,MIN(A6,6),_xlpm.kakaku,_xlfn.XLOOKUP($Y$2:$Y$5&amp;$Z$2,INDIRECT(Sheet2!$W$2&amp;"H"&amp;Sheet2!B6&amp;":H"&amp;Sheet2!B6+_xlpm.con)&amp;INDIRECT(Sheet2!$W$2&amp;"G"&amp;Sheet2!B6&amp;":G"&amp;Sheet2!B6+_xlpm.con),INDIRECT(Sheet2!$W$2&amp;"F"&amp;Sheet2!B6&amp;":F"&amp;Sheet2!B6+_xlpm.con),"",0,1),INT(VALUE((IF(COUNT(_xlpm.kakaku)=1,_xlfn.TEXTJOIN("",,_xlpm.kakaku),LEFT(_xlfn.TEXTJOIN("/",,_xlpm.kakaku),FIND("/",_xlfn.TEXTJOIN("/",,_xlpm.kakaku))-1))+$T$2)/手数料))),""),"")</f>
        <v>7638</v>
      </c>
    </row>
    <row r="7" spans="1:30" x14ac:dyDescent="0.4">
      <c r="A7">
        <v>18</v>
      </c>
      <c r="B7">
        <v>92</v>
      </c>
      <c r="D7">
        <v>109</v>
      </c>
      <c r="E7" cm="1">
        <f t="array" aca="1" ref="E7" ca="1">IF(INDIRECT("Sheet1!"&amp;"B"&amp;ROW()) ="",VALUE(0),COUNTIF(INDIRECT(Sheet2!$W$2&amp;"$A:$A"),INDIRECT("Sheet1!"&amp;"B"&amp;ROW())))</f>
        <v>18</v>
      </c>
      <c r="F7" cm="1">
        <f t="array" aca="1" ref="F7" ca="1">_xlfn.LET(_xlpm.SS,_xlfn.XLOOKUP(INDIRECT("Sheet1!A"&amp;ROW()),Sheet5!A:A,Sheet5!G:G,"N",0,1),IF(OR(_xlpm.SS="N",AND(_xlpm.SS="Y",_xlfn.XLOOKUP(INDIRECT("Sheet1!A"&amp;ROW()),Sheet5!A:A,Sheet5!K:K,"N",0,1)="0")),0,1))</f>
        <v>1</v>
      </c>
      <c r="G7">
        <v>0</v>
      </c>
      <c r="L7" cm="1">
        <f t="array" aca="1" ref="L7" ca="1">_xlfn.XLOOKUP(INDIRECT("Sheet1!"&amp;"B"&amp;ROW()),INDIRECT(Sheet2!$W$2&amp;"$A:$A"),INDIRECT(Sheet2!$W$2&amp;"$D:$D"),VALUE(0),0,1)</f>
        <v>14</v>
      </c>
      <c r="M7">
        <v>0</v>
      </c>
      <c r="N7" cm="1">
        <f t="array" aca="1" ref="N7" ca="1">IFERROR(IF(AND(Sheet1!W7="",Sheet1!X7="",Sheet1!Y7=""),IF(OR(Sheet1!F7="❖",Sheet3!AC7="14:00",AND(F7=0,Sheet1!E7=""),AND(Sheet1!Q7=0,Sheet3!M7=0),AND(ABS(Sheet3!L7-Sheet1!S7)&lt;50,Sheet1!Q7=Sheet3!M7,Sheet3!AC7=VALUE(発送日))),0,1),1),0)</f>
        <v>0</v>
      </c>
      <c r="O7" cm="1">
        <f t="array" aca="1" ref="O7" ca="1">IF(INDIRECT("Sheet1!"&amp;"H"&amp;ROW())  &gt;=50,VALUE("10"),INDIRECT("A"&amp;ROW())-INDIRECT("Sheet1!"&amp;"H"&amp;ROW())  )</f>
        <v>4</v>
      </c>
      <c r="Q7">
        <v>0.85</v>
      </c>
      <c r="R7">
        <v>0.92</v>
      </c>
      <c r="S7" cm="1">
        <f t="array" aca="1" ref="S7" ca="1">IFERROR(IF(COUNTIF(V:V,"&lt;&gt;")&gt;0,V7,IF(VALUE(U7)=335370,_xlfn.LET(_xlpm.con,MIN(A7,6),_xlpm.kakaku,_xlfn.XLOOKUP($Y$2:$Y$5&amp;$Z$2,INDIRECT(Sheet2!$W$2&amp;"H"&amp;Sheet2!B7&amp;":H"&amp;Sheet2!B7+_xlpm.con)&amp;INDIRECT(Sheet2!$W$2&amp;"G"&amp;Sheet2!B7&amp;":G"&amp;Sheet2!B7+_xlpm.con),INDIRECT(Sheet2!$W$2&amp;"F"&amp;Sheet2!B7&amp;":F"&amp;Sheet2!B7+_xlpm.con),"",0,1),INT(VALUE((IF(COUNT(_xlpm.kakaku)=1,_xlfn.TEXTJOIN("",,_xlpm.kakaku),LEFT(_xlfn.TEXTJOIN("/",,_xlpm.kakaku),FIND("/",_xlfn.TEXTJOIN("/",,_xlpm.kakaku))-1))+$T$2)/手数料))),"")),"")</f>
        <v>7901</v>
      </c>
      <c r="T7">
        <v>300</v>
      </c>
      <c r="U7" t="s">
        <v>37</v>
      </c>
      <c r="V7" cm="1">
        <f t="array" aca="1" ref="V7" ca="1">IFERROR(INT(IF(VALUE(U7)=335370,_xlfn.LET(_xlpm.meika,INDEX(INDIRECT(Sheet2!$W$2&amp;"I"&amp;Sheet2!D7&amp;":P"&amp;Sheet2!D7),MATCH("在庫あり*",INDIRECT(Sheet2!$W$2&amp;"I"&amp;Sheet2!D7&amp;":P"&amp;Sheet2!D7),0)-1),_xlpm.con,MIN(A7,6),_xlpm.kakaku,_xlfn.XLOOKUP(_xlpm.meika,INDIRECT(Sheet2!$W$2&amp;"H"&amp;Sheet2!B7&amp;":H"&amp;Sheet2!D7),INDIRECT(Sheet2!$W$2&amp;"F"&amp;Sheet2!B7&amp;":F"&amp;Sheet2!D7),"",0,1),(_xlpm.kakaku+$T$2)/手数料),"")),"")</f>
        <v>7901</v>
      </c>
      <c r="X7" cm="1">
        <f t="array" aca="1" ref="X7" ca="1">IFERROR(IF(VALUE(U7)=335370,_xlfn.LET(_xlpm.con,MIN(A7,6),_xlpm.kakaku,_xlfn.XLOOKUP($Y$2:$Y$5&amp;$Z$2,INDIRECT(Sheet2!$W$2&amp;"H"&amp;Sheet2!B7&amp;":H"&amp;Sheet2!B7+_xlpm.con)&amp;INDIRECT(Sheet2!$W$2&amp;"G"&amp;Sheet2!B7&amp;":G"&amp;Sheet2!B7+_xlpm.con),INDIRECT(Sheet2!$W$2&amp;"F"&amp;Sheet2!B7&amp;":F"&amp;Sheet2!B7+_xlpm.con),"",0,1),INT(VALUE((IF(COUNT(_xlpm.kakaku)=1,_xlfn.TEXTJOIN("",,_xlpm.kakaku),LEFT(_xlfn.TEXTJOIN("/",,_xlpm.kakaku),FIND("/",_xlfn.TEXTJOIN("/",,_xlpm.kakaku))-1))+$T$2)/手数料))),""),"")</f>
        <v>8041</v>
      </c>
    </row>
    <row r="8" spans="1:30" x14ac:dyDescent="0.4">
      <c r="A8">
        <v>16</v>
      </c>
      <c r="B8">
        <v>110</v>
      </c>
      <c r="D8">
        <v>125</v>
      </c>
      <c r="E8" cm="1">
        <f t="array" aca="1" ref="E8" ca="1">IF(INDIRECT("Sheet1!"&amp;"B"&amp;ROW()) ="",VALUE(0),COUNTIF(INDIRECT(Sheet2!$W$2&amp;"$A:$A"),INDIRECT("Sheet1!"&amp;"B"&amp;ROW())))</f>
        <v>16</v>
      </c>
      <c r="F8" cm="1">
        <f t="array" aca="1" ref="F8" ca="1">_xlfn.LET(_xlpm.SS,_xlfn.XLOOKUP(INDIRECT("Sheet1!A"&amp;ROW()),Sheet5!A:A,Sheet5!G:G,"N",0,1),IF(OR(_xlpm.SS="N",AND(_xlpm.SS="Y",_xlfn.XLOOKUP(INDIRECT("Sheet1!A"&amp;ROW()),Sheet5!A:A,Sheet5!K:K,"N",0,1)="0")),0,1))</f>
        <v>1</v>
      </c>
      <c r="G8">
        <v>0</v>
      </c>
      <c r="K8" s="13"/>
      <c r="L8" cm="1">
        <f t="array" aca="1" ref="L8" ca="1">_xlfn.XLOOKUP(INDIRECT("Sheet1!"&amp;"B"&amp;ROW()),INDIRECT(Sheet2!$W$2&amp;"$A:$A"),INDIRECT(Sheet2!$W$2&amp;"$D:$D"),VALUE(0),0,1)</f>
        <v>12</v>
      </c>
      <c r="M8">
        <v>0</v>
      </c>
      <c r="N8" cm="1">
        <f t="array" aca="1" ref="N8" ca="1">IFERROR(IF(AND(Sheet1!W8="",Sheet1!X8="",Sheet1!Y8=""),IF(OR(Sheet1!F8="❖",Sheet3!AC8="14:00",AND(F8=0,Sheet1!E8=""),AND(Sheet1!Q8=0,Sheet3!M8=0),AND(ABS(Sheet3!L8-Sheet1!S8)&lt;50,Sheet1!Q8=Sheet3!M8,Sheet3!AC8=VALUE(発送日))),0,1),1),0)</f>
        <v>0</v>
      </c>
      <c r="O8" cm="1">
        <f t="array" aca="1" ref="O8" ca="1">IF(INDIRECT("Sheet1!"&amp;"H"&amp;ROW())  &gt;=50,VALUE("10"),INDIRECT("A"&amp;ROW())-INDIRECT("Sheet1!"&amp;"H"&amp;ROW())  )</f>
        <v>4</v>
      </c>
      <c r="Q8">
        <v>0.85</v>
      </c>
      <c r="R8">
        <v>0.92</v>
      </c>
      <c r="S8" cm="1">
        <f t="array" aca="1" ref="S8" ca="1">IFERROR(IF(COUNTIF(V:V,"&lt;&gt;")&gt;0,V8,IF(VALUE(U8)=335370,_xlfn.LET(_xlpm.con,MIN(A8,6),_xlpm.kakaku,_xlfn.XLOOKUP($Y$2:$Y$5&amp;$Z$2,INDIRECT(Sheet2!$W$2&amp;"H"&amp;Sheet2!B8&amp;":H"&amp;Sheet2!B8+_xlpm.con)&amp;INDIRECT(Sheet2!$W$2&amp;"G"&amp;Sheet2!B8&amp;":G"&amp;Sheet2!B8+_xlpm.con),INDIRECT(Sheet2!$W$2&amp;"F"&amp;Sheet2!B8&amp;":F"&amp;Sheet2!B8+_xlpm.con),"",0,1),INT(VALUE((IF(COUNT(_xlpm.kakaku)=1,_xlfn.TEXTJOIN("",,_xlpm.kakaku),LEFT(_xlfn.TEXTJOIN("/",,_xlpm.kakaku),FIND("/",_xlfn.TEXTJOIN("/",,_xlpm.kakaku))-1))+$T$2)/手数料))),"")),"")</f>
        <v>10826</v>
      </c>
      <c r="T8">
        <v>300</v>
      </c>
      <c r="U8" t="s">
        <v>37</v>
      </c>
      <c r="V8" cm="1">
        <f t="array" aca="1" ref="V8" ca="1">IFERROR(INT(IF(VALUE(U8)=335370,_xlfn.LET(_xlpm.meika,INDEX(INDIRECT(Sheet2!$W$2&amp;"I"&amp;Sheet2!D8&amp;":P"&amp;Sheet2!D8),MATCH("在庫あり*",INDIRECT(Sheet2!$W$2&amp;"I"&amp;Sheet2!D8&amp;":P"&amp;Sheet2!D8),0)-1),_xlpm.con,MIN(A8,6),_xlpm.kakaku,_xlfn.XLOOKUP(_xlpm.meika,INDIRECT(Sheet2!$W$2&amp;"H"&amp;Sheet2!B8&amp;":H"&amp;Sheet2!D8),INDIRECT(Sheet2!$W$2&amp;"F"&amp;Sheet2!B8&amp;":F"&amp;Sheet2!D8),"",0,1),(_xlpm.kakaku+$T$2)/手数料),"")),"")</f>
        <v>10826</v>
      </c>
      <c r="X8" cm="1">
        <f t="array" aca="1" ref="X8" ca="1">IFERROR(IF(VALUE(U8)=335370,_xlfn.LET(_xlpm.con,MIN(A8,6),_xlpm.kakaku,_xlfn.XLOOKUP($Y$2:$Y$5&amp;$Z$2,INDIRECT(Sheet2!$W$2&amp;"H"&amp;Sheet2!B8&amp;":H"&amp;Sheet2!B8+_xlpm.con)&amp;INDIRECT(Sheet2!$W$2&amp;"G"&amp;Sheet2!B8&amp;":G"&amp;Sheet2!B8+_xlpm.con),INDIRECT(Sheet2!$W$2&amp;"F"&amp;Sheet2!B8&amp;":F"&amp;Sheet2!B8+_xlpm.con),"",0,1),INT(VALUE((IF(COUNT(_xlpm.kakaku)=1,_xlfn.TEXTJOIN("",,_xlpm.kakaku),LEFT(_xlfn.TEXTJOIN("/",,_xlpm.kakaku),FIND("/",_xlfn.TEXTJOIN("/",,_xlpm.kakaku))-1))+$T$2)/手数料))),""),"")</f>
        <v>10089</v>
      </c>
    </row>
    <row r="9" spans="1:30" x14ac:dyDescent="0.4">
      <c r="A9">
        <v>10</v>
      </c>
      <c r="B9">
        <v>126</v>
      </c>
      <c r="D9">
        <v>135</v>
      </c>
      <c r="E9" cm="1">
        <f t="array" aca="1" ref="E9" ca="1">IF(INDIRECT("Sheet1!"&amp;"B"&amp;ROW()) ="",VALUE(0),COUNTIF(INDIRECT(Sheet2!$W$2&amp;"$A:$A"),INDIRECT("Sheet1!"&amp;"B"&amp;ROW())))</f>
        <v>10</v>
      </c>
      <c r="F9" cm="1">
        <f t="array" aca="1" ref="F9" ca="1">_xlfn.LET(_xlpm.SS,_xlfn.XLOOKUP(INDIRECT("Sheet1!A"&amp;ROW()),Sheet5!A:A,Sheet5!G:G,"N",0,1),IF(OR(_xlpm.SS="N",AND(_xlpm.SS="Y",_xlfn.XLOOKUP(INDIRECT("Sheet1!A"&amp;ROW()),Sheet5!A:A,Sheet5!K:K,"N",0,1)="0")),0,1))</f>
        <v>1</v>
      </c>
      <c r="G9">
        <v>0</v>
      </c>
      <c r="K9" s="16">
        <v>0.58333333333333337</v>
      </c>
      <c r="L9" cm="1">
        <f t="array" aca="1" ref="L9" ca="1">_xlfn.XLOOKUP(INDIRECT("Sheet1!"&amp;"B"&amp;ROW()),INDIRECT(Sheet2!$W$2&amp;"$A:$A"),INDIRECT(Sheet2!$W$2&amp;"$D:$D"),VALUE(0),0,1)</f>
        <v>8</v>
      </c>
      <c r="M9">
        <v>0</v>
      </c>
      <c r="N9" cm="1">
        <f t="array" aca="1" ref="N9" ca="1">IFERROR(IF(AND(Sheet1!W9="",Sheet1!X9="",Sheet1!Y9=""),IF(OR(Sheet1!F9="❖",Sheet3!AC9="14:00",AND(F9=0,Sheet1!E9=""),AND(Sheet1!Q9=0,Sheet3!M9=0),AND(ABS(Sheet3!L9-Sheet1!S9)&lt;50,Sheet1!Q9=Sheet3!M9,Sheet3!AC9=VALUE(発送日))),0,1),1),0)</f>
        <v>1</v>
      </c>
      <c r="O9" cm="1">
        <f t="array" aca="1" ref="O9" ca="1">IF(INDIRECT("Sheet1!"&amp;"H"&amp;ROW())  &gt;=50,VALUE("10"),INDIRECT("A"&amp;ROW())-INDIRECT("Sheet1!"&amp;"H"&amp;ROW())  )</f>
        <v>2</v>
      </c>
      <c r="Q9">
        <v>0.85</v>
      </c>
      <c r="R9">
        <v>0.92</v>
      </c>
      <c r="S9" cm="1">
        <f t="array" aca="1" ref="S9" ca="1">IFERROR(IF(COUNTIF(V:V,"&lt;&gt;")&gt;0,V9,IF(VALUE(U9)=335370,_xlfn.LET(_xlpm.con,MIN(A9,6),_xlpm.kakaku,_xlfn.XLOOKUP($Y$2:$Y$5&amp;$Z$2,INDIRECT(Sheet2!$W$2&amp;"H"&amp;Sheet2!B9&amp;":H"&amp;Sheet2!B9+_xlpm.con)&amp;INDIRECT(Sheet2!$W$2&amp;"G"&amp;Sheet2!B9&amp;":G"&amp;Sheet2!B9+_xlpm.con),INDIRECT(Sheet2!$W$2&amp;"F"&amp;Sheet2!B9&amp;":F"&amp;Sheet2!B9+_xlpm.con),"",0,1),INT(VALUE((IF(COUNT(_xlpm.kakaku)=1,_xlfn.TEXTJOIN("",,_xlpm.kakaku),LEFT(_xlfn.TEXTJOIN("/",,_xlpm.kakaku),FIND("/",_xlfn.TEXTJOIN("/",,_xlpm.kakaku))-1))+$T$2)/手数料))),"")),"")</f>
        <v>10706</v>
      </c>
      <c r="T9">
        <v>300</v>
      </c>
      <c r="U9" t="s">
        <v>37</v>
      </c>
      <c r="V9" cm="1">
        <f t="array" aca="1" ref="V9" ca="1">IFERROR(INT(IF(VALUE(U9)=335370,_xlfn.LET(_xlpm.meika,INDEX(INDIRECT(Sheet2!$W$2&amp;"I"&amp;Sheet2!D9&amp;":P"&amp;Sheet2!D9),MATCH("在庫あり*",INDIRECT(Sheet2!$W$2&amp;"I"&amp;Sheet2!D9&amp;":P"&amp;Sheet2!D9),0)-1),_xlpm.con,MIN(A9,6),_xlpm.kakaku,_xlfn.XLOOKUP(_xlpm.meika,INDIRECT(Sheet2!$W$2&amp;"H"&amp;Sheet2!B9&amp;":H"&amp;Sheet2!D9),INDIRECT(Sheet2!$W$2&amp;"F"&amp;Sheet2!B9&amp;":F"&amp;Sheet2!D9),"",0,1),(_xlpm.kakaku+$T$2)/手数料),"")),"")</f>
        <v>10706</v>
      </c>
      <c r="X9" cm="1">
        <f t="array" aca="1" ref="X9" ca="1">IFERROR(IF(VALUE(U9)=335370,_xlfn.LET(_xlpm.con,MIN(A9,6),_xlpm.kakaku,_xlfn.XLOOKUP($Y$2:$Y$5&amp;$Z$2,INDIRECT(Sheet2!$W$2&amp;"H"&amp;Sheet2!B9&amp;":H"&amp;Sheet2!B9+_xlpm.con)&amp;INDIRECT(Sheet2!$W$2&amp;"G"&amp;Sheet2!B9&amp;":G"&amp;Sheet2!B9+_xlpm.con),INDIRECT(Sheet2!$W$2&amp;"F"&amp;Sheet2!B9&amp;":F"&amp;Sheet2!B9+_xlpm.con),"",0,1),INT(VALUE((IF(COUNT(_xlpm.kakaku)=1,_xlfn.TEXTJOIN("",,_xlpm.kakaku),LEFT(_xlfn.TEXTJOIN("/",,_xlpm.kakaku),FIND("/",_xlfn.TEXTJOIN("/",,_xlpm.kakaku))-1))+$T$2)/手数料))),""),"")</f>
        <v>10706</v>
      </c>
    </row>
    <row r="10" spans="1:30" x14ac:dyDescent="0.4">
      <c r="A10">
        <v>20</v>
      </c>
      <c r="B10">
        <v>136</v>
      </c>
      <c r="D10">
        <v>155</v>
      </c>
      <c r="E10" cm="1">
        <f t="array" aca="1" ref="E10" ca="1">IF(INDIRECT("Sheet1!"&amp;"B"&amp;ROW()) ="",VALUE(0),COUNTIF(INDIRECT(Sheet2!$W$2&amp;"$A:$A"),INDIRECT("Sheet1!"&amp;"B"&amp;ROW())))</f>
        <v>20</v>
      </c>
      <c r="F10" cm="1">
        <f t="array" aca="1" ref="F10" ca="1">_xlfn.LET(_xlpm.SS,_xlfn.XLOOKUP(INDIRECT("Sheet1!A"&amp;ROW()),Sheet5!A:A,Sheet5!G:G,"N",0,1),IF(OR(_xlpm.SS="N",AND(_xlpm.SS="Y",_xlfn.XLOOKUP(INDIRECT("Sheet1!A"&amp;ROW()),Sheet5!A:A,Sheet5!K:K,"N",0,1)="0")),0,1))</f>
        <v>1</v>
      </c>
      <c r="G10">
        <v>1</v>
      </c>
      <c r="L10" cm="1">
        <f t="array" aca="1" ref="L10" ca="1">_xlfn.XLOOKUP(INDIRECT("Sheet1!"&amp;"B"&amp;ROW()),INDIRECT(Sheet2!$W$2&amp;"$A:$A"),INDIRECT(Sheet2!$W$2&amp;"$D:$D"),VALUE(0),0,1)</f>
        <v>16</v>
      </c>
      <c r="M10">
        <v>0</v>
      </c>
      <c r="N10" cm="1">
        <f t="array" aca="1" ref="N10" ca="1">IFERROR(IF(AND(Sheet1!W10="",Sheet1!X10="",Sheet1!Y10=""),IF(OR(Sheet1!F10="❖",Sheet3!AC10="14:00",AND(F10=0,Sheet1!E10=""),AND(Sheet1!Q10=0,Sheet3!M10=0),AND(ABS(Sheet3!L10-Sheet1!S10)&lt;50,Sheet1!Q10=Sheet3!M10,Sheet3!AC10=VALUE(発送日))),0,1),1),0)</f>
        <v>0</v>
      </c>
      <c r="O10" cm="1">
        <f t="array" aca="1" ref="O10" ca="1">IF(INDIRECT("Sheet1!"&amp;"H"&amp;ROW())  &gt;=50,VALUE("10"),INDIRECT("A"&amp;ROW())-INDIRECT("Sheet1!"&amp;"H"&amp;ROW())  )</f>
        <v>4</v>
      </c>
      <c r="Q10">
        <v>0.85</v>
      </c>
      <c r="R10">
        <v>0.92</v>
      </c>
      <c r="S10" cm="1">
        <f t="array" aca="1" ref="S10" ca="1">IFERROR(IF(COUNTIF(V:V,"&lt;&gt;")&gt;0,V10,IF(VALUE(U10)=335370,_xlfn.LET(_xlpm.con,MIN(A10,6),_xlpm.kakaku,_xlfn.XLOOKUP($Y$2:$Y$5&amp;$Z$2,INDIRECT(Sheet2!$W$2&amp;"H"&amp;Sheet2!B10&amp;":H"&amp;Sheet2!B10+_xlpm.con)&amp;INDIRECT(Sheet2!$W$2&amp;"G"&amp;Sheet2!B10&amp;":G"&amp;Sheet2!B10+_xlpm.con),INDIRECT(Sheet2!$W$2&amp;"F"&amp;Sheet2!B10&amp;":F"&amp;Sheet2!B10+_xlpm.con),"",0,1),INT(VALUE((IF(COUNT(_xlpm.kakaku)=1,_xlfn.TEXTJOIN("",,_xlpm.kakaku),LEFT(_xlfn.TEXTJOIN("/",,_xlpm.kakaku),FIND("/",_xlfn.TEXTJOIN("/",,_xlpm.kakaku))-1))+$T$2)/手数料))),"")),"")</f>
        <v>7445</v>
      </c>
      <c r="T10">
        <v>300</v>
      </c>
      <c r="U10" t="s">
        <v>37</v>
      </c>
      <c r="V10" cm="1">
        <f t="array" aca="1" ref="V10" ca="1">IFERROR(INT(IF(VALUE(U10)=335370,_xlfn.LET(_xlpm.meika,INDEX(INDIRECT(Sheet2!$W$2&amp;"I"&amp;Sheet2!D10&amp;":P"&amp;Sheet2!D10),MATCH("在庫あり*",INDIRECT(Sheet2!$W$2&amp;"I"&amp;Sheet2!D10&amp;":P"&amp;Sheet2!D10),0)-1),_xlpm.con,MIN(A10,6),_xlpm.kakaku,_xlfn.XLOOKUP(_xlpm.meika,INDIRECT(Sheet2!$W$2&amp;"H"&amp;Sheet2!B10&amp;":H"&amp;Sheet2!D10),INDIRECT(Sheet2!$W$2&amp;"F"&amp;Sheet2!B10&amp;":F"&amp;Sheet2!D10),"",0,1),(_xlpm.kakaku+$T$2)/手数料),"")),"")</f>
        <v>7445</v>
      </c>
      <c r="X10" cm="1">
        <f t="array" aca="1" ref="X10" ca="1">IFERROR(IF(VALUE(U10)=335370,_xlfn.LET(_xlpm.con,MIN(A10,6),_xlpm.kakaku,_xlfn.XLOOKUP($Y$2:$Y$5&amp;$Z$2,INDIRECT(Sheet2!$W$2&amp;"H"&amp;Sheet2!B10&amp;":H"&amp;Sheet2!B10+_xlpm.con)&amp;INDIRECT(Sheet2!$W$2&amp;"G"&amp;Sheet2!B10&amp;":G"&amp;Sheet2!B10+_xlpm.con),INDIRECT(Sheet2!$W$2&amp;"F"&amp;Sheet2!B10&amp;":F"&amp;Sheet2!B10+_xlpm.con),"",0,1),INT(VALUE((IF(COUNT(_xlpm.kakaku)=1,_xlfn.TEXTJOIN("",,_xlpm.kakaku),LEFT(_xlfn.TEXTJOIN("/",,_xlpm.kakaku),FIND("/",_xlfn.TEXTJOIN("/",,_xlpm.kakaku))-1))+$T$2)/手数料))),""),"")</f>
        <v>7440</v>
      </c>
    </row>
    <row r="11" spans="1:30" x14ac:dyDescent="0.4">
      <c r="A11">
        <v>20</v>
      </c>
      <c r="B11">
        <v>156</v>
      </c>
      <c r="D11">
        <v>175</v>
      </c>
      <c r="E11" cm="1">
        <f t="array" aca="1" ref="E11" ca="1">IF(INDIRECT("Sheet1!"&amp;"B"&amp;ROW()) ="",VALUE(0),COUNTIF(INDIRECT(Sheet2!$W$2&amp;"$A:$A"),INDIRECT("Sheet1!"&amp;"B"&amp;ROW())))</f>
        <v>20</v>
      </c>
      <c r="F11" cm="1">
        <f t="array" aca="1" ref="F11" ca="1">_xlfn.LET(_xlpm.SS,_xlfn.XLOOKUP(INDIRECT("Sheet1!A"&amp;ROW()),Sheet5!A:A,Sheet5!G:G,"N",0,1),IF(OR(_xlpm.SS="N",AND(_xlpm.SS="Y",_xlfn.XLOOKUP(INDIRECT("Sheet1!A"&amp;ROW()),Sheet5!A:A,Sheet5!K:K,"N",0,1)="0")),0,1))</f>
        <v>1</v>
      </c>
      <c r="G11">
        <v>0</v>
      </c>
      <c r="H11" s="13"/>
      <c r="I11" s="13"/>
      <c r="J11" s="13"/>
      <c r="K11" s="13"/>
      <c r="L11" cm="1">
        <f t="array" aca="1" ref="L11" ca="1">_xlfn.XLOOKUP(INDIRECT("Sheet1!"&amp;"B"&amp;ROW()),INDIRECT(Sheet2!$W$2&amp;"$A:$A"),INDIRECT(Sheet2!$W$2&amp;"$D:$D"),VALUE(0),0,1)</f>
        <v>16</v>
      </c>
      <c r="M11">
        <v>0</v>
      </c>
      <c r="N11" cm="1">
        <f t="array" aca="1" ref="N11" ca="1">IFERROR(IF(AND(Sheet1!W11="",Sheet1!X11="",Sheet1!Y11=""),IF(OR(Sheet1!F11="❖",Sheet3!AC11="14:00",AND(F11=0,Sheet1!E11=""),AND(Sheet1!Q11=0,Sheet3!M11=0),AND(ABS(Sheet3!L11-Sheet1!S11)&lt;50,Sheet1!Q11=Sheet3!M11,Sheet3!AC11=VALUE(発送日))),0,1),1),0)</f>
        <v>0</v>
      </c>
      <c r="O11" cm="1">
        <f t="array" aca="1" ref="O11" ca="1">IF(INDIRECT("Sheet1!"&amp;"H"&amp;ROW())  &gt;=50,VALUE("10"),INDIRECT("A"&amp;ROW())-INDIRECT("Sheet1!"&amp;"H"&amp;ROW())  )</f>
        <v>4</v>
      </c>
      <c r="Q11">
        <v>0.85</v>
      </c>
      <c r="R11">
        <v>0.92</v>
      </c>
      <c r="S11" cm="1">
        <f t="array" aca="1" ref="S11" ca="1">IFERROR(IF(COUNTIF(V:V,"&lt;&gt;")&gt;0,V11,IF(VALUE(U11)=335370,_xlfn.LET(_xlpm.con,MIN(A11,6),_xlpm.kakaku,_xlfn.XLOOKUP($Y$2:$Y$5&amp;$Z$2,INDIRECT(Sheet2!$W$2&amp;"H"&amp;Sheet2!B11&amp;":H"&amp;Sheet2!B11+_xlpm.con)&amp;INDIRECT(Sheet2!$W$2&amp;"G"&amp;Sheet2!B11&amp;":G"&amp;Sheet2!B11+_xlpm.con),INDIRECT(Sheet2!$W$2&amp;"F"&amp;Sheet2!B11&amp;":F"&amp;Sheet2!B11+_xlpm.con),"",0,1),INT(VALUE((IF(COUNT(_xlpm.kakaku)=1,_xlfn.TEXTJOIN("",,_xlpm.kakaku),LEFT(_xlfn.TEXTJOIN("/",,_xlpm.kakaku),FIND("/",_xlfn.TEXTJOIN("/",,_xlpm.kakaku))-1))+$T$2)/手数料))),"")),"")</f>
        <v>10858</v>
      </c>
      <c r="T11">
        <v>300</v>
      </c>
      <c r="U11" t="s">
        <v>37</v>
      </c>
      <c r="V11" cm="1">
        <f t="array" aca="1" ref="V11" ca="1">IFERROR(INT(IF(VALUE(U11)=335370,_xlfn.LET(_xlpm.meika,INDEX(INDIRECT(Sheet2!$W$2&amp;"I"&amp;Sheet2!D11&amp;":P"&amp;Sheet2!D11),MATCH("在庫あり*",INDIRECT(Sheet2!$W$2&amp;"I"&amp;Sheet2!D11&amp;":P"&amp;Sheet2!D11),0)-1),_xlpm.con,MIN(A11,6),_xlpm.kakaku,_xlfn.XLOOKUP(_xlpm.meika,INDIRECT(Sheet2!$W$2&amp;"H"&amp;Sheet2!B11&amp;":H"&amp;Sheet2!D11),INDIRECT(Sheet2!$W$2&amp;"F"&amp;Sheet2!B11&amp;":F"&amp;Sheet2!D11),"",0,1),(_xlpm.kakaku+$T$2)/手数料),"")),"")</f>
        <v>10858</v>
      </c>
      <c r="X11" cm="1">
        <f t="array" aca="1" ref="X11" ca="1">IFERROR(IF(VALUE(U11)=335370,_xlfn.LET(_xlpm.con,MIN(A11,6),_xlpm.kakaku,_xlfn.XLOOKUP($Y$2:$Y$5&amp;$Z$2,INDIRECT(Sheet2!$W$2&amp;"H"&amp;Sheet2!B11&amp;":H"&amp;Sheet2!B11+_xlpm.con)&amp;INDIRECT(Sheet2!$W$2&amp;"G"&amp;Sheet2!B11&amp;":G"&amp;Sheet2!B11+_xlpm.con),INDIRECT(Sheet2!$W$2&amp;"F"&amp;Sheet2!B11&amp;":F"&amp;Sheet2!B11+_xlpm.con),"",0,1),INT(VALUE((IF(COUNT(_xlpm.kakaku)=1,_xlfn.TEXTJOIN("",,_xlpm.kakaku),LEFT(_xlfn.TEXTJOIN("/",,_xlpm.kakaku),FIND("/",_xlfn.TEXTJOIN("/",,_xlpm.kakaku))-1))+$T$2)/手数料))),""),"")</f>
        <v>10622</v>
      </c>
    </row>
    <row r="12" spans="1:30" x14ac:dyDescent="0.4">
      <c r="A12">
        <v>20</v>
      </c>
      <c r="B12">
        <v>176</v>
      </c>
      <c r="D12">
        <v>195</v>
      </c>
      <c r="E12" cm="1">
        <f t="array" aca="1" ref="E12" ca="1">IF(INDIRECT("Sheet1!"&amp;"B"&amp;ROW()) ="",VALUE(0),COUNTIF(INDIRECT(Sheet2!$W$2&amp;"$A:$A"),INDIRECT("Sheet1!"&amp;"B"&amp;ROW())))</f>
        <v>20</v>
      </c>
      <c r="F12" cm="1">
        <f t="array" aca="1" ref="F12" ca="1">_xlfn.LET(_xlpm.SS,_xlfn.XLOOKUP(INDIRECT("Sheet1!A"&amp;ROW()),Sheet5!A:A,Sheet5!G:G,"N",0,1),IF(OR(_xlpm.SS="N",AND(_xlpm.SS="Y",_xlfn.XLOOKUP(INDIRECT("Sheet1!A"&amp;ROW()),Sheet5!A:A,Sheet5!K:K,"N",0,1)="0")),0,1))</f>
        <v>1</v>
      </c>
      <c r="G12">
        <v>0</v>
      </c>
      <c r="H12">
        <v>1</v>
      </c>
      <c r="I12">
        <v>1</v>
      </c>
      <c r="J12">
        <v>1</v>
      </c>
      <c r="K12" s="4">
        <v>44956</v>
      </c>
      <c r="L12" cm="1">
        <f t="array" aca="1" ref="L12" ca="1">_xlfn.XLOOKUP(INDIRECT("Sheet1!"&amp;"B"&amp;ROW()),INDIRECT(Sheet2!$W$2&amp;"$A:$A"),INDIRECT(Sheet2!$W$2&amp;"$D:$D"),VALUE(0),0,1)</f>
        <v>16</v>
      </c>
      <c r="M12">
        <v>0</v>
      </c>
      <c r="N12" cm="1">
        <f t="array" aca="1" ref="N12" ca="1">IFERROR(IF(AND(Sheet1!W12="",Sheet1!X12="",Sheet1!Y12=""),IF(OR(Sheet1!F12="❖",Sheet3!AC12="14:00",AND(F12=0,Sheet1!E12=""),AND(Sheet1!Q12=0,Sheet3!M12=0),AND(ABS(Sheet3!L12-Sheet1!S12)&lt;50,Sheet1!Q12=Sheet3!M12,Sheet3!AC12=VALUE(発送日))),0,1),1),0)</f>
        <v>0</v>
      </c>
      <c r="O12" cm="1">
        <f t="array" aca="1" ref="O12" ca="1">IF(INDIRECT("Sheet1!"&amp;"H"&amp;ROW())  &gt;=50,VALUE("10"),INDIRECT("A"&amp;ROW())-INDIRECT("Sheet1!"&amp;"H"&amp;ROW())  )</f>
        <v>4</v>
      </c>
      <c r="Q12">
        <v>0.85</v>
      </c>
      <c r="R12">
        <v>0.92</v>
      </c>
      <c r="S12" cm="1">
        <f t="array" aca="1" ref="S12" ca="1">IFERROR(IF(COUNTIF(V:V,"&lt;&gt;")&gt;0,V12,IF(VALUE(U12)=335370,_xlfn.LET(_xlpm.con,MIN(A12,6),_xlpm.kakaku,_xlfn.XLOOKUP($Y$2:$Y$5&amp;$Z$2,INDIRECT(Sheet2!$W$2&amp;"H"&amp;Sheet2!B12&amp;":H"&amp;Sheet2!B12+_xlpm.con)&amp;INDIRECT(Sheet2!$W$2&amp;"G"&amp;Sheet2!B12&amp;":G"&amp;Sheet2!B12+_xlpm.con),INDIRECT(Sheet2!$W$2&amp;"F"&amp;Sheet2!B12&amp;":F"&amp;Sheet2!B12+_xlpm.con),"",0,1),INT(VALUE((IF(COUNT(_xlpm.kakaku)=1,_xlfn.TEXTJOIN("",,_xlpm.kakaku),LEFT(_xlfn.TEXTJOIN("/",,_xlpm.kakaku),FIND("/",_xlfn.TEXTJOIN("/",,_xlpm.kakaku))-1))+$T$2)/手数料))),"")),"")</f>
        <v>3728</v>
      </c>
      <c r="T12">
        <v>300</v>
      </c>
      <c r="U12" t="s">
        <v>37</v>
      </c>
      <c r="V12" cm="1">
        <f t="array" aca="1" ref="V12" ca="1">IFERROR(INT(IF(VALUE(U12)=335370,_xlfn.LET(_xlpm.meika,INDEX(INDIRECT(Sheet2!$W$2&amp;"I"&amp;Sheet2!D12&amp;":P"&amp;Sheet2!D12),MATCH("在庫あり*",INDIRECT(Sheet2!$W$2&amp;"I"&amp;Sheet2!D12&amp;":P"&amp;Sheet2!D12),0)-1),_xlpm.con,MIN(A12,6),_xlpm.kakaku,_xlfn.XLOOKUP(_xlpm.meika,INDIRECT(Sheet2!$W$2&amp;"H"&amp;Sheet2!B12&amp;":H"&amp;Sheet2!D12),INDIRECT(Sheet2!$W$2&amp;"F"&amp;Sheet2!B12&amp;":F"&amp;Sheet2!D12),"",0,1),(_xlpm.kakaku+$T$2)/手数料),"")),"")</f>
        <v>3728</v>
      </c>
      <c r="X12" cm="1">
        <f t="array" aca="1" ref="X12" ca="1">IFERROR(IF(VALUE(U12)=335370,_xlfn.LET(_xlpm.con,MIN(A12,6),_xlpm.kakaku,_xlfn.XLOOKUP($Y$2:$Y$5&amp;$Z$2,INDIRECT(Sheet2!$W$2&amp;"H"&amp;Sheet2!B12&amp;":H"&amp;Sheet2!B12+_xlpm.con)&amp;INDIRECT(Sheet2!$W$2&amp;"G"&amp;Sheet2!B12&amp;":G"&amp;Sheet2!B12+_xlpm.con),INDIRECT(Sheet2!$W$2&amp;"F"&amp;Sheet2!B12&amp;":F"&amp;Sheet2!B12+_xlpm.con),"",0,1),INT(VALUE((IF(COUNT(_xlpm.kakaku)=1,_xlfn.TEXTJOIN("",,_xlpm.kakaku),LEFT(_xlfn.TEXTJOIN("/",,_xlpm.kakaku),FIND("/",_xlfn.TEXTJOIN("/",,_xlpm.kakaku))-1))+$T$2)/手数料))),""),"")</f>
        <v>3725</v>
      </c>
    </row>
    <row r="13" spans="1:30" x14ac:dyDescent="0.4">
      <c r="A13">
        <v>12</v>
      </c>
      <c r="B13">
        <v>196</v>
      </c>
      <c r="D13">
        <v>207</v>
      </c>
      <c r="E13" cm="1">
        <f t="array" aca="1" ref="E13" ca="1">IF(INDIRECT("Sheet1!"&amp;"B"&amp;ROW()) ="",VALUE(0),COUNTIF(INDIRECT(Sheet2!$W$2&amp;"$A:$A"),INDIRECT("Sheet1!"&amp;"B"&amp;ROW())))</f>
        <v>12</v>
      </c>
      <c r="F13" cm="1">
        <f t="array" aca="1" ref="F13" ca="1">_xlfn.LET(_xlpm.SS,_xlfn.XLOOKUP(INDIRECT("Sheet1!A"&amp;ROW()),Sheet5!A:A,Sheet5!G:G,"N",0,1),IF(OR(_xlpm.SS="N",AND(_xlpm.SS="Y",_xlfn.XLOOKUP(INDIRECT("Sheet1!A"&amp;ROW()),Sheet5!A:A,Sheet5!K:K,"N",0,1)="0")),0,1))</f>
        <v>1</v>
      </c>
      <c r="G13">
        <v>0</v>
      </c>
      <c r="H13">
        <v>1</v>
      </c>
      <c r="I13">
        <v>0</v>
      </c>
      <c r="J13">
        <v>1</v>
      </c>
      <c r="K13" s="4">
        <v>44958</v>
      </c>
      <c r="L13" cm="1">
        <f t="array" aca="1" ref="L13" ca="1">_xlfn.XLOOKUP(INDIRECT("Sheet1!"&amp;"B"&amp;ROW()),INDIRECT(Sheet2!$W$2&amp;"$A:$A"),INDIRECT(Sheet2!$W$2&amp;"$D:$D"),VALUE(0),0,1)</f>
        <v>10</v>
      </c>
      <c r="M13">
        <v>0</v>
      </c>
      <c r="N13" cm="1">
        <f t="array" aca="1" ref="N13" ca="1">IFERROR(IF(AND(Sheet1!W13="",Sheet1!X13="",Sheet1!Y13=""),IF(OR(Sheet1!F13="❖",Sheet3!AC13="14:00",AND(F13=0,Sheet1!E13=""),AND(Sheet1!Q13=0,Sheet3!M13=0),AND(ABS(Sheet3!L13-Sheet1!S13)&lt;50,Sheet1!Q13=Sheet3!M13,Sheet3!AC13=VALUE(発送日))),0,1),1),0)</f>
        <v>0</v>
      </c>
      <c r="O13" cm="1">
        <f t="array" aca="1" ref="O13" ca="1">IF(INDIRECT("Sheet1!"&amp;"H"&amp;ROW())  &gt;=50,VALUE("10"),INDIRECT("A"&amp;ROW())-INDIRECT("Sheet1!"&amp;"H"&amp;ROW())  )</f>
        <v>2</v>
      </c>
      <c r="Q13">
        <v>0.85</v>
      </c>
      <c r="R13">
        <v>0.92</v>
      </c>
      <c r="S13" cm="1">
        <f t="array" aca="1" ref="S13" ca="1">IFERROR(IF(COUNTIF(V:V,"&lt;&gt;")&gt;0,V13,IF(VALUE(U13)=335370,_xlfn.LET(_xlpm.con,MIN(A13,6),_xlpm.kakaku,_xlfn.XLOOKUP($Y$2:$Y$5&amp;$Z$2,INDIRECT(Sheet2!$W$2&amp;"H"&amp;Sheet2!B13&amp;":H"&amp;Sheet2!B13+_xlpm.con)&amp;INDIRECT(Sheet2!$W$2&amp;"G"&amp;Sheet2!B13&amp;":G"&amp;Sheet2!B13+_xlpm.con),INDIRECT(Sheet2!$W$2&amp;"F"&amp;Sheet2!B13&amp;":F"&amp;Sheet2!B13+_xlpm.con),"",0,1),INT(VALUE((IF(COUNT(_xlpm.kakaku)=1,_xlfn.TEXTJOIN("",,_xlpm.kakaku),LEFT(_xlfn.TEXTJOIN("/",,_xlpm.kakaku),FIND("/",_xlfn.TEXTJOIN("/",,_xlpm.kakaku))-1))+$T$2)/手数料))),"")),"")</f>
        <v>4362</v>
      </c>
      <c r="T13">
        <v>300</v>
      </c>
      <c r="U13" t="s">
        <v>37</v>
      </c>
      <c r="V13" cm="1">
        <f t="array" aca="1" ref="V13" ca="1">IFERROR(INT(IF(VALUE(U13)=335370,_xlfn.LET(_xlpm.meika,INDEX(INDIRECT(Sheet2!$W$2&amp;"I"&amp;Sheet2!D13&amp;":P"&amp;Sheet2!D13),MATCH("在庫あり*",INDIRECT(Sheet2!$W$2&amp;"I"&amp;Sheet2!D13&amp;":P"&amp;Sheet2!D13),0)-1),_xlpm.con,MIN(A13,6),_xlpm.kakaku,_xlfn.XLOOKUP(_xlpm.meika,INDIRECT(Sheet2!$W$2&amp;"H"&amp;Sheet2!B13&amp;":H"&amp;Sheet2!D13),INDIRECT(Sheet2!$W$2&amp;"F"&amp;Sheet2!B13&amp;":F"&amp;Sheet2!D13),"",0,1),(_xlpm.kakaku+$T$2)/手数料),"")),"")</f>
        <v>4362</v>
      </c>
      <c r="X13" cm="1">
        <f t="array" aca="1" ref="X13" ca="1">IFERROR(IF(VALUE(U13)=335370,_xlfn.LET(_xlpm.con,MIN(A13,6),_xlpm.kakaku,_xlfn.XLOOKUP($Y$2:$Y$5&amp;$Z$2,INDIRECT(Sheet2!$W$2&amp;"H"&amp;Sheet2!B13&amp;":H"&amp;Sheet2!B13+_xlpm.con)&amp;INDIRECT(Sheet2!$W$2&amp;"G"&amp;Sheet2!B13&amp;":G"&amp;Sheet2!B13+_xlpm.con),INDIRECT(Sheet2!$W$2&amp;"F"&amp;Sheet2!B13&amp;":F"&amp;Sheet2!B13+_xlpm.con),"",0,1),INT(VALUE((IF(COUNT(_xlpm.kakaku)=1,_xlfn.TEXTJOIN("",,_xlpm.kakaku),LEFT(_xlfn.TEXTJOIN("/",,_xlpm.kakaku),FIND("/",_xlfn.TEXTJOIN("/",,_xlpm.kakaku))-1))+$T$2)/手数料))),""),"")</f>
        <v>4085</v>
      </c>
    </row>
    <row r="14" spans="1:30" x14ac:dyDescent="0.4">
      <c r="A14">
        <v>11</v>
      </c>
      <c r="B14">
        <v>208</v>
      </c>
      <c r="D14">
        <v>218</v>
      </c>
      <c r="E14" cm="1">
        <f t="array" aca="1" ref="E14" ca="1">IF(INDIRECT("Sheet1!"&amp;"B"&amp;ROW()) ="",VALUE(0),COUNTIF(INDIRECT(Sheet2!$W$2&amp;"$A:$A"),INDIRECT("Sheet1!"&amp;"B"&amp;ROW())))</f>
        <v>11</v>
      </c>
      <c r="F14" cm="1">
        <f t="array" aca="1" ref="F14" ca="1">_xlfn.LET(_xlpm.SS,_xlfn.XLOOKUP(INDIRECT("Sheet1!A"&amp;ROW()),Sheet5!A:A,Sheet5!G:G,"N",0,1),IF(OR(_xlpm.SS="N",AND(_xlpm.SS="Y",_xlfn.XLOOKUP(INDIRECT("Sheet1!A"&amp;ROW()),Sheet5!A:A,Sheet5!K:K,"N",0,1)="0")),0,1))</f>
        <v>1</v>
      </c>
      <c r="G14">
        <v>0</v>
      </c>
      <c r="H14">
        <v>0</v>
      </c>
      <c r="I14">
        <v>0</v>
      </c>
      <c r="J14">
        <v>1</v>
      </c>
      <c r="K14" s="4">
        <v>44960</v>
      </c>
      <c r="L14" cm="1">
        <f t="array" aca="1" ref="L14" ca="1">_xlfn.XLOOKUP(INDIRECT("Sheet1!"&amp;"B"&amp;ROW()),INDIRECT(Sheet2!$W$2&amp;"$A:$A"),INDIRECT(Sheet2!$W$2&amp;"$D:$D"),VALUE(0),0,1)</f>
        <v>9</v>
      </c>
      <c r="M14">
        <v>0</v>
      </c>
      <c r="N14" cm="1">
        <f t="array" aca="1" ref="N14" ca="1">IFERROR(IF(AND(Sheet1!W14="",Sheet1!X14="",Sheet1!Y14=""),IF(OR(Sheet1!F14="❖",Sheet3!AC14="14:00",AND(F14=0,Sheet1!E14=""),AND(Sheet1!Q14=0,Sheet3!M14=0),AND(ABS(Sheet3!L14-Sheet1!S14)&lt;50,Sheet1!Q14=Sheet3!M14,Sheet3!AC14=VALUE(発送日))),0,1),1),0)</f>
        <v>1</v>
      </c>
      <c r="O14" cm="1">
        <f t="array" aca="1" ref="O14" ca="1">IF(INDIRECT("Sheet1!"&amp;"H"&amp;ROW())  &gt;=50,VALUE("10"),INDIRECT("A"&amp;ROW())-INDIRECT("Sheet1!"&amp;"H"&amp;ROW())  )</f>
        <v>2</v>
      </c>
      <c r="Q14">
        <v>0.85</v>
      </c>
      <c r="R14">
        <v>0.92</v>
      </c>
      <c r="S14" cm="1">
        <f t="array" aca="1" ref="S14" ca="1">IFERROR(IF(COUNTIF(V:V,"&lt;&gt;")&gt;0,V14,IF(VALUE(U14)=335370,_xlfn.LET(_xlpm.con,MIN(A14,6),_xlpm.kakaku,_xlfn.XLOOKUP($Y$2:$Y$5&amp;$Z$2,INDIRECT(Sheet2!$W$2&amp;"H"&amp;Sheet2!B14&amp;":H"&amp;Sheet2!B14+_xlpm.con)&amp;INDIRECT(Sheet2!$W$2&amp;"G"&amp;Sheet2!B14&amp;":G"&amp;Sheet2!B14+_xlpm.con),INDIRECT(Sheet2!$W$2&amp;"F"&amp;Sheet2!B14&amp;":F"&amp;Sheet2!B14+_xlpm.con),"",0,1),INT(VALUE((IF(COUNT(_xlpm.kakaku)=1,_xlfn.TEXTJOIN("",,_xlpm.kakaku),LEFT(_xlfn.TEXTJOIN("/",,_xlpm.kakaku),FIND("/",_xlfn.TEXTJOIN("/",,_xlpm.kakaku))-1))+$T$2)/手数料))),"")),"")</f>
        <v>4263</v>
      </c>
      <c r="T14">
        <v>300</v>
      </c>
      <c r="U14" t="s">
        <v>37</v>
      </c>
      <c r="V14" cm="1">
        <f t="array" aca="1" ref="V14" ca="1">IFERROR(INT(IF(VALUE(U14)=335370,_xlfn.LET(_xlpm.meika,INDEX(INDIRECT(Sheet2!$W$2&amp;"I"&amp;Sheet2!D14&amp;":P"&amp;Sheet2!D14),MATCH("在庫あり*",INDIRECT(Sheet2!$W$2&amp;"I"&amp;Sheet2!D14&amp;":P"&amp;Sheet2!D14),0)-1),_xlpm.con,MIN(A14,6),_xlpm.kakaku,_xlfn.XLOOKUP(_xlpm.meika,INDIRECT(Sheet2!$W$2&amp;"H"&amp;Sheet2!B14&amp;":H"&amp;Sheet2!D14),INDIRECT(Sheet2!$W$2&amp;"F"&amp;Sheet2!B14&amp;":F"&amp;Sheet2!D14),"",0,1),(_xlpm.kakaku+$T$2)/手数料),"")),"")</f>
        <v>4263</v>
      </c>
      <c r="X14" cm="1">
        <f t="array" aca="1" ref="X14" ca="1">IFERROR(IF(VALUE(U14)=335370,_xlfn.LET(_xlpm.con,MIN(A14,6),_xlpm.kakaku,_xlfn.XLOOKUP($Y$2:$Y$5&amp;$Z$2,INDIRECT(Sheet2!$W$2&amp;"H"&amp;Sheet2!B14&amp;":H"&amp;Sheet2!B14+_xlpm.con)&amp;INDIRECT(Sheet2!$W$2&amp;"G"&amp;Sheet2!B14&amp;":G"&amp;Sheet2!B14+_xlpm.con),INDIRECT(Sheet2!$W$2&amp;"F"&amp;Sheet2!B14&amp;":F"&amp;Sheet2!B14+_xlpm.con),"",0,1),INT(VALUE((IF(COUNT(_xlpm.kakaku)=1,_xlfn.TEXTJOIN("",,_xlpm.kakaku),LEFT(_xlfn.TEXTJOIN("/",,_xlpm.kakaku),FIND("/",_xlfn.TEXTJOIN("/",,_xlpm.kakaku))-1))+$T$2)/手数料))),""),"")</f>
        <v>4263</v>
      </c>
    </row>
    <row r="15" spans="1:30" x14ac:dyDescent="0.4">
      <c r="A15">
        <v>18</v>
      </c>
      <c r="B15">
        <v>219</v>
      </c>
      <c r="D15">
        <v>236</v>
      </c>
      <c r="E15" cm="1">
        <f t="array" aca="1" ref="E15" ca="1">IF(INDIRECT("Sheet1!"&amp;"B"&amp;ROW()) ="",VALUE(0),COUNTIF(INDIRECT(Sheet2!$W$2&amp;"$A:$A"),INDIRECT("Sheet1!"&amp;"B"&amp;ROW())))</f>
        <v>18</v>
      </c>
      <c r="F15" cm="1">
        <f t="array" aca="1" ref="F15" ca="1">_xlfn.LET(_xlpm.SS,_xlfn.XLOOKUP(INDIRECT("Sheet1!A"&amp;ROW()),Sheet5!A:A,Sheet5!G:G,"N",0,1),IF(OR(_xlpm.SS="N",AND(_xlpm.SS="Y",_xlfn.XLOOKUP(INDIRECT("Sheet1!A"&amp;ROW()),Sheet5!A:A,Sheet5!K:K,"N",0,1)="0")),0,1))</f>
        <v>1</v>
      </c>
      <c r="G15">
        <v>0</v>
      </c>
      <c r="H15">
        <v>0</v>
      </c>
      <c r="I15">
        <v>0</v>
      </c>
      <c r="J15">
        <v>3</v>
      </c>
      <c r="K15" s="4">
        <v>44963</v>
      </c>
      <c r="L15" cm="1">
        <f t="array" aca="1" ref="L15" ca="1">_xlfn.XLOOKUP(INDIRECT("Sheet1!"&amp;"B"&amp;ROW()),INDIRECT(Sheet2!$W$2&amp;"$A:$A"),INDIRECT(Sheet2!$W$2&amp;"$D:$D"),VALUE(0),0,1)</f>
        <v>14</v>
      </c>
      <c r="M15">
        <v>0</v>
      </c>
      <c r="N15" cm="1">
        <f t="array" aca="1" ref="N15" ca="1">IFERROR(IF(AND(Sheet1!W15="",Sheet1!X15="",Sheet1!Y15=""),IF(OR(Sheet1!F15="❖",Sheet3!AC15="14:00",AND(F15=0,Sheet1!E15=""),AND(Sheet1!Q15=0,Sheet3!M15=0),AND(ABS(Sheet3!L15-Sheet1!S15)&lt;50,Sheet1!Q15=Sheet3!M15,Sheet3!AC15=VALUE(発送日))),0,1),1),0)</f>
        <v>0</v>
      </c>
      <c r="O15" cm="1">
        <f t="array" aca="1" ref="O15" ca="1">IF(INDIRECT("Sheet1!"&amp;"H"&amp;ROW())  &gt;=50,VALUE("10"),INDIRECT("A"&amp;ROW())-INDIRECT("Sheet1!"&amp;"H"&amp;ROW())  )</f>
        <v>4</v>
      </c>
      <c r="Q15">
        <v>0.85</v>
      </c>
      <c r="R15">
        <v>0.92</v>
      </c>
      <c r="S15" cm="1">
        <f t="array" aca="1" ref="S15" ca="1">IFERROR(IF(COUNTIF(V:V,"&lt;&gt;")&gt;0,V15,IF(VALUE(U15)=335370,_xlfn.LET(_xlpm.con,MIN(A15,6),_xlpm.kakaku,_xlfn.XLOOKUP($Y$2:$Y$5&amp;$Z$2,INDIRECT(Sheet2!$W$2&amp;"H"&amp;Sheet2!B15&amp;":H"&amp;Sheet2!B15+_xlpm.con)&amp;INDIRECT(Sheet2!$W$2&amp;"G"&amp;Sheet2!B15&amp;":G"&amp;Sheet2!B15+_xlpm.con),INDIRECT(Sheet2!$W$2&amp;"F"&amp;Sheet2!B15&amp;":F"&amp;Sheet2!B15+_xlpm.con),"",0,1),INT(VALUE((IF(COUNT(_xlpm.kakaku)=1,_xlfn.TEXTJOIN("",,_xlpm.kakaku),LEFT(_xlfn.TEXTJOIN("/",,_xlpm.kakaku),FIND("/",_xlfn.TEXTJOIN("/",,_xlpm.kakaku))-1))+$T$2)/手数料))),"")),"")</f>
        <v>4141</v>
      </c>
      <c r="T15">
        <v>300</v>
      </c>
      <c r="U15" t="s">
        <v>37</v>
      </c>
      <c r="V15" cm="1">
        <f t="array" aca="1" ref="V15" ca="1">IFERROR(INT(IF(VALUE(U15)=335370,_xlfn.LET(_xlpm.meika,INDEX(INDIRECT(Sheet2!$W$2&amp;"I"&amp;Sheet2!D15&amp;":P"&amp;Sheet2!D15),MATCH("在庫あり*",INDIRECT(Sheet2!$W$2&amp;"I"&amp;Sheet2!D15&amp;":P"&amp;Sheet2!D15),0)-1),_xlpm.con,MIN(A15,6),_xlpm.kakaku,_xlfn.XLOOKUP(_xlpm.meika,INDIRECT(Sheet2!$W$2&amp;"H"&amp;Sheet2!B15&amp;":H"&amp;Sheet2!D15),INDIRECT(Sheet2!$W$2&amp;"F"&amp;Sheet2!B15&amp;":F"&amp;Sheet2!D15),"",0,1),(_xlpm.kakaku+$T$2)/手数料),"")),"")</f>
        <v>4141</v>
      </c>
      <c r="X15" cm="1">
        <f t="array" aca="1" ref="X15" ca="1">IFERROR(IF(VALUE(U15)=335370,_xlfn.LET(_xlpm.con,MIN(A15,6),_xlpm.kakaku,_xlfn.XLOOKUP($Y$2:$Y$5&amp;$Z$2,INDIRECT(Sheet2!$W$2&amp;"H"&amp;Sheet2!B15&amp;":H"&amp;Sheet2!B15+_xlpm.con)&amp;INDIRECT(Sheet2!$W$2&amp;"G"&amp;Sheet2!B15&amp;":G"&amp;Sheet2!B15+_xlpm.con),INDIRECT(Sheet2!$W$2&amp;"F"&amp;Sheet2!B15&amp;":F"&amp;Sheet2!B15+_xlpm.con),"",0,1),INT(VALUE((IF(COUNT(_xlpm.kakaku)=1,_xlfn.TEXTJOIN("",,_xlpm.kakaku),LEFT(_xlfn.TEXTJOIN("/",,_xlpm.kakaku),FIND("/",_xlfn.TEXTJOIN("/",,_xlpm.kakaku))-1))+$T$2)/手数料))),""),"")</f>
        <v>4219</v>
      </c>
    </row>
    <row r="16" spans="1:30" x14ac:dyDescent="0.4">
      <c r="A16">
        <v>7</v>
      </c>
      <c r="B16">
        <v>237</v>
      </c>
      <c r="D16">
        <v>243</v>
      </c>
      <c r="E16" cm="1">
        <f t="array" aca="1" ref="E16" ca="1">IF(INDIRECT("Sheet1!"&amp;"B"&amp;ROW()) ="",VALUE(0),COUNTIF(INDIRECT(Sheet2!$W$2&amp;"$A:$A"),INDIRECT("Sheet1!"&amp;"B"&amp;ROW())))</f>
        <v>7</v>
      </c>
      <c r="F16" cm="1">
        <f t="array" aca="1" ref="F16" ca="1">_xlfn.LET(_xlpm.SS,_xlfn.XLOOKUP(INDIRECT("Sheet1!A"&amp;ROW()),Sheet5!A:A,Sheet5!G:G,"N",0,1),IF(OR(_xlpm.SS="N",AND(_xlpm.SS="Y",_xlfn.XLOOKUP(INDIRECT("Sheet1!A"&amp;ROW()),Sheet5!A:A,Sheet5!K:K,"N",0,1)="0")),0,1))</f>
        <v>0</v>
      </c>
      <c r="G16">
        <v>0</v>
      </c>
      <c r="H16">
        <v>0</v>
      </c>
      <c r="I16">
        <v>0</v>
      </c>
      <c r="J16">
        <v>5</v>
      </c>
      <c r="K16" s="4">
        <v>44965</v>
      </c>
      <c r="L16" cm="1">
        <f t="array" aca="1" ref="L16" ca="1">_xlfn.XLOOKUP(INDIRECT("Sheet1!"&amp;"B"&amp;ROW()),INDIRECT(Sheet2!$W$2&amp;"$A:$A"),INDIRECT(Sheet2!$W$2&amp;"$D:$D"),VALUE(0),0,1)</f>
        <v>5</v>
      </c>
      <c r="M16">
        <v>0</v>
      </c>
      <c r="N16" cm="1">
        <f t="array" aca="1" ref="N16" ca="1">IFERROR(IF(AND(Sheet1!W16="",Sheet1!X16="",Sheet1!Y16=""),IF(OR(Sheet1!F16="❖",Sheet3!AC16="14:00",AND(F16=0,Sheet1!E16=""),AND(Sheet1!Q16=0,Sheet3!M16=0),AND(ABS(Sheet3!L16-Sheet1!S16)&lt;50,Sheet1!Q16=Sheet3!M16,Sheet3!AC16=VALUE(発送日))),0,1),1),0)</f>
        <v>0</v>
      </c>
      <c r="O16" cm="1">
        <f t="array" aca="1" ref="O16" ca="1">IF(INDIRECT("Sheet1!"&amp;"H"&amp;ROW())  &gt;=50,VALUE("10"),INDIRECT("A"&amp;ROW())-INDIRECT("Sheet1!"&amp;"H"&amp;ROW())  )</f>
        <v>2</v>
      </c>
      <c r="Q16">
        <v>0.85</v>
      </c>
      <c r="R16">
        <v>0.92</v>
      </c>
      <c r="S16" t="str" cm="1">
        <f t="array" aca="1" ref="S16" ca="1">IFERROR(IF(COUNTIF(V:V,"&lt;&gt;")&gt;0,V16,IF(VALUE(U16)=335370,_xlfn.LET(_xlpm.con,MIN(A16,6),_xlpm.kakaku,_xlfn.XLOOKUP($Y$2:$Y$5&amp;$Z$2,INDIRECT(Sheet2!$W$2&amp;"H"&amp;Sheet2!B16&amp;":H"&amp;Sheet2!B16+_xlpm.con)&amp;INDIRECT(Sheet2!$W$2&amp;"G"&amp;Sheet2!B16&amp;":G"&amp;Sheet2!B16+_xlpm.con),INDIRECT(Sheet2!$W$2&amp;"F"&amp;Sheet2!B16&amp;":F"&amp;Sheet2!B16+_xlpm.con),"",0,1),INT(VALUE((IF(COUNT(_xlpm.kakaku)=1,_xlfn.TEXTJOIN("",,_xlpm.kakaku),LEFT(_xlfn.TEXTJOIN("/",,_xlpm.kakaku),FIND("/",_xlfn.TEXTJOIN("/",,_xlpm.kakaku))-1))+$T$2)/手数料))),"")),"")</f>
        <v/>
      </c>
      <c r="T16">
        <v>300</v>
      </c>
      <c r="U16" t="s">
        <v>37</v>
      </c>
      <c r="V16" t="str" cm="1">
        <f t="array" aca="1" ref="V16" ca="1">IFERROR(INT(IF(VALUE(U16)=335370,_xlfn.LET(_xlpm.meika,INDEX(INDIRECT(Sheet2!$W$2&amp;"I"&amp;Sheet2!D16&amp;":P"&amp;Sheet2!D16),MATCH("在庫あり*",INDIRECT(Sheet2!$W$2&amp;"I"&amp;Sheet2!D16&amp;":P"&amp;Sheet2!D16),0)-1),_xlpm.con,MIN(A16,6),_xlpm.kakaku,_xlfn.XLOOKUP(_xlpm.meika,INDIRECT(Sheet2!$W$2&amp;"H"&amp;Sheet2!B16&amp;":H"&amp;Sheet2!D16),INDIRECT(Sheet2!$W$2&amp;"F"&amp;Sheet2!B16&amp;":F"&amp;Sheet2!D16),"",0,1),(_xlpm.kakaku+$T$2)/手数料),"")),"")</f>
        <v/>
      </c>
      <c r="X16" t="str" cm="1">
        <f t="array" aca="1" ref="X16" ca="1">IFERROR(IF(VALUE(U16)=335370,_xlfn.LET(_xlpm.con,MIN(A16,6),_xlpm.kakaku,_xlfn.XLOOKUP($Y$2:$Y$5&amp;$Z$2,INDIRECT(Sheet2!$W$2&amp;"H"&amp;Sheet2!B16&amp;":H"&amp;Sheet2!B16+_xlpm.con)&amp;INDIRECT(Sheet2!$W$2&amp;"G"&amp;Sheet2!B16&amp;":G"&amp;Sheet2!B16+_xlpm.con),INDIRECT(Sheet2!$W$2&amp;"F"&amp;Sheet2!B16&amp;":F"&amp;Sheet2!B16+_xlpm.con),"",0,1),INT(VALUE((IF(COUNT(_xlpm.kakaku)=1,_xlfn.TEXTJOIN("",,_xlpm.kakaku),LEFT(_xlfn.TEXTJOIN("/",,_xlpm.kakaku),FIND("/",_xlfn.TEXTJOIN("/",,_xlpm.kakaku))-1))+$T$2)/手数料))),""),"")</f>
        <v/>
      </c>
    </row>
    <row r="17" spans="1:24" x14ac:dyDescent="0.4">
      <c r="A17">
        <v>12</v>
      </c>
      <c r="B17">
        <v>244</v>
      </c>
      <c r="D17">
        <v>255</v>
      </c>
      <c r="E17" cm="1">
        <f t="array" aca="1" ref="E17" ca="1">IF(INDIRECT("Sheet1!"&amp;"B"&amp;ROW()) ="",VALUE(0),COUNTIF(INDIRECT(Sheet2!$W$2&amp;"$A:$A"),INDIRECT("Sheet1!"&amp;"B"&amp;ROW())))</f>
        <v>12</v>
      </c>
      <c r="F17" cm="1">
        <f t="array" aca="1" ref="F17" ca="1">_xlfn.LET(_xlpm.SS,_xlfn.XLOOKUP(INDIRECT("Sheet1!A"&amp;ROW()),Sheet5!A:A,Sheet5!G:G,"N",0,1),IF(OR(_xlpm.SS="N",AND(_xlpm.SS="Y",_xlfn.XLOOKUP(INDIRECT("Sheet1!A"&amp;ROW()),Sheet5!A:A,Sheet5!K:K,"N",0,1)="0")),0,1))</f>
        <v>1</v>
      </c>
      <c r="G17">
        <v>0</v>
      </c>
      <c r="H17" s="13"/>
      <c r="I17" s="13"/>
      <c r="J17" s="13"/>
      <c r="K17" s="13"/>
      <c r="L17" cm="1">
        <f t="array" aca="1" ref="L17" ca="1">_xlfn.XLOOKUP(INDIRECT("Sheet1!"&amp;"B"&amp;ROW()),INDIRECT(Sheet2!$W$2&amp;"$A:$A"),INDIRECT(Sheet2!$W$2&amp;"$D:$D"),VALUE(0),0,1)</f>
        <v>10</v>
      </c>
      <c r="M17">
        <v>0</v>
      </c>
      <c r="N17" cm="1">
        <f t="array" aca="1" ref="N17" ca="1">IFERROR(IF(AND(Sheet1!W17="",Sheet1!X17="",Sheet1!Y17=""),IF(OR(Sheet1!F17="❖",Sheet3!AC17="14:00",AND(F17=0,Sheet1!E17=""),AND(Sheet1!Q17=0,Sheet3!M17=0),AND(ABS(Sheet3!L17-Sheet1!S17)&lt;50,Sheet1!Q17=Sheet3!M17,Sheet3!AC17=VALUE(発送日))),0,1),1),0)</f>
        <v>0</v>
      </c>
      <c r="O17" cm="1">
        <f t="array" aca="1" ref="O17" ca="1">IF(INDIRECT("Sheet1!"&amp;"H"&amp;ROW())  &gt;=50,VALUE("10"),INDIRECT("A"&amp;ROW())-INDIRECT("Sheet1!"&amp;"H"&amp;ROW())  )</f>
        <v>2</v>
      </c>
      <c r="Q17">
        <v>0.85</v>
      </c>
      <c r="R17">
        <v>0.92</v>
      </c>
      <c r="S17" cm="1">
        <f t="array" aca="1" ref="S17" ca="1">IFERROR(IF(COUNTIF(V:V,"&lt;&gt;")&gt;0,V17,IF(VALUE(U17)=335370,_xlfn.LET(_xlpm.con,MIN(A17,6),_xlpm.kakaku,_xlfn.XLOOKUP($Y$2:$Y$5&amp;$Z$2,INDIRECT(Sheet2!$W$2&amp;"H"&amp;Sheet2!B17&amp;":H"&amp;Sheet2!B17+_xlpm.con)&amp;INDIRECT(Sheet2!$W$2&amp;"G"&amp;Sheet2!B17&amp;":G"&amp;Sheet2!B17+_xlpm.con),INDIRECT(Sheet2!$W$2&amp;"F"&amp;Sheet2!B17&amp;":F"&amp;Sheet2!B17+_xlpm.con),"",0,1),INT(VALUE((IF(COUNT(_xlpm.kakaku)=1,_xlfn.TEXTJOIN("",,_xlpm.kakaku),LEFT(_xlfn.TEXTJOIN("/",,_xlpm.kakaku),FIND("/",_xlfn.TEXTJOIN("/",,_xlpm.kakaku))-1))+$T$2)/手数料))),"")),"")</f>
        <v>4791</v>
      </c>
      <c r="T17">
        <v>300</v>
      </c>
      <c r="U17" t="s">
        <v>37</v>
      </c>
      <c r="V17" cm="1">
        <f t="array" aca="1" ref="V17" ca="1">IFERROR(INT(IF(VALUE(U17)=335370,_xlfn.LET(_xlpm.meika,INDEX(INDIRECT(Sheet2!$W$2&amp;"I"&amp;Sheet2!D17&amp;":P"&amp;Sheet2!D17),MATCH("在庫あり*",INDIRECT(Sheet2!$W$2&amp;"I"&amp;Sheet2!D17&amp;":P"&amp;Sheet2!D17),0)-1),_xlpm.con,MIN(A17,6),_xlpm.kakaku,_xlfn.XLOOKUP(_xlpm.meika,INDIRECT(Sheet2!$W$2&amp;"H"&amp;Sheet2!B17&amp;":H"&amp;Sheet2!D17),INDIRECT(Sheet2!$W$2&amp;"F"&amp;Sheet2!B17&amp;":F"&amp;Sheet2!D17),"",0,1),(_xlpm.kakaku+$T$2)/手数料),"")),"")</f>
        <v>4791</v>
      </c>
      <c r="X17" cm="1">
        <f t="array" aca="1" ref="X17" ca="1">IFERROR(IF(VALUE(U17)=335370,_xlfn.LET(_xlpm.con,MIN(A17,6),_xlpm.kakaku,_xlfn.XLOOKUP($Y$2:$Y$5&amp;$Z$2,INDIRECT(Sheet2!$W$2&amp;"H"&amp;Sheet2!B17&amp;":H"&amp;Sheet2!B17+_xlpm.con)&amp;INDIRECT(Sheet2!$W$2&amp;"G"&amp;Sheet2!B17&amp;":G"&amp;Sheet2!B17+_xlpm.con),INDIRECT(Sheet2!$W$2&amp;"F"&amp;Sheet2!B17&amp;":F"&amp;Sheet2!B17+_xlpm.con),"",0,1),INT(VALUE((IF(COUNT(_xlpm.kakaku)=1,_xlfn.TEXTJOIN("",,_xlpm.kakaku),LEFT(_xlfn.TEXTJOIN("/",,_xlpm.kakaku),FIND("/",_xlfn.TEXTJOIN("/",,_xlpm.kakaku))-1))+$T$2)/手数料))),""),"")</f>
        <v>4791</v>
      </c>
    </row>
    <row r="18" spans="1:24" x14ac:dyDescent="0.4">
      <c r="A18">
        <v>17</v>
      </c>
      <c r="B18">
        <v>256</v>
      </c>
      <c r="D18">
        <v>272</v>
      </c>
      <c r="E18" cm="1">
        <f t="array" aca="1" ref="E18" ca="1">IF(INDIRECT("Sheet1!"&amp;"B"&amp;ROW()) ="",VALUE(0),COUNTIF(INDIRECT(Sheet2!$W$2&amp;"$A:$A"),INDIRECT("Sheet1!"&amp;"B"&amp;ROW())))</f>
        <v>17</v>
      </c>
      <c r="F18" cm="1">
        <f t="array" aca="1" ref="F18" ca="1">_xlfn.LET(_xlpm.SS,_xlfn.XLOOKUP(INDIRECT("Sheet1!A"&amp;ROW()),Sheet5!A:A,Sheet5!G:G,"N",0,1),IF(OR(_xlpm.SS="N",AND(_xlpm.SS="Y",_xlfn.XLOOKUP(INDIRECT("Sheet1!A"&amp;ROW()),Sheet5!A:A,Sheet5!K:K,"N",0,1)="0")),0,1))</f>
        <v>1</v>
      </c>
      <c r="G18">
        <v>0</v>
      </c>
      <c r="L18" cm="1">
        <f t="array" aca="1" ref="L18" ca="1">_xlfn.XLOOKUP(INDIRECT("Sheet1!"&amp;"B"&amp;ROW()),INDIRECT(Sheet2!$W$2&amp;"$A:$A"),INDIRECT(Sheet2!$W$2&amp;"$D:$D"),VALUE(0),0,1)</f>
        <v>13</v>
      </c>
      <c r="M18">
        <v>0</v>
      </c>
      <c r="N18" cm="1">
        <f t="array" aca="1" ref="N18" ca="1">IFERROR(IF(AND(Sheet1!W18="",Sheet1!X18="",Sheet1!Y18=""),IF(OR(Sheet1!F18="❖",Sheet3!AC18="14:00",AND(F18=0,Sheet1!E18=""),AND(Sheet1!Q18=0,Sheet3!M18=0),AND(ABS(Sheet3!L18-Sheet1!S18)&lt;50,Sheet1!Q18=Sheet3!M18,Sheet3!AC18=VALUE(発送日))),0,1),1),0)</f>
        <v>1</v>
      </c>
      <c r="O18" cm="1">
        <f t="array" aca="1" ref="O18" ca="1">IF(INDIRECT("Sheet1!"&amp;"H"&amp;ROW())  &gt;=50,VALUE("10"),INDIRECT("A"&amp;ROW())-INDIRECT("Sheet1!"&amp;"H"&amp;ROW())  )</f>
        <v>4</v>
      </c>
      <c r="Q18">
        <v>0.85</v>
      </c>
      <c r="R18">
        <v>0.92</v>
      </c>
      <c r="S18" cm="1">
        <f t="array" aca="1" ref="S18" ca="1">IFERROR(IF(COUNTIF(V:V,"&lt;&gt;")&gt;0,V18,IF(VALUE(U18)=335370,_xlfn.LET(_xlpm.con,MIN(A18,6),_xlpm.kakaku,_xlfn.XLOOKUP($Y$2:$Y$5&amp;$Z$2,INDIRECT(Sheet2!$W$2&amp;"H"&amp;Sheet2!B18&amp;":H"&amp;Sheet2!B18+_xlpm.con)&amp;INDIRECT(Sheet2!$W$2&amp;"G"&amp;Sheet2!B18&amp;":G"&amp;Sheet2!B18+_xlpm.con),INDIRECT(Sheet2!$W$2&amp;"F"&amp;Sheet2!B18&amp;":F"&amp;Sheet2!B18+_xlpm.con),"",0,1),INT(VALUE((IF(COUNT(_xlpm.kakaku)=1,_xlfn.TEXTJOIN("",,_xlpm.kakaku),LEFT(_xlfn.TEXTJOIN("/",,_xlpm.kakaku),FIND("/",_xlfn.TEXTJOIN("/",,_xlpm.kakaku))-1))+$T$2)/手数料))),"")),"")</f>
        <v>5076</v>
      </c>
      <c r="T18">
        <v>300</v>
      </c>
      <c r="U18" t="s">
        <v>37</v>
      </c>
      <c r="V18" cm="1">
        <f t="array" aca="1" ref="V18" ca="1">IFERROR(INT(IF(VALUE(U18)=335370,_xlfn.LET(_xlpm.meika,INDEX(INDIRECT(Sheet2!$W$2&amp;"I"&amp;Sheet2!D18&amp;":P"&amp;Sheet2!D18),MATCH("在庫あり*",INDIRECT(Sheet2!$W$2&amp;"I"&amp;Sheet2!D18&amp;":P"&amp;Sheet2!D18),0)-1),_xlpm.con,MIN(A18,6),_xlpm.kakaku,_xlfn.XLOOKUP(_xlpm.meika,INDIRECT(Sheet2!$W$2&amp;"H"&amp;Sheet2!B18&amp;":H"&amp;Sheet2!D18),INDIRECT(Sheet2!$W$2&amp;"F"&amp;Sheet2!B18&amp;":F"&amp;Sheet2!D18),"",0,1),(_xlpm.kakaku+$T$2)/手数料),"")),"")</f>
        <v>5076</v>
      </c>
      <c r="X18" cm="1">
        <f t="array" aca="1" ref="X18" ca="1">IFERROR(IF(VALUE(U18)=335370,_xlfn.LET(_xlpm.con,MIN(A18,6),_xlpm.kakaku,_xlfn.XLOOKUP($Y$2:$Y$5&amp;$Z$2,INDIRECT(Sheet2!$W$2&amp;"H"&amp;Sheet2!B18&amp;":H"&amp;Sheet2!B18+_xlpm.con)&amp;INDIRECT(Sheet2!$W$2&amp;"G"&amp;Sheet2!B18&amp;":G"&amp;Sheet2!B18+_xlpm.con),INDIRECT(Sheet2!$W$2&amp;"F"&amp;Sheet2!B18&amp;":F"&amp;Sheet2!B18+_xlpm.con),"",0,1),INT(VALUE((IF(COUNT(_xlpm.kakaku)=1,_xlfn.TEXTJOIN("",,_xlpm.kakaku),LEFT(_xlfn.TEXTJOIN("/",,_xlpm.kakaku),FIND("/",_xlfn.TEXTJOIN("/",,_xlpm.kakaku))-1))+$T$2)/手数料))),""),"")</f>
        <v>5074</v>
      </c>
    </row>
    <row r="19" spans="1:24" x14ac:dyDescent="0.4">
      <c r="A19">
        <v>15</v>
      </c>
      <c r="B19">
        <v>273</v>
      </c>
      <c r="D19">
        <v>287</v>
      </c>
      <c r="E19" cm="1">
        <f t="array" aca="1" ref="E19" ca="1">IF(INDIRECT("Sheet1!"&amp;"B"&amp;ROW()) ="",VALUE(0),COUNTIF(INDIRECT(Sheet2!$W$2&amp;"$A:$A"),INDIRECT("Sheet1!"&amp;"B"&amp;ROW())))</f>
        <v>15</v>
      </c>
      <c r="F19" cm="1">
        <f t="array" aca="1" ref="F19" ca="1">_xlfn.LET(_xlpm.SS,_xlfn.XLOOKUP(INDIRECT("Sheet1!A"&amp;ROW()),Sheet5!A:A,Sheet5!G:G,"N",0,1),IF(OR(_xlpm.SS="N",AND(_xlpm.SS="Y",_xlfn.XLOOKUP(INDIRECT("Sheet1!A"&amp;ROW()),Sheet5!A:A,Sheet5!K:K,"N",0,1)="0")),0,1))</f>
        <v>1</v>
      </c>
      <c r="G19">
        <v>0</v>
      </c>
      <c r="L19" cm="1">
        <f t="array" aca="1" ref="L19" ca="1">_xlfn.XLOOKUP(INDIRECT("Sheet1!"&amp;"B"&amp;ROW()),INDIRECT(Sheet2!$W$2&amp;"$A:$A"),INDIRECT(Sheet2!$W$2&amp;"$D:$D"),VALUE(0),0,1)</f>
        <v>11</v>
      </c>
      <c r="M19">
        <v>0</v>
      </c>
      <c r="N19" cm="1">
        <f t="array" aca="1" ref="N19" ca="1">IFERROR(IF(AND(Sheet1!W19="",Sheet1!X19="",Sheet1!Y19=""),IF(OR(Sheet1!F19="❖",Sheet3!AC19="14:00",AND(F19=0,Sheet1!E19=""),AND(Sheet1!Q19=0,Sheet3!M19=0),AND(ABS(Sheet3!L19-Sheet1!S19)&lt;50,Sheet1!Q19=Sheet3!M19,Sheet3!AC19=VALUE(発送日))),0,1),1),0)</f>
        <v>0</v>
      </c>
      <c r="O19" cm="1">
        <f t="array" aca="1" ref="O19" ca="1">IF(INDIRECT("Sheet1!"&amp;"H"&amp;ROW())  &gt;=50,VALUE("10"),INDIRECT("A"&amp;ROW())-INDIRECT("Sheet1!"&amp;"H"&amp;ROW())  )</f>
        <v>4</v>
      </c>
      <c r="Q19">
        <v>0.85</v>
      </c>
      <c r="R19">
        <v>0.92</v>
      </c>
      <c r="S19" cm="1">
        <f t="array" aca="1" ref="S19" ca="1">IFERROR(IF(COUNTIF(V:V,"&lt;&gt;")&gt;0,V19,IF(VALUE(U19)=335370,_xlfn.LET(_xlpm.con,MIN(A19,6),_xlpm.kakaku,_xlfn.XLOOKUP($Y$2:$Y$5&amp;$Z$2,INDIRECT(Sheet2!$W$2&amp;"H"&amp;Sheet2!B19&amp;":H"&amp;Sheet2!B19+_xlpm.con)&amp;INDIRECT(Sheet2!$W$2&amp;"G"&amp;Sheet2!B19&amp;":G"&amp;Sheet2!B19+_xlpm.con),INDIRECT(Sheet2!$W$2&amp;"F"&amp;Sheet2!B19&amp;":F"&amp;Sheet2!B19+_xlpm.con),"",0,1),INT(VALUE((IF(COUNT(_xlpm.kakaku)=1,_xlfn.TEXTJOIN("",,_xlpm.kakaku),LEFT(_xlfn.TEXTJOIN("/",,_xlpm.kakaku),FIND("/",_xlfn.TEXTJOIN("/",,_xlpm.kakaku))-1))+$T$2)/手数料))),"")),"")</f>
        <v>7065</v>
      </c>
      <c r="T19">
        <v>300</v>
      </c>
      <c r="U19" t="s">
        <v>37</v>
      </c>
      <c r="V19" cm="1">
        <f t="array" aca="1" ref="V19" ca="1">IFERROR(INT(IF(VALUE(U19)=335370,_xlfn.LET(_xlpm.meika,INDEX(INDIRECT(Sheet2!$W$2&amp;"I"&amp;Sheet2!D19&amp;":P"&amp;Sheet2!D19),MATCH("在庫あり*",INDIRECT(Sheet2!$W$2&amp;"I"&amp;Sheet2!D19&amp;":P"&amp;Sheet2!D19),0)-1),_xlpm.con,MIN(A19,6),_xlpm.kakaku,_xlfn.XLOOKUP(_xlpm.meika,INDIRECT(Sheet2!$W$2&amp;"H"&amp;Sheet2!B19&amp;":H"&amp;Sheet2!D19),INDIRECT(Sheet2!$W$2&amp;"F"&amp;Sheet2!B19&amp;":F"&amp;Sheet2!D19),"",0,1),(_xlpm.kakaku+$T$2)/手数料),"")),"")</f>
        <v>7065</v>
      </c>
      <c r="X19" cm="1">
        <f t="array" aca="1" ref="X19" ca="1">IFERROR(IF(VALUE(U19)=335370,_xlfn.LET(_xlpm.con,MIN(A19,6),_xlpm.kakaku,_xlfn.XLOOKUP($Y$2:$Y$5&amp;$Z$2,INDIRECT(Sheet2!$W$2&amp;"H"&amp;Sheet2!B19&amp;":H"&amp;Sheet2!B19+_xlpm.con)&amp;INDIRECT(Sheet2!$W$2&amp;"G"&amp;Sheet2!B19&amp;":G"&amp;Sheet2!B19+_xlpm.con),INDIRECT(Sheet2!$W$2&amp;"F"&amp;Sheet2!B19&amp;":F"&amp;Sheet2!B19+_xlpm.con),"",0,1),INT(VALUE((IF(COUNT(_xlpm.kakaku)=1,_xlfn.TEXTJOIN("",,_xlpm.kakaku),LEFT(_xlfn.TEXTJOIN("/",,_xlpm.kakaku),FIND("/",_xlfn.TEXTJOIN("/",,_xlpm.kakaku))-1))+$T$2)/手数料))),""),"")</f>
        <v>7052</v>
      </c>
    </row>
    <row r="20" spans="1:24" x14ac:dyDescent="0.4">
      <c r="A20">
        <v>6</v>
      </c>
      <c r="B20">
        <v>288</v>
      </c>
      <c r="D20">
        <v>293</v>
      </c>
      <c r="E20" cm="1">
        <f t="array" aca="1" ref="E20" ca="1">IF(INDIRECT("Sheet1!"&amp;"B"&amp;ROW()) ="",VALUE(0),COUNTIF(INDIRECT(Sheet2!$W$2&amp;"$A:$A"),INDIRECT("Sheet1!"&amp;"B"&amp;ROW())))</f>
        <v>6</v>
      </c>
      <c r="F20" cm="1">
        <f t="array" aca="1" ref="F20" ca="1">_xlfn.LET(_xlpm.SS,_xlfn.XLOOKUP(INDIRECT("Sheet1!A"&amp;ROW()),Sheet5!A:A,Sheet5!G:G,"N",0,1),IF(OR(_xlpm.SS="N",AND(_xlpm.SS="Y",_xlfn.XLOOKUP(INDIRECT("Sheet1!A"&amp;ROW()),Sheet5!A:A,Sheet5!K:K,"N",0,1)="0")),0,1))</f>
        <v>0</v>
      </c>
      <c r="G20">
        <v>0</v>
      </c>
      <c r="L20" cm="1">
        <f t="array" aca="1" ref="L20" ca="1">_xlfn.XLOOKUP(INDIRECT("Sheet1!"&amp;"B"&amp;ROW()),INDIRECT(Sheet2!$W$2&amp;"$A:$A"),INDIRECT(Sheet2!$W$2&amp;"$D:$D"),VALUE(0),0,1)</f>
        <v>4</v>
      </c>
      <c r="M20">
        <v>0</v>
      </c>
      <c r="N20" cm="1">
        <f t="array" aca="1" ref="N20" ca="1">IFERROR(IF(AND(Sheet1!W20="",Sheet1!X20="",Sheet1!Y20=""),IF(OR(Sheet1!F20="❖",Sheet3!AC20="14:00",AND(F20=0,Sheet1!E20=""),AND(Sheet1!Q20=0,Sheet3!M20=0),AND(ABS(Sheet3!L20-Sheet1!S20)&lt;50,Sheet1!Q20=Sheet3!M20,Sheet3!AC20=VALUE(発送日))),0,1),1),0)</f>
        <v>0</v>
      </c>
      <c r="O20" cm="1">
        <f t="array" aca="1" ref="O20" ca="1">IF(INDIRECT("Sheet1!"&amp;"H"&amp;ROW())  &gt;=50,VALUE("10"),INDIRECT("A"&amp;ROW())-INDIRECT("Sheet1!"&amp;"H"&amp;ROW())  )</f>
        <v>2</v>
      </c>
      <c r="Q20">
        <v>0.85</v>
      </c>
      <c r="R20">
        <v>0.92</v>
      </c>
      <c r="S20" t="str" cm="1">
        <f t="array" aca="1" ref="S20" ca="1">IFERROR(IF(COUNTIF(V:V,"&lt;&gt;")&gt;0,V20,IF(VALUE(U20)=335370,_xlfn.LET(_xlpm.con,MIN(A20,6),_xlpm.kakaku,_xlfn.XLOOKUP($Y$2:$Y$5&amp;$Z$2,INDIRECT(Sheet2!$W$2&amp;"H"&amp;Sheet2!B20&amp;":H"&amp;Sheet2!B20+_xlpm.con)&amp;INDIRECT(Sheet2!$W$2&amp;"G"&amp;Sheet2!B20&amp;":G"&amp;Sheet2!B20+_xlpm.con),INDIRECT(Sheet2!$W$2&amp;"F"&amp;Sheet2!B20&amp;":F"&amp;Sheet2!B20+_xlpm.con),"",0,1),INT(VALUE((IF(COUNT(_xlpm.kakaku)=1,_xlfn.TEXTJOIN("",,_xlpm.kakaku),LEFT(_xlfn.TEXTJOIN("/",,_xlpm.kakaku),FIND("/",_xlfn.TEXTJOIN("/",,_xlpm.kakaku))-1))+$T$2)/手数料))),"")),"")</f>
        <v/>
      </c>
      <c r="T20">
        <v>300</v>
      </c>
      <c r="U20" t="s">
        <v>37</v>
      </c>
      <c r="V20" t="str" cm="1">
        <f t="array" aca="1" ref="V20" ca="1">IFERROR(INT(IF(VALUE(U20)=335370,_xlfn.LET(_xlpm.meika,INDEX(INDIRECT(Sheet2!$W$2&amp;"I"&amp;Sheet2!D20&amp;":P"&amp;Sheet2!D20),MATCH("在庫あり*",INDIRECT(Sheet2!$W$2&amp;"I"&amp;Sheet2!D20&amp;":P"&amp;Sheet2!D20),0)-1),_xlpm.con,MIN(A20,6),_xlpm.kakaku,_xlfn.XLOOKUP(_xlpm.meika,INDIRECT(Sheet2!$W$2&amp;"H"&amp;Sheet2!B20&amp;":H"&amp;Sheet2!D20),INDIRECT(Sheet2!$W$2&amp;"F"&amp;Sheet2!B20&amp;":F"&amp;Sheet2!D20),"",0,1),(_xlpm.kakaku+$T$2)/手数料),"")),"")</f>
        <v/>
      </c>
      <c r="X20" t="str" cm="1">
        <f t="array" aca="1" ref="X20" ca="1">IFERROR(IF(VALUE(U20)=335370,_xlfn.LET(_xlpm.con,MIN(A20,6),_xlpm.kakaku,_xlfn.XLOOKUP($Y$2:$Y$5&amp;$Z$2,INDIRECT(Sheet2!$W$2&amp;"H"&amp;Sheet2!B20&amp;":H"&amp;Sheet2!B20+_xlpm.con)&amp;INDIRECT(Sheet2!$W$2&amp;"G"&amp;Sheet2!B20&amp;":G"&amp;Sheet2!B20+_xlpm.con),INDIRECT(Sheet2!$W$2&amp;"F"&amp;Sheet2!B20&amp;":F"&amp;Sheet2!B20+_xlpm.con),"",0,1),INT(VALUE((IF(COUNT(_xlpm.kakaku)=1,_xlfn.TEXTJOIN("",,_xlpm.kakaku),LEFT(_xlfn.TEXTJOIN("/",,_xlpm.kakaku),FIND("/",_xlfn.TEXTJOIN("/",,_xlpm.kakaku))-1))+$T$2)/手数料))),""),"")</f>
        <v/>
      </c>
    </row>
    <row r="21" spans="1:24" x14ac:dyDescent="0.4">
      <c r="A21">
        <v>5</v>
      </c>
      <c r="B21">
        <v>294</v>
      </c>
      <c r="D21">
        <v>298</v>
      </c>
      <c r="E21" cm="1">
        <f t="array" aca="1" ref="E21" ca="1">IF(INDIRECT("Sheet1!"&amp;"B"&amp;ROW()) ="",VALUE(0),COUNTIF(INDIRECT(Sheet2!$W$2&amp;"$A:$A"),INDIRECT("Sheet1!"&amp;"B"&amp;ROW())))</f>
        <v>5</v>
      </c>
      <c r="F21" cm="1">
        <f t="array" aca="1" ref="F21" ca="1">_xlfn.LET(_xlpm.SS,_xlfn.XLOOKUP(INDIRECT("Sheet1!A"&amp;ROW()),Sheet5!A:A,Sheet5!G:G,"N",0,1),IF(OR(_xlpm.SS="N",AND(_xlpm.SS="Y",_xlfn.XLOOKUP(INDIRECT("Sheet1!A"&amp;ROW()),Sheet5!A:A,Sheet5!K:K,"N",0,1)="0")),0,1))</f>
        <v>0</v>
      </c>
      <c r="G21">
        <v>0</v>
      </c>
      <c r="L21" cm="1">
        <f t="array" aca="1" ref="L21" ca="1">_xlfn.XLOOKUP(INDIRECT("Sheet1!"&amp;"B"&amp;ROW()),INDIRECT(Sheet2!$W$2&amp;"$A:$A"),INDIRECT(Sheet2!$W$2&amp;"$D:$D"),VALUE(0),0,1)</f>
        <v>3</v>
      </c>
      <c r="M21">
        <v>0</v>
      </c>
      <c r="N21" cm="1">
        <f t="array" aca="1" ref="N21" ca="1">IFERROR(IF(AND(Sheet1!W21="",Sheet1!X21="",Sheet1!Y21=""),IF(OR(Sheet1!F21="❖",Sheet3!AC21="14:00",AND(F21=0,Sheet1!E21=""),AND(Sheet1!Q21=0,Sheet3!M21=0),AND(ABS(Sheet3!L21-Sheet1!S21)&lt;50,Sheet1!Q21=Sheet3!M21,Sheet3!AC21=VALUE(発送日))),0,1),1),0)</f>
        <v>0</v>
      </c>
      <c r="O21" cm="1">
        <f t="array" aca="1" ref="O21" ca="1">IF(INDIRECT("Sheet1!"&amp;"H"&amp;ROW())  &gt;=50,VALUE("10"),INDIRECT("A"&amp;ROW())-INDIRECT("Sheet1!"&amp;"H"&amp;ROW())  )</f>
        <v>2</v>
      </c>
      <c r="Q21">
        <v>0.85</v>
      </c>
      <c r="R21">
        <v>0.92</v>
      </c>
      <c r="S21" t="str" cm="1">
        <f t="array" aca="1" ref="S21" ca="1">IFERROR(IF(COUNTIF(V:V,"&lt;&gt;")&gt;0,V21,IF(VALUE(U21)=335370,_xlfn.LET(_xlpm.con,MIN(A21,6),_xlpm.kakaku,_xlfn.XLOOKUP($Y$2:$Y$5&amp;$Z$2,INDIRECT(Sheet2!$W$2&amp;"H"&amp;Sheet2!B21&amp;":H"&amp;Sheet2!B21+_xlpm.con)&amp;INDIRECT(Sheet2!$W$2&amp;"G"&amp;Sheet2!B21&amp;":G"&amp;Sheet2!B21+_xlpm.con),INDIRECT(Sheet2!$W$2&amp;"F"&amp;Sheet2!B21&amp;":F"&amp;Sheet2!B21+_xlpm.con),"",0,1),INT(VALUE((IF(COUNT(_xlpm.kakaku)=1,_xlfn.TEXTJOIN("",,_xlpm.kakaku),LEFT(_xlfn.TEXTJOIN("/",,_xlpm.kakaku),FIND("/",_xlfn.TEXTJOIN("/",,_xlpm.kakaku))-1))+$T$2)/手数料))),"")),"")</f>
        <v/>
      </c>
      <c r="T21">
        <v>300</v>
      </c>
      <c r="U21" t="s">
        <v>37</v>
      </c>
      <c r="V21" t="str" cm="1">
        <f t="array" aca="1" ref="V21" ca="1">IFERROR(INT(IF(VALUE(U21)=335370,_xlfn.LET(_xlpm.meika,INDEX(INDIRECT(Sheet2!$W$2&amp;"I"&amp;Sheet2!D21&amp;":P"&amp;Sheet2!D21),MATCH("在庫あり*",INDIRECT(Sheet2!$W$2&amp;"I"&amp;Sheet2!D21&amp;":P"&amp;Sheet2!D21),0)-1),_xlpm.con,MIN(A21,6),_xlpm.kakaku,_xlfn.XLOOKUP(_xlpm.meika,INDIRECT(Sheet2!$W$2&amp;"H"&amp;Sheet2!B21&amp;":H"&amp;Sheet2!D21),INDIRECT(Sheet2!$W$2&amp;"F"&amp;Sheet2!B21&amp;":F"&amp;Sheet2!D21),"",0,1),(_xlpm.kakaku+$T$2)/手数料),"")),"")</f>
        <v/>
      </c>
      <c r="X21" cm="1">
        <f t="array" aca="1" ref="X21" ca="1">IFERROR(IF(VALUE(U21)=335370,_xlfn.LET(_xlpm.con,MIN(A21,6),_xlpm.kakaku,_xlfn.XLOOKUP($Y$2:$Y$5&amp;$Z$2,INDIRECT(Sheet2!$W$2&amp;"H"&amp;Sheet2!B21&amp;":H"&amp;Sheet2!B21+_xlpm.con)&amp;INDIRECT(Sheet2!$W$2&amp;"G"&amp;Sheet2!B21&amp;":G"&amp;Sheet2!B21+_xlpm.con),INDIRECT(Sheet2!$W$2&amp;"F"&amp;Sheet2!B21&amp;":F"&amp;Sheet2!B21+_xlpm.con),"",0,1),INT(VALUE((IF(COUNT(_xlpm.kakaku)=1,_xlfn.TEXTJOIN("",,_xlpm.kakaku),LEFT(_xlfn.TEXTJOIN("/",,_xlpm.kakaku),FIND("/",_xlfn.TEXTJOIN("/",,_xlpm.kakaku))-1))+$T$2)/手数料))),""),"")</f>
        <v>7952</v>
      </c>
    </row>
    <row r="22" spans="1:24" x14ac:dyDescent="0.4">
      <c r="A22">
        <v>4</v>
      </c>
      <c r="B22">
        <v>299</v>
      </c>
      <c r="D22">
        <v>302</v>
      </c>
      <c r="E22" cm="1">
        <f t="array" aca="1" ref="E22" ca="1">IF(INDIRECT("Sheet1!"&amp;"B"&amp;ROW()) ="",VALUE(0),COUNTIF(INDIRECT(Sheet2!$W$2&amp;"$A:$A"),INDIRECT("Sheet1!"&amp;"B"&amp;ROW())))</f>
        <v>4</v>
      </c>
      <c r="F22" cm="1">
        <f t="array" aca="1" ref="F22" ca="1">_xlfn.LET(_xlpm.SS,_xlfn.XLOOKUP(INDIRECT("Sheet1!A"&amp;ROW()),Sheet5!A:A,Sheet5!G:G,"N",0,1),IF(OR(_xlpm.SS="N",AND(_xlpm.SS="Y",_xlfn.XLOOKUP(INDIRECT("Sheet1!A"&amp;ROW()),Sheet5!A:A,Sheet5!K:K,"N",0,1)="0")),0,1))</f>
        <v>0</v>
      </c>
      <c r="G22">
        <v>0</v>
      </c>
      <c r="L22" cm="1">
        <f t="array" aca="1" ref="L22" ca="1">_xlfn.XLOOKUP(INDIRECT("Sheet1!"&amp;"B"&amp;ROW()),INDIRECT(Sheet2!$W$2&amp;"$A:$A"),INDIRECT(Sheet2!$W$2&amp;"$D:$D"),VALUE(0),0,1)</f>
        <v>2</v>
      </c>
      <c r="M22">
        <v>0</v>
      </c>
      <c r="N22" cm="1">
        <f t="array" aca="1" ref="N22" ca="1">IFERROR(IF(AND(Sheet1!W22="",Sheet1!X22="",Sheet1!Y22=""),IF(OR(Sheet1!F22="❖",Sheet3!AC22="14:00",AND(F22=0,Sheet1!E22=""),AND(Sheet1!Q22=0,Sheet3!M22=0),AND(ABS(Sheet3!L22-Sheet1!S22)&lt;50,Sheet1!Q22=Sheet3!M22,Sheet3!AC22=VALUE(発送日))),0,1),1),0)</f>
        <v>0</v>
      </c>
      <c r="O22" cm="1">
        <f t="array" aca="1" ref="O22" ca="1">IF(INDIRECT("Sheet1!"&amp;"H"&amp;ROW())  &gt;=50,VALUE("10"),INDIRECT("A"&amp;ROW())-INDIRECT("Sheet1!"&amp;"H"&amp;ROW())  )</f>
        <v>2</v>
      </c>
      <c r="Q22">
        <v>0.85</v>
      </c>
      <c r="R22">
        <v>0.92</v>
      </c>
      <c r="S22" t="str" cm="1">
        <f t="array" aca="1" ref="S22" ca="1">IFERROR(IF(COUNTIF(V:V,"&lt;&gt;")&gt;0,V22,IF(VALUE(U22)=335370,_xlfn.LET(_xlpm.con,MIN(A22,6),_xlpm.kakaku,_xlfn.XLOOKUP($Y$2:$Y$5&amp;$Z$2,INDIRECT(Sheet2!$W$2&amp;"H"&amp;Sheet2!B22&amp;":H"&amp;Sheet2!B22+_xlpm.con)&amp;INDIRECT(Sheet2!$W$2&amp;"G"&amp;Sheet2!B22&amp;":G"&amp;Sheet2!B22+_xlpm.con),INDIRECT(Sheet2!$W$2&amp;"F"&amp;Sheet2!B22&amp;":F"&amp;Sheet2!B22+_xlpm.con),"",0,1),INT(VALUE((IF(COUNT(_xlpm.kakaku)=1,_xlfn.TEXTJOIN("",,_xlpm.kakaku),LEFT(_xlfn.TEXTJOIN("/",,_xlpm.kakaku),FIND("/",_xlfn.TEXTJOIN("/",,_xlpm.kakaku))-1))+$T$2)/手数料))),"")),"")</f>
        <v/>
      </c>
      <c r="T22">
        <v>300</v>
      </c>
      <c r="U22" t="s">
        <v>37</v>
      </c>
      <c r="V22" t="str" cm="1">
        <f t="array" aca="1" ref="V22" ca="1">IFERROR(INT(IF(VALUE(U22)=335370,_xlfn.LET(_xlpm.meika,INDEX(INDIRECT(Sheet2!$W$2&amp;"I"&amp;Sheet2!D22&amp;":P"&amp;Sheet2!D22),MATCH("在庫あり*",INDIRECT(Sheet2!$W$2&amp;"I"&amp;Sheet2!D22&amp;":P"&amp;Sheet2!D22),0)-1),_xlpm.con,MIN(A22,6),_xlpm.kakaku,_xlfn.XLOOKUP(_xlpm.meika,INDIRECT(Sheet2!$W$2&amp;"H"&amp;Sheet2!B22&amp;":H"&amp;Sheet2!D22),INDIRECT(Sheet2!$W$2&amp;"F"&amp;Sheet2!B22&amp;":F"&amp;Sheet2!D22),"",0,1),(_xlpm.kakaku+$T$2)/手数料),"")),"")</f>
        <v/>
      </c>
      <c r="X22" t="str" cm="1">
        <f t="array" aca="1" ref="X22" ca="1">IFERROR(IF(VALUE(U22)=335370,_xlfn.LET(_xlpm.con,MIN(A22,6),_xlpm.kakaku,_xlfn.XLOOKUP($Y$2:$Y$5&amp;$Z$2,INDIRECT(Sheet2!$W$2&amp;"H"&amp;Sheet2!B22&amp;":H"&amp;Sheet2!B22+_xlpm.con)&amp;INDIRECT(Sheet2!$W$2&amp;"G"&amp;Sheet2!B22&amp;":G"&amp;Sheet2!B22+_xlpm.con),INDIRECT(Sheet2!$W$2&amp;"F"&amp;Sheet2!B22&amp;":F"&amp;Sheet2!B22+_xlpm.con),"",0,1),INT(VALUE((IF(COUNT(_xlpm.kakaku)=1,_xlfn.TEXTJOIN("",,_xlpm.kakaku),LEFT(_xlfn.TEXTJOIN("/",,_xlpm.kakaku),FIND("/",_xlfn.TEXTJOIN("/",,_xlpm.kakaku))-1))+$T$2)/手数料))),""),"")</f>
        <v/>
      </c>
    </row>
    <row r="23" spans="1:24" x14ac:dyDescent="0.4">
      <c r="A23">
        <v>8</v>
      </c>
      <c r="B23">
        <v>303</v>
      </c>
      <c r="D23">
        <v>310</v>
      </c>
      <c r="E23" cm="1">
        <f t="array" aca="1" ref="E23" ca="1">IF(INDIRECT("Sheet1!"&amp;"B"&amp;ROW()) ="",VALUE(0),COUNTIF(INDIRECT(Sheet2!$W$2&amp;"$A:$A"),INDIRECT("Sheet1!"&amp;"B"&amp;ROW())))</f>
        <v>8</v>
      </c>
      <c r="F23" cm="1">
        <f t="array" aca="1" ref="F23" ca="1">_xlfn.LET(_xlpm.SS,_xlfn.XLOOKUP(INDIRECT("Sheet1!A"&amp;ROW()),Sheet5!A:A,Sheet5!G:G,"N",0,1),IF(OR(_xlpm.SS="N",AND(_xlpm.SS="Y",_xlfn.XLOOKUP(INDIRECT("Sheet1!A"&amp;ROW()),Sheet5!A:A,Sheet5!K:K,"N",0,1)="0")),0,1))</f>
        <v>0</v>
      </c>
      <c r="G23">
        <v>0</v>
      </c>
      <c r="L23" cm="1">
        <f t="array" aca="1" ref="L23" ca="1">_xlfn.XLOOKUP(INDIRECT("Sheet1!"&amp;"B"&amp;ROW()),INDIRECT(Sheet2!$W$2&amp;"$A:$A"),INDIRECT(Sheet2!$W$2&amp;"$D:$D"),VALUE(0),0,1)</f>
        <v>6</v>
      </c>
      <c r="M23">
        <v>0</v>
      </c>
      <c r="N23" cm="1">
        <f t="array" aca="1" ref="N23" ca="1">IFERROR(IF(AND(Sheet1!W23="",Sheet1!X23="",Sheet1!Y23=""),IF(OR(Sheet1!F23="❖",Sheet3!AC23="14:00",AND(F23=0,Sheet1!E23=""),AND(Sheet1!Q23=0,Sheet3!M23=0),AND(ABS(Sheet3!L23-Sheet1!S23)&lt;50,Sheet1!Q23=Sheet3!M23,Sheet3!AC23=VALUE(発送日))),0,1),1),0)</f>
        <v>0</v>
      </c>
      <c r="O23" cm="1">
        <f t="array" aca="1" ref="O23" ca="1">IF(INDIRECT("Sheet1!"&amp;"H"&amp;ROW())  &gt;=50,VALUE("10"),INDIRECT("A"&amp;ROW())-INDIRECT("Sheet1!"&amp;"H"&amp;ROW())  )</f>
        <v>2</v>
      </c>
      <c r="Q23">
        <v>0.85</v>
      </c>
      <c r="R23">
        <v>0.92</v>
      </c>
      <c r="S23" t="str" cm="1">
        <f t="array" aca="1" ref="S23" ca="1">IFERROR(IF(COUNTIF(V:V,"&lt;&gt;")&gt;0,V23,IF(VALUE(U23)=335370,_xlfn.LET(_xlpm.con,MIN(A23,6),_xlpm.kakaku,_xlfn.XLOOKUP($Y$2:$Y$5&amp;$Z$2,INDIRECT(Sheet2!$W$2&amp;"H"&amp;Sheet2!B23&amp;":H"&amp;Sheet2!B23+_xlpm.con)&amp;INDIRECT(Sheet2!$W$2&amp;"G"&amp;Sheet2!B23&amp;":G"&amp;Sheet2!B23+_xlpm.con),INDIRECT(Sheet2!$W$2&amp;"F"&amp;Sheet2!B23&amp;":F"&amp;Sheet2!B23+_xlpm.con),"",0,1),INT(VALUE((IF(COUNT(_xlpm.kakaku)=1,_xlfn.TEXTJOIN("",,_xlpm.kakaku),LEFT(_xlfn.TEXTJOIN("/",,_xlpm.kakaku),FIND("/",_xlfn.TEXTJOIN("/",,_xlpm.kakaku))-1))+$T$2)/手数料))),"")),"")</f>
        <v/>
      </c>
      <c r="T23">
        <v>300</v>
      </c>
      <c r="U23" t="s">
        <v>37</v>
      </c>
      <c r="V23" t="str" cm="1">
        <f t="array" aca="1" ref="V23" ca="1">IFERROR(INT(IF(VALUE(U23)=335370,_xlfn.LET(_xlpm.meika,INDEX(INDIRECT(Sheet2!$W$2&amp;"I"&amp;Sheet2!D23&amp;":P"&amp;Sheet2!D23),MATCH("在庫あり*",INDIRECT(Sheet2!$W$2&amp;"I"&amp;Sheet2!D23&amp;":P"&amp;Sheet2!D23),0)-1),_xlpm.con,MIN(A23,6),_xlpm.kakaku,_xlfn.XLOOKUP(_xlpm.meika,INDIRECT(Sheet2!$W$2&amp;"H"&amp;Sheet2!B23&amp;":H"&amp;Sheet2!D23),INDIRECT(Sheet2!$W$2&amp;"F"&amp;Sheet2!B23&amp;":F"&amp;Sheet2!D23),"",0,1),(_xlpm.kakaku+$T$2)/手数料),"")),"")</f>
        <v/>
      </c>
      <c r="X23" t="str" cm="1">
        <f t="array" aca="1" ref="X23" ca="1">IFERROR(IF(VALUE(U23)=335370,_xlfn.LET(_xlpm.con,MIN(A23,6),_xlpm.kakaku,_xlfn.XLOOKUP($Y$2:$Y$5&amp;$Z$2,INDIRECT(Sheet2!$W$2&amp;"H"&amp;Sheet2!B23&amp;":H"&amp;Sheet2!B23+_xlpm.con)&amp;INDIRECT(Sheet2!$W$2&amp;"G"&amp;Sheet2!B23&amp;":G"&amp;Sheet2!B23+_xlpm.con),INDIRECT(Sheet2!$W$2&amp;"F"&amp;Sheet2!B23&amp;":F"&amp;Sheet2!B23+_xlpm.con),"",0,1),INT(VALUE((IF(COUNT(_xlpm.kakaku)=1,_xlfn.TEXTJOIN("",,_xlpm.kakaku),LEFT(_xlfn.TEXTJOIN("/",,_xlpm.kakaku),FIND("/",_xlfn.TEXTJOIN("/",,_xlpm.kakaku))-1))+$T$2)/手数料))),""),"")</f>
        <v/>
      </c>
    </row>
    <row r="24" spans="1:24" x14ac:dyDescent="0.4">
      <c r="A24">
        <v>11</v>
      </c>
      <c r="B24">
        <v>311</v>
      </c>
      <c r="D24">
        <v>321</v>
      </c>
      <c r="E24" cm="1">
        <f t="array" aca="1" ref="E24" ca="1">IF(INDIRECT("Sheet1!"&amp;"B"&amp;ROW()) ="",VALUE(0),COUNTIF(INDIRECT(Sheet2!$W$2&amp;"$A:$A"),INDIRECT("Sheet1!"&amp;"B"&amp;ROW())))</f>
        <v>11</v>
      </c>
      <c r="F24" cm="1">
        <f t="array" aca="1" ref="F24" ca="1">_xlfn.LET(_xlpm.SS,_xlfn.XLOOKUP(INDIRECT("Sheet1!A"&amp;ROW()),Sheet5!A:A,Sheet5!G:G,"N",0,1),IF(OR(_xlpm.SS="N",AND(_xlpm.SS="Y",_xlfn.XLOOKUP(INDIRECT("Sheet1!A"&amp;ROW()),Sheet5!A:A,Sheet5!K:K,"N",0,1)="0")),0,1))</f>
        <v>1</v>
      </c>
      <c r="G24">
        <v>0</v>
      </c>
      <c r="L24" cm="1">
        <f t="array" aca="1" ref="L24" ca="1">_xlfn.XLOOKUP(INDIRECT("Sheet1!"&amp;"B"&amp;ROW()),INDIRECT(Sheet2!$W$2&amp;"$A:$A"),INDIRECT(Sheet2!$W$2&amp;"$D:$D"),VALUE(0),0,1)</f>
        <v>9</v>
      </c>
      <c r="M24">
        <v>0</v>
      </c>
      <c r="N24" cm="1">
        <f t="array" aca="1" ref="N24" ca="1">IFERROR(IF(AND(Sheet1!W24="",Sheet1!X24="",Sheet1!Y24=""),IF(OR(Sheet1!F24="❖",Sheet3!AC24="14:00",AND(F24=0,Sheet1!E24=""),AND(Sheet1!Q24=0,Sheet3!M24=0),AND(ABS(Sheet3!L24-Sheet1!S24)&lt;50,Sheet1!Q24=Sheet3!M24,Sheet3!AC24=VALUE(発送日))),0,1),1),0)</f>
        <v>0</v>
      </c>
      <c r="O24" cm="1">
        <f t="array" aca="1" ref="O24" ca="1">IF(INDIRECT("Sheet1!"&amp;"H"&amp;ROW())  &gt;=50,VALUE("10"),INDIRECT("A"&amp;ROW())-INDIRECT("Sheet1!"&amp;"H"&amp;ROW())  )</f>
        <v>2</v>
      </c>
      <c r="Q24">
        <v>0.85</v>
      </c>
      <c r="R24">
        <v>0.92</v>
      </c>
      <c r="S24" cm="1">
        <f t="array" aca="1" ref="S24" ca="1">IFERROR(IF(COUNTIF(V:V,"&lt;&gt;")&gt;0,V24,IF(VALUE(U24)=335370,_xlfn.LET(_xlpm.con,MIN(A24,6),_xlpm.kakaku,_xlfn.XLOOKUP($Y$2:$Y$5&amp;$Z$2,INDIRECT(Sheet2!$W$2&amp;"H"&amp;Sheet2!B24&amp;":H"&amp;Sheet2!B24+_xlpm.con)&amp;INDIRECT(Sheet2!$W$2&amp;"G"&amp;Sheet2!B24&amp;":G"&amp;Sheet2!B24+_xlpm.con),INDIRECT(Sheet2!$W$2&amp;"F"&amp;Sheet2!B24&amp;":F"&amp;Sheet2!B24+_xlpm.con),"",0,1),INT(VALUE((IF(COUNT(_xlpm.kakaku)=1,_xlfn.TEXTJOIN("",,_xlpm.kakaku),LEFT(_xlfn.TEXTJOIN("/",,_xlpm.kakaku),FIND("/",_xlfn.TEXTJOIN("/",,_xlpm.kakaku))-1))+$T$2)/手数料))),"")),"")</f>
        <v>5565</v>
      </c>
      <c r="T24">
        <v>300</v>
      </c>
      <c r="U24" t="s">
        <v>37</v>
      </c>
      <c r="V24" cm="1">
        <f t="array" aca="1" ref="V24" ca="1">IFERROR(INT(IF(VALUE(U24)=335370,_xlfn.LET(_xlpm.meika,INDEX(INDIRECT(Sheet2!$W$2&amp;"I"&amp;Sheet2!D24&amp;":P"&amp;Sheet2!D24),MATCH("在庫あり*",INDIRECT(Sheet2!$W$2&amp;"I"&amp;Sheet2!D24&amp;":P"&amp;Sheet2!D24),0)-1),_xlpm.con,MIN(A24,6),_xlpm.kakaku,_xlfn.XLOOKUP(_xlpm.meika,INDIRECT(Sheet2!$W$2&amp;"H"&amp;Sheet2!B24&amp;":H"&amp;Sheet2!D24),INDIRECT(Sheet2!$W$2&amp;"F"&amp;Sheet2!B24&amp;":F"&amp;Sheet2!D24),"",0,1),(_xlpm.kakaku+$T$2)/手数料),"")),"")</f>
        <v>5565</v>
      </c>
      <c r="X24" cm="1">
        <f t="array" aca="1" ref="X24" ca="1">IFERROR(IF(VALUE(U24)=335370,_xlfn.LET(_xlpm.con,MIN(A24,6),_xlpm.kakaku,_xlfn.XLOOKUP($Y$2:$Y$5&amp;$Z$2,INDIRECT(Sheet2!$W$2&amp;"H"&amp;Sheet2!B24&amp;":H"&amp;Sheet2!B24+_xlpm.con)&amp;INDIRECT(Sheet2!$W$2&amp;"G"&amp;Sheet2!B24&amp;":G"&amp;Sheet2!B24+_xlpm.con),INDIRECT(Sheet2!$W$2&amp;"F"&amp;Sheet2!B24&amp;":F"&amp;Sheet2!B24+_xlpm.con),"",0,1),INT(VALUE((IF(COUNT(_xlpm.kakaku)=1,_xlfn.TEXTJOIN("",,_xlpm.kakaku),LEFT(_xlfn.TEXTJOIN("/",,_xlpm.kakaku),FIND("/",_xlfn.TEXTJOIN("/",,_xlpm.kakaku))-1))+$T$2)/手数料))),""),"")</f>
        <v>5197</v>
      </c>
    </row>
    <row r="25" spans="1:24" x14ac:dyDescent="0.4">
      <c r="A25">
        <v>15</v>
      </c>
      <c r="B25">
        <v>322</v>
      </c>
      <c r="D25">
        <v>336</v>
      </c>
      <c r="E25" cm="1">
        <f t="array" aca="1" ref="E25" ca="1">IF(INDIRECT("Sheet1!"&amp;"B"&amp;ROW()) ="",VALUE(0),COUNTIF(INDIRECT(Sheet2!$W$2&amp;"$A:$A"),INDIRECT("Sheet1!"&amp;"B"&amp;ROW())))</f>
        <v>15</v>
      </c>
      <c r="F25" cm="1">
        <f t="array" aca="1" ref="F25" ca="1">_xlfn.LET(_xlpm.SS,_xlfn.XLOOKUP(INDIRECT("Sheet1!A"&amp;ROW()),Sheet5!A:A,Sheet5!G:G,"N",0,1),IF(OR(_xlpm.SS="N",AND(_xlpm.SS="Y",_xlfn.XLOOKUP(INDIRECT("Sheet1!A"&amp;ROW()),Sheet5!A:A,Sheet5!K:K,"N",0,1)="0")),0,1))</f>
        <v>1</v>
      </c>
      <c r="G25">
        <v>0</v>
      </c>
      <c r="L25" cm="1">
        <f t="array" aca="1" ref="L25" ca="1">_xlfn.XLOOKUP(INDIRECT("Sheet1!"&amp;"B"&amp;ROW()),INDIRECT(Sheet2!$W$2&amp;"$A:$A"),INDIRECT(Sheet2!$W$2&amp;"$D:$D"),VALUE(0),0,1)</f>
        <v>11</v>
      </c>
      <c r="M25">
        <v>0</v>
      </c>
      <c r="N25" cm="1">
        <f t="array" aca="1" ref="N25" ca="1">IFERROR(IF(AND(Sheet1!W25="",Sheet1!X25="",Sheet1!Y25=""),IF(OR(Sheet1!F25="❖",Sheet3!AC25="14:00",AND(F25=0,Sheet1!E25=""),AND(Sheet1!Q25=0,Sheet3!M25=0),AND(ABS(Sheet3!L25-Sheet1!S25)&lt;50,Sheet1!Q25=Sheet3!M25,Sheet3!AC25=VALUE(発送日))),0,1),1),0)</f>
        <v>0</v>
      </c>
      <c r="O25" cm="1">
        <f t="array" aca="1" ref="O25" ca="1">IF(INDIRECT("Sheet1!"&amp;"H"&amp;ROW())  &gt;=50,VALUE("10"),INDIRECT("A"&amp;ROW())-INDIRECT("Sheet1!"&amp;"H"&amp;ROW())  )</f>
        <v>4</v>
      </c>
      <c r="Q25">
        <v>0.85</v>
      </c>
      <c r="R25">
        <v>0.92</v>
      </c>
      <c r="S25" cm="1">
        <f t="array" aca="1" ref="S25" ca="1">IFERROR(IF(COUNTIF(V:V,"&lt;&gt;")&gt;0,V25,IF(VALUE(U25)=335370,_xlfn.LET(_xlpm.con,MIN(A25,6),_xlpm.kakaku,_xlfn.XLOOKUP($Y$2:$Y$5&amp;$Z$2,INDIRECT(Sheet2!$W$2&amp;"H"&amp;Sheet2!B25&amp;":H"&amp;Sheet2!B25+_xlpm.con)&amp;INDIRECT(Sheet2!$W$2&amp;"G"&amp;Sheet2!B25&amp;":G"&amp;Sheet2!B25+_xlpm.con),INDIRECT(Sheet2!$W$2&amp;"F"&amp;Sheet2!B25&amp;":F"&amp;Sheet2!B25+_xlpm.con),"",0,1),INT(VALUE((IF(COUNT(_xlpm.kakaku)=1,_xlfn.TEXTJOIN("",,_xlpm.kakaku),LEFT(_xlfn.TEXTJOIN("/",,_xlpm.kakaku),FIND("/",_xlfn.TEXTJOIN("/",,_xlpm.kakaku))-1))+$T$2)/手数料))),"")),"")</f>
        <v>3978</v>
      </c>
      <c r="T25">
        <v>300</v>
      </c>
      <c r="U25" t="s">
        <v>37</v>
      </c>
      <c r="V25" cm="1">
        <f t="array" aca="1" ref="V25" ca="1">IFERROR(INT(IF(VALUE(U25)=335370,_xlfn.LET(_xlpm.meika,INDEX(INDIRECT(Sheet2!$W$2&amp;"I"&amp;Sheet2!D25&amp;":P"&amp;Sheet2!D25),MATCH("在庫あり*",INDIRECT(Sheet2!$W$2&amp;"I"&amp;Sheet2!D25&amp;":P"&amp;Sheet2!D25),0)-1),_xlpm.con,MIN(A25,6),_xlpm.kakaku,_xlfn.XLOOKUP(_xlpm.meika,INDIRECT(Sheet2!$W$2&amp;"H"&amp;Sheet2!B25&amp;":H"&amp;Sheet2!D25),INDIRECT(Sheet2!$W$2&amp;"F"&amp;Sheet2!B25&amp;":F"&amp;Sheet2!D25),"",0,1),(_xlpm.kakaku+$T$2)/手数料),"")),"")</f>
        <v>3978</v>
      </c>
      <c r="X25" cm="1">
        <f t="array" aca="1" ref="X25" ca="1">IFERROR(IF(VALUE(U25)=335370,_xlfn.LET(_xlpm.con,MIN(A25,6),_xlpm.kakaku,_xlfn.XLOOKUP($Y$2:$Y$5&amp;$Z$2,INDIRECT(Sheet2!$W$2&amp;"H"&amp;Sheet2!B25&amp;":H"&amp;Sheet2!B25+_xlpm.con)&amp;INDIRECT(Sheet2!$W$2&amp;"G"&amp;Sheet2!B25&amp;":G"&amp;Sheet2!B25+_xlpm.con),INDIRECT(Sheet2!$W$2&amp;"F"&amp;Sheet2!B25&amp;":F"&amp;Sheet2!B25+_xlpm.con),"",0,1),INT(VALUE((IF(COUNT(_xlpm.kakaku)=1,_xlfn.TEXTJOIN("",,_xlpm.kakaku),LEFT(_xlfn.TEXTJOIN("/",,_xlpm.kakaku),FIND("/",_xlfn.TEXTJOIN("/",,_xlpm.kakaku))-1))+$T$2)/手数料))),""),"")</f>
        <v>4041</v>
      </c>
    </row>
    <row r="26" spans="1:24" x14ac:dyDescent="0.4">
      <c r="A26">
        <v>10</v>
      </c>
      <c r="B26">
        <v>337</v>
      </c>
      <c r="D26">
        <v>346</v>
      </c>
      <c r="E26" cm="1">
        <f t="array" aca="1" ref="E26" ca="1">IF(INDIRECT("Sheet1!"&amp;"B"&amp;ROW()) ="",VALUE(0),COUNTIF(INDIRECT(Sheet2!$W$2&amp;"$A:$A"),INDIRECT("Sheet1!"&amp;"B"&amp;ROW())))</f>
        <v>10</v>
      </c>
      <c r="F26" cm="1">
        <f t="array" aca="1" ref="F26" ca="1">_xlfn.LET(_xlpm.SS,_xlfn.XLOOKUP(INDIRECT("Sheet1!A"&amp;ROW()),Sheet5!A:A,Sheet5!G:G,"N",0,1),IF(OR(_xlpm.SS="N",AND(_xlpm.SS="Y",_xlfn.XLOOKUP(INDIRECT("Sheet1!A"&amp;ROW()),Sheet5!A:A,Sheet5!K:K,"N",0,1)="0")),0,1))</f>
        <v>1</v>
      </c>
      <c r="G26">
        <v>0</v>
      </c>
      <c r="L26" cm="1">
        <f t="array" aca="1" ref="L26" ca="1">_xlfn.XLOOKUP(INDIRECT("Sheet1!"&amp;"B"&amp;ROW()),INDIRECT(Sheet2!$W$2&amp;"$A:$A"),INDIRECT(Sheet2!$W$2&amp;"$D:$D"),VALUE(0),0,1)</f>
        <v>8</v>
      </c>
      <c r="M26">
        <v>0</v>
      </c>
      <c r="N26" cm="1">
        <f t="array" aca="1" ref="N26" ca="1">IFERROR(IF(AND(Sheet1!W26="",Sheet1!X26="",Sheet1!Y26=""),IF(OR(Sheet1!F26="❖",Sheet3!AC26="14:00",AND(F26=0,Sheet1!E26=""),AND(Sheet1!Q26=0,Sheet3!M26=0),AND(ABS(Sheet3!L26-Sheet1!S26)&lt;50,Sheet1!Q26=Sheet3!M26,Sheet3!AC26=VALUE(発送日))),0,1),1),0)</f>
        <v>0</v>
      </c>
      <c r="O26" cm="1">
        <f t="array" aca="1" ref="O26" ca="1">IF(INDIRECT("Sheet1!"&amp;"H"&amp;ROW())  &gt;=50,VALUE("10"),INDIRECT("A"&amp;ROW())-INDIRECT("Sheet1!"&amp;"H"&amp;ROW())  )</f>
        <v>2</v>
      </c>
      <c r="Q26">
        <v>0.85</v>
      </c>
      <c r="R26">
        <v>0.92</v>
      </c>
      <c r="S26" cm="1">
        <f t="array" aca="1" ref="S26" ca="1">IFERROR(IF(COUNTIF(V:V,"&lt;&gt;")&gt;0,V26,IF(VALUE(U26)=335370,_xlfn.LET(_xlpm.con,MIN(A26,6),_xlpm.kakaku,_xlfn.XLOOKUP($Y$2:$Y$5&amp;$Z$2,INDIRECT(Sheet2!$W$2&amp;"H"&amp;Sheet2!B26&amp;":H"&amp;Sheet2!B26+_xlpm.con)&amp;INDIRECT(Sheet2!$W$2&amp;"G"&amp;Sheet2!B26&amp;":G"&amp;Sheet2!B26+_xlpm.con),INDIRECT(Sheet2!$W$2&amp;"F"&amp;Sheet2!B26&amp;":F"&amp;Sheet2!B26+_xlpm.con),"",0,1),INT(VALUE((IF(COUNT(_xlpm.kakaku)=1,_xlfn.TEXTJOIN("",,_xlpm.kakaku),LEFT(_xlfn.TEXTJOIN("/",,_xlpm.kakaku),FIND("/",_xlfn.TEXTJOIN("/",,_xlpm.kakaku))-1))+$T$2)/手数料))),"")),"")</f>
        <v>4307</v>
      </c>
      <c r="T26">
        <v>300</v>
      </c>
      <c r="U26" t="s">
        <v>37</v>
      </c>
      <c r="V26" cm="1">
        <f t="array" aca="1" ref="V26" ca="1">IFERROR(INT(IF(VALUE(U26)=335370,_xlfn.LET(_xlpm.meika,INDEX(INDIRECT(Sheet2!$W$2&amp;"I"&amp;Sheet2!D26&amp;":P"&amp;Sheet2!D26),MATCH("在庫あり*",INDIRECT(Sheet2!$W$2&amp;"I"&amp;Sheet2!D26&amp;":P"&amp;Sheet2!D26),0)-1),_xlpm.con,MIN(A26,6),_xlpm.kakaku,_xlfn.XLOOKUP(_xlpm.meika,INDIRECT(Sheet2!$W$2&amp;"H"&amp;Sheet2!B26&amp;":H"&amp;Sheet2!D26),INDIRECT(Sheet2!$W$2&amp;"F"&amp;Sheet2!B26&amp;":F"&amp;Sheet2!D26),"",0,1),(_xlpm.kakaku+$T$2)/手数料),"")),"")</f>
        <v>4307</v>
      </c>
      <c r="X26" cm="1">
        <f t="array" aca="1" ref="X26" ca="1">IFERROR(IF(VALUE(U26)=335370,_xlfn.LET(_xlpm.con,MIN(A26,6),_xlpm.kakaku,_xlfn.XLOOKUP($Y$2:$Y$5&amp;$Z$2,INDIRECT(Sheet2!$W$2&amp;"H"&amp;Sheet2!B26&amp;":H"&amp;Sheet2!B26+_xlpm.con)&amp;INDIRECT(Sheet2!$W$2&amp;"G"&amp;Sheet2!B26&amp;":G"&amp;Sheet2!B26+_xlpm.con),INDIRECT(Sheet2!$W$2&amp;"F"&amp;Sheet2!B26&amp;":F"&amp;Sheet2!B26+_xlpm.con),"",0,1),INT(VALUE((IF(COUNT(_xlpm.kakaku)=1,_xlfn.TEXTJOIN("",,_xlpm.kakaku),LEFT(_xlfn.TEXTJOIN("/",,_xlpm.kakaku),FIND("/",_xlfn.TEXTJOIN("/",,_xlpm.kakaku))-1))+$T$2)/手数料))),""),"")</f>
        <v>4285</v>
      </c>
    </row>
    <row r="27" spans="1:24" x14ac:dyDescent="0.4">
      <c r="A27">
        <v>20</v>
      </c>
      <c r="B27">
        <v>347</v>
      </c>
      <c r="D27">
        <v>366</v>
      </c>
      <c r="E27" cm="1">
        <f t="array" aca="1" ref="E27" ca="1">IF(INDIRECT("Sheet1!"&amp;"B"&amp;ROW()) ="",VALUE(0),COUNTIF(INDIRECT(Sheet2!$W$2&amp;"$A:$A"),INDIRECT("Sheet1!"&amp;"B"&amp;ROW())))</f>
        <v>20</v>
      </c>
      <c r="F27" cm="1">
        <f t="array" aca="1" ref="F27" ca="1">_xlfn.LET(_xlpm.SS,_xlfn.XLOOKUP(INDIRECT("Sheet1!A"&amp;ROW()),Sheet5!A:A,Sheet5!G:G,"N",0,1),IF(OR(_xlpm.SS="N",AND(_xlpm.SS="Y",_xlfn.XLOOKUP(INDIRECT("Sheet1!A"&amp;ROW()),Sheet5!A:A,Sheet5!K:K,"N",0,1)="0")),0,1))</f>
        <v>1</v>
      </c>
      <c r="G27">
        <v>0</v>
      </c>
      <c r="L27" cm="1">
        <f t="array" aca="1" ref="L27" ca="1">_xlfn.XLOOKUP(INDIRECT("Sheet1!"&amp;"B"&amp;ROW()),INDIRECT(Sheet2!$W$2&amp;"$A:$A"),INDIRECT(Sheet2!$W$2&amp;"$D:$D"),VALUE(0),0,1)</f>
        <v>16</v>
      </c>
      <c r="M27">
        <v>0</v>
      </c>
      <c r="N27" cm="1">
        <f t="array" aca="1" ref="N27" ca="1">IFERROR(IF(AND(Sheet1!W27="",Sheet1!X27="",Sheet1!Y27=""),IF(OR(Sheet1!F27="❖",Sheet3!AC27="14:00",AND(F27=0,Sheet1!E27=""),AND(Sheet1!Q27=0,Sheet3!M27=0),AND(ABS(Sheet3!L27-Sheet1!S27)&lt;50,Sheet1!Q27=Sheet3!M27,Sheet3!AC27=VALUE(発送日))),0,1),1),0)</f>
        <v>0</v>
      </c>
      <c r="O27" cm="1">
        <f t="array" aca="1" ref="O27" ca="1">IF(INDIRECT("Sheet1!"&amp;"H"&amp;ROW())  &gt;=50,VALUE("10"),INDIRECT("A"&amp;ROW())-INDIRECT("Sheet1!"&amp;"H"&amp;ROW())  )</f>
        <v>4</v>
      </c>
      <c r="Q27">
        <v>0.85</v>
      </c>
      <c r="R27">
        <v>0.92</v>
      </c>
      <c r="S27" cm="1">
        <f t="array" aca="1" ref="S27" ca="1">IFERROR(IF(COUNTIF(V:V,"&lt;&gt;")&gt;0,V27,IF(VALUE(U27)=335370,_xlfn.LET(_xlpm.con,MIN(A27,6),_xlpm.kakaku,_xlfn.XLOOKUP($Y$2:$Y$5&amp;$Z$2,INDIRECT(Sheet2!$W$2&amp;"H"&amp;Sheet2!B27&amp;":H"&amp;Sheet2!B27+_xlpm.con)&amp;INDIRECT(Sheet2!$W$2&amp;"G"&amp;Sheet2!B27&amp;":G"&amp;Sheet2!B27+_xlpm.con),INDIRECT(Sheet2!$W$2&amp;"F"&amp;Sheet2!B27&amp;":F"&amp;Sheet2!B27+_xlpm.con),"",0,1),INT(VALUE((IF(COUNT(_xlpm.kakaku)=1,_xlfn.TEXTJOIN("",,_xlpm.kakaku),LEFT(_xlfn.TEXTJOIN("/",,_xlpm.kakaku),FIND("/",_xlfn.TEXTJOIN("/",,_xlpm.kakaku))-1))+$T$2)/手数料))),"")),"")</f>
        <v>7032</v>
      </c>
      <c r="T27">
        <v>300</v>
      </c>
      <c r="U27" t="s">
        <v>37</v>
      </c>
      <c r="V27" cm="1">
        <f t="array" aca="1" ref="V27" ca="1">IFERROR(INT(IF(VALUE(U27)=335370,_xlfn.LET(_xlpm.meika,INDEX(INDIRECT(Sheet2!$W$2&amp;"I"&amp;Sheet2!D27&amp;":P"&amp;Sheet2!D27),MATCH("在庫あり*",INDIRECT(Sheet2!$W$2&amp;"I"&amp;Sheet2!D27&amp;":P"&amp;Sheet2!D27),0)-1),_xlpm.con,MIN(A27,6),_xlpm.kakaku,_xlfn.XLOOKUP(_xlpm.meika,INDIRECT(Sheet2!$W$2&amp;"H"&amp;Sheet2!B27&amp;":H"&amp;Sheet2!D27),INDIRECT(Sheet2!$W$2&amp;"F"&amp;Sheet2!B27&amp;":F"&amp;Sheet2!D27),"",0,1),(_xlpm.kakaku+$T$2)/手数料),"")),"")</f>
        <v>7032</v>
      </c>
      <c r="X27" cm="1">
        <f t="array" aca="1" ref="X27" ca="1">IFERROR(IF(VALUE(U27)=335370,_xlfn.LET(_xlpm.con,MIN(A27,6),_xlpm.kakaku,_xlfn.XLOOKUP($Y$2:$Y$5&amp;$Z$2,INDIRECT(Sheet2!$W$2&amp;"H"&amp;Sheet2!B27&amp;":H"&amp;Sheet2!B27+_xlpm.con)&amp;INDIRECT(Sheet2!$W$2&amp;"G"&amp;Sheet2!B27&amp;":G"&amp;Sheet2!B27+_xlpm.con),INDIRECT(Sheet2!$W$2&amp;"F"&amp;Sheet2!B27&amp;":F"&amp;Sheet2!B27+_xlpm.con),"",0,1),INT(VALUE((IF(COUNT(_xlpm.kakaku)=1,_xlfn.TEXTJOIN("",,_xlpm.kakaku),LEFT(_xlfn.TEXTJOIN("/",,_xlpm.kakaku),FIND("/",_xlfn.TEXTJOIN("/",,_xlpm.kakaku))-1))+$T$2)/手数料))),""),"")</f>
        <v>7154</v>
      </c>
    </row>
    <row r="28" spans="1:24" x14ac:dyDescent="0.4">
      <c r="A28">
        <v>8</v>
      </c>
      <c r="B28">
        <v>367</v>
      </c>
      <c r="D28">
        <v>374</v>
      </c>
      <c r="E28" cm="1">
        <f t="array" aca="1" ref="E28" ca="1">IF(INDIRECT("Sheet1!"&amp;"B"&amp;ROW()) ="",VALUE(0),COUNTIF(INDIRECT(Sheet2!$W$2&amp;"$A:$A"),INDIRECT("Sheet1!"&amp;"B"&amp;ROW())))</f>
        <v>8</v>
      </c>
      <c r="F28" cm="1">
        <f t="array" aca="1" ref="F28" ca="1">_xlfn.LET(_xlpm.SS,_xlfn.XLOOKUP(INDIRECT("Sheet1!A"&amp;ROW()),Sheet5!A:A,Sheet5!G:G,"N",0,1),IF(OR(_xlpm.SS="N",AND(_xlpm.SS="Y",_xlfn.XLOOKUP(INDIRECT("Sheet1!A"&amp;ROW()),Sheet5!A:A,Sheet5!K:K,"N",0,1)="0")),0,1))</f>
        <v>1</v>
      </c>
      <c r="G28">
        <v>0</v>
      </c>
      <c r="L28" cm="1">
        <f t="array" aca="1" ref="L28" ca="1">_xlfn.XLOOKUP(INDIRECT("Sheet1!"&amp;"B"&amp;ROW()),INDIRECT(Sheet2!$W$2&amp;"$A:$A"),INDIRECT(Sheet2!$W$2&amp;"$D:$D"),VALUE(0),0,1)</f>
        <v>6</v>
      </c>
      <c r="M28">
        <v>0</v>
      </c>
      <c r="N28" cm="1">
        <f t="array" aca="1" ref="N28" ca="1">IFERROR(IF(AND(Sheet1!W28="",Sheet1!X28="",Sheet1!Y28=""),IF(OR(Sheet1!F28="❖",Sheet3!AC28="14:00",AND(F28=0,Sheet1!E28=""),AND(Sheet1!Q28=0,Sheet3!M28=0),AND(ABS(Sheet3!L28-Sheet1!S28)&lt;50,Sheet1!Q28=Sheet3!M28,Sheet3!AC28=VALUE(発送日))),0,1),1),0)</f>
        <v>0</v>
      </c>
      <c r="O28" cm="1">
        <f t="array" aca="1" ref="O28" ca="1">IF(INDIRECT("Sheet1!"&amp;"H"&amp;ROW())  &gt;=50,VALUE("10"),INDIRECT("A"&amp;ROW())-INDIRECT("Sheet1!"&amp;"H"&amp;ROW())  )</f>
        <v>2</v>
      </c>
      <c r="Q28">
        <v>0.85</v>
      </c>
      <c r="R28">
        <v>0.92</v>
      </c>
      <c r="S28" cm="1">
        <f t="array" aca="1" ref="S28" ca="1">IFERROR(IF(COUNTIF(V:V,"&lt;&gt;")&gt;0,V28,IF(VALUE(U28)=335370,_xlfn.LET(_xlpm.con,MIN(A28,6),_xlpm.kakaku,_xlfn.XLOOKUP($Y$2:$Y$5&amp;$Z$2,INDIRECT(Sheet2!$W$2&amp;"H"&amp;Sheet2!B28&amp;":H"&amp;Sheet2!B28+_xlpm.con)&amp;INDIRECT(Sheet2!$W$2&amp;"G"&amp;Sheet2!B28&amp;":G"&amp;Sheet2!B28+_xlpm.con),INDIRECT(Sheet2!$W$2&amp;"F"&amp;Sheet2!B28&amp;":F"&amp;Sheet2!B28+_xlpm.con),"",0,1),INT(VALUE((IF(COUNT(_xlpm.kakaku)=1,_xlfn.TEXTJOIN("",,_xlpm.kakaku),LEFT(_xlfn.TEXTJOIN("/",,_xlpm.kakaku),FIND("/",_xlfn.TEXTJOIN("/",,_xlpm.kakaku))-1))+$T$2)/手数料))),"")),"")</f>
        <v>4263</v>
      </c>
      <c r="T28">
        <v>300</v>
      </c>
      <c r="U28" t="s">
        <v>37</v>
      </c>
      <c r="V28" cm="1">
        <f t="array" aca="1" ref="V28" ca="1">IFERROR(INT(IF(VALUE(U28)=335370,_xlfn.LET(_xlpm.meika,INDEX(INDIRECT(Sheet2!$W$2&amp;"I"&amp;Sheet2!D28&amp;":P"&amp;Sheet2!D28),MATCH("在庫あり*",INDIRECT(Sheet2!$W$2&amp;"I"&amp;Sheet2!D28&amp;":P"&amp;Sheet2!D28),0)-1),_xlpm.con,MIN(A28,6),_xlpm.kakaku,_xlfn.XLOOKUP(_xlpm.meika,INDIRECT(Sheet2!$W$2&amp;"H"&amp;Sheet2!B28&amp;":H"&amp;Sheet2!D28),INDIRECT(Sheet2!$W$2&amp;"F"&amp;Sheet2!B28&amp;":F"&amp;Sheet2!D28),"",0,1),(_xlpm.kakaku+$T$2)/手数料),"")),"")</f>
        <v>4263</v>
      </c>
      <c r="X28" cm="1">
        <f t="array" aca="1" ref="X28" ca="1">IFERROR(IF(VALUE(U28)=335370,_xlfn.LET(_xlpm.con,MIN(A28,6),_xlpm.kakaku,_xlfn.XLOOKUP($Y$2:$Y$5&amp;$Z$2,INDIRECT(Sheet2!$W$2&amp;"H"&amp;Sheet2!B28&amp;":H"&amp;Sheet2!B28+_xlpm.con)&amp;INDIRECT(Sheet2!$W$2&amp;"G"&amp;Sheet2!B28&amp;":G"&amp;Sheet2!B28+_xlpm.con),INDIRECT(Sheet2!$W$2&amp;"F"&amp;Sheet2!B28&amp;":F"&amp;Sheet2!B28+_xlpm.con),"",0,1),INT(VALUE((IF(COUNT(_xlpm.kakaku)=1,_xlfn.TEXTJOIN("",,_xlpm.kakaku),LEFT(_xlfn.TEXTJOIN("/",,_xlpm.kakaku),FIND("/",_xlfn.TEXTJOIN("/",,_xlpm.kakaku))-1))+$T$2)/手数料))),""),"")</f>
        <v>4518</v>
      </c>
    </row>
    <row r="29" spans="1:24" x14ac:dyDescent="0.4">
      <c r="A29">
        <v>18</v>
      </c>
      <c r="B29">
        <v>375</v>
      </c>
      <c r="D29">
        <v>392</v>
      </c>
      <c r="E29" cm="1">
        <f t="array" aca="1" ref="E29" ca="1">IF(INDIRECT("Sheet1!"&amp;"B"&amp;ROW()) ="",VALUE(0),COUNTIF(INDIRECT(Sheet2!$W$2&amp;"$A:$A"),INDIRECT("Sheet1!"&amp;"B"&amp;ROW())))</f>
        <v>18</v>
      </c>
      <c r="F29" cm="1">
        <f t="array" aca="1" ref="F29" ca="1">_xlfn.LET(_xlpm.SS,_xlfn.XLOOKUP(INDIRECT("Sheet1!A"&amp;ROW()),Sheet5!A:A,Sheet5!G:G,"N",0,1),IF(OR(_xlpm.SS="N",AND(_xlpm.SS="Y",_xlfn.XLOOKUP(INDIRECT("Sheet1!A"&amp;ROW()),Sheet5!A:A,Sheet5!K:K,"N",0,1)="0")),0,1))</f>
        <v>1</v>
      </c>
      <c r="G29">
        <v>0</v>
      </c>
      <c r="L29" cm="1">
        <f t="array" aca="1" ref="L29" ca="1">_xlfn.XLOOKUP(INDIRECT("Sheet1!"&amp;"B"&amp;ROW()),INDIRECT(Sheet2!$W$2&amp;"$A:$A"),INDIRECT(Sheet2!$W$2&amp;"$D:$D"),VALUE(0),0,1)</f>
        <v>14</v>
      </c>
      <c r="M29">
        <v>0</v>
      </c>
      <c r="N29" cm="1">
        <f t="array" aca="1" ref="N29" ca="1">IFERROR(IF(AND(Sheet1!W29="",Sheet1!X29="",Sheet1!Y29=""),IF(OR(Sheet1!F29="❖",Sheet3!AC29="14:00",AND(F29=0,Sheet1!E29=""),AND(Sheet1!Q29=0,Sheet3!M29=0),AND(ABS(Sheet3!L29-Sheet1!S29)&lt;50,Sheet1!Q29=Sheet3!M29,Sheet3!AC29=VALUE(発送日))),0,1),1),0)</f>
        <v>0</v>
      </c>
      <c r="O29" cm="1">
        <f t="array" aca="1" ref="O29" ca="1">IF(INDIRECT("Sheet1!"&amp;"H"&amp;ROW())  &gt;=50,VALUE("10"),INDIRECT("A"&amp;ROW())-INDIRECT("Sheet1!"&amp;"H"&amp;ROW())  )</f>
        <v>4</v>
      </c>
      <c r="Q29">
        <v>0.85</v>
      </c>
      <c r="R29">
        <v>0.92</v>
      </c>
      <c r="S29" cm="1">
        <f t="array" aca="1" ref="S29" ca="1">IFERROR(IF(COUNTIF(V:V,"&lt;&gt;")&gt;0,V29,IF(VALUE(U29)=335370,_xlfn.LET(_xlpm.con,MIN(A29,6),_xlpm.kakaku,_xlfn.XLOOKUP($Y$2:$Y$5&amp;$Z$2,INDIRECT(Sheet2!$W$2&amp;"H"&amp;Sheet2!B29&amp;":H"&amp;Sheet2!B29+_xlpm.con)&amp;INDIRECT(Sheet2!$W$2&amp;"G"&amp;Sheet2!B29&amp;":G"&amp;Sheet2!B29+_xlpm.con),INDIRECT(Sheet2!$W$2&amp;"F"&amp;Sheet2!B29&amp;":F"&amp;Sheet2!B29+_xlpm.con),"",0,1),INT(VALUE((IF(COUNT(_xlpm.kakaku)=1,_xlfn.TEXTJOIN("",,_xlpm.kakaku),LEFT(_xlfn.TEXTJOIN("/",,_xlpm.kakaku),FIND("/",_xlfn.TEXTJOIN("/",,_xlpm.kakaku))-1))+$T$2)/手数料))),"")),"")</f>
        <v>6076</v>
      </c>
      <c r="T29">
        <v>300</v>
      </c>
      <c r="U29" t="s">
        <v>37</v>
      </c>
      <c r="V29" cm="1">
        <f t="array" aca="1" ref="V29" ca="1">IFERROR(INT(IF(VALUE(U29)=335370,_xlfn.LET(_xlpm.meika,INDEX(INDIRECT(Sheet2!$W$2&amp;"I"&amp;Sheet2!D29&amp;":P"&amp;Sheet2!D29),MATCH("在庫あり*",INDIRECT(Sheet2!$W$2&amp;"I"&amp;Sheet2!D29&amp;":P"&amp;Sheet2!D29),0)-1),_xlpm.con,MIN(A29,6),_xlpm.kakaku,_xlfn.XLOOKUP(_xlpm.meika,INDIRECT(Sheet2!$W$2&amp;"H"&amp;Sheet2!B29&amp;":H"&amp;Sheet2!D29),INDIRECT(Sheet2!$W$2&amp;"F"&amp;Sheet2!B29&amp;":F"&amp;Sheet2!D29),"",0,1),(_xlpm.kakaku+$T$2)/手数料),"")),"")</f>
        <v>6076</v>
      </c>
      <c r="X29" cm="1">
        <f t="array" aca="1" ref="X29" ca="1">IFERROR(IF(VALUE(U29)=335370,_xlfn.LET(_xlpm.con,MIN(A29,6),_xlpm.kakaku,_xlfn.XLOOKUP($Y$2:$Y$5&amp;$Z$2,INDIRECT(Sheet2!$W$2&amp;"H"&amp;Sheet2!B29&amp;":H"&amp;Sheet2!B29+_xlpm.con)&amp;INDIRECT(Sheet2!$W$2&amp;"G"&amp;Sheet2!B29&amp;":G"&amp;Sheet2!B29+_xlpm.con),INDIRECT(Sheet2!$W$2&amp;"F"&amp;Sheet2!B29&amp;":F"&amp;Sheet2!B29+_xlpm.con),"",0,1),INT(VALUE((IF(COUNT(_xlpm.kakaku)=1,_xlfn.TEXTJOIN("",,_xlpm.kakaku),LEFT(_xlfn.TEXTJOIN("/",,_xlpm.kakaku),FIND("/",_xlfn.TEXTJOIN("/",,_xlpm.kakaku))-1))+$T$2)/手数料))),""),"")</f>
        <v>6067</v>
      </c>
    </row>
    <row r="30" spans="1:24" x14ac:dyDescent="0.4">
      <c r="A30">
        <v>21</v>
      </c>
      <c r="B30">
        <v>393</v>
      </c>
      <c r="D30">
        <v>413</v>
      </c>
      <c r="E30" cm="1">
        <f t="array" aca="1" ref="E30" ca="1">IF(INDIRECT("Sheet1!"&amp;"B"&amp;ROW()) ="",VALUE(0),COUNTIF(INDIRECT(Sheet2!$W$2&amp;"$A:$A"),INDIRECT("Sheet1!"&amp;"B"&amp;ROW())))</f>
        <v>21</v>
      </c>
      <c r="F30" cm="1">
        <f t="array" aca="1" ref="F30" ca="1">_xlfn.LET(_xlpm.SS,_xlfn.XLOOKUP(INDIRECT("Sheet1!A"&amp;ROW()),Sheet5!A:A,Sheet5!G:G,"N",0,1),IF(OR(_xlpm.SS="N",AND(_xlpm.SS="Y",_xlfn.XLOOKUP(INDIRECT("Sheet1!A"&amp;ROW()),Sheet5!A:A,Sheet5!K:K,"N",0,1)="0")),0,1))</f>
        <v>1</v>
      </c>
      <c r="G30">
        <v>0</v>
      </c>
      <c r="L30" cm="1">
        <f t="array" aca="1" ref="L30" ca="1">_xlfn.XLOOKUP(INDIRECT("Sheet1!"&amp;"B"&amp;ROW()),INDIRECT(Sheet2!$W$2&amp;"$A:$A"),INDIRECT(Sheet2!$W$2&amp;"$D:$D"),VALUE(0),0,1)</f>
        <v>17</v>
      </c>
      <c r="M30">
        <v>0</v>
      </c>
      <c r="N30" cm="1">
        <f t="array" aca="1" ref="N30" ca="1">IFERROR(IF(AND(Sheet1!W30="",Sheet1!X30="",Sheet1!Y30=""),IF(OR(Sheet1!F30="❖",Sheet3!AC30="14:00",AND(F30=0,Sheet1!E30=""),AND(Sheet1!Q30=0,Sheet3!M30=0),AND(ABS(Sheet3!L30-Sheet1!S30)&lt;50,Sheet1!Q30=Sheet3!M30,Sheet3!AC30=VALUE(発送日))),0,1),1),0)</f>
        <v>0</v>
      </c>
      <c r="O30" cm="1">
        <f t="array" aca="1" ref="O30" ca="1">IF(INDIRECT("Sheet1!"&amp;"H"&amp;ROW())  &gt;=50,VALUE("10"),INDIRECT("A"&amp;ROW())-INDIRECT("Sheet1!"&amp;"H"&amp;ROW())  )</f>
        <v>4</v>
      </c>
      <c r="Q30">
        <v>0.85</v>
      </c>
      <c r="R30">
        <v>0.92</v>
      </c>
      <c r="S30" cm="1">
        <f t="array" aca="1" ref="S30" ca="1">IFERROR(IF(COUNTIF(V:V,"&lt;&gt;")&gt;0,V30,IF(VALUE(U30)=335370,_xlfn.LET(_xlpm.con,MIN(A30,6),_xlpm.kakaku,_xlfn.XLOOKUP($Y$2:$Y$5&amp;$Z$2,INDIRECT(Sheet2!$W$2&amp;"H"&amp;Sheet2!B30&amp;":H"&amp;Sheet2!B30+_xlpm.con)&amp;INDIRECT(Sheet2!$W$2&amp;"G"&amp;Sheet2!B30&amp;":G"&amp;Sheet2!B30+_xlpm.con),INDIRECT(Sheet2!$W$2&amp;"F"&amp;Sheet2!B30&amp;":F"&amp;Sheet2!B30+_xlpm.con),"",0,1),INT(VALUE((IF(COUNT(_xlpm.kakaku)=1,_xlfn.TEXTJOIN("",,_xlpm.kakaku),LEFT(_xlfn.TEXTJOIN("/",,_xlpm.kakaku),FIND("/",_xlfn.TEXTJOIN("/",,_xlpm.kakaku))-1))+$T$2)/手数料))),"")),"")</f>
        <v>7989</v>
      </c>
      <c r="T30">
        <v>300</v>
      </c>
      <c r="U30" t="s">
        <v>37</v>
      </c>
      <c r="V30" cm="1">
        <f t="array" aca="1" ref="V30" ca="1">IFERROR(INT(IF(VALUE(U30)=335370,_xlfn.LET(_xlpm.meika,INDEX(INDIRECT(Sheet2!$W$2&amp;"I"&amp;Sheet2!D30&amp;":P"&amp;Sheet2!D30),MATCH("在庫あり*",INDIRECT(Sheet2!$W$2&amp;"I"&amp;Sheet2!D30&amp;":P"&amp;Sheet2!D30),0)-1),_xlpm.con,MIN(A30,6),_xlpm.kakaku,_xlfn.XLOOKUP(_xlpm.meika,INDIRECT(Sheet2!$W$2&amp;"H"&amp;Sheet2!B30&amp;":H"&amp;Sheet2!D30),INDIRECT(Sheet2!$W$2&amp;"F"&amp;Sheet2!B30&amp;":F"&amp;Sheet2!D30),"",0,1),(_xlpm.kakaku+$T$2)/手数料),"")),"")</f>
        <v>7989</v>
      </c>
      <c r="X30" cm="1">
        <f t="array" aca="1" ref="X30" ca="1">IFERROR(IF(VALUE(U30)=335370,_xlfn.LET(_xlpm.con,MIN(A30,6),_xlpm.kakaku,_xlfn.XLOOKUP($Y$2:$Y$5&amp;$Z$2,INDIRECT(Sheet2!$W$2&amp;"H"&amp;Sheet2!B30&amp;":H"&amp;Sheet2!B30+_xlpm.con)&amp;INDIRECT(Sheet2!$W$2&amp;"G"&amp;Sheet2!B30&amp;":G"&amp;Sheet2!B30+_xlpm.con),INDIRECT(Sheet2!$W$2&amp;"F"&amp;Sheet2!B30&amp;":F"&amp;Sheet2!B30+_xlpm.con),"",0,1),INT(VALUE((IF(COUNT(_xlpm.kakaku)=1,_xlfn.TEXTJOIN("",,_xlpm.kakaku),LEFT(_xlfn.TEXTJOIN("/",,_xlpm.kakaku),FIND("/",_xlfn.TEXTJOIN("/",,_xlpm.kakaku))-1))+$T$2)/手数料))),""),"")</f>
        <v>8004</v>
      </c>
    </row>
    <row r="31" spans="1:24" x14ac:dyDescent="0.4">
      <c r="A31">
        <v>16</v>
      </c>
      <c r="B31">
        <v>414</v>
      </c>
      <c r="D31">
        <v>429</v>
      </c>
      <c r="E31" cm="1">
        <f t="array" aca="1" ref="E31" ca="1">IF(INDIRECT("Sheet1!"&amp;"B"&amp;ROW()) ="",VALUE(0),COUNTIF(INDIRECT(Sheet2!$W$2&amp;"$A:$A"),INDIRECT("Sheet1!"&amp;"B"&amp;ROW())))</f>
        <v>16</v>
      </c>
      <c r="F31" cm="1">
        <f t="array" aca="1" ref="F31" ca="1">_xlfn.LET(_xlpm.SS,_xlfn.XLOOKUP(INDIRECT("Sheet1!A"&amp;ROW()),Sheet5!A:A,Sheet5!G:G,"N",0,1),IF(OR(_xlpm.SS="N",AND(_xlpm.SS="Y",_xlfn.XLOOKUP(INDIRECT("Sheet1!A"&amp;ROW()),Sheet5!A:A,Sheet5!K:K,"N",0,1)="0")),0,1))</f>
        <v>1</v>
      </c>
      <c r="G31">
        <v>0</v>
      </c>
      <c r="L31" cm="1">
        <f t="array" aca="1" ref="L31" ca="1">_xlfn.XLOOKUP(INDIRECT("Sheet1!"&amp;"B"&amp;ROW()),INDIRECT(Sheet2!$W$2&amp;"$A:$A"),INDIRECT(Sheet2!$W$2&amp;"$D:$D"),VALUE(0),0,1)</f>
        <v>12</v>
      </c>
      <c r="M31">
        <v>0</v>
      </c>
      <c r="N31" cm="1">
        <f t="array" aca="1" ref="N31" ca="1">IFERROR(IF(AND(Sheet1!W31="",Sheet1!X31="",Sheet1!Y31=""),IF(OR(Sheet1!F31="❖",Sheet3!AC31="14:00",AND(F31=0,Sheet1!E31=""),AND(Sheet1!Q31=0,Sheet3!M31=0),AND(ABS(Sheet3!L31-Sheet1!S31)&lt;50,Sheet1!Q31=Sheet3!M31,Sheet3!AC31=VALUE(発送日))),0,1),1),0)</f>
        <v>0</v>
      </c>
      <c r="O31" cm="1">
        <f t="array" aca="1" ref="O31" ca="1">IF(INDIRECT("Sheet1!"&amp;"H"&amp;ROW())  &gt;=50,VALUE("10"),INDIRECT("A"&amp;ROW())-INDIRECT("Sheet1!"&amp;"H"&amp;ROW())  )</f>
        <v>4</v>
      </c>
      <c r="Q31">
        <v>0.85</v>
      </c>
      <c r="R31">
        <v>0.92</v>
      </c>
      <c r="S31" cm="1">
        <f t="array" aca="1" ref="S31" ca="1">IFERROR(IF(COUNTIF(V:V,"&lt;&gt;")&gt;0,V31,IF(VALUE(U31)=335370,_xlfn.LET(_xlpm.con,MIN(A31,6),_xlpm.kakaku,_xlfn.XLOOKUP($Y$2:$Y$5&amp;$Z$2,INDIRECT(Sheet2!$W$2&amp;"H"&amp;Sheet2!B31&amp;":H"&amp;Sheet2!B31+_xlpm.con)&amp;INDIRECT(Sheet2!$W$2&amp;"G"&amp;Sheet2!B31&amp;":G"&amp;Sheet2!B31+_xlpm.con),INDIRECT(Sheet2!$W$2&amp;"F"&amp;Sheet2!B31&amp;":F"&amp;Sheet2!B31+_xlpm.con),"",0,1),INT(VALUE((IF(COUNT(_xlpm.kakaku)=1,_xlfn.TEXTJOIN("",,_xlpm.kakaku),LEFT(_xlfn.TEXTJOIN("/",,_xlpm.kakaku),FIND("/",_xlfn.TEXTJOIN("/",,_xlpm.kakaku))-1))+$T$2)/手数料))),"")),"")</f>
        <v>4260</v>
      </c>
      <c r="T31">
        <v>300</v>
      </c>
      <c r="U31" t="s">
        <v>37</v>
      </c>
      <c r="V31" cm="1">
        <f t="array" aca="1" ref="V31" ca="1">IFERROR(INT(IF(VALUE(U31)=335370,_xlfn.LET(_xlpm.meika,INDEX(INDIRECT(Sheet2!$W$2&amp;"I"&amp;Sheet2!D31&amp;":P"&amp;Sheet2!D31),MATCH("在庫あり*",INDIRECT(Sheet2!$W$2&amp;"I"&amp;Sheet2!D31&amp;":P"&amp;Sheet2!D31),0)-1),_xlpm.con,MIN(A31,6),_xlpm.kakaku,_xlfn.XLOOKUP(_xlpm.meika,INDIRECT(Sheet2!$W$2&amp;"H"&amp;Sheet2!B31&amp;":H"&amp;Sheet2!D31),INDIRECT(Sheet2!$W$2&amp;"F"&amp;Sheet2!B31&amp;":F"&amp;Sheet2!D31),"",0,1),(_xlpm.kakaku+$T$2)/手数料),"")),"")</f>
        <v>4260</v>
      </c>
      <c r="X31" cm="1">
        <f t="array" aca="1" ref="X31" ca="1">IFERROR(IF(VALUE(U31)=335370,_xlfn.LET(_xlpm.con,MIN(A31,6),_xlpm.kakaku,_xlfn.XLOOKUP($Y$2:$Y$5&amp;$Z$2,INDIRECT(Sheet2!$W$2&amp;"H"&amp;Sheet2!B31&amp;":H"&amp;Sheet2!B31+_xlpm.con)&amp;INDIRECT(Sheet2!$W$2&amp;"G"&amp;Sheet2!B31&amp;":G"&amp;Sheet2!B31+_xlpm.con),INDIRECT(Sheet2!$W$2&amp;"F"&amp;Sheet2!B31&amp;":F"&amp;Sheet2!B31+_xlpm.con),"",0,1),INT(VALUE((IF(COUNT(_xlpm.kakaku)=1,_xlfn.TEXTJOIN("",,_xlpm.kakaku),LEFT(_xlfn.TEXTJOIN("/",,_xlpm.kakaku),FIND("/",_xlfn.TEXTJOIN("/",,_xlpm.kakaku))-1))+$T$2)/手数料))),""),"")</f>
        <v>4239</v>
      </c>
    </row>
    <row r="32" spans="1:24" x14ac:dyDescent="0.4">
      <c r="A32">
        <v>15</v>
      </c>
      <c r="B32">
        <v>430</v>
      </c>
      <c r="D32">
        <v>444</v>
      </c>
      <c r="E32" cm="1">
        <f t="array" aca="1" ref="E32" ca="1">IF(INDIRECT("Sheet1!"&amp;"B"&amp;ROW()) ="",VALUE(0),COUNTIF(INDIRECT(Sheet2!$W$2&amp;"$A:$A"),INDIRECT("Sheet1!"&amp;"B"&amp;ROW())))</f>
        <v>15</v>
      </c>
      <c r="F32" cm="1">
        <f t="array" aca="1" ref="F32" ca="1">_xlfn.LET(_xlpm.SS,_xlfn.XLOOKUP(INDIRECT("Sheet1!A"&amp;ROW()),Sheet5!A:A,Sheet5!G:G,"N",0,1),IF(OR(_xlpm.SS="N",AND(_xlpm.SS="Y",_xlfn.XLOOKUP(INDIRECT("Sheet1!A"&amp;ROW()),Sheet5!A:A,Sheet5!K:K,"N",0,1)="0")),0,1))</f>
        <v>1</v>
      </c>
      <c r="G32">
        <v>0</v>
      </c>
      <c r="L32" cm="1">
        <f t="array" aca="1" ref="L32" ca="1">_xlfn.XLOOKUP(INDIRECT("Sheet1!"&amp;"B"&amp;ROW()),INDIRECT(Sheet2!$W$2&amp;"$A:$A"),INDIRECT(Sheet2!$W$2&amp;"$D:$D"),VALUE(0),0,1)</f>
        <v>11</v>
      </c>
      <c r="M32">
        <v>0</v>
      </c>
      <c r="N32" cm="1">
        <f t="array" aca="1" ref="N32" ca="1">IFERROR(IF(AND(Sheet1!W32="",Sheet1!X32="",Sheet1!Y32=""),IF(OR(Sheet1!F32="❖",Sheet3!AC32="14:00",AND(F32=0,Sheet1!E32=""),AND(Sheet1!Q32=0,Sheet3!M32=0),AND(ABS(Sheet3!L32-Sheet1!S32)&lt;50,Sheet1!Q32=Sheet3!M32,Sheet3!AC32=VALUE(発送日))),0,1),1),0)</f>
        <v>0</v>
      </c>
      <c r="O32" cm="1">
        <f t="array" aca="1" ref="O32" ca="1">IF(INDIRECT("Sheet1!"&amp;"H"&amp;ROW())  &gt;=50,VALUE("10"),INDIRECT("A"&amp;ROW())-INDIRECT("Sheet1!"&amp;"H"&amp;ROW())  )</f>
        <v>4</v>
      </c>
      <c r="Q32">
        <v>0.85</v>
      </c>
      <c r="R32">
        <v>0.92</v>
      </c>
      <c r="S32" cm="1">
        <f t="array" aca="1" ref="S32" ca="1">IFERROR(IF(COUNTIF(V:V,"&lt;&gt;")&gt;0,V32,IF(VALUE(U32)=335370,_xlfn.LET(_xlpm.con,MIN(A32,6),_xlpm.kakaku,_xlfn.XLOOKUP($Y$2:$Y$5&amp;$Z$2,INDIRECT(Sheet2!$W$2&amp;"H"&amp;Sheet2!B32&amp;":H"&amp;Sheet2!B32+_xlpm.con)&amp;INDIRECT(Sheet2!$W$2&amp;"G"&amp;Sheet2!B32&amp;":G"&amp;Sheet2!B32+_xlpm.con),INDIRECT(Sheet2!$W$2&amp;"F"&amp;Sheet2!B32&amp;":F"&amp;Sheet2!B32+_xlpm.con),"",0,1),INT(VALUE((IF(COUNT(_xlpm.kakaku)=1,_xlfn.TEXTJOIN("",,_xlpm.kakaku),LEFT(_xlfn.TEXTJOIN("/",,_xlpm.kakaku),FIND("/",_xlfn.TEXTJOIN("/",,_xlpm.kakaku))-1))+$T$2)/手数料))),"")),"")</f>
        <v>5619</v>
      </c>
      <c r="T32">
        <v>300</v>
      </c>
      <c r="U32" t="s">
        <v>37</v>
      </c>
      <c r="V32" cm="1">
        <f t="array" aca="1" ref="V32" ca="1">IFERROR(INT(IF(VALUE(U32)=335370,_xlfn.LET(_xlpm.meika,INDEX(INDIRECT(Sheet2!$W$2&amp;"I"&amp;Sheet2!D32&amp;":P"&amp;Sheet2!D32),MATCH("在庫あり*",INDIRECT(Sheet2!$W$2&amp;"I"&amp;Sheet2!D32&amp;":P"&amp;Sheet2!D32),0)-1),_xlpm.con,MIN(A32,6),_xlpm.kakaku,_xlfn.XLOOKUP(_xlpm.meika,INDIRECT(Sheet2!$W$2&amp;"H"&amp;Sheet2!B32&amp;":H"&amp;Sheet2!D32),INDIRECT(Sheet2!$W$2&amp;"F"&amp;Sheet2!B32&amp;":F"&amp;Sheet2!D32),"",0,1),(_xlpm.kakaku+$T$2)/手数料),"")),"")</f>
        <v>5619</v>
      </c>
      <c r="X32" cm="1">
        <f t="array" aca="1" ref="X32" ca="1">IFERROR(IF(VALUE(U32)=335370,_xlfn.LET(_xlpm.con,MIN(A32,6),_xlpm.kakaku,_xlfn.XLOOKUP($Y$2:$Y$5&amp;$Z$2,INDIRECT(Sheet2!$W$2&amp;"H"&amp;Sheet2!B32&amp;":H"&amp;Sheet2!B32+_xlpm.con)&amp;INDIRECT(Sheet2!$W$2&amp;"G"&amp;Sheet2!B32&amp;":G"&amp;Sheet2!B32+_xlpm.con),INDIRECT(Sheet2!$W$2&amp;"F"&amp;Sheet2!B32&amp;":F"&amp;Sheet2!B32+_xlpm.con),"",0,1),INT(VALUE((IF(COUNT(_xlpm.kakaku)=1,_xlfn.TEXTJOIN("",,_xlpm.kakaku),LEFT(_xlfn.TEXTJOIN("/",,_xlpm.kakaku),FIND("/",_xlfn.TEXTJOIN("/",,_xlpm.kakaku))-1))+$T$2)/手数料))),""),"")</f>
        <v>5603</v>
      </c>
    </row>
    <row r="33" spans="1:24" x14ac:dyDescent="0.4">
      <c r="A33">
        <v>21</v>
      </c>
      <c r="B33">
        <v>445</v>
      </c>
      <c r="D33">
        <v>465</v>
      </c>
      <c r="E33" cm="1">
        <f t="array" aca="1" ref="E33" ca="1">IF(INDIRECT("Sheet1!"&amp;"B"&amp;ROW()) ="",VALUE(0),COUNTIF(INDIRECT(Sheet2!$W$2&amp;"$A:$A"),INDIRECT("Sheet1!"&amp;"B"&amp;ROW())))</f>
        <v>21</v>
      </c>
      <c r="F33" cm="1">
        <f t="array" aca="1" ref="F33" ca="1">_xlfn.LET(_xlpm.SS,_xlfn.XLOOKUP(INDIRECT("Sheet1!A"&amp;ROW()),Sheet5!A:A,Sheet5!G:G,"N",0,1),IF(OR(_xlpm.SS="N",AND(_xlpm.SS="Y",_xlfn.XLOOKUP(INDIRECT("Sheet1!A"&amp;ROW()),Sheet5!A:A,Sheet5!K:K,"N",0,1)="0")),0,1))</f>
        <v>1</v>
      </c>
      <c r="G33">
        <v>0</v>
      </c>
      <c r="L33" cm="1">
        <f t="array" aca="1" ref="L33" ca="1">_xlfn.XLOOKUP(INDIRECT("Sheet1!"&amp;"B"&amp;ROW()),INDIRECT(Sheet2!$W$2&amp;"$A:$A"),INDIRECT(Sheet2!$W$2&amp;"$D:$D"),VALUE(0),0,1)</f>
        <v>17</v>
      </c>
      <c r="M33">
        <v>0</v>
      </c>
      <c r="N33" cm="1">
        <f t="array" aca="1" ref="N33" ca="1">IFERROR(IF(AND(Sheet1!W33="",Sheet1!X33="",Sheet1!Y33=""),IF(OR(Sheet1!F33="❖",Sheet3!AC33="14:00",AND(F33=0,Sheet1!E33=""),AND(Sheet1!Q33=0,Sheet3!M33=0),AND(ABS(Sheet3!L33-Sheet1!S33)&lt;50,Sheet1!Q33=Sheet3!M33,Sheet3!AC33=VALUE(発送日))),0,1),1),0)</f>
        <v>0</v>
      </c>
      <c r="O33" cm="1">
        <f t="array" aca="1" ref="O33" ca="1">IF(INDIRECT("Sheet1!"&amp;"H"&amp;ROW())  &gt;=50,VALUE("10"),INDIRECT("A"&amp;ROW())-INDIRECT("Sheet1!"&amp;"H"&amp;ROW())  )</f>
        <v>4</v>
      </c>
      <c r="Q33">
        <v>0.85</v>
      </c>
      <c r="R33">
        <v>0.92</v>
      </c>
      <c r="S33" cm="1">
        <f t="array" aca="1" ref="S33" ca="1">IFERROR(IF(COUNTIF(V:V,"&lt;&gt;")&gt;0,V33,IF(VALUE(U33)=335370,_xlfn.LET(_xlpm.con,MIN(A33,6),_xlpm.kakaku,_xlfn.XLOOKUP($Y$2:$Y$5&amp;$Z$2,INDIRECT(Sheet2!$W$2&amp;"H"&amp;Sheet2!B33&amp;":H"&amp;Sheet2!B33+_xlpm.con)&amp;INDIRECT(Sheet2!$W$2&amp;"G"&amp;Sheet2!B33&amp;":G"&amp;Sheet2!B33+_xlpm.con),INDIRECT(Sheet2!$W$2&amp;"F"&amp;Sheet2!B33&amp;":F"&amp;Sheet2!B33+_xlpm.con),"",0,1),INT(VALUE((IF(COUNT(_xlpm.kakaku)=1,_xlfn.TEXTJOIN("",,_xlpm.kakaku),LEFT(_xlfn.TEXTJOIN("/",,_xlpm.kakaku),FIND("/",_xlfn.TEXTJOIN("/",,_xlpm.kakaku))-1))+$T$2)/手数料))),"")),"")</f>
        <v>7032</v>
      </c>
      <c r="T33">
        <v>300</v>
      </c>
      <c r="U33" t="s">
        <v>37</v>
      </c>
      <c r="V33" cm="1">
        <f t="array" aca="1" ref="V33" ca="1">IFERROR(INT(IF(VALUE(U33)=335370,_xlfn.LET(_xlpm.meika,INDEX(INDIRECT(Sheet2!$W$2&amp;"I"&amp;Sheet2!D33&amp;":P"&amp;Sheet2!D33),MATCH("在庫あり*",INDIRECT(Sheet2!$W$2&amp;"I"&amp;Sheet2!D33&amp;":P"&amp;Sheet2!D33),0)-1),_xlpm.con,MIN(A33,6),_xlpm.kakaku,_xlfn.XLOOKUP(_xlpm.meika,INDIRECT(Sheet2!$W$2&amp;"H"&amp;Sheet2!B33&amp;":H"&amp;Sheet2!D33),INDIRECT(Sheet2!$W$2&amp;"F"&amp;Sheet2!B33&amp;":F"&amp;Sheet2!D33),"",0,1),(_xlpm.kakaku+$T$2)/手数料),"")),"")</f>
        <v>7032</v>
      </c>
      <c r="X33" cm="1">
        <f t="array" aca="1" ref="X33" ca="1">IFERROR(IF(VALUE(U33)=335370,_xlfn.LET(_xlpm.con,MIN(A33,6),_xlpm.kakaku,_xlfn.XLOOKUP($Y$2:$Y$5&amp;$Z$2,INDIRECT(Sheet2!$W$2&amp;"H"&amp;Sheet2!B33&amp;":H"&amp;Sheet2!B33+_xlpm.con)&amp;INDIRECT(Sheet2!$W$2&amp;"G"&amp;Sheet2!B33&amp;":G"&amp;Sheet2!B33+_xlpm.con),INDIRECT(Sheet2!$W$2&amp;"F"&amp;Sheet2!B33&amp;":F"&amp;Sheet2!B33+_xlpm.con),"",0,1),INT(VALUE((IF(COUNT(_xlpm.kakaku)=1,_xlfn.TEXTJOIN("",,_xlpm.kakaku),LEFT(_xlfn.TEXTJOIN("/",,_xlpm.kakaku),FIND("/",_xlfn.TEXTJOIN("/",,_xlpm.kakaku))-1))+$T$2)/手数料))),""),"")</f>
        <v>7045</v>
      </c>
    </row>
    <row r="34" spans="1:24" x14ac:dyDescent="0.4">
      <c r="A34">
        <v>12</v>
      </c>
      <c r="B34">
        <v>466</v>
      </c>
      <c r="D34">
        <v>477</v>
      </c>
      <c r="E34" cm="1">
        <f t="array" aca="1" ref="E34" ca="1">IF(INDIRECT("Sheet1!"&amp;"B"&amp;ROW()) ="",VALUE(0),COUNTIF(INDIRECT(Sheet2!$W$2&amp;"$A:$A"),INDIRECT("Sheet1!"&amp;"B"&amp;ROW())))</f>
        <v>12</v>
      </c>
      <c r="F34" cm="1">
        <f t="array" aca="1" ref="F34" ca="1">_xlfn.LET(_xlpm.SS,_xlfn.XLOOKUP(INDIRECT("Sheet1!A"&amp;ROW()),Sheet5!A:A,Sheet5!G:G,"N",0,1),IF(OR(_xlpm.SS="N",AND(_xlpm.SS="Y",_xlfn.XLOOKUP(INDIRECT("Sheet1!A"&amp;ROW()),Sheet5!A:A,Sheet5!K:K,"N",0,1)="0")),0,1))</f>
        <v>1</v>
      </c>
      <c r="G34">
        <v>0</v>
      </c>
      <c r="L34" cm="1">
        <f t="array" aca="1" ref="L34" ca="1">_xlfn.XLOOKUP(INDIRECT("Sheet1!"&amp;"B"&amp;ROW()),INDIRECT(Sheet2!$W$2&amp;"$A:$A"),INDIRECT(Sheet2!$W$2&amp;"$D:$D"),VALUE(0),0,1)</f>
        <v>10</v>
      </c>
      <c r="M34">
        <v>0</v>
      </c>
      <c r="N34" cm="1">
        <f t="array" aca="1" ref="N34" ca="1">IFERROR(IF(AND(Sheet1!W34="",Sheet1!X34="",Sheet1!Y34=""),IF(OR(Sheet1!F34="❖",Sheet3!AC34="14:00",AND(F34=0,Sheet1!E34=""),AND(Sheet1!Q34=0,Sheet3!M34=0),AND(ABS(Sheet3!L34-Sheet1!S34)&lt;50,Sheet1!Q34=Sheet3!M34,Sheet3!AC34=VALUE(発送日))),0,1),1),0)</f>
        <v>0</v>
      </c>
      <c r="O34" cm="1">
        <f t="array" aca="1" ref="O34" ca="1">IF(INDIRECT("Sheet1!"&amp;"H"&amp;ROW())  &gt;=50,VALUE("10"),INDIRECT("A"&amp;ROW())-INDIRECT("Sheet1!"&amp;"H"&amp;ROW())  )</f>
        <v>2</v>
      </c>
      <c r="Q34">
        <v>0.85</v>
      </c>
      <c r="R34">
        <v>0.92</v>
      </c>
      <c r="S34" cm="1">
        <f t="array" aca="1" ref="S34" ca="1">IFERROR(IF(COUNTIF(V:V,"&lt;&gt;")&gt;0,V34,IF(VALUE(U34)=335370,_xlfn.LET(_xlpm.con,MIN(A34,6),_xlpm.kakaku,_xlfn.XLOOKUP($Y$2:$Y$5&amp;$Z$2,INDIRECT(Sheet2!$W$2&amp;"H"&amp;Sheet2!B34&amp;":H"&amp;Sheet2!B34+_xlpm.con)&amp;INDIRECT(Sheet2!$W$2&amp;"G"&amp;Sheet2!B34&amp;":G"&amp;Sheet2!B34+_xlpm.con),INDIRECT(Sheet2!$W$2&amp;"F"&amp;Sheet2!B34&amp;":F"&amp;Sheet2!B34+_xlpm.con),"",0,1),INT(VALUE((IF(COUNT(_xlpm.kakaku)=1,_xlfn.TEXTJOIN("",,_xlpm.kakaku),LEFT(_xlfn.TEXTJOIN("/",,_xlpm.kakaku),FIND("/",_xlfn.TEXTJOIN("/",,_xlpm.kakaku))-1))+$T$2)/手数料))),"")),"")</f>
        <v>7652</v>
      </c>
      <c r="T34">
        <v>300</v>
      </c>
      <c r="U34" t="s">
        <v>37</v>
      </c>
      <c r="V34" cm="1">
        <f t="array" aca="1" ref="V34" ca="1">IFERROR(INT(IF(VALUE(U34)=335370,_xlfn.LET(_xlpm.meika,INDEX(INDIRECT(Sheet2!$W$2&amp;"I"&amp;Sheet2!D34&amp;":P"&amp;Sheet2!D34),MATCH("在庫あり*",INDIRECT(Sheet2!$W$2&amp;"I"&amp;Sheet2!D34&amp;":P"&amp;Sheet2!D34),0)-1),_xlpm.con,MIN(A34,6),_xlpm.kakaku,_xlfn.XLOOKUP(_xlpm.meika,INDIRECT(Sheet2!$W$2&amp;"H"&amp;Sheet2!B34&amp;":H"&amp;Sheet2!D34),INDIRECT(Sheet2!$W$2&amp;"F"&amp;Sheet2!B34&amp;":F"&amp;Sheet2!D34),"",0,1),(_xlpm.kakaku+$T$2)/手数料),"")),"")</f>
        <v>7652</v>
      </c>
      <c r="X34" cm="1">
        <f t="array" aca="1" ref="X34" ca="1">IFERROR(IF(VALUE(U34)=335370,_xlfn.LET(_xlpm.con,MIN(A34,6),_xlpm.kakaku,_xlfn.XLOOKUP($Y$2:$Y$5&amp;$Z$2,INDIRECT(Sheet2!$W$2&amp;"H"&amp;Sheet2!B34&amp;":H"&amp;Sheet2!B34+_xlpm.con)&amp;INDIRECT(Sheet2!$W$2&amp;"G"&amp;Sheet2!B34&amp;":G"&amp;Sheet2!B34+_xlpm.con),INDIRECT(Sheet2!$W$2&amp;"F"&amp;Sheet2!B34&amp;":F"&amp;Sheet2!B34+_xlpm.con),"",0,1),INT(VALUE((IF(COUNT(_xlpm.kakaku)=1,_xlfn.TEXTJOIN("",,_xlpm.kakaku),LEFT(_xlfn.TEXTJOIN("/",,_xlpm.kakaku),FIND("/",_xlfn.TEXTJOIN("/",,_xlpm.kakaku))-1))+$T$2)/手数料))),""),"")</f>
        <v>7638</v>
      </c>
    </row>
    <row r="35" spans="1:24" x14ac:dyDescent="0.4">
      <c r="A35">
        <v>11</v>
      </c>
      <c r="B35">
        <v>478</v>
      </c>
      <c r="D35">
        <v>488</v>
      </c>
      <c r="E35" cm="1">
        <f t="array" aca="1" ref="E35" ca="1">IF(INDIRECT("Sheet1!"&amp;"B"&amp;ROW()) ="",VALUE(0),COUNTIF(INDIRECT(Sheet2!$W$2&amp;"$A:$A"),INDIRECT("Sheet1!"&amp;"B"&amp;ROW())))</f>
        <v>11</v>
      </c>
      <c r="F35" cm="1">
        <f t="array" aca="1" ref="F35" ca="1">_xlfn.LET(_xlpm.SS,_xlfn.XLOOKUP(INDIRECT("Sheet1!A"&amp;ROW()),Sheet5!A:A,Sheet5!G:G,"N",0,1),IF(OR(_xlpm.SS="N",AND(_xlpm.SS="Y",_xlfn.XLOOKUP(INDIRECT("Sheet1!A"&amp;ROW()),Sheet5!A:A,Sheet5!K:K,"N",0,1)="0")),0,1))</f>
        <v>1</v>
      </c>
      <c r="G35">
        <v>0</v>
      </c>
      <c r="L35" cm="1">
        <f t="array" aca="1" ref="L35" ca="1">_xlfn.XLOOKUP(INDIRECT("Sheet1!"&amp;"B"&amp;ROW()),INDIRECT(Sheet2!$W$2&amp;"$A:$A"),INDIRECT(Sheet2!$W$2&amp;"$D:$D"),VALUE(0),0,1)</f>
        <v>9</v>
      </c>
      <c r="M35">
        <v>0</v>
      </c>
      <c r="N35" cm="1">
        <f t="array" aca="1" ref="N35" ca="1">IFERROR(IF(AND(Sheet1!W35="",Sheet1!X35="",Sheet1!Y35=""),IF(OR(Sheet1!F35="❖",Sheet3!AC35="14:00",AND(F35=0,Sheet1!E35=""),AND(Sheet1!Q35=0,Sheet3!M35=0),AND(ABS(Sheet3!L35-Sheet1!S35)&lt;50,Sheet1!Q35=Sheet3!M35,Sheet3!AC35=VALUE(発送日))),0,1),1),0)</f>
        <v>0</v>
      </c>
      <c r="O35" cm="1">
        <f t="array" aca="1" ref="O35" ca="1">IF(INDIRECT("Sheet1!"&amp;"H"&amp;ROW())  &gt;=50,VALUE("10"),INDIRECT("A"&amp;ROW())-INDIRECT("Sheet1!"&amp;"H"&amp;ROW())  )</f>
        <v>2</v>
      </c>
      <c r="Q35">
        <v>0.85</v>
      </c>
      <c r="R35">
        <v>0.92</v>
      </c>
      <c r="S35" cm="1">
        <f t="array" aca="1" ref="S35" ca="1">IFERROR(IF(COUNTIF(V:V,"&lt;&gt;")&gt;0,V35,IF(VALUE(U35)=335370,_xlfn.LET(_xlpm.con,MIN(A35,6),_xlpm.kakaku,_xlfn.XLOOKUP($Y$2:$Y$5&amp;$Z$2,INDIRECT(Sheet2!$W$2&amp;"H"&amp;Sheet2!B35&amp;":H"&amp;Sheet2!B35+_xlpm.con)&amp;INDIRECT(Sheet2!$W$2&amp;"G"&amp;Sheet2!B35&amp;":G"&amp;Sheet2!B35+_xlpm.con),INDIRECT(Sheet2!$W$2&amp;"F"&amp;Sheet2!B35&amp;":F"&amp;Sheet2!B35+_xlpm.con),"",0,1),INT(VALUE((IF(COUNT(_xlpm.kakaku)=1,_xlfn.TEXTJOIN("",,_xlpm.kakaku),LEFT(_xlfn.TEXTJOIN("/",,_xlpm.kakaku),FIND("/",_xlfn.TEXTJOIN("/",,_xlpm.kakaku))-1))+$T$2)/手数料))),"")),"")</f>
        <v>7815</v>
      </c>
      <c r="T35">
        <v>300</v>
      </c>
      <c r="U35" t="s">
        <v>37</v>
      </c>
      <c r="V35" cm="1">
        <f t="array" aca="1" ref="V35" ca="1">IFERROR(INT(IF(VALUE(U35)=335370,_xlfn.LET(_xlpm.meika,INDEX(INDIRECT(Sheet2!$W$2&amp;"I"&amp;Sheet2!D35&amp;":P"&amp;Sheet2!D35),MATCH("在庫あり*",INDIRECT(Sheet2!$W$2&amp;"I"&amp;Sheet2!D35&amp;":P"&amp;Sheet2!D35),0)-1),_xlpm.con,MIN(A35,6),_xlpm.kakaku,_xlfn.XLOOKUP(_xlpm.meika,INDIRECT(Sheet2!$W$2&amp;"H"&amp;Sheet2!B35&amp;":H"&amp;Sheet2!D35),INDIRECT(Sheet2!$W$2&amp;"F"&amp;Sheet2!B35&amp;":F"&amp;Sheet2!D35),"",0,1),(_xlpm.kakaku+$T$2)/手数料),"")),"")</f>
        <v>7815</v>
      </c>
      <c r="X35" cm="1">
        <f t="array" aca="1" ref="X35" ca="1">IFERROR(IF(VALUE(U35)=335370,_xlfn.LET(_xlpm.con,MIN(A35,6),_xlpm.kakaku,_xlfn.XLOOKUP($Y$2:$Y$5&amp;$Z$2,INDIRECT(Sheet2!$W$2&amp;"H"&amp;Sheet2!B35&amp;":H"&amp;Sheet2!B35+_xlpm.con)&amp;INDIRECT(Sheet2!$W$2&amp;"G"&amp;Sheet2!B35&amp;":G"&amp;Sheet2!B35+_xlpm.con),INDIRECT(Sheet2!$W$2&amp;"F"&amp;Sheet2!B35&amp;":F"&amp;Sheet2!B35+_xlpm.con),"",0,1),INT(VALUE((IF(COUNT(_xlpm.kakaku)=1,_xlfn.TEXTJOIN("",,_xlpm.kakaku),LEFT(_xlfn.TEXTJOIN("/",,_xlpm.kakaku),FIND("/",_xlfn.TEXTJOIN("/",,_xlpm.kakaku))-1))+$T$2)/手数料))),""),"")</f>
        <v>8260</v>
      </c>
    </row>
    <row r="36" spans="1:24" x14ac:dyDescent="0.4">
      <c r="A36">
        <v>15</v>
      </c>
      <c r="B36">
        <v>489</v>
      </c>
      <c r="D36">
        <v>503</v>
      </c>
      <c r="E36" cm="1">
        <f t="array" aca="1" ref="E36" ca="1">IF(INDIRECT("Sheet1!"&amp;"B"&amp;ROW()) ="",VALUE(0),COUNTIF(INDIRECT(Sheet2!$W$2&amp;"$A:$A"),INDIRECT("Sheet1!"&amp;"B"&amp;ROW())))</f>
        <v>15</v>
      </c>
      <c r="F36" cm="1">
        <f t="array" aca="1" ref="F36" ca="1">_xlfn.LET(_xlpm.SS,_xlfn.XLOOKUP(INDIRECT("Sheet1!A"&amp;ROW()),Sheet5!A:A,Sheet5!G:G,"N",0,1),IF(OR(_xlpm.SS="N",AND(_xlpm.SS="Y",_xlfn.XLOOKUP(INDIRECT("Sheet1!A"&amp;ROW()),Sheet5!A:A,Sheet5!K:K,"N",0,1)="0")),0,1))</f>
        <v>1</v>
      </c>
      <c r="G36">
        <v>0</v>
      </c>
      <c r="L36" cm="1">
        <f t="array" aca="1" ref="L36" ca="1">_xlfn.XLOOKUP(INDIRECT("Sheet1!"&amp;"B"&amp;ROW()),INDIRECT(Sheet2!$W$2&amp;"$A:$A"),INDIRECT(Sheet2!$W$2&amp;"$D:$D"),VALUE(0),0,1)</f>
        <v>11</v>
      </c>
      <c r="M36">
        <v>0</v>
      </c>
      <c r="N36" cm="1">
        <f t="array" aca="1" ref="N36" ca="1">IFERROR(IF(AND(Sheet1!W36="",Sheet1!X36="",Sheet1!Y36=""),IF(OR(Sheet1!F36="❖",Sheet3!AC36="14:00",AND(F36=0,Sheet1!E36=""),AND(Sheet1!Q36=0,Sheet3!M36=0),AND(ABS(Sheet3!L36-Sheet1!S36)&lt;50,Sheet1!Q36=Sheet3!M36,Sheet3!AC36=VALUE(発送日))),0,1),1),0)</f>
        <v>0</v>
      </c>
      <c r="O36" cm="1">
        <f t="array" aca="1" ref="O36" ca="1">IF(INDIRECT("Sheet1!"&amp;"H"&amp;ROW())  &gt;=50,VALUE("10"),INDIRECT("A"&amp;ROW())-INDIRECT("Sheet1!"&amp;"H"&amp;ROW())  )</f>
        <v>4</v>
      </c>
      <c r="Q36">
        <v>0.85</v>
      </c>
      <c r="R36">
        <v>0.92</v>
      </c>
      <c r="S36" cm="1">
        <f t="array" aca="1" ref="S36" ca="1">IFERROR(IF(COUNTIF(V:V,"&lt;&gt;")&gt;0,V36,IF(VALUE(U36)=335370,_xlfn.LET(_xlpm.con,MIN(A36,6),_xlpm.kakaku,_xlfn.XLOOKUP($Y$2:$Y$5&amp;$Z$2,INDIRECT(Sheet2!$W$2&amp;"H"&amp;Sheet2!B36&amp;":H"&amp;Sheet2!B36+_xlpm.con)&amp;INDIRECT(Sheet2!$W$2&amp;"G"&amp;Sheet2!B36&amp;":G"&amp;Sheet2!B36+_xlpm.con),INDIRECT(Sheet2!$W$2&amp;"F"&amp;Sheet2!B36&amp;":F"&amp;Sheet2!B36+_xlpm.con),"",0,1),INT(VALUE((IF(COUNT(_xlpm.kakaku)=1,_xlfn.TEXTJOIN("",,_xlpm.kakaku),LEFT(_xlfn.TEXTJOIN("/",,_xlpm.kakaku),FIND("/",_xlfn.TEXTJOIN("/",,_xlpm.kakaku))-1))+$T$2)/手数料))),"")),"")</f>
        <v>7967</v>
      </c>
      <c r="T36">
        <v>300</v>
      </c>
      <c r="U36" t="s">
        <v>37</v>
      </c>
      <c r="V36" cm="1">
        <f t="array" aca="1" ref="V36" ca="1">IFERROR(INT(IF(VALUE(U36)=335370,_xlfn.LET(_xlpm.meika,INDEX(INDIRECT(Sheet2!$W$2&amp;"I"&amp;Sheet2!D36&amp;":P"&amp;Sheet2!D36),MATCH("在庫あり*",INDIRECT(Sheet2!$W$2&amp;"I"&amp;Sheet2!D36&amp;":P"&amp;Sheet2!D36),0)-1),_xlpm.con,MIN(A36,6),_xlpm.kakaku,_xlfn.XLOOKUP(_xlpm.meika,INDIRECT(Sheet2!$W$2&amp;"H"&amp;Sheet2!B36&amp;":H"&amp;Sheet2!D36),INDIRECT(Sheet2!$W$2&amp;"F"&amp;Sheet2!B36&amp;":F"&amp;Sheet2!D36),"",0,1),(_xlpm.kakaku+$T$2)/手数料),"")),"")</f>
        <v>7967</v>
      </c>
      <c r="X36" cm="1">
        <f t="array" aca="1" ref="X36" ca="1">IFERROR(IF(VALUE(U36)=335370,_xlfn.LET(_xlpm.con,MIN(A36,6),_xlpm.kakaku,_xlfn.XLOOKUP($Y$2:$Y$5&amp;$Z$2,INDIRECT(Sheet2!$W$2&amp;"H"&amp;Sheet2!B36&amp;":H"&amp;Sheet2!B36+_xlpm.con)&amp;INDIRECT(Sheet2!$W$2&amp;"G"&amp;Sheet2!B36&amp;":G"&amp;Sheet2!B36+_xlpm.con),INDIRECT(Sheet2!$W$2&amp;"F"&amp;Sheet2!B36&amp;":F"&amp;Sheet2!B36+_xlpm.con),"",0,1),INT(VALUE((IF(COUNT(_xlpm.kakaku)=1,_xlfn.TEXTJOIN("",,_xlpm.kakaku),LEFT(_xlfn.TEXTJOIN("/",,_xlpm.kakaku),FIND("/",_xlfn.TEXTJOIN("/",,_xlpm.kakaku))-1))+$T$2)/手数料))),""),"")</f>
        <v>7954</v>
      </c>
    </row>
    <row r="37" spans="1:24" x14ac:dyDescent="0.4">
      <c r="A37">
        <v>12</v>
      </c>
      <c r="B37">
        <v>504</v>
      </c>
      <c r="D37">
        <v>515</v>
      </c>
      <c r="E37" cm="1">
        <f t="array" aca="1" ref="E37" ca="1">IF(INDIRECT("Sheet1!"&amp;"B"&amp;ROW()) ="",VALUE(0),COUNTIF(INDIRECT(Sheet2!$W$2&amp;"$A:$A"),INDIRECT("Sheet1!"&amp;"B"&amp;ROW())))</f>
        <v>12</v>
      </c>
      <c r="F37" cm="1">
        <f t="array" aca="1" ref="F37" ca="1">_xlfn.LET(_xlpm.SS,_xlfn.XLOOKUP(INDIRECT("Sheet1!A"&amp;ROW()),Sheet5!A:A,Sheet5!G:G,"N",0,1),IF(OR(_xlpm.SS="N",AND(_xlpm.SS="Y",_xlfn.XLOOKUP(INDIRECT("Sheet1!A"&amp;ROW()),Sheet5!A:A,Sheet5!K:K,"N",0,1)="0")),0,1))</f>
        <v>1</v>
      </c>
      <c r="G37">
        <v>0</v>
      </c>
      <c r="L37" cm="1">
        <f t="array" aca="1" ref="L37" ca="1">_xlfn.XLOOKUP(INDIRECT("Sheet1!"&amp;"B"&amp;ROW()),INDIRECT(Sheet2!$W$2&amp;"$A:$A"),INDIRECT(Sheet2!$W$2&amp;"$D:$D"),VALUE(0),0,1)</f>
        <v>10</v>
      </c>
      <c r="M37">
        <v>0</v>
      </c>
      <c r="N37" cm="1">
        <f t="array" aca="1" ref="N37" ca="1">IFERROR(IF(AND(Sheet1!W37="",Sheet1!X37="",Sheet1!Y37=""),IF(OR(Sheet1!F37="❖",Sheet3!AC37="14:00",AND(F37=0,Sheet1!E37=""),AND(Sheet1!Q37=0,Sheet3!M37=0),AND(ABS(Sheet3!L37-Sheet1!S37)&lt;50,Sheet1!Q37=Sheet3!M37,Sheet3!AC37=VALUE(発送日))),0,1),1),0)</f>
        <v>0</v>
      </c>
      <c r="O37" cm="1">
        <f t="array" aca="1" ref="O37" ca="1">IF(INDIRECT("Sheet1!"&amp;"H"&amp;ROW())  &gt;=50,VALUE("10"),INDIRECT("A"&amp;ROW())-INDIRECT("Sheet1!"&amp;"H"&amp;ROW())  )</f>
        <v>2</v>
      </c>
      <c r="Q37">
        <v>0.85</v>
      </c>
      <c r="R37">
        <v>0.92</v>
      </c>
      <c r="S37" cm="1">
        <f t="array" aca="1" ref="S37" ca="1">IFERROR(IF(COUNTIF(V:V,"&lt;&gt;")&gt;0,V37,IF(VALUE(U37)=335370,_xlfn.LET(_xlpm.con,MIN(A37,6),_xlpm.kakaku,_xlfn.XLOOKUP($Y$2:$Y$5&amp;$Z$2,INDIRECT(Sheet2!$W$2&amp;"H"&amp;Sheet2!B37&amp;":H"&amp;Sheet2!B37+_xlpm.con)&amp;INDIRECT(Sheet2!$W$2&amp;"G"&amp;Sheet2!B37&amp;":G"&amp;Sheet2!B37+_xlpm.con),INDIRECT(Sheet2!$W$2&amp;"F"&amp;Sheet2!B37&amp;":F"&amp;Sheet2!B37+_xlpm.con),"",0,1),INT(VALUE((IF(COUNT(_xlpm.kakaku)=1,_xlfn.TEXTJOIN("",,_xlpm.kakaku),LEFT(_xlfn.TEXTJOIN("/",,_xlpm.kakaku),FIND("/",_xlfn.TEXTJOIN("/",,_xlpm.kakaku))-1))+$T$2)/手数料))),"")),"")</f>
        <v>10467</v>
      </c>
      <c r="T37">
        <v>300</v>
      </c>
      <c r="U37" t="s">
        <v>37</v>
      </c>
      <c r="V37" cm="1">
        <f t="array" aca="1" ref="V37" ca="1">IFERROR(INT(IF(VALUE(U37)=335370,_xlfn.LET(_xlpm.meika,INDEX(INDIRECT(Sheet2!$W$2&amp;"I"&amp;Sheet2!D37&amp;":P"&amp;Sheet2!D37),MATCH("在庫あり*",INDIRECT(Sheet2!$W$2&amp;"I"&amp;Sheet2!D37&amp;":P"&amp;Sheet2!D37),0)-1),_xlpm.con,MIN(A37,6),_xlpm.kakaku,_xlfn.XLOOKUP(_xlpm.meika,INDIRECT(Sheet2!$W$2&amp;"H"&amp;Sheet2!B37&amp;":H"&amp;Sheet2!D37),INDIRECT(Sheet2!$W$2&amp;"F"&amp;Sheet2!B37&amp;":F"&amp;Sheet2!D37),"",0,1),(_xlpm.kakaku+$T$2)/手数料),"")),"")</f>
        <v>10467</v>
      </c>
      <c r="X37" cm="1">
        <f t="array" aca="1" ref="X37" ca="1">IFERROR(IF(VALUE(U37)=335370,_xlfn.LET(_xlpm.con,MIN(A37,6),_xlpm.kakaku,_xlfn.XLOOKUP($Y$2:$Y$5&amp;$Z$2,INDIRECT(Sheet2!$W$2&amp;"H"&amp;Sheet2!B37&amp;":H"&amp;Sheet2!B37+_xlpm.con)&amp;INDIRECT(Sheet2!$W$2&amp;"G"&amp;Sheet2!B37&amp;":G"&amp;Sheet2!B37+_xlpm.con),INDIRECT(Sheet2!$W$2&amp;"F"&amp;Sheet2!B37&amp;":F"&amp;Sheet2!B37+_xlpm.con),"",0,1),INT(VALUE((IF(COUNT(_xlpm.kakaku)=1,_xlfn.TEXTJOIN("",,_xlpm.kakaku),LEFT(_xlfn.TEXTJOIN("/",,_xlpm.kakaku),FIND("/",_xlfn.TEXTJOIN("/",,_xlpm.kakaku))-1))+$T$2)/手数料))),""),"")</f>
        <v>10069</v>
      </c>
    </row>
    <row r="38" spans="1:24" x14ac:dyDescent="0.4">
      <c r="A38">
        <v>11</v>
      </c>
      <c r="B38">
        <v>516</v>
      </c>
      <c r="D38">
        <v>526</v>
      </c>
      <c r="E38" cm="1">
        <f t="array" aca="1" ref="E38" ca="1">IF(INDIRECT("Sheet1!"&amp;"B"&amp;ROW()) ="",VALUE(0),COUNTIF(INDIRECT(Sheet2!$W$2&amp;"$A:$A"),INDIRECT("Sheet1!"&amp;"B"&amp;ROW())))</f>
        <v>11</v>
      </c>
      <c r="F38" cm="1">
        <f t="array" aca="1" ref="F38" ca="1">_xlfn.LET(_xlpm.SS,_xlfn.XLOOKUP(INDIRECT("Sheet1!A"&amp;ROW()),Sheet5!A:A,Sheet5!G:G,"N",0,1),IF(OR(_xlpm.SS="N",AND(_xlpm.SS="Y",_xlfn.XLOOKUP(INDIRECT("Sheet1!A"&amp;ROW()),Sheet5!A:A,Sheet5!K:K,"N",0,1)="0")),0,1))</f>
        <v>1</v>
      </c>
      <c r="G38">
        <v>0</v>
      </c>
      <c r="L38" cm="1">
        <f t="array" aca="1" ref="L38" ca="1">_xlfn.XLOOKUP(INDIRECT("Sheet1!"&amp;"B"&amp;ROW()),INDIRECT(Sheet2!$W$2&amp;"$A:$A"),INDIRECT(Sheet2!$W$2&amp;"$D:$D"),VALUE(0),0,1)</f>
        <v>9</v>
      </c>
      <c r="M38">
        <v>0</v>
      </c>
      <c r="N38" cm="1">
        <f t="array" aca="1" ref="N38" ca="1">IFERROR(IF(AND(Sheet1!W38="",Sheet1!X38="",Sheet1!Y38=""),IF(OR(Sheet1!F38="❖",Sheet3!AC38="14:00",AND(F38=0,Sheet1!E38=""),AND(Sheet1!Q38=0,Sheet3!M38=0),AND(ABS(Sheet3!L38-Sheet1!S38)&lt;50,Sheet1!Q38=Sheet3!M38,Sheet3!AC38=VALUE(発送日))),0,1),1),0)</f>
        <v>0</v>
      </c>
      <c r="O38" cm="1">
        <f t="array" aca="1" ref="O38" ca="1">IF(INDIRECT("Sheet1!"&amp;"H"&amp;ROW())  &gt;=50,VALUE("10"),INDIRECT("A"&amp;ROW())-INDIRECT("Sheet1!"&amp;"H"&amp;ROW())  )</f>
        <v>2</v>
      </c>
      <c r="Q38">
        <v>0.85</v>
      </c>
      <c r="R38">
        <v>0.92</v>
      </c>
      <c r="S38" cm="1">
        <f t="array" aca="1" ref="S38" ca="1">IFERROR(IF(COUNTIF(V:V,"&lt;&gt;")&gt;0,V38,IF(VALUE(U38)=335370,_xlfn.LET(_xlpm.con,MIN(A38,6),_xlpm.kakaku,_xlfn.XLOOKUP($Y$2:$Y$5&amp;$Z$2,INDIRECT(Sheet2!$W$2&amp;"H"&amp;Sheet2!B38&amp;":H"&amp;Sheet2!B38+_xlpm.con)&amp;INDIRECT(Sheet2!$W$2&amp;"G"&amp;Sheet2!B38&amp;":G"&amp;Sheet2!B38+_xlpm.con),INDIRECT(Sheet2!$W$2&amp;"F"&amp;Sheet2!B38&amp;":F"&amp;Sheet2!B38+_xlpm.con),"",0,1),INT(VALUE((IF(COUNT(_xlpm.kakaku)=1,_xlfn.TEXTJOIN("",,_xlpm.kakaku),LEFT(_xlfn.TEXTJOIN("/",,_xlpm.kakaku),FIND("/",_xlfn.TEXTJOIN("/",,_xlpm.kakaku))-1))+$T$2)/手数料))),"")),"")</f>
        <v>10913</v>
      </c>
      <c r="T38">
        <v>300</v>
      </c>
      <c r="U38" t="s">
        <v>37</v>
      </c>
      <c r="V38" cm="1">
        <f t="array" aca="1" ref="V38" ca="1">IFERROR(INT(IF(VALUE(U38)=335370,_xlfn.LET(_xlpm.meika,INDEX(INDIRECT(Sheet2!$W$2&amp;"I"&amp;Sheet2!D38&amp;":P"&amp;Sheet2!D38),MATCH("在庫あり*",INDIRECT(Sheet2!$W$2&amp;"I"&amp;Sheet2!D38&amp;":P"&amp;Sheet2!D38),0)-1),_xlpm.con,MIN(A38,6),_xlpm.kakaku,_xlfn.XLOOKUP(_xlpm.meika,INDIRECT(Sheet2!$W$2&amp;"H"&amp;Sheet2!B38&amp;":H"&amp;Sheet2!D38),INDIRECT(Sheet2!$W$2&amp;"F"&amp;Sheet2!B38&amp;":F"&amp;Sheet2!D38),"",0,1),(_xlpm.kakaku+$T$2)/手数料),"")),"")</f>
        <v>10913</v>
      </c>
      <c r="X38" cm="1">
        <f t="array" aca="1" ref="X38" ca="1">IFERROR(IF(VALUE(U38)=335370,_xlfn.LET(_xlpm.con,MIN(A38,6),_xlpm.kakaku,_xlfn.XLOOKUP($Y$2:$Y$5&amp;$Z$2,INDIRECT(Sheet2!$W$2&amp;"H"&amp;Sheet2!B38&amp;":H"&amp;Sheet2!B38+_xlpm.con)&amp;INDIRECT(Sheet2!$W$2&amp;"G"&amp;Sheet2!B38&amp;":G"&amp;Sheet2!B38+_xlpm.con),INDIRECT(Sheet2!$W$2&amp;"F"&amp;Sheet2!B38&amp;":F"&amp;Sheet2!B38+_xlpm.con),"",0,1),INT(VALUE((IF(COUNT(_xlpm.kakaku)=1,_xlfn.TEXTJOIN("",,_xlpm.kakaku),LEFT(_xlfn.TEXTJOIN("/",,_xlpm.kakaku),FIND("/",_xlfn.TEXTJOIN("/",,_xlpm.kakaku))-1))+$T$2)/手数料))),""),"")</f>
        <v>10889</v>
      </c>
    </row>
    <row r="39" spans="1:24" x14ac:dyDescent="0.4">
      <c r="A39">
        <v>11</v>
      </c>
      <c r="B39">
        <v>527</v>
      </c>
      <c r="D39">
        <v>537</v>
      </c>
      <c r="E39" cm="1">
        <f t="array" aca="1" ref="E39" ca="1">IF(INDIRECT("Sheet1!"&amp;"B"&amp;ROW()) ="",VALUE(0),COUNTIF(INDIRECT(Sheet2!$W$2&amp;"$A:$A"),INDIRECT("Sheet1!"&amp;"B"&amp;ROW())))</f>
        <v>11</v>
      </c>
      <c r="F39" cm="1">
        <f t="array" aca="1" ref="F39" ca="1">_xlfn.LET(_xlpm.SS,_xlfn.XLOOKUP(INDIRECT("Sheet1!A"&amp;ROW()),Sheet5!A:A,Sheet5!G:G,"N",0,1),IF(OR(_xlpm.SS="N",AND(_xlpm.SS="Y",_xlfn.XLOOKUP(INDIRECT("Sheet1!A"&amp;ROW()),Sheet5!A:A,Sheet5!K:K,"N",0,1)="0")),0,1))</f>
        <v>1</v>
      </c>
      <c r="G39">
        <v>0</v>
      </c>
      <c r="L39" cm="1">
        <f t="array" aca="1" ref="L39" ca="1">_xlfn.XLOOKUP(INDIRECT("Sheet1!"&amp;"B"&amp;ROW()),INDIRECT(Sheet2!$W$2&amp;"$A:$A"),INDIRECT(Sheet2!$W$2&amp;"$D:$D"),VALUE(0),0,1)</f>
        <v>9</v>
      </c>
      <c r="M39">
        <v>0</v>
      </c>
      <c r="N39" cm="1">
        <f t="array" aca="1" ref="N39" ca="1">IFERROR(IF(AND(Sheet1!W39="",Sheet1!X39="",Sheet1!Y39=""),IF(OR(Sheet1!F39="❖",Sheet3!AC39="14:00",AND(F39=0,Sheet1!E39=""),AND(Sheet1!Q39=0,Sheet3!M39=0),AND(ABS(Sheet3!L39-Sheet1!S39)&lt;50,Sheet1!Q39=Sheet3!M39,Sheet3!AC39=VALUE(発送日))),0,1),1),0)</f>
        <v>0</v>
      </c>
      <c r="O39" cm="1">
        <f t="array" aca="1" ref="O39" ca="1">IF(INDIRECT("Sheet1!"&amp;"H"&amp;ROW())  &gt;=50,VALUE("10"),INDIRECT("A"&amp;ROW())-INDIRECT("Sheet1!"&amp;"H"&amp;ROW())  )</f>
        <v>2</v>
      </c>
      <c r="Q39">
        <v>0.85</v>
      </c>
      <c r="R39">
        <v>0.92</v>
      </c>
      <c r="S39" cm="1">
        <f t="array" aca="1" ref="S39" ca="1">IFERROR(IF(COUNTIF(V:V,"&lt;&gt;")&gt;0,V39,IF(VALUE(U39)=335370,_xlfn.LET(_xlpm.con,MIN(A39,6),_xlpm.kakaku,_xlfn.XLOOKUP($Y$2:$Y$5&amp;$Z$2,INDIRECT(Sheet2!$W$2&amp;"H"&amp;Sheet2!B39&amp;":H"&amp;Sheet2!B39+_xlpm.con)&amp;INDIRECT(Sheet2!$W$2&amp;"G"&amp;Sheet2!B39&amp;":G"&amp;Sheet2!B39+_xlpm.con),INDIRECT(Sheet2!$W$2&amp;"F"&amp;Sheet2!B39&amp;":F"&amp;Sheet2!B39+_xlpm.con),"",0,1),INT(VALUE((IF(COUNT(_xlpm.kakaku)=1,_xlfn.TEXTJOIN("",,_xlpm.kakaku),LEFT(_xlfn.TEXTJOIN("/",,_xlpm.kakaku),FIND("/",_xlfn.TEXTJOIN("/",,_xlpm.kakaku))-1))+$T$2)/手数料))),"")),"")</f>
        <v>4043</v>
      </c>
      <c r="T39">
        <v>300</v>
      </c>
      <c r="U39" t="s">
        <v>37</v>
      </c>
      <c r="V39" cm="1">
        <f t="array" aca="1" ref="V39" ca="1">IFERROR(INT(IF(VALUE(U39)=335370,_xlfn.LET(_xlpm.meika,INDEX(INDIRECT(Sheet2!$W$2&amp;"I"&amp;Sheet2!D39&amp;":P"&amp;Sheet2!D39),MATCH("在庫あり*",INDIRECT(Sheet2!$W$2&amp;"I"&amp;Sheet2!D39&amp;":P"&amp;Sheet2!D39),0)-1),_xlpm.con,MIN(A39,6),_xlpm.kakaku,_xlfn.XLOOKUP(_xlpm.meika,INDIRECT(Sheet2!$W$2&amp;"H"&amp;Sheet2!B39&amp;":H"&amp;Sheet2!D39),INDIRECT(Sheet2!$W$2&amp;"F"&amp;Sheet2!B39&amp;":F"&amp;Sheet2!D39),"",0,1),(_xlpm.kakaku+$T$2)/手数料),"")),"")</f>
        <v>4043</v>
      </c>
      <c r="X39" cm="1">
        <f t="array" aca="1" ref="X39" ca="1">IFERROR(IF(VALUE(U39)=335370,_xlfn.LET(_xlpm.con,MIN(A39,6),_xlpm.kakaku,_xlfn.XLOOKUP($Y$2:$Y$5&amp;$Z$2,INDIRECT(Sheet2!$W$2&amp;"H"&amp;Sheet2!B39&amp;":H"&amp;Sheet2!B39+_xlpm.con)&amp;INDIRECT(Sheet2!$W$2&amp;"G"&amp;Sheet2!B39&amp;":G"&amp;Sheet2!B39+_xlpm.con),INDIRECT(Sheet2!$W$2&amp;"F"&amp;Sheet2!B39&amp;":F"&amp;Sheet2!B39+_xlpm.con),"",0,1),INT(VALUE((IF(COUNT(_xlpm.kakaku)=1,_xlfn.TEXTJOIN("",,_xlpm.kakaku),LEFT(_xlfn.TEXTJOIN("/",,_xlpm.kakaku),FIND("/",_xlfn.TEXTJOIN("/",,_xlpm.kakaku))-1))+$T$2)/手数料))),""),"")</f>
        <v>4041</v>
      </c>
    </row>
    <row r="40" spans="1:24" x14ac:dyDescent="0.4">
      <c r="A40">
        <v>6</v>
      </c>
      <c r="B40">
        <v>538</v>
      </c>
      <c r="D40">
        <v>543</v>
      </c>
      <c r="E40" cm="1">
        <f t="array" aca="1" ref="E40" ca="1">IF(INDIRECT("Sheet1!"&amp;"B"&amp;ROW()) ="",VALUE(0),COUNTIF(INDIRECT(Sheet2!$W$2&amp;"$A:$A"),INDIRECT("Sheet1!"&amp;"B"&amp;ROW())))</f>
        <v>6</v>
      </c>
      <c r="F40" cm="1">
        <f t="array" aca="1" ref="F40" ca="1">_xlfn.LET(_xlpm.SS,_xlfn.XLOOKUP(INDIRECT("Sheet1!A"&amp;ROW()),Sheet5!A:A,Sheet5!G:G,"N",0,1),IF(OR(_xlpm.SS="N",AND(_xlpm.SS="Y",_xlfn.XLOOKUP(INDIRECT("Sheet1!A"&amp;ROW()),Sheet5!A:A,Sheet5!K:K,"N",0,1)="0")),0,1))</f>
        <v>0</v>
      </c>
      <c r="G40">
        <v>0</v>
      </c>
      <c r="L40" cm="1">
        <f t="array" aca="1" ref="L40" ca="1">_xlfn.XLOOKUP(INDIRECT("Sheet1!"&amp;"B"&amp;ROW()),INDIRECT(Sheet2!$W$2&amp;"$A:$A"),INDIRECT(Sheet2!$W$2&amp;"$D:$D"),VALUE(0),0,1)</f>
        <v>4</v>
      </c>
      <c r="M40">
        <v>0</v>
      </c>
      <c r="N40" cm="1">
        <f t="array" aca="1" ref="N40" ca="1">IFERROR(IF(AND(Sheet1!W40="",Sheet1!X40="",Sheet1!Y40=""),IF(OR(Sheet1!F40="❖",Sheet3!AC40="14:00",AND(F40=0,Sheet1!E40=""),AND(Sheet1!Q40=0,Sheet3!M40=0),AND(ABS(Sheet3!L40-Sheet1!S40)&lt;50,Sheet1!Q40=Sheet3!M40,Sheet3!AC40=VALUE(発送日))),0,1),1),0)</f>
        <v>0</v>
      </c>
      <c r="O40" cm="1">
        <f t="array" aca="1" ref="O40" ca="1">IF(INDIRECT("Sheet1!"&amp;"H"&amp;ROW())  &gt;=50,VALUE("10"),INDIRECT("A"&amp;ROW())-INDIRECT("Sheet1!"&amp;"H"&amp;ROW())  )</f>
        <v>2</v>
      </c>
      <c r="Q40">
        <v>0.85</v>
      </c>
      <c r="R40">
        <v>0.92</v>
      </c>
      <c r="S40" t="str" cm="1">
        <f t="array" aca="1" ref="S40" ca="1">IFERROR(IF(COUNTIF(V:V,"&lt;&gt;")&gt;0,V40,IF(VALUE(U40)=335370,_xlfn.LET(_xlpm.con,MIN(A40,6),_xlpm.kakaku,_xlfn.XLOOKUP($Y$2:$Y$5&amp;$Z$2,INDIRECT(Sheet2!$W$2&amp;"H"&amp;Sheet2!B40&amp;":H"&amp;Sheet2!B40+_xlpm.con)&amp;INDIRECT(Sheet2!$W$2&amp;"G"&amp;Sheet2!B40&amp;":G"&amp;Sheet2!B40+_xlpm.con),INDIRECT(Sheet2!$W$2&amp;"F"&amp;Sheet2!B40&amp;":F"&amp;Sheet2!B40+_xlpm.con),"",0,1),INT(VALUE((IF(COUNT(_xlpm.kakaku)=1,_xlfn.TEXTJOIN("",,_xlpm.kakaku),LEFT(_xlfn.TEXTJOIN("/",,_xlpm.kakaku),FIND("/",_xlfn.TEXTJOIN("/",,_xlpm.kakaku))-1))+$T$2)/手数料))),"")),"")</f>
        <v/>
      </c>
      <c r="T40">
        <v>300</v>
      </c>
      <c r="U40" t="s">
        <v>37</v>
      </c>
      <c r="V40" t="str" cm="1">
        <f t="array" aca="1" ref="V40" ca="1">IFERROR(INT(IF(VALUE(U40)=335370,_xlfn.LET(_xlpm.meika,INDEX(INDIRECT(Sheet2!$W$2&amp;"I"&amp;Sheet2!D40&amp;":P"&amp;Sheet2!D40),MATCH("在庫あり*",INDIRECT(Sheet2!$W$2&amp;"I"&amp;Sheet2!D40&amp;":P"&amp;Sheet2!D40),0)-1),_xlpm.con,MIN(A40,6),_xlpm.kakaku,_xlfn.XLOOKUP(_xlpm.meika,INDIRECT(Sheet2!$W$2&amp;"H"&amp;Sheet2!B40&amp;":H"&amp;Sheet2!D40),INDIRECT(Sheet2!$W$2&amp;"F"&amp;Sheet2!B40&amp;":F"&amp;Sheet2!D40),"",0,1),(_xlpm.kakaku+$T$2)/手数料),"")),"")</f>
        <v/>
      </c>
      <c r="X40" t="str" cm="1">
        <f t="array" aca="1" ref="X40" ca="1">IFERROR(IF(VALUE(U40)=335370,_xlfn.LET(_xlpm.con,MIN(A40,6),_xlpm.kakaku,_xlfn.XLOOKUP($Y$2:$Y$5&amp;$Z$2,INDIRECT(Sheet2!$W$2&amp;"H"&amp;Sheet2!B40&amp;":H"&amp;Sheet2!B40+_xlpm.con)&amp;INDIRECT(Sheet2!$W$2&amp;"G"&amp;Sheet2!B40&amp;":G"&amp;Sheet2!B40+_xlpm.con),INDIRECT(Sheet2!$W$2&amp;"F"&amp;Sheet2!B40&amp;":F"&amp;Sheet2!B40+_xlpm.con),"",0,1),INT(VALUE((IF(COUNT(_xlpm.kakaku)=1,_xlfn.TEXTJOIN("",,_xlpm.kakaku),LEFT(_xlfn.TEXTJOIN("/",,_xlpm.kakaku),FIND("/",_xlfn.TEXTJOIN("/",,_xlpm.kakaku))-1))+$T$2)/手数料))),""),"")</f>
        <v/>
      </c>
    </row>
    <row r="41" spans="1:24" x14ac:dyDescent="0.4">
      <c r="A41">
        <v>18</v>
      </c>
      <c r="B41">
        <v>544</v>
      </c>
      <c r="D41">
        <v>561</v>
      </c>
      <c r="E41" cm="1">
        <f t="array" aca="1" ref="E41" ca="1">IF(INDIRECT("Sheet1!"&amp;"B"&amp;ROW()) ="",VALUE(0),COUNTIF(INDIRECT(Sheet2!$W$2&amp;"$A:$A"),INDIRECT("Sheet1!"&amp;"B"&amp;ROW())))</f>
        <v>18</v>
      </c>
      <c r="F41" cm="1">
        <f t="array" aca="1" ref="F41" ca="1">_xlfn.LET(_xlpm.SS,_xlfn.XLOOKUP(INDIRECT("Sheet1!A"&amp;ROW()),Sheet5!A:A,Sheet5!G:G,"N",0,1),IF(OR(_xlpm.SS="N",AND(_xlpm.SS="Y",_xlfn.XLOOKUP(INDIRECT("Sheet1!A"&amp;ROW()),Sheet5!A:A,Sheet5!K:K,"N",0,1)="0")),0,1))</f>
        <v>1</v>
      </c>
      <c r="G41">
        <v>0</v>
      </c>
      <c r="L41" cm="1">
        <f t="array" aca="1" ref="L41" ca="1">_xlfn.XLOOKUP(INDIRECT("Sheet1!"&amp;"B"&amp;ROW()),INDIRECT(Sheet2!$W$2&amp;"$A:$A"),INDIRECT(Sheet2!$W$2&amp;"$D:$D"),VALUE(0),0,1)</f>
        <v>14</v>
      </c>
      <c r="M41">
        <v>0</v>
      </c>
      <c r="N41" cm="1">
        <f t="array" aca="1" ref="N41" ca="1">IFERROR(IF(AND(Sheet1!W41="",Sheet1!X41="",Sheet1!Y41=""),IF(OR(Sheet1!F41="❖",Sheet3!AC41="14:00",AND(F41=0,Sheet1!E41=""),AND(Sheet1!Q41=0,Sheet3!M41=0),AND(ABS(Sheet3!L41-Sheet1!S41)&lt;50,Sheet1!Q41=Sheet3!M41,Sheet3!AC41=VALUE(発送日))),0,1),1),0)</f>
        <v>0</v>
      </c>
      <c r="O41" cm="1">
        <f t="array" aca="1" ref="O41" ca="1">IF(INDIRECT("Sheet1!"&amp;"H"&amp;ROW())  &gt;=50,VALUE("10"),INDIRECT("A"&amp;ROW())-INDIRECT("Sheet1!"&amp;"H"&amp;ROW())  )</f>
        <v>4</v>
      </c>
      <c r="Q41">
        <v>0.85</v>
      </c>
      <c r="R41">
        <v>0.92</v>
      </c>
      <c r="S41" cm="1">
        <f t="array" aca="1" ref="S41" ca="1">IFERROR(IF(COUNTIF(V:V,"&lt;&gt;")&gt;0,V41,IF(VALUE(U41)=335370,_xlfn.LET(_xlpm.con,MIN(A41,6),_xlpm.kakaku,_xlfn.XLOOKUP($Y$2:$Y$5&amp;$Z$2,INDIRECT(Sheet2!$W$2&amp;"H"&amp;Sheet2!B41&amp;":H"&amp;Sheet2!B41+_xlpm.con)&amp;INDIRECT(Sheet2!$W$2&amp;"G"&amp;Sheet2!B41&amp;":G"&amp;Sheet2!B41+_xlpm.con),INDIRECT(Sheet2!$W$2&amp;"F"&amp;Sheet2!B41&amp;":F"&amp;Sheet2!B41+_xlpm.con),"",0,1),INT(VALUE((IF(COUNT(_xlpm.kakaku)=1,_xlfn.TEXTJOIN("",,_xlpm.kakaku),LEFT(_xlfn.TEXTJOIN("/",,_xlpm.kakaku),FIND("/",_xlfn.TEXTJOIN("/",,_xlpm.kakaku))-1))+$T$2)/手数料))),"")),"")</f>
        <v>4434</v>
      </c>
      <c r="T41">
        <v>300</v>
      </c>
      <c r="U41" t="s">
        <v>37</v>
      </c>
      <c r="V41" cm="1">
        <f t="array" aca="1" ref="V41" ca="1">IFERROR(INT(IF(VALUE(U41)=335370,_xlfn.LET(_xlpm.meika,INDEX(INDIRECT(Sheet2!$W$2&amp;"I"&amp;Sheet2!D41&amp;":P"&amp;Sheet2!D41),MATCH("在庫あり*",INDIRECT(Sheet2!$W$2&amp;"I"&amp;Sheet2!D41&amp;":P"&amp;Sheet2!D41),0)-1),_xlpm.con,MIN(A41,6),_xlpm.kakaku,_xlfn.XLOOKUP(_xlpm.meika,INDIRECT(Sheet2!$W$2&amp;"H"&amp;Sheet2!B41&amp;":H"&amp;Sheet2!D41),INDIRECT(Sheet2!$W$2&amp;"F"&amp;Sheet2!B41&amp;":F"&amp;Sheet2!D41),"",0,1),(_xlpm.kakaku+$T$2)/手数料),"")),"")</f>
        <v>4434</v>
      </c>
      <c r="X41" cm="1">
        <f t="array" aca="1" ref="X41" ca="1">IFERROR(IF(VALUE(U41)=335370,_xlfn.LET(_xlpm.con,MIN(A41,6),_xlpm.kakaku,_xlfn.XLOOKUP($Y$2:$Y$5&amp;$Z$2,INDIRECT(Sheet2!$W$2&amp;"H"&amp;Sheet2!B41&amp;":H"&amp;Sheet2!B41+_xlpm.con)&amp;INDIRECT(Sheet2!$W$2&amp;"G"&amp;Sheet2!B41&amp;":G"&amp;Sheet2!B41+_xlpm.con),INDIRECT(Sheet2!$W$2&amp;"F"&amp;Sheet2!B41&amp;":F"&amp;Sheet2!B41+_xlpm.con),"",0,1),INT(VALUE((IF(COUNT(_xlpm.kakaku)=1,_xlfn.TEXTJOIN("",,_xlpm.kakaku),LEFT(_xlfn.TEXTJOIN("/",,_xlpm.kakaku),FIND("/",_xlfn.TEXTJOIN("/",,_xlpm.kakaku))-1))+$T$2)/手数料))),""),"")</f>
        <v>4427</v>
      </c>
    </row>
    <row r="42" spans="1:24" x14ac:dyDescent="0.4">
      <c r="A42">
        <v>5</v>
      </c>
      <c r="B42">
        <v>562</v>
      </c>
      <c r="D42">
        <v>566</v>
      </c>
      <c r="E42" cm="1">
        <f t="array" aca="1" ref="E42" ca="1">IF(INDIRECT("Sheet1!"&amp;"B"&amp;ROW()) ="",VALUE(0),COUNTIF(INDIRECT(Sheet2!$W$2&amp;"$A:$A"),INDIRECT("Sheet1!"&amp;"B"&amp;ROW())))</f>
        <v>5</v>
      </c>
      <c r="F42" cm="1">
        <f t="array" aca="1" ref="F42" ca="1">_xlfn.LET(_xlpm.SS,_xlfn.XLOOKUP(INDIRECT("Sheet1!A"&amp;ROW()),Sheet5!A:A,Sheet5!G:G,"N",0,1),IF(OR(_xlpm.SS="N",AND(_xlpm.SS="Y",_xlfn.XLOOKUP(INDIRECT("Sheet1!A"&amp;ROW()),Sheet5!A:A,Sheet5!K:K,"N",0,1)="0")),0,1))</f>
        <v>0</v>
      </c>
      <c r="G42">
        <v>0</v>
      </c>
      <c r="L42" cm="1">
        <f t="array" aca="1" ref="L42" ca="1">_xlfn.XLOOKUP(INDIRECT("Sheet1!"&amp;"B"&amp;ROW()),INDIRECT(Sheet2!$W$2&amp;"$A:$A"),INDIRECT(Sheet2!$W$2&amp;"$D:$D"),VALUE(0),0,1)</f>
        <v>3</v>
      </c>
      <c r="M42">
        <v>0</v>
      </c>
      <c r="N42" cm="1">
        <f t="array" aca="1" ref="N42" ca="1">IFERROR(IF(AND(Sheet1!W42="",Sheet1!X42="",Sheet1!Y42=""),IF(OR(Sheet1!F42="❖",Sheet3!AC42="14:00",AND(F42=0,Sheet1!E42=""),AND(Sheet1!Q42=0,Sheet3!M42=0),AND(ABS(Sheet3!L42-Sheet1!S42)&lt;50,Sheet1!Q42=Sheet3!M42,Sheet3!AC42=VALUE(発送日))),0,1),1),0)</f>
        <v>0</v>
      </c>
      <c r="O42" cm="1">
        <f t="array" aca="1" ref="O42" ca="1">IF(INDIRECT("Sheet1!"&amp;"H"&amp;ROW())  &gt;=50,VALUE("10"),INDIRECT("A"&amp;ROW())-INDIRECT("Sheet1!"&amp;"H"&amp;ROW())  )</f>
        <v>2</v>
      </c>
      <c r="Q42">
        <v>0.85</v>
      </c>
      <c r="R42">
        <v>0.92</v>
      </c>
      <c r="S42" t="str" cm="1">
        <f t="array" aca="1" ref="S42" ca="1">IFERROR(IF(COUNTIF(V:V,"&lt;&gt;")&gt;0,V42,IF(VALUE(U42)=335370,_xlfn.LET(_xlpm.con,MIN(A42,6),_xlpm.kakaku,_xlfn.XLOOKUP($Y$2:$Y$5&amp;$Z$2,INDIRECT(Sheet2!$W$2&amp;"H"&amp;Sheet2!B42&amp;":H"&amp;Sheet2!B42+_xlpm.con)&amp;INDIRECT(Sheet2!$W$2&amp;"G"&amp;Sheet2!B42&amp;":G"&amp;Sheet2!B42+_xlpm.con),INDIRECT(Sheet2!$W$2&amp;"F"&amp;Sheet2!B42&amp;":F"&amp;Sheet2!B42+_xlpm.con),"",0,1),INT(VALUE((IF(COUNT(_xlpm.kakaku)=1,_xlfn.TEXTJOIN("",,_xlpm.kakaku),LEFT(_xlfn.TEXTJOIN("/",,_xlpm.kakaku),FIND("/",_xlfn.TEXTJOIN("/",,_xlpm.kakaku))-1))+$T$2)/手数料))),"")),"")</f>
        <v/>
      </c>
      <c r="T42">
        <v>300</v>
      </c>
      <c r="U42" t="s">
        <v>37</v>
      </c>
      <c r="V42" t="str" cm="1">
        <f t="array" aca="1" ref="V42" ca="1">IFERROR(INT(IF(VALUE(U42)=335370,_xlfn.LET(_xlpm.meika,INDEX(INDIRECT(Sheet2!$W$2&amp;"I"&amp;Sheet2!D42&amp;":P"&amp;Sheet2!D42),MATCH("在庫あり*",INDIRECT(Sheet2!$W$2&amp;"I"&amp;Sheet2!D42&amp;":P"&amp;Sheet2!D42),0)-1),_xlpm.con,MIN(A42,6),_xlpm.kakaku,_xlfn.XLOOKUP(_xlpm.meika,INDIRECT(Sheet2!$W$2&amp;"H"&amp;Sheet2!B42&amp;":H"&amp;Sheet2!D42),INDIRECT(Sheet2!$W$2&amp;"F"&amp;Sheet2!B42&amp;":F"&amp;Sheet2!D42),"",0,1),(_xlpm.kakaku+$T$2)/手数料),"")),"")</f>
        <v/>
      </c>
      <c r="X42" cm="1">
        <f t="array" aca="1" ref="X42" ca="1">IFERROR(IF(VALUE(U42)=335370,_xlfn.LET(_xlpm.con,MIN(A42,6),_xlpm.kakaku,_xlfn.XLOOKUP($Y$2:$Y$5&amp;$Z$2,INDIRECT(Sheet2!$W$2&amp;"H"&amp;Sheet2!B42&amp;":H"&amp;Sheet2!B42+_xlpm.con)&amp;INDIRECT(Sheet2!$W$2&amp;"G"&amp;Sheet2!B42&amp;":G"&amp;Sheet2!B42+_xlpm.con),INDIRECT(Sheet2!$W$2&amp;"F"&amp;Sheet2!B42&amp;":F"&amp;Sheet2!B42+_xlpm.con),"",0,1),INT(VALUE((IF(COUNT(_xlpm.kakaku)=1,_xlfn.TEXTJOIN("",,_xlpm.kakaku),LEFT(_xlfn.TEXTJOIN("/",,_xlpm.kakaku),FIND("/",_xlfn.TEXTJOIN("/",,_xlpm.kakaku))-1))+$T$2)/手数料))),""),"")</f>
        <v>8791</v>
      </c>
    </row>
    <row r="43" spans="1:24" x14ac:dyDescent="0.4">
      <c r="A43">
        <v>6</v>
      </c>
      <c r="B43">
        <v>567</v>
      </c>
      <c r="D43">
        <v>572</v>
      </c>
      <c r="E43" cm="1">
        <f t="array" aca="1" ref="E43" ca="1">IF(INDIRECT("Sheet1!"&amp;"B"&amp;ROW()) ="",VALUE(0),COUNTIF(INDIRECT(Sheet2!$W$2&amp;"$A:$A"),INDIRECT("Sheet1!"&amp;"B"&amp;ROW())))</f>
        <v>6</v>
      </c>
      <c r="F43" cm="1">
        <f t="array" aca="1" ref="F43" ca="1">_xlfn.LET(_xlpm.SS,_xlfn.XLOOKUP(INDIRECT("Sheet1!A"&amp;ROW()),Sheet5!A:A,Sheet5!G:G,"N",0,1),IF(OR(_xlpm.SS="N",AND(_xlpm.SS="Y",_xlfn.XLOOKUP(INDIRECT("Sheet1!A"&amp;ROW()),Sheet5!A:A,Sheet5!K:K,"N",0,1)="0")),0,1))</f>
        <v>0</v>
      </c>
      <c r="G43">
        <v>0</v>
      </c>
      <c r="L43" cm="1">
        <f t="array" aca="1" ref="L43" ca="1">_xlfn.XLOOKUP(INDIRECT("Sheet1!"&amp;"B"&amp;ROW()),INDIRECT(Sheet2!$W$2&amp;"$A:$A"),INDIRECT(Sheet2!$W$2&amp;"$D:$D"),VALUE(0),0,1)</f>
        <v>4</v>
      </c>
      <c r="M43">
        <v>0</v>
      </c>
      <c r="N43" cm="1">
        <f t="array" aca="1" ref="N43" ca="1">IFERROR(IF(AND(Sheet1!W43="",Sheet1!X43="",Sheet1!Y43=""),IF(OR(Sheet1!F43="❖",Sheet3!AC43="14:00",AND(F43=0,Sheet1!E43=""),AND(Sheet1!Q43=0,Sheet3!M43=0),AND(ABS(Sheet3!L43-Sheet1!S43)&lt;50,Sheet1!Q43=Sheet3!M43,Sheet3!AC43=VALUE(発送日))),0,1),1),0)</f>
        <v>0</v>
      </c>
      <c r="O43" cm="1">
        <f t="array" aca="1" ref="O43" ca="1">IF(INDIRECT("Sheet1!"&amp;"H"&amp;ROW())  &gt;=50,VALUE("10"),INDIRECT("A"&amp;ROW())-INDIRECT("Sheet1!"&amp;"H"&amp;ROW())  )</f>
        <v>2</v>
      </c>
      <c r="Q43">
        <v>0.85</v>
      </c>
      <c r="R43">
        <v>0.92</v>
      </c>
      <c r="S43" t="str" cm="1">
        <f t="array" aca="1" ref="S43" ca="1">IFERROR(IF(COUNTIF(V:V,"&lt;&gt;")&gt;0,V43,IF(VALUE(U43)=335370,_xlfn.LET(_xlpm.con,MIN(A43,6),_xlpm.kakaku,_xlfn.XLOOKUP($Y$2:$Y$5&amp;$Z$2,INDIRECT(Sheet2!$W$2&amp;"H"&amp;Sheet2!B43&amp;":H"&amp;Sheet2!B43+_xlpm.con)&amp;INDIRECT(Sheet2!$W$2&amp;"G"&amp;Sheet2!B43&amp;":G"&amp;Sheet2!B43+_xlpm.con),INDIRECT(Sheet2!$W$2&amp;"F"&amp;Sheet2!B43&amp;":F"&amp;Sheet2!B43+_xlpm.con),"",0,1),INT(VALUE((IF(COUNT(_xlpm.kakaku)=1,_xlfn.TEXTJOIN("",,_xlpm.kakaku),LEFT(_xlfn.TEXTJOIN("/",,_xlpm.kakaku),FIND("/",_xlfn.TEXTJOIN("/",,_xlpm.kakaku))-1))+$T$2)/手数料))),"")),"")</f>
        <v/>
      </c>
      <c r="T43">
        <v>300</v>
      </c>
      <c r="U43" t="s">
        <v>37</v>
      </c>
      <c r="V43" t="str" cm="1">
        <f t="array" aca="1" ref="V43" ca="1">IFERROR(INT(IF(VALUE(U43)=335370,_xlfn.LET(_xlpm.meika,INDEX(INDIRECT(Sheet2!$W$2&amp;"I"&amp;Sheet2!D43&amp;":P"&amp;Sheet2!D43),MATCH("在庫あり*",INDIRECT(Sheet2!$W$2&amp;"I"&amp;Sheet2!D43&amp;":P"&amp;Sheet2!D43),0)-1),_xlpm.con,MIN(A43,6),_xlpm.kakaku,_xlfn.XLOOKUP(_xlpm.meika,INDIRECT(Sheet2!$W$2&amp;"H"&amp;Sheet2!B43&amp;":H"&amp;Sheet2!D43),INDIRECT(Sheet2!$W$2&amp;"F"&amp;Sheet2!B43&amp;":F"&amp;Sheet2!D43),"",0,1),(_xlpm.kakaku+$T$2)/手数料),"")),"")</f>
        <v/>
      </c>
      <c r="X43" t="str" cm="1">
        <f t="array" aca="1" ref="X43" ca="1">IFERROR(IF(VALUE(U43)=335370,_xlfn.LET(_xlpm.con,MIN(A43,6),_xlpm.kakaku,_xlfn.XLOOKUP($Y$2:$Y$5&amp;$Z$2,INDIRECT(Sheet2!$W$2&amp;"H"&amp;Sheet2!B43&amp;":H"&amp;Sheet2!B43+_xlpm.con)&amp;INDIRECT(Sheet2!$W$2&amp;"G"&amp;Sheet2!B43&amp;":G"&amp;Sheet2!B43+_xlpm.con),INDIRECT(Sheet2!$W$2&amp;"F"&amp;Sheet2!B43&amp;":F"&amp;Sheet2!B43+_xlpm.con),"",0,1),INT(VALUE((IF(COUNT(_xlpm.kakaku)=1,_xlfn.TEXTJOIN("",,_xlpm.kakaku),LEFT(_xlfn.TEXTJOIN("/",,_xlpm.kakaku),FIND("/",_xlfn.TEXTJOIN("/",,_xlpm.kakaku))-1))+$T$2)/手数料))),""),"")</f>
        <v/>
      </c>
    </row>
    <row r="44" spans="1:24" x14ac:dyDescent="0.4">
      <c r="A44">
        <v>8</v>
      </c>
      <c r="B44">
        <v>573</v>
      </c>
      <c r="D44">
        <v>580</v>
      </c>
      <c r="E44" cm="1">
        <f t="array" aca="1" ref="E44" ca="1">IF(INDIRECT("Sheet1!"&amp;"B"&amp;ROW()) ="",VALUE(0),COUNTIF(INDIRECT(Sheet2!$W$2&amp;"$A:$A"),INDIRECT("Sheet1!"&amp;"B"&amp;ROW())))</f>
        <v>8</v>
      </c>
      <c r="F44" cm="1">
        <f t="array" aca="1" ref="F44" ca="1">_xlfn.LET(_xlpm.SS,_xlfn.XLOOKUP(INDIRECT("Sheet1!A"&amp;ROW()),Sheet5!A:A,Sheet5!G:G,"N",0,1),IF(OR(_xlpm.SS="N",AND(_xlpm.SS="Y",_xlfn.XLOOKUP(INDIRECT("Sheet1!A"&amp;ROW()),Sheet5!A:A,Sheet5!K:K,"N",0,1)="0")),0,1))</f>
        <v>0</v>
      </c>
      <c r="G44">
        <v>0</v>
      </c>
      <c r="L44" cm="1">
        <f t="array" aca="1" ref="L44" ca="1">_xlfn.XLOOKUP(INDIRECT("Sheet1!"&amp;"B"&amp;ROW()),INDIRECT(Sheet2!$W$2&amp;"$A:$A"),INDIRECT(Sheet2!$W$2&amp;"$D:$D"),VALUE(0),0,1)</f>
        <v>6</v>
      </c>
      <c r="M44">
        <v>0</v>
      </c>
      <c r="N44" cm="1">
        <f t="array" aca="1" ref="N44" ca="1">IFERROR(IF(AND(Sheet1!W44="",Sheet1!X44="",Sheet1!Y44=""),IF(OR(Sheet1!F44="❖",Sheet3!AC44="14:00",AND(F44=0,Sheet1!E44=""),AND(Sheet1!Q44=0,Sheet3!M44=0),AND(ABS(Sheet3!L44-Sheet1!S44)&lt;50,Sheet1!Q44=Sheet3!M44,Sheet3!AC44=VALUE(発送日))),0,1),1),0)</f>
        <v>0</v>
      </c>
      <c r="O44" cm="1">
        <f t="array" aca="1" ref="O44" ca="1">IF(INDIRECT("Sheet1!"&amp;"H"&amp;ROW())  &gt;=50,VALUE("10"),INDIRECT("A"&amp;ROW())-INDIRECT("Sheet1!"&amp;"H"&amp;ROW())  )</f>
        <v>2</v>
      </c>
      <c r="Q44">
        <v>0.85</v>
      </c>
      <c r="R44">
        <v>0.92</v>
      </c>
      <c r="S44" t="str" cm="1">
        <f t="array" aca="1" ref="S44" ca="1">IFERROR(IF(COUNTIF(V:V,"&lt;&gt;")&gt;0,V44,IF(VALUE(U44)=335370,_xlfn.LET(_xlpm.con,MIN(A44,6),_xlpm.kakaku,_xlfn.XLOOKUP($Y$2:$Y$5&amp;$Z$2,INDIRECT(Sheet2!$W$2&amp;"H"&amp;Sheet2!B44&amp;":H"&amp;Sheet2!B44+_xlpm.con)&amp;INDIRECT(Sheet2!$W$2&amp;"G"&amp;Sheet2!B44&amp;":G"&amp;Sheet2!B44+_xlpm.con),INDIRECT(Sheet2!$W$2&amp;"F"&amp;Sheet2!B44&amp;":F"&amp;Sheet2!B44+_xlpm.con),"",0,1),INT(VALUE((IF(COUNT(_xlpm.kakaku)=1,_xlfn.TEXTJOIN("",,_xlpm.kakaku),LEFT(_xlfn.TEXTJOIN("/",,_xlpm.kakaku),FIND("/",_xlfn.TEXTJOIN("/",,_xlpm.kakaku))-1))+$T$2)/手数料))),"")),"")</f>
        <v/>
      </c>
      <c r="T44">
        <v>300</v>
      </c>
      <c r="U44" t="s">
        <v>37</v>
      </c>
      <c r="V44" t="str" cm="1">
        <f t="array" aca="1" ref="V44" ca="1">IFERROR(INT(IF(VALUE(U44)=335370,_xlfn.LET(_xlpm.meika,INDEX(INDIRECT(Sheet2!$W$2&amp;"I"&amp;Sheet2!D44&amp;":P"&amp;Sheet2!D44),MATCH("在庫あり*",INDIRECT(Sheet2!$W$2&amp;"I"&amp;Sheet2!D44&amp;":P"&amp;Sheet2!D44),0)-1),_xlpm.con,MIN(A44,6),_xlpm.kakaku,_xlfn.XLOOKUP(_xlpm.meika,INDIRECT(Sheet2!$W$2&amp;"H"&amp;Sheet2!B44&amp;":H"&amp;Sheet2!D44),INDIRECT(Sheet2!$W$2&amp;"F"&amp;Sheet2!B44&amp;":F"&amp;Sheet2!D44),"",0,1),(_xlpm.kakaku+$T$2)/手数料),"")),"")</f>
        <v/>
      </c>
      <c r="X44" t="str" cm="1">
        <f t="array" aca="1" ref="X44" ca="1">IFERROR(IF(VALUE(U44)=335370,_xlfn.LET(_xlpm.con,MIN(A44,6),_xlpm.kakaku,_xlfn.XLOOKUP($Y$2:$Y$5&amp;$Z$2,INDIRECT(Sheet2!$W$2&amp;"H"&amp;Sheet2!B44&amp;":H"&amp;Sheet2!B44+_xlpm.con)&amp;INDIRECT(Sheet2!$W$2&amp;"G"&amp;Sheet2!B44&amp;":G"&amp;Sheet2!B44+_xlpm.con),INDIRECT(Sheet2!$W$2&amp;"F"&amp;Sheet2!B44&amp;":F"&amp;Sheet2!B44+_xlpm.con),"",0,1),INT(VALUE((IF(COUNT(_xlpm.kakaku)=1,_xlfn.TEXTJOIN("",,_xlpm.kakaku),LEFT(_xlfn.TEXTJOIN("/",,_xlpm.kakaku),FIND("/",_xlfn.TEXTJOIN("/",,_xlpm.kakaku))-1))+$T$2)/手数料))),""),"")</f>
        <v/>
      </c>
    </row>
    <row r="45" spans="1:24" x14ac:dyDescent="0.4">
      <c r="A45">
        <v>22</v>
      </c>
      <c r="B45">
        <v>581</v>
      </c>
      <c r="D45">
        <v>602</v>
      </c>
      <c r="E45" cm="1">
        <f t="array" aca="1" ref="E45" ca="1">IF(INDIRECT("Sheet1!"&amp;"B"&amp;ROW()) ="",VALUE(0),COUNTIF(INDIRECT(Sheet2!$W$2&amp;"$A:$A"),INDIRECT("Sheet1!"&amp;"B"&amp;ROW())))</f>
        <v>22</v>
      </c>
      <c r="F45" cm="1">
        <f t="array" aca="1" ref="F45" ca="1">_xlfn.LET(_xlpm.SS,_xlfn.XLOOKUP(INDIRECT("Sheet1!A"&amp;ROW()),Sheet5!A:A,Sheet5!G:G,"N",0,1),IF(OR(_xlpm.SS="N",AND(_xlpm.SS="Y",_xlfn.XLOOKUP(INDIRECT("Sheet1!A"&amp;ROW()),Sheet5!A:A,Sheet5!K:K,"N",0,1)="0")),0,1))</f>
        <v>1</v>
      </c>
      <c r="G45">
        <v>0</v>
      </c>
      <c r="L45" cm="1">
        <f t="array" aca="1" ref="L45" ca="1">_xlfn.XLOOKUP(INDIRECT("Sheet1!"&amp;"B"&amp;ROW()),INDIRECT(Sheet2!$W$2&amp;"$A:$A"),INDIRECT(Sheet2!$W$2&amp;"$D:$D"),VALUE(0),0,1)</f>
        <v>18</v>
      </c>
      <c r="M45">
        <v>0</v>
      </c>
      <c r="N45" cm="1">
        <f t="array" aca="1" ref="N45" ca="1">IFERROR(IF(AND(Sheet1!W45="",Sheet1!X45="",Sheet1!Y45=""),IF(OR(Sheet1!F45="❖",Sheet3!AC45="14:00",AND(F45=0,Sheet1!E45=""),AND(Sheet1!Q45=0,Sheet3!M45=0),AND(ABS(Sheet3!L45-Sheet1!S45)&lt;50,Sheet1!Q45=Sheet3!M45,Sheet3!AC45=VALUE(発送日))),0,1),1),0)</f>
        <v>0</v>
      </c>
      <c r="O45" cm="1">
        <f t="array" aca="1" ref="O45" ca="1">IF(INDIRECT("Sheet1!"&amp;"H"&amp;ROW())  &gt;=50,VALUE("10"),INDIRECT("A"&amp;ROW())-INDIRECT("Sheet1!"&amp;"H"&amp;ROW())  )</f>
        <v>4</v>
      </c>
      <c r="Q45">
        <v>0.85</v>
      </c>
      <c r="R45">
        <v>0.92</v>
      </c>
      <c r="S45" cm="1">
        <f t="array" aca="1" ref="S45" ca="1">IFERROR(IF(COUNTIF(V:V,"&lt;&gt;")&gt;0,V45,IF(VALUE(U45)=335370,_xlfn.LET(_xlpm.con,MIN(A45,6),_xlpm.kakaku,_xlfn.XLOOKUP($Y$2:$Y$5&amp;$Z$2,INDIRECT(Sheet2!$W$2&amp;"H"&amp;Sheet2!B45&amp;":H"&amp;Sheet2!B45+_xlpm.con)&amp;INDIRECT(Sheet2!$W$2&amp;"G"&amp;Sheet2!B45&amp;":G"&amp;Sheet2!B45+_xlpm.con),INDIRECT(Sheet2!$W$2&amp;"F"&amp;Sheet2!B45&amp;":F"&amp;Sheet2!B45+_xlpm.con),"",0,1),INT(VALUE((IF(COUNT(_xlpm.kakaku)=1,_xlfn.TEXTJOIN("",,_xlpm.kakaku),LEFT(_xlfn.TEXTJOIN("/",,_xlpm.kakaku),FIND("/",_xlfn.TEXTJOIN("/",,_xlpm.kakaku))-1))+$T$2)/手数料))),"")),"")</f>
        <v>7989</v>
      </c>
      <c r="T45">
        <v>300</v>
      </c>
      <c r="U45" t="s">
        <v>37</v>
      </c>
      <c r="V45" cm="1">
        <f t="array" aca="1" ref="V45" ca="1">IFERROR(INT(IF(VALUE(U45)=335370,_xlfn.LET(_xlpm.meika,INDEX(INDIRECT(Sheet2!$W$2&amp;"I"&amp;Sheet2!D45&amp;":P"&amp;Sheet2!D45),MATCH("在庫あり*",INDIRECT(Sheet2!$W$2&amp;"I"&amp;Sheet2!D45&amp;":P"&amp;Sheet2!D45),0)-1),_xlpm.con,MIN(A45,6),_xlpm.kakaku,_xlfn.XLOOKUP(_xlpm.meika,INDIRECT(Sheet2!$W$2&amp;"H"&amp;Sheet2!B45&amp;":H"&amp;Sheet2!D45),INDIRECT(Sheet2!$W$2&amp;"F"&amp;Sheet2!B45&amp;":F"&amp;Sheet2!D45),"",0,1),(_xlpm.kakaku+$T$2)/手数料),"")),"")</f>
        <v>7989</v>
      </c>
      <c r="X45" cm="1">
        <f t="array" aca="1" ref="X45" ca="1">IFERROR(IF(VALUE(U45)=335370,_xlfn.LET(_xlpm.con,MIN(A45,6),_xlpm.kakaku,_xlfn.XLOOKUP($Y$2:$Y$5&amp;$Z$2,INDIRECT(Sheet2!$W$2&amp;"H"&amp;Sheet2!B45&amp;":H"&amp;Sheet2!B45+_xlpm.con)&amp;INDIRECT(Sheet2!$W$2&amp;"G"&amp;Sheet2!B45&amp;":G"&amp;Sheet2!B45+_xlpm.con),INDIRECT(Sheet2!$W$2&amp;"F"&amp;Sheet2!B45&amp;":F"&amp;Sheet2!B45+_xlpm.con),"",0,1),INT(VALUE((IF(COUNT(_xlpm.kakaku)=1,_xlfn.TEXTJOIN("",,_xlpm.kakaku),LEFT(_xlfn.TEXTJOIN("/",,_xlpm.kakaku),FIND("/",_xlfn.TEXTJOIN("/",,_xlpm.kakaku))-1))+$T$2)/手数料))),""),"")</f>
        <v>8004</v>
      </c>
    </row>
    <row r="46" spans="1:24" x14ac:dyDescent="0.4">
      <c r="A46">
        <v>12</v>
      </c>
      <c r="B46">
        <v>603</v>
      </c>
      <c r="D46">
        <v>614</v>
      </c>
      <c r="E46" cm="1">
        <f t="array" aca="1" ref="E46" ca="1">IF(INDIRECT("Sheet1!"&amp;"B"&amp;ROW()) ="",VALUE(0),COUNTIF(INDIRECT(Sheet2!$W$2&amp;"$A:$A"),INDIRECT("Sheet1!"&amp;"B"&amp;ROW())))</f>
        <v>12</v>
      </c>
      <c r="F46" cm="1">
        <f t="array" aca="1" ref="F46" ca="1">_xlfn.LET(_xlpm.SS,_xlfn.XLOOKUP(INDIRECT("Sheet1!A"&amp;ROW()),Sheet5!A:A,Sheet5!G:G,"N",0,1),IF(OR(_xlpm.SS="N",AND(_xlpm.SS="Y",_xlfn.XLOOKUP(INDIRECT("Sheet1!A"&amp;ROW()),Sheet5!A:A,Sheet5!K:K,"N",0,1)="0")),0,1))</f>
        <v>1</v>
      </c>
      <c r="G46">
        <v>0</v>
      </c>
      <c r="L46" cm="1">
        <f t="array" aca="1" ref="L46" ca="1">_xlfn.XLOOKUP(INDIRECT("Sheet1!"&amp;"B"&amp;ROW()),INDIRECT(Sheet2!$W$2&amp;"$A:$A"),INDIRECT(Sheet2!$W$2&amp;"$D:$D"),VALUE(0),0,1)</f>
        <v>10</v>
      </c>
      <c r="M46">
        <v>0</v>
      </c>
      <c r="N46" cm="1">
        <f t="array" aca="1" ref="N46" ca="1">IFERROR(IF(AND(Sheet1!W46="",Sheet1!X46="",Sheet1!Y46=""),IF(OR(Sheet1!F46="❖",Sheet3!AC46="14:00",AND(F46=0,Sheet1!E46=""),AND(Sheet1!Q46=0,Sheet3!M46=0),AND(ABS(Sheet3!L46-Sheet1!S46)&lt;50,Sheet1!Q46=Sheet3!M46,Sheet3!AC46=VALUE(発送日))),0,1),1),0)</f>
        <v>0</v>
      </c>
      <c r="O46" cm="1">
        <f t="array" aca="1" ref="O46" ca="1">IF(INDIRECT("Sheet1!"&amp;"H"&amp;ROW())  &gt;=50,VALUE("10"),INDIRECT("A"&amp;ROW())-INDIRECT("Sheet1!"&amp;"H"&amp;ROW())  )</f>
        <v>2</v>
      </c>
      <c r="Q46">
        <v>0.85</v>
      </c>
      <c r="R46">
        <v>0.92</v>
      </c>
      <c r="S46" cm="1">
        <f t="array" aca="1" ref="S46" ca="1">IFERROR(IF(COUNTIF(V:V,"&lt;&gt;")&gt;0,V46,IF(VALUE(U46)=335370,_xlfn.LET(_xlpm.con,MIN(A46,6),_xlpm.kakaku,_xlfn.XLOOKUP($Y$2:$Y$5&amp;$Z$2,INDIRECT(Sheet2!$W$2&amp;"H"&amp;Sheet2!B46&amp;":H"&amp;Sheet2!B46+_xlpm.con)&amp;INDIRECT(Sheet2!$W$2&amp;"G"&amp;Sheet2!B46&amp;":G"&amp;Sheet2!B46+_xlpm.con),INDIRECT(Sheet2!$W$2&amp;"F"&amp;Sheet2!B46&amp;":F"&amp;Sheet2!B46+_xlpm.con),"",0,1),INT(VALUE((IF(COUNT(_xlpm.kakaku)=1,_xlfn.TEXTJOIN("",,_xlpm.kakaku),LEFT(_xlfn.TEXTJOIN("/",,_xlpm.kakaku),FIND("/",_xlfn.TEXTJOIN("/",,_xlpm.kakaku))-1))+$T$2)/手数料))),"")),"")</f>
        <v>4239</v>
      </c>
      <c r="T46">
        <v>300</v>
      </c>
      <c r="U46" t="s">
        <v>37</v>
      </c>
      <c r="V46" cm="1">
        <f t="array" aca="1" ref="V46" ca="1">IFERROR(INT(IF(VALUE(U46)=335370,_xlfn.LET(_xlpm.meika,INDEX(INDIRECT(Sheet2!$W$2&amp;"I"&amp;Sheet2!D46&amp;":P"&amp;Sheet2!D46),MATCH("在庫あり*",INDIRECT(Sheet2!$W$2&amp;"I"&amp;Sheet2!D46&amp;":P"&amp;Sheet2!D46),0)-1),_xlpm.con,MIN(A46,6),_xlpm.kakaku,_xlfn.XLOOKUP(_xlpm.meika,INDIRECT(Sheet2!$W$2&amp;"H"&amp;Sheet2!B46&amp;":H"&amp;Sheet2!D46),INDIRECT(Sheet2!$W$2&amp;"F"&amp;Sheet2!B46&amp;":F"&amp;Sheet2!D46),"",0,1),(_xlpm.kakaku+$T$2)/手数料),"")),"")</f>
        <v>4239</v>
      </c>
      <c r="X46" cm="1">
        <f t="array" aca="1" ref="X46" ca="1">IFERROR(IF(VALUE(U46)=335370,_xlfn.LET(_xlpm.con,MIN(A46,6),_xlpm.kakaku,_xlfn.XLOOKUP($Y$2:$Y$5&amp;$Z$2,INDIRECT(Sheet2!$W$2&amp;"H"&amp;Sheet2!B46&amp;":H"&amp;Sheet2!B46+_xlpm.con)&amp;INDIRECT(Sheet2!$W$2&amp;"G"&amp;Sheet2!B46&amp;":G"&amp;Sheet2!B46+_xlpm.con),INDIRECT(Sheet2!$W$2&amp;"F"&amp;Sheet2!B46&amp;":F"&amp;Sheet2!B46+_xlpm.con),"",0,1),INT(VALUE((IF(COUNT(_xlpm.kakaku)=1,_xlfn.TEXTJOIN("",,_xlpm.kakaku),LEFT(_xlfn.TEXTJOIN("/",,_xlpm.kakaku),FIND("/",_xlfn.TEXTJOIN("/",,_xlpm.kakaku))-1))+$T$2)/手数料))),""),"")</f>
        <v>4239</v>
      </c>
    </row>
    <row r="47" spans="1:24" x14ac:dyDescent="0.4">
      <c r="A47">
        <v>12</v>
      </c>
      <c r="B47">
        <v>615</v>
      </c>
      <c r="D47">
        <v>626</v>
      </c>
      <c r="E47" cm="1">
        <f t="array" aca="1" ref="E47" ca="1">IF(INDIRECT("Sheet1!"&amp;"B"&amp;ROW()) ="",VALUE(0),COUNTIF(INDIRECT(Sheet2!$W$2&amp;"$A:$A"),INDIRECT("Sheet1!"&amp;"B"&amp;ROW())))</f>
        <v>12</v>
      </c>
      <c r="F47" cm="1">
        <f t="array" aca="1" ref="F47" ca="1">_xlfn.LET(_xlpm.SS,_xlfn.XLOOKUP(INDIRECT("Sheet1!A"&amp;ROW()),Sheet5!A:A,Sheet5!G:G,"N",0,1),IF(OR(_xlpm.SS="N",AND(_xlpm.SS="Y",_xlfn.XLOOKUP(INDIRECT("Sheet1!A"&amp;ROW()),Sheet5!A:A,Sheet5!K:K,"N",0,1)="0")),0,1))</f>
        <v>0</v>
      </c>
      <c r="G47">
        <v>0</v>
      </c>
      <c r="L47" cm="1">
        <f t="array" aca="1" ref="L47" ca="1">_xlfn.XLOOKUP(INDIRECT("Sheet1!"&amp;"B"&amp;ROW()),INDIRECT(Sheet2!$W$2&amp;"$A:$A"),INDIRECT(Sheet2!$W$2&amp;"$D:$D"),VALUE(0),0,1)</f>
        <v>10</v>
      </c>
      <c r="M47">
        <v>0</v>
      </c>
      <c r="N47" cm="1">
        <f t="array" aca="1" ref="N47" ca="1">IFERROR(IF(AND(Sheet1!W47="",Sheet1!X47="",Sheet1!Y47=""),IF(OR(Sheet1!F47="❖",Sheet3!AC47="14:00",AND(F47=0,Sheet1!E47=""),AND(Sheet1!Q47=0,Sheet3!M47=0),AND(ABS(Sheet3!L47-Sheet1!S47)&lt;50,Sheet1!Q47=Sheet3!M47,Sheet3!AC47=VALUE(発送日))),0,1),1),0)</f>
        <v>0</v>
      </c>
      <c r="O47" cm="1">
        <f t="array" aca="1" ref="O47" ca="1">IF(INDIRECT("Sheet1!"&amp;"H"&amp;ROW())  &gt;=50,VALUE("10"),INDIRECT("A"&amp;ROW())-INDIRECT("Sheet1!"&amp;"H"&amp;ROW())  )</f>
        <v>2</v>
      </c>
      <c r="Q47">
        <v>0.85</v>
      </c>
      <c r="R47">
        <v>0.92</v>
      </c>
      <c r="S47" t="str" cm="1">
        <f t="array" aca="1" ref="S47" ca="1">IFERROR(IF(COUNTIF(V:V,"&lt;&gt;")&gt;0,V47,IF(VALUE(U47)=335370,_xlfn.LET(_xlpm.con,MIN(A47,6),_xlpm.kakaku,_xlfn.XLOOKUP($Y$2:$Y$5&amp;$Z$2,INDIRECT(Sheet2!$W$2&amp;"H"&amp;Sheet2!B47&amp;":H"&amp;Sheet2!B47+_xlpm.con)&amp;INDIRECT(Sheet2!$W$2&amp;"G"&amp;Sheet2!B47&amp;":G"&amp;Sheet2!B47+_xlpm.con),INDIRECT(Sheet2!$W$2&amp;"F"&amp;Sheet2!B47&amp;":F"&amp;Sheet2!B47+_xlpm.con),"",0,1),INT(VALUE((IF(COUNT(_xlpm.kakaku)=1,_xlfn.TEXTJOIN("",,_xlpm.kakaku),LEFT(_xlfn.TEXTJOIN("/",,_xlpm.kakaku),FIND("/",_xlfn.TEXTJOIN("/",,_xlpm.kakaku))-1))+$T$2)/手数料))),"")),"")</f>
        <v/>
      </c>
      <c r="T47">
        <v>300</v>
      </c>
      <c r="U47" t="s">
        <v>37</v>
      </c>
      <c r="V47" t="str" cm="1">
        <f t="array" aca="1" ref="V47" ca="1">IFERROR(INT(IF(VALUE(U47)=335370,_xlfn.LET(_xlpm.meika,INDEX(INDIRECT(Sheet2!$W$2&amp;"I"&amp;Sheet2!D47&amp;":P"&amp;Sheet2!D47),MATCH("在庫あり*",INDIRECT(Sheet2!$W$2&amp;"I"&amp;Sheet2!D47&amp;":P"&amp;Sheet2!D47),0)-1),_xlpm.con,MIN(A47,6),_xlpm.kakaku,_xlfn.XLOOKUP(_xlpm.meika,INDIRECT(Sheet2!$W$2&amp;"H"&amp;Sheet2!B47&amp;":H"&amp;Sheet2!D47),INDIRECT(Sheet2!$W$2&amp;"F"&amp;Sheet2!B47&amp;":F"&amp;Sheet2!D47),"",0,1),(_xlpm.kakaku+$T$2)/手数料),"")),"")</f>
        <v/>
      </c>
      <c r="X47" t="str" cm="1">
        <f t="array" aca="1" ref="X47" ca="1">IFERROR(IF(VALUE(U47)=335370,_xlfn.LET(_xlpm.con,MIN(A47,6),_xlpm.kakaku,_xlfn.XLOOKUP($Y$2:$Y$5&amp;$Z$2,INDIRECT(Sheet2!$W$2&amp;"H"&amp;Sheet2!B47&amp;":H"&amp;Sheet2!B47+_xlpm.con)&amp;INDIRECT(Sheet2!$W$2&amp;"G"&amp;Sheet2!B47&amp;":G"&amp;Sheet2!B47+_xlpm.con),INDIRECT(Sheet2!$W$2&amp;"F"&amp;Sheet2!B47&amp;":F"&amp;Sheet2!B47+_xlpm.con),"",0,1),INT(VALUE((IF(COUNT(_xlpm.kakaku)=1,_xlfn.TEXTJOIN("",,_xlpm.kakaku),LEFT(_xlfn.TEXTJOIN("/",,_xlpm.kakaku),FIND("/",_xlfn.TEXTJOIN("/",,_xlpm.kakaku))-1))+$T$2)/手数料))),""),"")</f>
        <v/>
      </c>
    </row>
    <row r="48" spans="1:24" x14ac:dyDescent="0.4">
      <c r="A48">
        <v>17</v>
      </c>
      <c r="B48">
        <v>627</v>
      </c>
      <c r="D48">
        <v>643</v>
      </c>
      <c r="E48" cm="1">
        <f t="array" aca="1" ref="E48" ca="1">IF(INDIRECT("Sheet1!"&amp;"B"&amp;ROW()) ="",VALUE(0),COUNTIF(INDIRECT(Sheet2!$W$2&amp;"$A:$A"),INDIRECT("Sheet1!"&amp;"B"&amp;ROW())))</f>
        <v>17</v>
      </c>
      <c r="F48" cm="1">
        <f t="array" aca="1" ref="F48" ca="1">_xlfn.LET(_xlpm.SS,_xlfn.XLOOKUP(INDIRECT("Sheet1!A"&amp;ROW()),Sheet5!A:A,Sheet5!G:G,"N",0,1),IF(OR(_xlpm.SS="N",AND(_xlpm.SS="Y",_xlfn.XLOOKUP(INDIRECT("Sheet1!A"&amp;ROW()),Sheet5!A:A,Sheet5!K:K,"N",0,1)="0")),0,1))</f>
        <v>0</v>
      </c>
      <c r="G48">
        <v>0</v>
      </c>
      <c r="L48" cm="1">
        <f t="array" aca="1" ref="L48" ca="1">_xlfn.XLOOKUP(INDIRECT("Sheet1!"&amp;"B"&amp;ROW()),INDIRECT(Sheet2!$W$2&amp;"$A:$A"),INDIRECT(Sheet2!$W$2&amp;"$D:$D"),VALUE(0),0,1)</f>
        <v>13</v>
      </c>
      <c r="M48">
        <v>0</v>
      </c>
      <c r="N48" cm="1">
        <f t="array" aca="1" ref="N48" ca="1">IFERROR(IF(AND(Sheet1!W48="",Sheet1!X48="",Sheet1!Y48=""),IF(OR(Sheet1!F48="❖",Sheet3!AC48="14:00",AND(F48=0,Sheet1!E48=""),AND(Sheet1!Q48=0,Sheet3!M48=0),AND(ABS(Sheet3!L48-Sheet1!S48)&lt;50,Sheet1!Q48=Sheet3!M48,Sheet3!AC48=VALUE(発送日))),0,1),1),0)</f>
        <v>0</v>
      </c>
      <c r="O48" cm="1">
        <f t="array" aca="1" ref="O48" ca="1">IF(INDIRECT("Sheet1!"&amp;"H"&amp;ROW())  &gt;=50,VALUE("10"),INDIRECT("A"&amp;ROW())-INDIRECT("Sheet1!"&amp;"H"&amp;ROW())  )</f>
        <v>4</v>
      </c>
      <c r="Q48">
        <v>0.85</v>
      </c>
      <c r="R48">
        <v>0.92</v>
      </c>
      <c r="S48" t="str" cm="1">
        <f t="array" aca="1" ref="S48" ca="1">IFERROR(IF(COUNTIF(V:V,"&lt;&gt;")&gt;0,V48,IF(VALUE(U48)=335370,_xlfn.LET(_xlpm.con,MIN(A48,6),_xlpm.kakaku,_xlfn.XLOOKUP($Y$2:$Y$5&amp;$Z$2,INDIRECT(Sheet2!$W$2&amp;"H"&amp;Sheet2!B48&amp;":H"&amp;Sheet2!B48+_xlpm.con)&amp;INDIRECT(Sheet2!$W$2&amp;"G"&amp;Sheet2!B48&amp;":G"&amp;Sheet2!B48+_xlpm.con),INDIRECT(Sheet2!$W$2&amp;"F"&amp;Sheet2!B48&amp;":F"&amp;Sheet2!B48+_xlpm.con),"",0,1),INT(VALUE((IF(COUNT(_xlpm.kakaku)=1,_xlfn.TEXTJOIN("",,_xlpm.kakaku),LEFT(_xlfn.TEXTJOIN("/",,_xlpm.kakaku),FIND("/",_xlfn.TEXTJOIN("/",,_xlpm.kakaku))-1))+$T$2)/手数料))),"")),"")</f>
        <v/>
      </c>
      <c r="T48">
        <v>300</v>
      </c>
      <c r="U48" t="s">
        <v>37</v>
      </c>
      <c r="V48" t="str" cm="1">
        <f t="array" aca="1" ref="V48" ca="1">IFERROR(INT(IF(VALUE(U48)=335370,_xlfn.LET(_xlpm.meika,INDEX(INDIRECT(Sheet2!$W$2&amp;"I"&amp;Sheet2!D48&amp;":P"&amp;Sheet2!D48),MATCH("在庫あり*",INDIRECT(Sheet2!$W$2&amp;"I"&amp;Sheet2!D48&amp;":P"&amp;Sheet2!D48),0)-1),_xlpm.con,MIN(A48,6),_xlpm.kakaku,_xlfn.XLOOKUP(_xlpm.meika,INDIRECT(Sheet2!$W$2&amp;"H"&amp;Sheet2!B48&amp;":H"&amp;Sheet2!D48),INDIRECT(Sheet2!$W$2&amp;"F"&amp;Sheet2!B48&amp;":F"&amp;Sheet2!D48),"",0,1),(_xlpm.kakaku+$T$2)/手数料),"")),"")</f>
        <v/>
      </c>
      <c r="X48" t="str" cm="1">
        <f t="array" aca="1" ref="X48" ca="1">IFERROR(IF(VALUE(U48)=335370,_xlfn.LET(_xlpm.con,MIN(A48,6),_xlpm.kakaku,_xlfn.XLOOKUP($Y$2:$Y$5&amp;$Z$2,INDIRECT(Sheet2!$W$2&amp;"H"&amp;Sheet2!B48&amp;":H"&amp;Sheet2!B48+_xlpm.con)&amp;INDIRECT(Sheet2!$W$2&amp;"G"&amp;Sheet2!B48&amp;":G"&amp;Sheet2!B48+_xlpm.con),INDIRECT(Sheet2!$W$2&amp;"F"&amp;Sheet2!B48&amp;":F"&amp;Sheet2!B48+_xlpm.con),"",0,1),INT(VALUE((IF(COUNT(_xlpm.kakaku)=1,_xlfn.TEXTJOIN("",,_xlpm.kakaku),LEFT(_xlfn.TEXTJOIN("/",,_xlpm.kakaku),FIND("/",_xlfn.TEXTJOIN("/",,_xlpm.kakaku))-1))+$T$2)/手数料))),""),"")</f>
        <v/>
      </c>
    </row>
    <row r="49" spans="1:24" x14ac:dyDescent="0.4">
      <c r="A49">
        <v>23</v>
      </c>
      <c r="B49">
        <v>644</v>
      </c>
      <c r="D49">
        <v>666</v>
      </c>
      <c r="E49" cm="1">
        <f t="array" aca="1" ref="E49" ca="1">IF(INDIRECT("Sheet1!"&amp;"B"&amp;ROW()) ="",VALUE(0),COUNTIF(INDIRECT(Sheet2!$W$2&amp;"$A:$A"),INDIRECT("Sheet1!"&amp;"B"&amp;ROW())))</f>
        <v>23</v>
      </c>
      <c r="F49" cm="1">
        <f t="array" aca="1" ref="F49" ca="1">_xlfn.LET(_xlpm.SS,_xlfn.XLOOKUP(INDIRECT("Sheet1!A"&amp;ROW()),Sheet5!A:A,Sheet5!G:G,"N",0,1),IF(OR(_xlpm.SS="N",AND(_xlpm.SS="Y",_xlfn.XLOOKUP(INDIRECT("Sheet1!A"&amp;ROW()),Sheet5!A:A,Sheet5!K:K,"N",0,1)="0")),0,1))</f>
        <v>0</v>
      </c>
      <c r="G49">
        <v>0</v>
      </c>
      <c r="L49" cm="1">
        <f t="array" aca="1" ref="L49" ca="1">_xlfn.XLOOKUP(INDIRECT("Sheet1!"&amp;"B"&amp;ROW()),INDIRECT(Sheet2!$W$2&amp;"$A:$A"),INDIRECT(Sheet2!$W$2&amp;"$D:$D"),VALUE(0),0,1)</f>
        <v>19</v>
      </c>
      <c r="M49">
        <v>0</v>
      </c>
      <c r="N49" cm="1">
        <f t="array" aca="1" ref="N49" ca="1">IFERROR(IF(AND(Sheet1!W49="",Sheet1!X49="",Sheet1!Y49=""),IF(OR(Sheet1!F49="❖",Sheet3!AC49="14:00",AND(F49=0,Sheet1!E49=""),AND(Sheet1!Q49=0,Sheet3!M49=0),AND(ABS(Sheet3!L49-Sheet1!S49)&lt;50,Sheet1!Q49=Sheet3!M49,Sheet3!AC49=VALUE(発送日))),0,1),1),0)</f>
        <v>0</v>
      </c>
      <c r="O49" cm="1">
        <f t="array" aca="1" ref="O49" ca="1">IF(INDIRECT("Sheet1!"&amp;"H"&amp;ROW())  &gt;=50,VALUE("10"),INDIRECT("A"&amp;ROW())-INDIRECT("Sheet1!"&amp;"H"&amp;ROW())  )</f>
        <v>4</v>
      </c>
      <c r="Q49">
        <v>0.85</v>
      </c>
      <c r="R49">
        <v>0.92</v>
      </c>
      <c r="S49" t="str" cm="1">
        <f t="array" aca="1" ref="S49" ca="1">IFERROR(IF(COUNTIF(V:V,"&lt;&gt;")&gt;0,V49,IF(VALUE(U49)=335370,_xlfn.LET(_xlpm.con,MIN(A49,6),_xlpm.kakaku,_xlfn.XLOOKUP($Y$2:$Y$5&amp;$Z$2,INDIRECT(Sheet2!$W$2&amp;"H"&amp;Sheet2!B49&amp;":H"&amp;Sheet2!B49+_xlpm.con)&amp;INDIRECT(Sheet2!$W$2&amp;"G"&amp;Sheet2!B49&amp;":G"&amp;Sheet2!B49+_xlpm.con),INDIRECT(Sheet2!$W$2&amp;"F"&amp;Sheet2!B49&amp;":F"&amp;Sheet2!B49+_xlpm.con),"",0,1),INT(VALUE((IF(COUNT(_xlpm.kakaku)=1,_xlfn.TEXTJOIN("",,_xlpm.kakaku),LEFT(_xlfn.TEXTJOIN("/",,_xlpm.kakaku),FIND("/",_xlfn.TEXTJOIN("/",,_xlpm.kakaku))-1))+$T$2)/手数料))),"")),"")</f>
        <v/>
      </c>
      <c r="T49">
        <v>300</v>
      </c>
      <c r="U49" t="s">
        <v>37</v>
      </c>
      <c r="V49" t="str" cm="1">
        <f t="array" aca="1" ref="V49" ca="1">IFERROR(INT(IF(VALUE(U49)=335370,_xlfn.LET(_xlpm.meika,INDEX(INDIRECT(Sheet2!$W$2&amp;"I"&amp;Sheet2!D49&amp;":P"&amp;Sheet2!D49),MATCH("在庫あり*",INDIRECT(Sheet2!$W$2&amp;"I"&amp;Sheet2!D49&amp;":P"&amp;Sheet2!D49),0)-1),_xlpm.con,MIN(A49,6),_xlpm.kakaku,_xlfn.XLOOKUP(_xlpm.meika,INDIRECT(Sheet2!$W$2&amp;"H"&amp;Sheet2!B49&amp;":H"&amp;Sheet2!D49),INDIRECT(Sheet2!$W$2&amp;"F"&amp;Sheet2!B49&amp;":F"&amp;Sheet2!D49),"",0,1),(_xlpm.kakaku+$T$2)/手数料),"")),"")</f>
        <v/>
      </c>
      <c r="X49" t="str" cm="1">
        <f t="array" aca="1" ref="X49" ca="1">IFERROR(IF(VALUE(U49)=335370,_xlfn.LET(_xlpm.con,MIN(A49,6),_xlpm.kakaku,_xlfn.XLOOKUP($Y$2:$Y$5&amp;$Z$2,INDIRECT(Sheet2!$W$2&amp;"H"&amp;Sheet2!B49&amp;":H"&amp;Sheet2!B49+_xlpm.con)&amp;INDIRECT(Sheet2!$W$2&amp;"G"&amp;Sheet2!B49&amp;":G"&amp;Sheet2!B49+_xlpm.con),INDIRECT(Sheet2!$W$2&amp;"F"&amp;Sheet2!B49&amp;":F"&amp;Sheet2!B49+_xlpm.con),"",0,1),INT(VALUE((IF(COUNT(_xlpm.kakaku)=1,_xlfn.TEXTJOIN("",,_xlpm.kakaku),LEFT(_xlfn.TEXTJOIN("/",,_xlpm.kakaku),FIND("/",_xlfn.TEXTJOIN("/",,_xlpm.kakaku))-1))+$T$2)/手数料))),""),"")</f>
        <v/>
      </c>
    </row>
    <row r="50" spans="1:24" x14ac:dyDescent="0.4">
      <c r="A50">
        <v>19</v>
      </c>
      <c r="B50">
        <v>667</v>
      </c>
      <c r="D50">
        <v>685</v>
      </c>
      <c r="E50" cm="1">
        <f t="array" aca="1" ref="E50" ca="1">IF(INDIRECT("Sheet1!"&amp;"B"&amp;ROW()) ="",VALUE(0),COUNTIF(INDIRECT(Sheet2!$W$2&amp;"$A:$A"),INDIRECT("Sheet1!"&amp;"B"&amp;ROW())))</f>
        <v>19</v>
      </c>
      <c r="F50" cm="1">
        <f t="array" aca="1" ref="F50" ca="1">_xlfn.LET(_xlpm.SS,_xlfn.XLOOKUP(INDIRECT("Sheet1!A"&amp;ROW()),Sheet5!A:A,Sheet5!G:G,"N",0,1),IF(OR(_xlpm.SS="N",AND(_xlpm.SS="Y",_xlfn.XLOOKUP(INDIRECT("Sheet1!A"&amp;ROW()),Sheet5!A:A,Sheet5!K:K,"N",0,1)="0")),0,1))</f>
        <v>0</v>
      </c>
      <c r="G50">
        <v>0</v>
      </c>
      <c r="L50" cm="1">
        <f t="array" aca="1" ref="L50" ca="1">_xlfn.XLOOKUP(INDIRECT("Sheet1!"&amp;"B"&amp;ROW()),INDIRECT(Sheet2!$W$2&amp;"$A:$A"),INDIRECT(Sheet2!$W$2&amp;"$D:$D"),VALUE(0),0,1)</f>
        <v>15</v>
      </c>
      <c r="M50">
        <v>0</v>
      </c>
      <c r="N50" cm="1">
        <f t="array" aca="1" ref="N50" ca="1">IFERROR(IF(AND(Sheet1!W50="",Sheet1!X50="",Sheet1!Y50=""),IF(OR(Sheet1!F50="❖",Sheet3!AC50="14:00",AND(F50=0,Sheet1!E50=""),AND(Sheet1!Q50=0,Sheet3!M50=0),AND(ABS(Sheet3!L50-Sheet1!S50)&lt;50,Sheet1!Q50=Sheet3!M50,Sheet3!AC50=VALUE(発送日))),0,1),1),0)</f>
        <v>0</v>
      </c>
      <c r="O50" cm="1">
        <f t="array" aca="1" ref="O50" ca="1">IF(INDIRECT("Sheet1!"&amp;"H"&amp;ROW())  &gt;=50,VALUE("10"),INDIRECT("A"&amp;ROW())-INDIRECT("Sheet1!"&amp;"H"&amp;ROW())  )</f>
        <v>4</v>
      </c>
      <c r="Q50">
        <v>0.85</v>
      </c>
      <c r="R50">
        <v>0.92</v>
      </c>
      <c r="S50" t="str" cm="1">
        <f t="array" aca="1" ref="S50" ca="1">IFERROR(IF(COUNTIF(V:V,"&lt;&gt;")&gt;0,V50,IF(VALUE(U50)=335370,_xlfn.LET(_xlpm.con,MIN(A50,6),_xlpm.kakaku,_xlfn.XLOOKUP($Y$2:$Y$5&amp;$Z$2,INDIRECT(Sheet2!$W$2&amp;"H"&amp;Sheet2!B50&amp;":H"&amp;Sheet2!B50+_xlpm.con)&amp;INDIRECT(Sheet2!$W$2&amp;"G"&amp;Sheet2!B50&amp;":G"&amp;Sheet2!B50+_xlpm.con),INDIRECT(Sheet2!$W$2&amp;"F"&amp;Sheet2!B50&amp;":F"&amp;Sheet2!B50+_xlpm.con),"",0,1),INT(VALUE((IF(COUNT(_xlpm.kakaku)=1,_xlfn.TEXTJOIN("",,_xlpm.kakaku),LEFT(_xlfn.TEXTJOIN("/",,_xlpm.kakaku),FIND("/",_xlfn.TEXTJOIN("/",,_xlpm.kakaku))-1))+$T$2)/手数料))),"")),"")</f>
        <v/>
      </c>
      <c r="T50">
        <v>300</v>
      </c>
      <c r="U50" t="s">
        <v>37</v>
      </c>
      <c r="V50" t="str" cm="1">
        <f t="array" aca="1" ref="V50" ca="1">IFERROR(INT(IF(VALUE(U50)=335370,_xlfn.LET(_xlpm.meika,INDEX(INDIRECT(Sheet2!$W$2&amp;"I"&amp;Sheet2!D50&amp;":P"&amp;Sheet2!D50),MATCH("在庫あり*",INDIRECT(Sheet2!$W$2&amp;"I"&amp;Sheet2!D50&amp;":P"&amp;Sheet2!D50),0)-1),_xlpm.con,MIN(A50,6),_xlpm.kakaku,_xlfn.XLOOKUP(_xlpm.meika,INDIRECT(Sheet2!$W$2&amp;"H"&amp;Sheet2!B50&amp;":H"&amp;Sheet2!D50),INDIRECT(Sheet2!$W$2&amp;"F"&amp;Sheet2!B50&amp;":F"&amp;Sheet2!D50),"",0,1),(_xlpm.kakaku+$T$2)/手数料),"")),"")</f>
        <v/>
      </c>
      <c r="X50" t="str" cm="1">
        <f t="array" aca="1" ref="X50" ca="1">IFERROR(IF(VALUE(U50)=335370,_xlfn.LET(_xlpm.con,MIN(A50,6),_xlpm.kakaku,_xlfn.XLOOKUP($Y$2:$Y$5&amp;$Z$2,INDIRECT(Sheet2!$W$2&amp;"H"&amp;Sheet2!B50&amp;":H"&amp;Sheet2!B50+_xlpm.con)&amp;INDIRECT(Sheet2!$W$2&amp;"G"&amp;Sheet2!B50&amp;":G"&amp;Sheet2!B50+_xlpm.con),INDIRECT(Sheet2!$W$2&amp;"F"&amp;Sheet2!B50&amp;":F"&amp;Sheet2!B50+_xlpm.con),"",0,1),INT(VALUE((IF(COUNT(_xlpm.kakaku)=1,_xlfn.TEXTJOIN("",,_xlpm.kakaku),LEFT(_xlfn.TEXTJOIN("/",,_xlpm.kakaku),FIND("/",_xlfn.TEXTJOIN("/",,_xlpm.kakaku))-1))+$T$2)/手数料))),""),"")</f>
        <v/>
      </c>
    </row>
    <row r="51" spans="1:24" x14ac:dyDescent="0.4">
      <c r="A51">
        <v>15</v>
      </c>
      <c r="B51">
        <v>686</v>
      </c>
      <c r="D51">
        <v>700</v>
      </c>
      <c r="E51" cm="1">
        <f t="array" aca="1" ref="E51" ca="1">IF(INDIRECT("Sheet1!"&amp;"B"&amp;ROW()) ="",VALUE(0),COUNTIF(INDIRECT(Sheet2!$W$2&amp;"$A:$A"),INDIRECT("Sheet1!"&amp;"B"&amp;ROW())))</f>
        <v>15</v>
      </c>
      <c r="F51" cm="1">
        <f t="array" aca="1" ref="F51" ca="1">_xlfn.LET(_xlpm.SS,_xlfn.XLOOKUP(INDIRECT("Sheet1!A"&amp;ROW()),Sheet5!A:A,Sheet5!G:G,"N",0,1),IF(OR(_xlpm.SS="N",AND(_xlpm.SS="Y",_xlfn.XLOOKUP(INDIRECT("Sheet1!A"&amp;ROW()),Sheet5!A:A,Sheet5!K:K,"N",0,1)="0")),0,1))</f>
        <v>0</v>
      </c>
      <c r="G51">
        <v>0</v>
      </c>
      <c r="L51" cm="1">
        <f t="array" aca="1" ref="L51" ca="1">_xlfn.XLOOKUP(INDIRECT("Sheet1!"&amp;"B"&amp;ROW()),INDIRECT(Sheet2!$W$2&amp;"$A:$A"),INDIRECT(Sheet2!$W$2&amp;"$D:$D"),VALUE(0),0,1)</f>
        <v>11</v>
      </c>
      <c r="M51">
        <v>0</v>
      </c>
      <c r="N51" cm="1">
        <f t="array" aca="1" ref="N51" ca="1">IFERROR(IF(AND(Sheet1!W51="",Sheet1!X51="",Sheet1!Y51=""),IF(OR(Sheet1!F51="❖",Sheet3!AC51="14:00",AND(F51=0,Sheet1!E51=""),AND(Sheet1!Q51=0,Sheet3!M51=0),AND(ABS(Sheet3!L51-Sheet1!S51)&lt;50,Sheet1!Q51=Sheet3!M51,Sheet3!AC51=VALUE(発送日))),0,1),1),0)</f>
        <v>0</v>
      </c>
      <c r="O51" cm="1">
        <f t="array" aca="1" ref="O51" ca="1">IF(INDIRECT("Sheet1!"&amp;"H"&amp;ROW())  &gt;=50,VALUE("10"),INDIRECT("A"&amp;ROW())-INDIRECT("Sheet1!"&amp;"H"&amp;ROW())  )</f>
        <v>4</v>
      </c>
      <c r="Q51">
        <v>0.85</v>
      </c>
      <c r="R51">
        <v>0.92</v>
      </c>
      <c r="S51" t="str" cm="1">
        <f t="array" aca="1" ref="S51" ca="1">IFERROR(IF(COUNTIF(V:V,"&lt;&gt;")&gt;0,V51,IF(VALUE(U51)=335370,_xlfn.LET(_xlpm.con,MIN(A51,6),_xlpm.kakaku,_xlfn.XLOOKUP($Y$2:$Y$5&amp;$Z$2,INDIRECT(Sheet2!$W$2&amp;"H"&amp;Sheet2!B51&amp;":H"&amp;Sheet2!B51+_xlpm.con)&amp;INDIRECT(Sheet2!$W$2&amp;"G"&amp;Sheet2!B51&amp;":G"&amp;Sheet2!B51+_xlpm.con),INDIRECT(Sheet2!$W$2&amp;"F"&amp;Sheet2!B51&amp;":F"&amp;Sheet2!B51+_xlpm.con),"",0,1),INT(VALUE((IF(COUNT(_xlpm.kakaku)=1,_xlfn.TEXTJOIN("",,_xlpm.kakaku),LEFT(_xlfn.TEXTJOIN("/",,_xlpm.kakaku),FIND("/",_xlfn.TEXTJOIN("/",,_xlpm.kakaku))-1))+$T$2)/手数料))),"")),"")</f>
        <v/>
      </c>
      <c r="T51">
        <v>300</v>
      </c>
      <c r="U51" t="s">
        <v>37</v>
      </c>
      <c r="V51" t="str" cm="1">
        <f t="array" aca="1" ref="V51" ca="1">IFERROR(INT(IF(VALUE(U51)=335370,_xlfn.LET(_xlpm.meika,INDEX(INDIRECT(Sheet2!$W$2&amp;"I"&amp;Sheet2!D51&amp;":P"&amp;Sheet2!D51),MATCH("在庫あり*",INDIRECT(Sheet2!$W$2&amp;"I"&amp;Sheet2!D51&amp;":P"&amp;Sheet2!D51),0)-1),_xlpm.con,MIN(A51,6),_xlpm.kakaku,_xlfn.XLOOKUP(_xlpm.meika,INDIRECT(Sheet2!$W$2&amp;"H"&amp;Sheet2!B51&amp;":H"&amp;Sheet2!D51),INDIRECT(Sheet2!$W$2&amp;"F"&amp;Sheet2!B51&amp;":F"&amp;Sheet2!D51),"",0,1),(_xlpm.kakaku+$T$2)/手数料),"")),"")</f>
        <v/>
      </c>
      <c r="X51" t="str" cm="1">
        <f t="array" aca="1" ref="X51" ca="1">IFERROR(IF(VALUE(U51)=335370,_xlfn.LET(_xlpm.con,MIN(A51,6),_xlpm.kakaku,_xlfn.XLOOKUP($Y$2:$Y$5&amp;$Z$2,INDIRECT(Sheet2!$W$2&amp;"H"&amp;Sheet2!B51&amp;":H"&amp;Sheet2!B51+_xlpm.con)&amp;INDIRECT(Sheet2!$W$2&amp;"G"&amp;Sheet2!B51&amp;":G"&amp;Sheet2!B51+_xlpm.con),INDIRECT(Sheet2!$W$2&amp;"F"&amp;Sheet2!B51&amp;":F"&amp;Sheet2!B51+_xlpm.con),"",0,1),INT(VALUE((IF(COUNT(_xlpm.kakaku)=1,_xlfn.TEXTJOIN("",,_xlpm.kakaku),LEFT(_xlfn.TEXTJOIN("/",,_xlpm.kakaku),FIND("/",_xlfn.TEXTJOIN("/",,_xlpm.kakaku))-1))+$T$2)/手数料))),""),"")</f>
        <v/>
      </c>
    </row>
    <row r="52" spans="1:24" x14ac:dyDescent="0.4">
      <c r="A52">
        <v>12</v>
      </c>
      <c r="B52">
        <v>701</v>
      </c>
      <c r="D52">
        <v>712</v>
      </c>
      <c r="E52" cm="1">
        <f t="array" aca="1" ref="E52" ca="1">IF(INDIRECT("Sheet1!"&amp;"B"&amp;ROW()) ="",VALUE(0),COUNTIF(INDIRECT(Sheet2!$W$2&amp;"$A:$A"),INDIRECT("Sheet1!"&amp;"B"&amp;ROW())))</f>
        <v>12</v>
      </c>
      <c r="F52" cm="1">
        <f t="array" aca="1" ref="F52" ca="1">_xlfn.LET(_xlpm.SS,_xlfn.XLOOKUP(INDIRECT("Sheet1!A"&amp;ROW()),Sheet5!A:A,Sheet5!G:G,"N",0,1),IF(OR(_xlpm.SS="N",AND(_xlpm.SS="Y",_xlfn.XLOOKUP(INDIRECT("Sheet1!A"&amp;ROW()),Sheet5!A:A,Sheet5!K:K,"N",0,1)="0")),0,1))</f>
        <v>0</v>
      </c>
      <c r="G52">
        <v>0</v>
      </c>
      <c r="L52" cm="1">
        <f t="array" aca="1" ref="L52" ca="1">_xlfn.XLOOKUP(INDIRECT("Sheet1!"&amp;"B"&amp;ROW()),INDIRECT(Sheet2!$W$2&amp;"$A:$A"),INDIRECT(Sheet2!$W$2&amp;"$D:$D"),VALUE(0),0,1)</f>
        <v>10</v>
      </c>
      <c r="M52">
        <v>0</v>
      </c>
      <c r="N52" cm="1">
        <f t="array" aca="1" ref="N52" ca="1">IFERROR(IF(AND(Sheet1!W52="",Sheet1!X52="",Sheet1!Y52=""),IF(OR(Sheet1!F52="❖",Sheet3!AC52="14:00",AND(F52=0,Sheet1!E52=""),AND(Sheet1!Q52=0,Sheet3!M52=0),AND(ABS(Sheet3!L52-Sheet1!S52)&lt;50,Sheet1!Q52=Sheet3!M52,Sheet3!AC52=VALUE(発送日))),0,1),1),0)</f>
        <v>0</v>
      </c>
      <c r="O52" cm="1">
        <f t="array" aca="1" ref="O52" ca="1">IF(INDIRECT("Sheet1!"&amp;"H"&amp;ROW())  &gt;=50,VALUE("10"),INDIRECT("A"&amp;ROW())-INDIRECT("Sheet1!"&amp;"H"&amp;ROW())  )</f>
        <v>2</v>
      </c>
      <c r="Q52">
        <v>0.85</v>
      </c>
      <c r="R52">
        <v>0.92</v>
      </c>
      <c r="S52" t="str" cm="1">
        <f t="array" aca="1" ref="S52" ca="1">IFERROR(IF(COUNTIF(V:V,"&lt;&gt;")&gt;0,V52,IF(VALUE(U52)=335370,_xlfn.LET(_xlpm.con,MIN(A52,6),_xlpm.kakaku,_xlfn.XLOOKUP($Y$2:$Y$5&amp;$Z$2,INDIRECT(Sheet2!$W$2&amp;"H"&amp;Sheet2!B52&amp;":H"&amp;Sheet2!B52+_xlpm.con)&amp;INDIRECT(Sheet2!$W$2&amp;"G"&amp;Sheet2!B52&amp;":G"&amp;Sheet2!B52+_xlpm.con),INDIRECT(Sheet2!$W$2&amp;"F"&amp;Sheet2!B52&amp;":F"&amp;Sheet2!B52+_xlpm.con),"",0,1),INT(VALUE((IF(COUNT(_xlpm.kakaku)=1,_xlfn.TEXTJOIN("",,_xlpm.kakaku),LEFT(_xlfn.TEXTJOIN("/",,_xlpm.kakaku),FIND("/",_xlfn.TEXTJOIN("/",,_xlpm.kakaku))-1))+$T$2)/手数料))),"")),"")</f>
        <v/>
      </c>
      <c r="T52">
        <v>300</v>
      </c>
      <c r="U52" t="s">
        <v>37</v>
      </c>
      <c r="V52" t="str" cm="1">
        <f t="array" aca="1" ref="V52" ca="1">IFERROR(INT(IF(VALUE(U52)=335370,_xlfn.LET(_xlpm.meika,INDEX(INDIRECT(Sheet2!$W$2&amp;"I"&amp;Sheet2!D52&amp;":P"&amp;Sheet2!D52),MATCH("在庫あり*",INDIRECT(Sheet2!$W$2&amp;"I"&amp;Sheet2!D52&amp;":P"&amp;Sheet2!D52),0)-1),_xlpm.con,MIN(A52,6),_xlpm.kakaku,_xlfn.XLOOKUP(_xlpm.meika,INDIRECT(Sheet2!$W$2&amp;"H"&amp;Sheet2!B52&amp;":H"&amp;Sheet2!D52),INDIRECT(Sheet2!$W$2&amp;"F"&amp;Sheet2!B52&amp;":F"&amp;Sheet2!D52),"",0,1),(_xlpm.kakaku+$T$2)/手数料),"")),"")</f>
        <v/>
      </c>
      <c r="X52" t="str" cm="1">
        <f t="array" aca="1" ref="X52" ca="1">IFERROR(IF(VALUE(U52)=335370,_xlfn.LET(_xlpm.con,MIN(A52,6),_xlpm.kakaku,_xlfn.XLOOKUP($Y$2:$Y$5&amp;$Z$2,INDIRECT(Sheet2!$W$2&amp;"H"&amp;Sheet2!B52&amp;":H"&amp;Sheet2!B52+_xlpm.con)&amp;INDIRECT(Sheet2!$W$2&amp;"G"&amp;Sheet2!B52&amp;":G"&amp;Sheet2!B52+_xlpm.con),INDIRECT(Sheet2!$W$2&amp;"F"&amp;Sheet2!B52&amp;":F"&amp;Sheet2!B52+_xlpm.con),"",0,1),INT(VALUE((IF(COUNT(_xlpm.kakaku)=1,_xlfn.TEXTJOIN("",,_xlpm.kakaku),LEFT(_xlfn.TEXTJOIN("/",,_xlpm.kakaku),FIND("/",_xlfn.TEXTJOIN("/",,_xlpm.kakaku))-1))+$T$2)/手数料))),""),"")</f>
        <v/>
      </c>
    </row>
    <row r="53" spans="1:24" x14ac:dyDescent="0.4">
      <c r="A53">
        <v>15</v>
      </c>
      <c r="B53">
        <v>713</v>
      </c>
      <c r="D53">
        <v>727</v>
      </c>
      <c r="E53" cm="1">
        <f t="array" aca="1" ref="E53" ca="1">IF(INDIRECT("Sheet1!"&amp;"B"&amp;ROW()) ="",VALUE(0),COUNTIF(INDIRECT(Sheet2!$W$2&amp;"$A:$A"),INDIRECT("Sheet1!"&amp;"B"&amp;ROW())))</f>
        <v>15</v>
      </c>
      <c r="F53" cm="1">
        <f t="array" aca="1" ref="F53" ca="1">_xlfn.LET(_xlpm.SS,_xlfn.XLOOKUP(INDIRECT("Sheet1!A"&amp;ROW()),Sheet5!A:A,Sheet5!G:G,"N",0,1),IF(OR(_xlpm.SS="N",AND(_xlpm.SS="Y",_xlfn.XLOOKUP(INDIRECT("Sheet1!A"&amp;ROW()),Sheet5!A:A,Sheet5!K:K,"N",0,1)="0")),0,1))</f>
        <v>0</v>
      </c>
      <c r="G53">
        <v>0</v>
      </c>
      <c r="L53" cm="1">
        <f t="array" aca="1" ref="L53" ca="1">_xlfn.XLOOKUP(INDIRECT("Sheet1!"&amp;"B"&amp;ROW()),INDIRECT(Sheet2!$W$2&amp;"$A:$A"),INDIRECT(Sheet2!$W$2&amp;"$D:$D"),VALUE(0),0,1)</f>
        <v>11</v>
      </c>
      <c r="M53">
        <v>0</v>
      </c>
      <c r="N53" cm="1">
        <f t="array" aca="1" ref="N53" ca="1">IFERROR(IF(AND(Sheet1!W53="",Sheet1!X53="",Sheet1!Y53=""),IF(OR(Sheet1!F53="❖",Sheet3!AC53="14:00",AND(F53=0,Sheet1!E53=""),AND(Sheet1!Q53=0,Sheet3!M53=0),AND(ABS(Sheet3!L53-Sheet1!S53)&lt;50,Sheet1!Q53=Sheet3!M53,Sheet3!AC53=VALUE(発送日))),0,1),1),0)</f>
        <v>0</v>
      </c>
      <c r="O53" cm="1">
        <f t="array" aca="1" ref="O53" ca="1">IF(INDIRECT("Sheet1!"&amp;"H"&amp;ROW())  &gt;=50,VALUE("10"),INDIRECT("A"&amp;ROW())-INDIRECT("Sheet1!"&amp;"H"&amp;ROW())  )</f>
        <v>4</v>
      </c>
      <c r="Q53">
        <v>0.85</v>
      </c>
      <c r="R53">
        <v>0.92</v>
      </c>
      <c r="S53" t="str" cm="1">
        <f t="array" aca="1" ref="S53" ca="1">IFERROR(IF(COUNTIF(V:V,"&lt;&gt;")&gt;0,V53,IF(VALUE(U53)=335370,_xlfn.LET(_xlpm.con,MIN(A53,6),_xlpm.kakaku,_xlfn.XLOOKUP($Y$2:$Y$5&amp;$Z$2,INDIRECT(Sheet2!$W$2&amp;"H"&amp;Sheet2!B53&amp;":H"&amp;Sheet2!B53+_xlpm.con)&amp;INDIRECT(Sheet2!$W$2&amp;"G"&amp;Sheet2!B53&amp;":G"&amp;Sheet2!B53+_xlpm.con),INDIRECT(Sheet2!$W$2&amp;"F"&amp;Sheet2!B53&amp;":F"&amp;Sheet2!B53+_xlpm.con),"",0,1),INT(VALUE((IF(COUNT(_xlpm.kakaku)=1,_xlfn.TEXTJOIN("",,_xlpm.kakaku),LEFT(_xlfn.TEXTJOIN("/",,_xlpm.kakaku),FIND("/",_xlfn.TEXTJOIN("/",,_xlpm.kakaku))-1))+$T$2)/手数料))),"")),"")</f>
        <v/>
      </c>
      <c r="T53">
        <v>300</v>
      </c>
      <c r="U53" t="s">
        <v>37</v>
      </c>
      <c r="V53" t="str" cm="1">
        <f t="array" aca="1" ref="V53" ca="1">IFERROR(INT(IF(VALUE(U53)=335370,_xlfn.LET(_xlpm.meika,INDEX(INDIRECT(Sheet2!$W$2&amp;"I"&amp;Sheet2!D53&amp;":P"&amp;Sheet2!D53),MATCH("在庫あり*",INDIRECT(Sheet2!$W$2&amp;"I"&amp;Sheet2!D53&amp;":P"&amp;Sheet2!D53),0)-1),_xlpm.con,MIN(A53,6),_xlpm.kakaku,_xlfn.XLOOKUP(_xlpm.meika,INDIRECT(Sheet2!$W$2&amp;"H"&amp;Sheet2!B53&amp;":H"&amp;Sheet2!D53),INDIRECT(Sheet2!$W$2&amp;"F"&amp;Sheet2!B53&amp;":F"&amp;Sheet2!D53),"",0,1),(_xlpm.kakaku+$T$2)/手数料),"")),"")</f>
        <v/>
      </c>
      <c r="X53" t="str" cm="1">
        <f t="array" aca="1" ref="X53" ca="1">IFERROR(IF(VALUE(U53)=335370,_xlfn.LET(_xlpm.con,MIN(A53,6),_xlpm.kakaku,_xlfn.XLOOKUP($Y$2:$Y$5&amp;$Z$2,INDIRECT(Sheet2!$W$2&amp;"H"&amp;Sheet2!B53&amp;":H"&amp;Sheet2!B53+_xlpm.con)&amp;INDIRECT(Sheet2!$W$2&amp;"G"&amp;Sheet2!B53&amp;":G"&amp;Sheet2!B53+_xlpm.con),INDIRECT(Sheet2!$W$2&amp;"F"&amp;Sheet2!B53&amp;":F"&amp;Sheet2!B53+_xlpm.con),"",0,1),INT(VALUE((IF(COUNT(_xlpm.kakaku)=1,_xlfn.TEXTJOIN("",,_xlpm.kakaku),LEFT(_xlfn.TEXTJOIN("/",,_xlpm.kakaku),FIND("/",_xlfn.TEXTJOIN("/",,_xlpm.kakaku))-1))+$T$2)/手数料))),""),"")</f>
        <v/>
      </c>
    </row>
    <row r="54" spans="1:24" x14ac:dyDescent="0.4">
      <c r="A54">
        <v>9</v>
      </c>
      <c r="B54">
        <v>728</v>
      </c>
      <c r="D54">
        <v>736</v>
      </c>
      <c r="E54" cm="1">
        <f t="array" aca="1" ref="E54" ca="1">IF(INDIRECT("Sheet1!"&amp;"B"&amp;ROW()) ="",VALUE(0),COUNTIF(INDIRECT(Sheet2!$W$2&amp;"$A:$A"),INDIRECT("Sheet1!"&amp;"B"&amp;ROW())))</f>
        <v>9</v>
      </c>
      <c r="F54" cm="1">
        <f t="array" aca="1" ref="F54" ca="1">_xlfn.LET(_xlpm.SS,_xlfn.XLOOKUP(INDIRECT("Sheet1!A"&amp;ROW()),Sheet5!A:A,Sheet5!G:G,"N",0,1),IF(OR(_xlpm.SS="N",AND(_xlpm.SS="Y",_xlfn.XLOOKUP(INDIRECT("Sheet1!A"&amp;ROW()),Sheet5!A:A,Sheet5!K:K,"N",0,1)="0")),0,1))</f>
        <v>0</v>
      </c>
      <c r="G54">
        <v>0</v>
      </c>
      <c r="L54" cm="1">
        <f t="array" aca="1" ref="L54" ca="1">_xlfn.XLOOKUP(INDIRECT("Sheet1!"&amp;"B"&amp;ROW()),INDIRECT(Sheet2!$W$2&amp;"$A:$A"),INDIRECT(Sheet2!$W$2&amp;"$D:$D"),VALUE(0),0,1)</f>
        <v>7</v>
      </c>
      <c r="M54">
        <v>0</v>
      </c>
      <c r="N54" cm="1">
        <f t="array" aca="1" ref="N54" ca="1">IFERROR(IF(AND(Sheet1!W54="",Sheet1!X54="",Sheet1!Y54=""),IF(OR(Sheet1!F54="❖",Sheet3!AC54="14:00",AND(F54=0,Sheet1!E54=""),AND(Sheet1!Q54=0,Sheet3!M54=0),AND(ABS(Sheet3!L54-Sheet1!S54)&lt;50,Sheet1!Q54=Sheet3!M54,Sheet3!AC54=VALUE(発送日))),0,1),1),0)</f>
        <v>0</v>
      </c>
      <c r="O54" cm="1">
        <f t="array" aca="1" ref="O54" ca="1">IF(INDIRECT("Sheet1!"&amp;"H"&amp;ROW())  &gt;=50,VALUE("10"),INDIRECT("A"&amp;ROW())-INDIRECT("Sheet1!"&amp;"H"&amp;ROW())  )</f>
        <v>2</v>
      </c>
      <c r="Q54">
        <v>0.85</v>
      </c>
      <c r="R54">
        <v>0.92</v>
      </c>
      <c r="S54" t="str" cm="1">
        <f t="array" aca="1" ref="S54" ca="1">IFERROR(IF(COUNTIF(V:V,"&lt;&gt;")&gt;0,V54,IF(VALUE(U54)=335370,_xlfn.LET(_xlpm.con,MIN(A54,6),_xlpm.kakaku,_xlfn.XLOOKUP($Y$2:$Y$5&amp;$Z$2,INDIRECT(Sheet2!$W$2&amp;"H"&amp;Sheet2!B54&amp;":H"&amp;Sheet2!B54+_xlpm.con)&amp;INDIRECT(Sheet2!$W$2&amp;"G"&amp;Sheet2!B54&amp;":G"&amp;Sheet2!B54+_xlpm.con),INDIRECT(Sheet2!$W$2&amp;"F"&amp;Sheet2!B54&amp;":F"&amp;Sheet2!B54+_xlpm.con),"",0,1),INT(VALUE((IF(COUNT(_xlpm.kakaku)=1,_xlfn.TEXTJOIN("",,_xlpm.kakaku),LEFT(_xlfn.TEXTJOIN("/",,_xlpm.kakaku),FIND("/",_xlfn.TEXTJOIN("/",,_xlpm.kakaku))-1))+$T$2)/手数料))),"")),"")</f>
        <v/>
      </c>
      <c r="T54">
        <v>300</v>
      </c>
      <c r="U54" t="s">
        <v>37</v>
      </c>
      <c r="V54" t="str" cm="1">
        <f t="array" aca="1" ref="V54" ca="1">IFERROR(INT(IF(VALUE(U54)=335370,_xlfn.LET(_xlpm.meika,INDEX(INDIRECT(Sheet2!$W$2&amp;"I"&amp;Sheet2!D54&amp;":P"&amp;Sheet2!D54),MATCH("在庫あり*",INDIRECT(Sheet2!$W$2&amp;"I"&amp;Sheet2!D54&amp;":P"&amp;Sheet2!D54),0)-1),_xlpm.con,MIN(A54,6),_xlpm.kakaku,_xlfn.XLOOKUP(_xlpm.meika,INDIRECT(Sheet2!$W$2&amp;"H"&amp;Sheet2!B54&amp;":H"&amp;Sheet2!D54),INDIRECT(Sheet2!$W$2&amp;"F"&amp;Sheet2!B54&amp;":F"&amp;Sheet2!D54),"",0,1),(_xlpm.kakaku+$T$2)/手数料),"")),"")</f>
        <v/>
      </c>
      <c r="X54" t="str" cm="1">
        <f t="array" aca="1" ref="X54" ca="1">IFERROR(IF(VALUE(U54)=335370,_xlfn.LET(_xlpm.con,MIN(A54,6),_xlpm.kakaku,_xlfn.XLOOKUP($Y$2:$Y$5&amp;$Z$2,INDIRECT(Sheet2!$W$2&amp;"H"&amp;Sheet2!B54&amp;":H"&amp;Sheet2!B54+_xlpm.con)&amp;INDIRECT(Sheet2!$W$2&amp;"G"&amp;Sheet2!B54&amp;":G"&amp;Sheet2!B54+_xlpm.con),INDIRECT(Sheet2!$W$2&amp;"F"&amp;Sheet2!B54&amp;":F"&amp;Sheet2!B54+_xlpm.con),"",0,1),INT(VALUE((IF(COUNT(_xlpm.kakaku)=1,_xlfn.TEXTJOIN("",,_xlpm.kakaku),LEFT(_xlfn.TEXTJOIN("/",,_xlpm.kakaku),FIND("/",_xlfn.TEXTJOIN("/",,_xlpm.kakaku))-1))+$T$2)/手数料))),""),"")</f>
        <v/>
      </c>
    </row>
    <row r="55" spans="1:24" x14ac:dyDescent="0.4">
      <c r="A55">
        <v>16</v>
      </c>
      <c r="B55">
        <v>737</v>
      </c>
      <c r="D55">
        <v>752</v>
      </c>
      <c r="E55" cm="1">
        <f t="array" aca="1" ref="E55" ca="1">IF(INDIRECT("Sheet1!"&amp;"B"&amp;ROW()) ="",VALUE(0),COUNTIF(INDIRECT(Sheet2!$W$2&amp;"$A:$A"),INDIRECT("Sheet1!"&amp;"B"&amp;ROW())))</f>
        <v>16</v>
      </c>
      <c r="F55" cm="1">
        <f t="array" aca="1" ref="F55" ca="1">_xlfn.LET(_xlpm.SS,_xlfn.XLOOKUP(INDIRECT("Sheet1!A"&amp;ROW()),Sheet5!A:A,Sheet5!G:G,"N",0,1),IF(OR(_xlpm.SS="N",AND(_xlpm.SS="Y",_xlfn.XLOOKUP(INDIRECT("Sheet1!A"&amp;ROW()),Sheet5!A:A,Sheet5!K:K,"N",0,1)="0")),0,1))</f>
        <v>0</v>
      </c>
      <c r="G55">
        <v>0</v>
      </c>
      <c r="L55" cm="1">
        <f t="array" aca="1" ref="L55" ca="1">_xlfn.XLOOKUP(INDIRECT("Sheet1!"&amp;"B"&amp;ROW()),INDIRECT(Sheet2!$W$2&amp;"$A:$A"),INDIRECT(Sheet2!$W$2&amp;"$D:$D"),VALUE(0),0,1)</f>
        <v>12</v>
      </c>
      <c r="M55">
        <v>0</v>
      </c>
      <c r="N55" cm="1">
        <f t="array" aca="1" ref="N55" ca="1">IFERROR(IF(AND(Sheet1!W55="",Sheet1!X55="",Sheet1!Y55=""),IF(OR(Sheet1!F55="❖",Sheet3!AC55="14:00",AND(F55=0,Sheet1!E55=""),AND(Sheet1!Q55=0,Sheet3!M55=0),AND(ABS(Sheet3!L55-Sheet1!S55)&lt;50,Sheet1!Q55=Sheet3!M55,Sheet3!AC55=VALUE(発送日))),0,1),1),0)</f>
        <v>0</v>
      </c>
      <c r="O55" cm="1">
        <f t="array" aca="1" ref="O55" ca="1">IF(INDIRECT("Sheet1!"&amp;"H"&amp;ROW())  &gt;=50,VALUE("10"),INDIRECT("A"&amp;ROW())-INDIRECT("Sheet1!"&amp;"H"&amp;ROW())  )</f>
        <v>4</v>
      </c>
      <c r="Q55">
        <v>0.85</v>
      </c>
      <c r="R55">
        <v>0.92</v>
      </c>
      <c r="S55" t="str" cm="1">
        <f t="array" aca="1" ref="S55" ca="1">IFERROR(IF(COUNTIF(V:V,"&lt;&gt;")&gt;0,V55,IF(VALUE(U55)=335370,_xlfn.LET(_xlpm.con,MIN(A55,6),_xlpm.kakaku,_xlfn.XLOOKUP($Y$2:$Y$5&amp;$Z$2,INDIRECT(Sheet2!$W$2&amp;"H"&amp;Sheet2!B55&amp;":H"&amp;Sheet2!B55+_xlpm.con)&amp;INDIRECT(Sheet2!$W$2&amp;"G"&amp;Sheet2!B55&amp;":G"&amp;Sheet2!B55+_xlpm.con),INDIRECT(Sheet2!$W$2&amp;"F"&amp;Sheet2!B55&amp;":F"&amp;Sheet2!B55+_xlpm.con),"",0,1),INT(VALUE((IF(COUNT(_xlpm.kakaku)=1,_xlfn.TEXTJOIN("",,_xlpm.kakaku),LEFT(_xlfn.TEXTJOIN("/",,_xlpm.kakaku),FIND("/",_xlfn.TEXTJOIN("/",,_xlpm.kakaku))-1))+$T$2)/手数料))),"")),"")</f>
        <v/>
      </c>
      <c r="T55">
        <v>300</v>
      </c>
      <c r="U55" t="s">
        <v>37</v>
      </c>
      <c r="V55" t="str" cm="1">
        <f t="array" aca="1" ref="V55" ca="1">IFERROR(INT(IF(VALUE(U55)=335370,_xlfn.LET(_xlpm.meika,INDEX(INDIRECT(Sheet2!$W$2&amp;"I"&amp;Sheet2!D55&amp;":P"&amp;Sheet2!D55),MATCH("在庫あり*",INDIRECT(Sheet2!$W$2&amp;"I"&amp;Sheet2!D55&amp;":P"&amp;Sheet2!D55),0)-1),_xlpm.con,MIN(A55,6),_xlpm.kakaku,_xlfn.XLOOKUP(_xlpm.meika,INDIRECT(Sheet2!$W$2&amp;"H"&amp;Sheet2!B55&amp;":H"&amp;Sheet2!D55),INDIRECT(Sheet2!$W$2&amp;"F"&amp;Sheet2!B55&amp;":F"&amp;Sheet2!D55),"",0,1),(_xlpm.kakaku+$T$2)/手数料),"")),"")</f>
        <v/>
      </c>
      <c r="X55" t="str" cm="1">
        <f t="array" aca="1" ref="X55" ca="1">IFERROR(IF(VALUE(U55)=335370,_xlfn.LET(_xlpm.con,MIN(A55,6),_xlpm.kakaku,_xlfn.XLOOKUP($Y$2:$Y$5&amp;$Z$2,INDIRECT(Sheet2!$W$2&amp;"H"&amp;Sheet2!B55&amp;":H"&amp;Sheet2!B55+_xlpm.con)&amp;INDIRECT(Sheet2!$W$2&amp;"G"&amp;Sheet2!B55&amp;":G"&amp;Sheet2!B55+_xlpm.con),INDIRECT(Sheet2!$W$2&amp;"F"&amp;Sheet2!B55&amp;":F"&amp;Sheet2!B55+_xlpm.con),"",0,1),INT(VALUE((IF(COUNT(_xlpm.kakaku)=1,_xlfn.TEXTJOIN("",,_xlpm.kakaku),LEFT(_xlfn.TEXTJOIN("/",,_xlpm.kakaku),FIND("/",_xlfn.TEXTJOIN("/",,_xlpm.kakaku))-1))+$T$2)/手数料))),""),"")</f>
        <v/>
      </c>
    </row>
    <row r="56" spans="1:24" x14ac:dyDescent="0.4">
      <c r="A56">
        <v>12</v>
      </c>
      <c r="B56">
        <v>753</v>
      </c>
      <c r="D56">
        <v>764</v>
      </c>
      <c r="E56" cm="1">
        <f t="array" aca="1" ref="E56" ca="1">IF(INDIRECT("Sheet1!"&amp;"B"&amp;ROW()) ="",VALUE(0),COUNTIF(INDIRECT(Sheet2!$W$2&amp;"$A:$A"),INDIRECT("Sheet1!"&amp;"B"&amp;ROW())))</f>
        <v>12</v>
      </c>
      <c r="F56" cm="1">
        <f t="array" aca="1" ref="F56" ca="1">_xlfn.LET(_xlpm.SS,_xlfn.XLOOKUP(INDIRECT("Sheet1!A"&amp;ROW()),Sheet5!A:A,Sheet5!G:G,"N",0,1),IF(OR(_xlpm.SS="N",AND(_xlpm.SS="Y",_xlfn.XLOOKUP(INDIRECT("Sheet1!A"&amp;ROW()),Sheet5!A:A,Sheet5!K:K,"N",0,1)="0")),0,1))</f>
        <v>0</v>
      </c>
      <c r="G56">
        <v>0</v>
      </c>
      <c r="L56" cm="1">
        <f t="array" aca="1" ref="L56" ca="1">_xlfn.XLOOKUP(INDIRECT("Sheet1!"&amp;"B"&amp;ROW()),INDIRECT(Sheet2!$W$2&amp;"$A:$A"),INDIRECT(Sheet2!$W$2&amp;"$D:$D"),VALUE(0),0,1)</f>
        <v>10</v>
      </c>
      <c r="M56">
        <v>0</v>
      </c>
      <c r="N56" cm="1">
        <f t="array" aca="1" ref="N56" ca="1">IFERROR(IF(AND(Sheet1!W56="",Sheet1!X56="",Sheet1!Y56=""),IF(OR(Sheet1!F56="❖",Sheet3!AC56="14:00",AND(F56=0,Sheet1!E56=""),AND(Sheet1!Q56=0,Sheet3!M56=0),AND(ABS(Sheet3!L56-Sheet1!S56)&lt;50,Sheet1!Q56=Sheet3!M56,Sheet3!AC56=VALUE(発送日))),0,1),1),0)</f>
        <v>0</v>
      </c>
      <c r="O56" cm="1">
        <f t="array" aca="1" ref="O56" ca="1">IF(INDIRECT("Sheet1!"&amp;"H"&amp;ROW())  &gt;=50,VALUE("10"),INDIRECT("A"&amp;ROW())-INDIRECT("Sheet1!"&amp;"H"&amp;ROW())  )</f>
        <v>2</v>
      </c>
      <c r="Q56">
        <v>0.85</v>
      </c>
      <c r="R56">
        <v>0.92</v>
      </c>
      <c r="S56" t="str" cm="1">
        <f t="array" aca="1" ref="S56" ca="1">IFERROR(IF(COUNTIF(V:V,"&lt;&gt;")&gt;0,V56,IF(VALUE(U56)=335370,_xlfn.LET(_xlpm.con,MIN(A56,6),_xlpm.kakaku,_xlfn.XLOOKUP($Y$2:$Y$5&amp;$Z$2,INDIRECT(Sheet2!$W$2&amp;"H"&amp;Sheet2!B56&amp;":H"&amp;Sheet2!B56+_xlpm.con)&amp;INDIRECT(Sheet2!$W$2&amp;"G"&amp;Sheet2!B56&amp;":G"&amp;Sheet2!B56+_xlpm.con),INDIRECT(Sheet2!$W$2&amp;"F"&amp;Sheet2!B56&amp;":F"&amp;Sheet2!B56+_xlpm.con),"",0,1),INT(VALUE((IF(COUNT(_xlpm.kakaku)=1,_xlfn.TEXTJOIN("",,_xlpm.kakaku),LEFT(_xlfn.TEXTJOIN("/",,_xlpm.kakaku),FIND("/",_xlfn.TEXTJOIN("/",,_xlpm.kakaku))-1))+$T$2)/手数料))),"")),"")</f>
        <v/>
      </c>
      <c r="T56">
        <v>300</v>
      </c>
      <c r="U56" t="s">
        <v>37</v>
      </c>
      <c r="V56" t="str" cm="1">
        <f t="array" aca="1" ref="V56" ca="1">IFERROR(INT(IF(VALUE(U56)=335370,_xlfn.LET(_xlpm.meika,INDEX(INDIRECT(Sheet2!$W$2&amp;"I"&amp;Sheet2!D56&amp;":P"&amp;Sheet2!D56),MATCH("在庫あり*",INDIRECT(Sheet2!$W$2&amp;"I"&amp;Sheet2!D56&amp;":P"&amp;Sheet2!D56),0)-1),_xlpm.con,MIN(A56,6),_xlpm.kakaku,_xlfn.XLOOKUP(_xlpm.meika,INDIRECT(Sheet2!$W$2&amp;"H"&amp;Sheet2!B56&amp;":H"&amp;Sheet2!D56),INDIRECT(Sheet2!$W$2&amp;"F"&amp;Sheet2!B56&amp;":F"&amp;Sheet2!D56),"",0,1),(_xlpm.kakaku+$T$2)/手数料),"")),"")</f>
        <v/>
      </c>
      <c r="X56" t="str" cm="1">
        <f t="array" aca="1" ref="X56" ca="1">IFERROR(IF(VALUE(U56)=335370,_xlfn.LET(_xlpm.con,MIN(A56,6),_xlpm.kakaku,_xlfn.XLOOKUP($Y$2:$Y$5&amp;$Z$2,INDIRECT(Sheet2!$W$2&amp;"H"&amp;Sheet2!B56&amp;":H"&amp;Sheet2!B56+_xlpm.con)&amp;INDIRECT(Sheet2!$W$2&amp;"G"&amp;Sheet2!B56&amp;":G"&amp;Sheet2!B56+_xlpm.con),INDIRECT(Sheet2!$W$2&amp;"F"&amp;Sheet2!B56&amp;":F"&amp;Sheet2!B56+_xlpm.con),"",0,1),INT(VALUE((IF(COUNT(_xlpm.kakaku)=1,_xlfn.TEXTJOIN("",,_xlpm.kakaku),LEFT(_xlfn.TEXTJOIN("/",,_xlpm.kakaku),FIND("/",_xlfn.TEXTJOIN("/",,_xlpm.kakaku))-1))+$T$2)/手数料))),""),"")</f>
        <v/>
      </c>
    </row>
    <row r="57" spans="1:24" x14ac:dyDescent="0.4">
      <c r="A57">
        <v>18</v>
      </c>
      <c r="B57">
        <v>765</v>
      </c>
      <c r="D57">
        <v>782</v>
      </c>
      <c r="E57" cm="1">
        <f t="array" aca="1" ref="E57" ca="1">IF(INDIRECT("Sheet1!"&amp;"B"&amp;ROW()) ="",VALUE(0),COUNTIF(INDIRECT(Sheet2!$W$2&amp;"$A:$A"),INDIRECT("Sheet1!"&amp;"B"&amp;ROW())))</f>
        <v>18</v>
      </c>
      <c r="F57" cm="1">
        <f t="array" aca="1" ref="F57" ca="1">_xlfn.LET(_xlpm.SS,_xlfn.XLOOKUP(INDIRECT("Sheet1!A"&amp;ROW()),Sheet5!A:A,Sheet5!G:G,"N",0,1),IF(OR(_xlpm.SS="N",AND(_xlpm.SS="Y",_xlfn.XLOOKUP(INDIRECT("Sheet1!A"&amp;ROW()),Sheet5!A:A,Sheet5!K:K,"N",0,1)="0")),0,1))</f>
        <v>0</v>
      </c>
      <c r="G57">
        <v>0</v>
      </c>
      <c r="L57" cm="1">
        <f t="array" aca="1" ref="L57" ca="1">_xlfn.XLOOKUP(INDIRECT("Sheet1!"&amp;"B"&amp;ROW()),INDIRECT(Sheet2!$W$2&amp;"$A:$A"),INDIRECT(Sheet2!$W$2&amp;"$D:$D"),VALUE(0),0,1)</f>
        <v>14</v>
      </c>
      <c r="M57">
        <v>0</v>
      </c>
      <c r="N57" cm="1">
        <f t="array" aca="1" ref="N57" ca="1">IFERROR(IF(AND(Sheet1!W57="",Sheet1!X57="",Sheet1!Y57=""),IF(OR(Sheet1!F57="❖",Sheet3!AC57="14:00",AND(F57=0,Sheet1!E57=""),AND(Sheet1!Q57=0,Sheet3!M57=0),AND(ABS(Sheet3!L57-Sheet1!S57)&lt;50,Sheet1!Q57=Sheet3!M57,Sheet3!AC57=VALUE(発送日))),0,1),1),0)</f>
        <v>0</v>
      </c>
      <c r="O57" cm="1">
        <f t="array" aca="1" ref="O57" ca="1">IF(INDIRECT("Sheet1!"&amp;"H"&amp;ROW())  &gt;=50,VALUE("10"),INDIRECT("A"&amp;ROW())-INDIRECT("Sheet1!"&amp;"H"&amp;ROW())  )</f>
        <v>4</v>
      </c>
      <c r="Q57">
        <v>0.85</v>
      </c>
      <c r="R57">
        <v>0.92</v>
      </c>
      <c r="S57" t="str" cm="1">
        <f t="array" aca="1" ref="S57" ca="1">IFERROR(IF(COUNTIF(V:V,"&lt;&gt;")&gt;0,V57,IF(VALUE(U57)=335370,_xlfn.LET(_xlpm.con,MIN(A57,6),_xlpm.kakaku,_xlfn.XLOOKUP($Y$2:$Y$5&amp;$Z$2,INDIRECT(Sheet2!$W$2&amp;"H"&amp;Sheet2!B57&amp;":H"&amp;Sheet2!B57+_xlpm.con)&amp;INDIRECT(Sheet2!$W$2&amp;"G"&amp;Sheet2!B57&amp;":G"&amp;Sheet2!B57+_xlpm.con),INDIRECT(Sheet2!$W$2&amp;"F"&amp;Sheet2!B57&amp;":F"&amp;Sheet2!B57+_xlpm.con),"",0,1),INT(VALUE((IF(COUNT(_xlpm.kakaku)=1,_xlfn.TEXTJOIN("",,_xlpm.kakaku),LEFT(_xlfn.TEXTJOIN("/",,_xlpm.kakaku),FIND("/",_xlfn.TEXTJOIN("/",,_xlpm.kakaku))-1))+$T$2)/手数料))),"")),"")</f>
        <v/>
      </c>
      <c r="T57">
        <v>300</v>
      </c>
      <c r="U57" t="s">
        <v>37</v>
      </c>
      <c r="V57" t="str" cm="1">
        <f t="array" aca="1" ref="V57" ca="1">IFERROR(INT(IF(VALUE(U57)=335370,_xlfn.LET(_xlpm.meika,INDEX(INDIRECT(Sheet2!$W$2&amp;"I"&amp;Sheet2!D57&amp;":P"&amp;Sheet2!D57),MATCH("在庫あり*",INDIRECT(Sheet2!$W$2&amp;"I"&amp;Sheet2!D57&amp;":P"&amp;Sheet2!D57),0)-1),_xlpm.con,MIN(A57,6),_xlpm.kakaku,_xlfn.XLOOKUP(_xlpm.meika,INDIRECT(Sheet2!$W$2&amp;"H"&amp;Sheet2!B57&amp;":H"&amp;Sheet2!D57),INDIRECT(Sheet2!$W$2&amp;"F"&amp;Sheet2!B57&amp;":F"&amp;Sheet2!D57),"",0,1),(_xlpm.kakaku+$T$2)/手数料),"")),"")</f>
        <v/>
      </c>
      <c r="X57" t="str" cm="1">
        <f t="array" aca="1" ref="X57" ca="1">IFERROR(IF(VALUE(U57)=335370,_xlfn.LET(_xlpm.con,MIN(A57,6),_xlpm.kakaku,_xlfn.XLOOKUP($Y$2:$Y$5&amp;$Z$2,INDIRECT(Sheet2!$W$2&amp;"H"&amp;Sheet2!B57&amp;":H"&amp;Sheet2!B57+_xlpm.con)&amp;INDIRECT(Sheet2!$W$2&amp;"G"&amp;Sheet2!B57&amp;":G"&amp;Sheet2!B57+_xlpm.con),INDIRECT(Sheet2!$W$2&amp;"F"&amp;Sheet2!B57&amp;":F"&amp;Sheet2!B57+_xlpm.con),"",0,1),INT(VALUE((IF(COUNT(_xlpm.kakaku)=1,_xlfn.TEXTJOIN("",,_xlpm.kakaku),LEFT(_xlfn.TEXTJOIN("/",,_xlpm.kakaku),FIND("/",_xlfn.TEXTJOIN("/",,_xlpm.kakaku))-1))+$T$2)/手数料))),""),"")</f>
        <v/>
      </c>
    </row>
    <row r="58" spans="1:24" x14ac:dyDescent="0.4">
      <c r="A58">
        <v>12</v>
      </c>
      <c r="B58">
        <v>783</v>
      </c>
      <c r="D58">
        <v>794</v>
      </c>
      <c r="E58" cm="1">
        <f t="array" aca="1" ref="E58" ca="1">IF(INDIRECT("Sheet1!"&amp;"B"&amp;ROW()) ="",VALUE(0),COUNTIF(INDIRECT(Sheet2!$W$2&amp;"$A:$A"),INDIRECT("Sheet1!"&amp;"B"&amp;ROW())))</f>
        <v>12</v>
      </c>
      <c r="F58" cm="1">
        <f t="array" aca="1" ref="F58" ca="1">_xlfn.LET(_xlpm.SS,_xlfn.XLOOKUP(INDIRECT("Sheet1!A"&amp;ROW()),Sheet5!A:A,Sheet5!G:G,"N",0,1),IF(OR(_xlpm.SS="N",AND(_xlpm.SS="Y",_xlfn.XLOOKUP(INDIRECT("Sheet1!A"&amp;ROW()),Sheet5!A:A,Sheet5!K:K,"N",0,1)="0")),0,1))</f>
        <v>0</v>
      </c>
      <c r="G58">
        <v>0</v>
      </c>
      <c r="L58" cm="1">
        <f t="array" aca="1" ref="L58" ca="1">_xlfn.XLOOKUP(INDIRECT("Sheet1!"&amp;"B"&amp;ROW()),INDIRECT(Sheet2!$W$2&amp;"$A:$A"),INDIRECT(Sheet2!$W$2&amp;"$D:$D"),VALUE(0),0,1)</f>
        <v>10</v>
      </c>
      <c r="M58">
        <v>0</v>
      </c>
      <c r="N58" cm="1">
        <f t="array" aca="1" ref="N58" ca="1">IFERROR(IF(AND(Sheet1!W58="",Sheet1!X58="",Sheet1!Y58=""),IF(OR(Sheet1!F58="❖",Sheet3!AC58="14:00",AND(F58=0,Sheet1!E58=""),AND(Sheet1!Q58=0,Sheet3!M58=0),AND(ABS(Sheet3!L58-Sheet1!S58)&lt;50,Sheet1!Q58=Sheet3!M58,Sheet3!AC58=VALUE(発送日))),0,1),1),0)</f>
        <v>0</v>
      </c>
      <c r="O58" cm="1">
        <f t="array" aca="1" ref="O58" ca="1">IF(INDIRECT("Sheet1!"&amp;"H"&amp;ROW())  &gt;=50,VALUE("10"),INDIRECT("A"&amp;ROW())-INDIRECT("Sheet1!"&amp;"H"&amp;ROW())  )</f>
        <v>2</v>
      </c>
      <c r="Q58">
        <v>0.85</v>
      </c>
      <c r="R58">
        <v>0.92</v>
      </c>
      <c r="S58" t="str" cm="1">
        <f t="array" aca="1" ref="S58" ca="1">IFERROR(IF(COUNTIF(V:V,"&lt;&gt;")&gt;0,V58,IF(VALUE(U58)=335370,_xlfn.LET(_xlpm.con,MIN(A58,6),_xlpm.kakaku,_xlfn.XLOOKUP($Y$2:$Y$5&amp;$Z$2,INDIRECT(Sheet2!$W$2&amp;"H"&amp;Sheet2!B58&amp;":H"&amp;Sheet2!B58+_xlpm.con)&amp;INDIRECT(Sheet2!$W$2&amp;"G"&amp;Sheet2!B58&amp;":G"&amp;Sheet2!B58+_xlpm.con),INDIRECT(Sheet2!$W$2&amp;"F"&amp;Sheet2!B58&amp;":F"&amp;Sheet2!B58+_xlpm.con),"",0,1),INT(VALUE((IF(COUNT(_xlpm.kakaku)=1,_xlfn.TEXTJOIN("",,_xlpm.kakaku),LEFT(_xlfn.TEXTJOIN("/",,_xlpm.kakaku),FIND("/",_xlfn.TEXTJOIN("/",,_xlpm.kakaku))-1))+$T$2)/手数料))),"")),"")</f>
        <v/>
      </c>
      <c r="T58">
        <v>300</v>
      </c>
      <c r="U58" t="s">
        <v>37</v>
      </c>
      <c r="V58" t="str" cm="1">
        <f t="array" aca="1" ref="V58" ca="1">IFERROR(INT(IF(VALUE(U58)=335370,_xlfn.LET(_xlpm.meika,INDEX(INDIRECT(Sheet2!$W$2&amp;"I"&amp;Sheet2!D58&amp;":P"&amp;Sheet2!D58),MATCH("在庫あり*",INDIRECT(Sheet2!$W$2&amp;"I"&amp;Sheet2!D58&amp;":P"&amp;Sheet2!D58),0)-1),_xlpm.con,MIN(A58,6),_xlpm.kakaku,_xlfn.XLOOKUP(_xlpm.meika,INDIRECT(Sheet2!$W$2&amp;"H"&amp;Sheet2!B58&amp;":H"&amp;Sheet2!D58),INDIRECT(Sheet2!$W$2&amp;"F"&amp;Sheet2!B58&amp;":F"&amp;Sheet2!D58),"",0,1),(_xlpm.kakaku+$T$2)/手数料),"")),"")</f>
        <v/>
      </c>
      <c r="X58" t="str" cm="1">
        <f t="array" aca="1" ref="X58" ca="1">IFERROR(IF(VALUE(U58)=335370,_xlfn.LET(_xlpm.con,MIN(A58,6),_xlpm.kakaku,_xlfn.XLOOKUP($Y$2:$Y$5&amp;$Z$2,INDIRECT(Sheet2!$W$2&amp;"H"&amp;Sheet2!B58&amp;":H"&amp;Sheet2!B58+_xlpm.con)&amp;INDIRECT(Sheet2!$W$2&amp;"G"&amp;Sheet2!B58&amp;":G"&amp;Sheet2!B58+_xlpm.con),INDIRECT(Sheet2!$W$2&amp;"F"&amp;Sheet2!B58&amp;":F"&amp;Sheet2!B58+_xlpm.con),"",0,1),INT(VALUE((IF(COUNT(_xlpm.kakaku)=1,_xlfn.TEXTJOIN("",,_xlpm.kakaku),LEFT(_xlfn.TEXTJOIN("/",,_xlpm.kakaku),FIND("/",_xlfn.TEXTJOIN("/",,_xlpm.kakaku))-1))+$T$2)/手数料))),""),"")</f>
        <v/>
      </c>
    </row>
    <row r="59" spans="1:24" x14ac:dyDescent="0.4">
      <c r="A59">
        <v>11</v>
      </c>
      <c r="B59">
        <v>795</v>
      </c>
      <c r="D59">
        <v>805</v>
      </c>
      <c r="E59" cm="1">
        <f t="array" aca="1" ref="E59" ca="1">IF(INDIRECT("Sheet1!"&amp;"B"&amp;ROW()) ="",VALUE(0),COUNTIF(INDIRECT(Sheet2!$W$2&amp;"$A:$A"),INDIRECT("Sheet1!"&amp;"B"&amp;ROW())))</f>
        <v>11</v>
      </c>
      <c r="F59" cm="1">
        <f t="array" aca="1" ref="F59" ca="1">_xlfn.LET(_xlpm.SS,_xlfn.XLOOKUP(INDIRECT("Sheet1!A"&amp;ROW()),Sheet5!A:A,Sheet5!G:G,"N",0,1),IF(OR(_xlpm.SS="N",AND(_xlpm.SS="Y",_xlfn.XLOOKUP(INDIRECT("Sheet1!A"&amp;ROW()),Sheet5!A:A,Sheet5!K:K,"N",0,1)="0")),0,1))</f>
        <v>0</v>
      </c>
      <c r="G59">
        <v>0</v>
      </c>
      <c r="L59" cm="1">
        <f t="array" aca="1" ref="L59" ca="1">_xlfn.XLOOKUP(INDIRECT("Sheet1!"&amp;"B"&amp;ROW()),INDIRECT(Sheet2!$W$2&amp;"$A:$A"),INDIRECT(Sheet2!$W$2&amp;"$D:$D"),VALUE(0),0,1)</f>
        <v>9</v>
      </c>
      <c r="M59">
        <v>0</v>
      </c>
      <c r="N59" cm="1">
        <f t="array" aca="1" ref="N59" ca="1">IFERROR(IF(AND(Sheet1!W59="",Sheet1!X59="",Sheet1!Y59=""),IF(OR(Sheet1!F59="❖",Sheet3!AC59="14:00",AND(F59=0,Sheet1!E59=""),AND(Sheet1!Q59=0,Sheet3!M59=0),AND(ABS(Sheet3!L59-Sheet1!S59)&lt;50,Sheet1!Q59=Sheet3!M59,Sheet3!AC59=VALUE(発送日))),0,1),1),0)</f>
        <v>0</v>
      </c>
      <c r="O59" cm="1">
        <f t="array" aca="1" ref="O59" ca="1">IF(INDIRECT("Sheet1!"&amp;"H"&amp;ROW())  &gt;=50,VALUE("10"),INDIRECT("A"&amp;ROW())-INDIRECT("Sheet1!"&amp;"H"&amp;ROW())  )</f>
        <v>2</v>
      </c>
      <c r="Q59">
        <v>0.85</v>
      </c>
      <c r="R59">
        <v>0.92</v>
      </c>
      <c r="S59" t="str" cm="1">
        <f t="array" aca="1" ref="S59" ca="1">IFERROR(IF(COUNTIF(V:V,"&lt;&gt;")&gt;0,V59,IF(VALUE(U59)=335370,_xlfn.LET(_xlpm.con,MIN(A59,6),_xlpm.kakaku,_xlfn.XLOOKUP($Y$2:$Y$5&amp;$Z$2,INDIRECT(Sheet2!$W$2&amp;"H"&amp;Sheet2!B59&amp;":H"&amp;Sheet2!B59+_xlpm.con)&amp;INDIRECT(Sheet2!$W$2&amp;"G"&amp;Sheet2!B59&amp;":G"&amp;Sheet2!B59+_xlpm.con),INDIRECT(Sheet2!$W$2&amp;"F"&amp;Sheet2!B59&amp;":F"&amp;Sheet2!B59+_xlpm.con),"",0,1),INT(VALUE((IF(COUNT(_xlpm.kakaku)=1,_xlfn.TEXTJOIN("",,_xlpm.kakaku),LEFT(_xlfn.TEXTJOIN("/",,_xlpm.kakaku),FIND("/",_xlfn.TEXTJOIN("/",,_xlpm.kakaku))-1))+$T$2)/手数料))),"")),"")</f>
        <v/>
      </c>
      <c r="T59">
        <v>300</v>
      </c>
      <c r="U59" t="s">
        <v>37</v>
      </c>
      <c r="V59" t="str" cm="1">
        <f t="array" aca="1" ref="V59" ca="1">IFERROR(INT(IF(VALUE(U59)=335370,_xlfn.LET(_xlpm.meika,INDEX(INDIRECT(Sheet2!$W$2&amp;"I"&amp;Sheet2!D59&amp;":P"&amp;Sheet2!D59),MATCH("在庫あり*",INDIRECT(Sheet2!$W$2&amp;"I"&amp;Sheet2!D59&amp;":P"&amp;Sheet2!D59),0)-1),_xlpm.con,MIN(A59,6),_xlpm.kakaku,_xlfn.XLOOKUP(_xlpm.meika,INDIRECT(Sheet2!$W$2&amp;"H"&amp;Sheet2!B59&amp;":H"&amp;Sheet2!D59),INDIRECT(Sheet2!$W$2&amp;"F"&amp;Sheet2!B59&amp;":F"&amp;Sheet2!D59),"",0,1),(_xlpm.kakaku+$T$2)/手数料),"")),"")</f>
        <v/>
      </c>
      <c r="X59" t="str" cm="1">
        <f t="array" aca="1" ref="X59" ca="1">IFERROR(IF(VALUE(U59)=335370,_xlfn.LET(_xlpm.con,MIN(A59,6),_xlpm.kakaku,_xlfn.XLOOKUP($Y$2:$Y$5&amp;$Z$2,INDIRECT(Sheet2!$W$2&amp;"H"&amp;Sheet2!B59&amp;":H"&amp;Sheet2!B59+_xlpm.con)&amp;INDIRECT(Sheet2!$W$2&amp;"G"&amp;Sheet2!B59&amp;":G"&amp;Sheet2!B59+_xlpm.con),INDIRECT(Sheet2!$W$2&amp;"F"&amp;Sheet2!B59&amp;":F"&amp;Sheet2!B59+_xlpm.con),"",0,1),INT(VALUE((IF(COUNT(_xlpm.kakaku)=1,_xlfn.TEXTJOIN("",,_xlpm.kakaku),LEFT(_xlfn.TEXTJOIN("/",,_xlpm.kakaku),FIND("/",_xlfn.TEXTJOIN("/",,_xlpm.kakaku))-1))+$T$2)/手数料))),""),"")</f>
        <v/>
      </c>
    </row>
    <row r="60" spans="1:24" x14ac:dyDescent="0.4">
      <c r="A60">
        <v>15</v>
      </c>
      <c r="B60">
        <v>806</v>
      </c>
      <c r="D60">
        <v>820</v>
      </c>
      <c r="E60" cm="1">
        <f t="array" aca="1" ref="E60" ca="1">IF(INDIRECT("Sheet1!"&amp;"B"&amp;ROW()) ="",VALUE(0),COUNTIF(INDIRECT(Sheet2!$W$2&amp;"$A:$A"),INDIRECT("Sheet1!"&amp;"B"&amp;ROW())))</f>
        <v>15</v>
      </c>
      <c r="F60" cm="1">
        <f t="array" aca="1" ref="F60" ca="1">_xlfn.LET(_xlpm.SS,_xlfn.XLOOKUP(INDIRECT("Sheet1!A"&amp;ROW()),Sheet5!A:A,Sheet5!G:G,"N",0,1),IF(OR(_xlpm.SS="N",AND(_xlpm.SS="Y",_xlfn.XLOOKUP(INDIRECT("Sheet1!A"&amp;ROW()),Sheet5!A:A,Sheet5!K:K,"N",0,1)="0")),0,1))</f>
        <v>0</v>
      </c>
      <c r="G60">
        <v>0</v>
      </c>
      <c r="L60" cm="1">
        <f t="array" aca="1" ref="L60" ca="1">_xlfn.XLOOKUP(INDIRECT("Sheet1!"&amp;"B"&amp;ROW()),INDIRECT(Sheet2!$W$2&amp;"$A:$A"),INDIRECT(Sheet2!$W$2&amp;"$D:$D"),VALUE(0),0,1)</f>
        <v>11</v>
      </c>
      <c r="M60">
        <v>0</v>
      </c>
      <c r="N60" cm="1">
        <f t="array" aca="1" ref="N60" ca="1">IFERROR(IF(AND(Sheet1!W60="",Sheet1!X60="",Sheet1!Y60=""),IF(OR(Sheet1!F60="❖",Sheet3!AC60="14:00",AND(F60=0,Sheet1!E60=""),AND(Sheet1!Q60=0,Sheet3!M60=0),AND(ABS(Sheet3!L60-Sheet1!S60)&lt;50,Sheet1!Q60=Sheet3!M60,Sheet3!AC60=VALUE(発送日))),0,1),1),0)</f>
        <v>0</v>
      </c>
      <c r="O60" cm="1">
        <f t="array" aca="1" ref="O60" ca="1">IF(INDIRECT("Sheet1!"&amp;"H"&amp;ROW())  &gt;=50,VALUE("10"),INDIRECT("A"&amp;ROW())-INDIRECT("Sheet1!"&amp;"H"&amp;ROW())  )</f>
        <v>4</v>
      </c>
      <c r="Q60">
        <v>0.85</v>
      </c>
      <c r="R60">
        <v>0.92</v>
      </c>
      <c r="S60" t="str" cm="1">
        <f t="array" aca="1" ref="S60" ca="1">IFERROR(IF(COUNTIF(V:V,"&lt;&gt;")&gt;0,V60,IF(VALUE(U60)=335370,_xlfn.LET(_xlpm.con,MIN(A60,6),_xlpm.kakaku,_xlfn.XLOOKUP($Y$2:$Y$5&amp;$Z$2,INDIRECT(Sheet2!$W$2&amp;"H"&amp;Sheet2!B60&amp;":H"&amp;Sheet2!B60+_xlpm.con)&amp;INDIRECT(Sheet2!$W$2&amp;"G"&amp;Sheet2!B60&amp;":G"&amp;Sheet2!B60+_xlpm.con),INDIRECT(Sheet2!$W$2&amp;"F"&amp;Sheet2!B60&amp;":F"&amp;Sheet2!B60+_xlpm.con),"",0,1),INT(VALUE((IF(COUNT(_xlpm.kakaku)=1,_xlfn.TEXTJOIN("",,_xlpm.kakaku),LEFT(_xlfn.TEXTJOIN("/",,_xlpm.kakaku),FIND("/",_xlfn.TEXTJOIN("/",,_xlpm.kakaku))-1))+$T$2)/手数料))),"")),"")</f>
        <v/>
      </c>
      <c r="T60">
        <v>300</v>
      </c>
      <c r="U60" t="s">
        <v>37</v>
      </c>
      <c r="V60" t="str" cm="1">
        <f t="array" aca="1" ref="V60" ca="1">IFERROR(INT(IF(VALUE(U60)=335370,_xlfn.LET(_xlpm.meika,INDEX(INDIRECT(Sheet2!$W$2&amp;"I"&amp;Sheet2!D60&amp;":P"&amp;Sheet2!D60),MATCH("在庫あり*",INDIRECT(Sheet2!$W$2&amp;"I"&amp;Sheet2!D60&amp;":P"&amp;Sheet2!D60),0)-1),_xlpm.con,MIN(A60,6),_xlpm.kakaku,_xlfn.XLOOKUP(_xlpm.meika,INDIRECT(Sheet2!$W$2&amp;"H"&amp;Sheet2!B60&amp;":H"&amp;Sheet2!D60),INDIRECT(Sheet2!$W$2&amp;"F"&amp;Sheet2!B60&amp;":F"&amp;Sheet2!D60),"",0,1),(_xlpm.kakaku+$T$2)/手数料),"")),"")</f>
        <v/>
      </c>
      <c r="X60" t="str" cm="1">
        <f t="array" aca="1" ref="X60" ca="1">IFERROR(IF(VALUE(U60)=335370,_xlfn.LET(_xlpm.con,MIN(A60,6),_xlpm.kakaku,_xlfn.XLOOKUP($Y$2:$Y$5&amp;$Z$2,INDIRECT(Sheet2!$W$2&amp;"H"&amp;Sheet2!B60&amp;":H"&amp;Sheet2!B60+_xlpm.con)&amp;INDIRECT(Sheet2!$W$2&amp;"G"&amp;Sheet2!B60&amp;":G"&amp;Sheet2!B60+_xlpm.con),INDIRECT(Sheet2!$W$2&amp;"F"&amp;Sheet2!B60&amp;":F"&amp;Sheet2!B60+_xlpm.con),"",0,1),INT(VALUE((IF(COUNT(_xlpm.kakaku)=1,_xlfn.TEXTJOIN("",,_xlpm.kakaku),LEFT(_xlfn.TEXTJOIN("/",,_xlpm.kakaku),FIND("/",_xlfn.TEXTJOIN("/",,_xlpm.kakaku))-1))+$T$2)/手数料))),""),"")</f>
        <v/>
      </c>
    </row>
    <row r="61" spans="1:24" x14ac:dyDescent="0.4">
      <c r="A61">
        <v>15</v>
      </c>
      <c r="B61">
        <v>821</v>
      </c>
      <c r="D61">
        <v>835</v>
      </c>
      <c r="E61" cm="1">
        <f t="array" aca="1" ref="E61" ca="1">IF(INDIRECT("Sheet1!"&amp;"B"&amp;ROW()) ="",VALUE(0),COUNTIF(INDIRECT(Sheet2!$W$2&amp;"$A:$A"),INDIRECT("Sheet1!"&amp;"B"&amp;ROW())))</f>
        <v>15</v>
      </c>
      <c r="F61" cm="1">
        <f t="array" aca="1" ref="F61" ca="1">_xlfn.LET(_xlpm.SS,_xlfn.XLOOKUP(INDIRECT("Sheet1!A"&amp;ROW()),Sheet5!A:A,Sheet5!G:G,"N",0,1),IF(OR(_xlpm.SS="N",AND(_xlpm.SS="Y",_xlfn.XLOOKUP(INDIRECT("Sheet1!A"&amp;ROW()),Sheet5!A:A,Sheet5!K:K,"N",0,1)="0")),0,1))</f>
        <v>0</v>
      </c>
      <c r="G61">
        <v>0</v>
      </c>
      <c r="L61" cm="1">
        <f t="array" aca="1" ref="L61" ca="1">_xlfn.XLOOKUP(INDIRECT("Sheet1!"&amp;"B"&amp;ROW()),INDIRECT(Sheet2!$W$2&amp;"$A:$A"),INDIRECT(Sheet2!$W$2&amp;"$D:$D"),VALUE(0),0,1)</f>
        <v>11</v>
      </c>
      <c r="M61">
        <v>0</v>
      </c>
      <c r="N61" cm="1">
        <f t="array" aca="1" ref="N61" ca="1">IFERROR(IF(AND(Sheet1!W61="",Sheet1!X61="",Sheet1!Y61=""),IF(OR(Sheet1!F61="❖",Sheet3!AC61="14:00",AND(F61=0,Sheet1!E61=""),AND(Sheet1!Q61=0,Sheet3!M61=0),AND(ABS(Sheet3!L61-Sheet1!S61)&lt;50,Sheet1!Q61=Sheet3!M61,Sheet3!AC61=VALUE(発送日))),0,1),1),0)</f>
        <v>0</v>
      </c>
      <c r="O61" cm="1">
        <f t="array" aca="1" ref="O61" ca="1">IF(INDIRECT("Sheet1!"&amp;"H"&amp;ROW())  &gt;=50,VALUE("10"),INDIRECT("A"&amp;ROW())-INDIRECT("Sheet1!"&amp;"H"&amp;ROW())  )</f>
        <v>4</v>
      </c>
      <c r="Q61">
        <v>0.85</v>
      </c>
      <c r="R61">
        <v>0.92</v>
      </c>
      <c r="S61" t="str" cm="1">
        <f t="array" aca="1" ref="S61" ca="1">IFERROR(IF(COUNTIF(V:V,"&lt;&gt;")&gt;0,V61,IF(VALUE(U61)=335370,_xlfn.LET(_xlpm.con,MIN(A61,6),_xlpm.kakaku,_xlfn.XLOOKUP($Y$2:$Y$5&amp;$Z$2,INDIRECT(Sheet2!$W$2&amp;"H"&amp;Sheet2!B61&amp;":H"&amp;Sheet2!B61+_xlpm.con)&amp;INDIRECT(Sheet2!$W$2&amp;"G"&amp;Sheet2!B61&amp;":G"&amp;Sheet2!B61+_xlpm.con),INDIRECT(Sheet2!$W$2&amp;"F"&amp;Sheet2!B61&amp;":F"&amp;Sheet2!B61+_xlpm.con),"",0,1),INT(VALUE((IF(COUNT(_xlpm.kakaku)=1,_xlfn.TEXTJOIN("",,_xlpm.kakaku),LEFT(_xlfn.TEXTJOIN("/",,_xlpm.kakaku),FIND("/",_xlfn.TEXTJOIN("/",,_xlpm.kakaku))-1))+$T$2)/手数料))),"")),"")</f>
        <v/>
      </c>
      <c r="T61">
        <v>300</v>
      </c>
      <c r="U61" t="s">
        <v>37</v>
      </c>
      <c r="V61" t="str" cm="1">
        <f t="array" aca="1" ref="V61" ca="1">IFERROR(INT(IF(VALUE(U61)=335370,_xlfn.LET(_xlpm.meika,INDEX(INDIRECT(Sheet2!$W$2&amp;"I"&amp;Sheet2!D61&amp;":P"&amp;Sheet2!D61),MATCH("在庫あり*",INDIRECT(Sheet2!$W$2&amp;"I"&amp;Sheet2!D61&amp;":P"&amp;Sheet2!D61),0)-1),_xlpm.con,MIN(A61,6),_xlpm.kakaku,_xlfn.XLOOKUP(_xlpm.meika,INDIRECT(Sheet2!$W$2&amp;"H"&amp;Sheet2!B61&amp;":H"&amp;Sheet2!D61),INDIRECT(Sheet2!$W$2&amp;"F"&amp;Sheet2!B61&amp;":F"&amp;Sheet2!D61),"",0,1),(_xlpm.kakaku+$T$2)/手数料),"")),"")</f>
        <v/>
      </c>
      <c r="X61" t="str" cm="1">
        <f t="array" aca="1" ref="X61" ca="1">IFERROR(IF(VALUE(U61)=335370,_xlfn.LET(_xlpm.con,MIN(A61,6),_xlpm.kakaku,_xlfn.XLOOKUP($Y$2:$Y$5&amp;$Z$2,INDIRECT(Sheet2!$W$2&amp;"H"&amp;Sheet2!B61&amp;":H"&amp;Sheet2!B61+_xlpm.con)&amp;INDIRECT(Sheet2!$W$2&amp;"G"&amp;Sheet2!B61&amp;":G"&amp;Sheet2!B61+_xlpm.con),INDIRECT(Sheet2!$W$2&amp;"F"&amp;Sheet2!B61&amp;":F"&amp;Sheet2!B61+_xlpm.con),"",0,1),INT(VALUE((IF(COUNT(_xlpm.kakaku)=1,_xlfn.TEXTJOIN("",,_xlpm.kakaku),LEFT(_xlfn.TEXTJOIN("/",,_xlpm.kakaku),FIND("/",_xlfn.TEXTJOIN("/",,_xlpm.kakaku))-1))+$T$2)/手数料))),""),"")</f>
        <v/>
      </c>
    </row>
    <row r="62" spans="1:24" x14ac:dyDescent="0.4">
      <c r="A62">
        <v>19</v>
      </c>
      <c r="B62">
        <v>836</v>
      </c>
      <c r="D62">
        <v>854</v>
      </c>
      <c r="E62" cm="1">
        <f t="array" aca="1" ref="E62" ca="1">IF(INDIRECT("Sheet1!"&amp;"B"&amp;ROW()) ="",VALUE(0),COUNTIF(INDIRECT(Sheet2!$W$2&amp;"$A:$A"),INDIRECT("Sheet1!"&amp;"B"&amp;ROW())))</f>
        <v>19</v>
      </c>
      <c r="F62" cm="1">
        <f t="array" aca="1" ref="F62" ca="1">_xlfn.LET(_xlpm.SS,_xlfn.XLOOKUP(INDIRECT("Sheet1!A"&amp;ROW()),Sheet5!A:A,Sheet5!G:G,"N",0,1),IF(OR(_xlpm.SS="N",AND(_xlpm.SS="Y",_xlfn.XLOOKUP(INDIRECT("Sheet1!A"&amp;ROW()),Sheet5!A:A,Sheet5!K:K,"N",0,1)="0")),0,1))</f>
        <v>0</v>
      </c>
      <c r="G62">
        <v>0</v>
      </c>
      <c r="L62" cm="1">
        <f t="array" aca="1" ref="L62" ca="1">_xlfn.XLOOKUP(INDIRECT("Sheet1!"&amp;"B"&amp;ROW()),INDIRECT(Sheet2!$W$2&amp;"$A:$A"),INDIRECT(Sheet2!$W$2&amp;"$D:$D"),VALUE(0),0,1)</f>
        <v>15</v>
      </c>
      <c r="M62">
        <v>0</v>
      </c>
      <c r="N62" cm="1">
        <f t="array" aca="1" ref="N62" ca="1">IFERROR(IF(AND(Sheet1!W62="",Sheet1!X62="",Sheet1!Y62=""),IF(OR(Sheet1!F62="❖",Sheet3!AC62="14:00",AND(F62=0,Sheet1!E62=""),AND(Sheet1!Q62=0,Sheet3!M62=0),AND(ABS(Sheet3!L62-Sheet1!S62)&lt;50,Sheet1!Q62=Sheet3!M62,Sheet3!AC62=VALUE(発送日))),0,1),1),0)</f>
        <v>0</v>
      </c>
      <c r="O62" cm="1">
        <f t="array" aca="1" ref="O62" ca="1">IF(INDIRECT("Sheet1!"&amp;"H"&amp;ROW())  &gt;=50,VALUE("10"),INDIRECT("A"&amp;ROW())-INDIRECT("Sheet1!"&amp;"H"&amp;ROW())  )</f>
        <v>4</v>
      </c>
      <c r="Q62">
        <v>0.85</v>
      </c>
      <c r="R62">
        <v>0.92</v>
      </c>
      <c r="S62" t="str" cm="1">
        <f t="array" aca="1" ref="S62" ca="1">IFERROR(IF(COUNTIF(V:V,"&lt;&gt;")&gt;0,V62,IF(VALUE(U62)=335370,_xlfn.LET(_xlpm.con,MIN(A62,6),_xlpm.kakaku,_xlfn.XLOOKUP($Y$2:$Y$5&amp;$Z$2,INDIRECT(Sheet2!$W$2&amp;"H"&amp;Sheet2!B62&amp;":H"&amp;Sheet2!B62+_xlpm.con)&amp;INDIRECT(Sheet2!$W$2&amp;"G"&amp;Sheet2!B62&amp;":G"&amp;Sheet2!B62+_xlpm.con),INDIRECT(Sheet2!$W$2&amp;"F"&amp;Sheet2!B62&amp;":F"&amp;Sheet2!B62+_xlpm.con),"",0,1),INT(VALUE((IF(COUNT(_xlpm.kakaku)=1,_xlfn.TEXTJOIN("",,_xlpm.kakaku),LEFT(_xlfn.TEXTJOIN("/",,_xlpm.kakaku),FIND("/",_xlfn.TEXTJOIN("/",,_xlpm.kakaku))-1))+$T$2)/手数料))),"")),"")</f>
        <v/>
      </c>
      <c r="T62">
        <v>300</v>
      </c>
      <c r="U62" t="s">
        <v>37</v>
      </c>
      <c r="V62" t="str" cm="1">
        <f t="array" aca="1" ref="V62" ca="1">IFERROR(INT(IF(VALUE(U62)=335370,_xlfn.LET(_xlpm.meika,INDEX(INDIRECT(Sheet2!$W$2&amp;"I"&amp;Sheet2!D62&amp;":P"&amp;Sheet2!D62),MATCH("在庫あり*",INDIRECT(Sheet2!$W$2&amp;"I"&amp;Sheet2!D62&amp;":P"&amp;Sheet2!D62),0)-1),_xlpm.con,MIN(A62,6),_xlpm.kakaku,_xlfn.XLOOKUP(_xlpm.meika,INDIRECT(Sheet2!$W$2&amp;"H"&amp;Sheet2!B62&amp;":H"&amp;Sheet2!D62),INDIRECT(Sheet2!$W$2&amp;"F"&amp;Sheet2!B62&amp;":F"&amp;Sheet2!D62),"",0,1),(_xlpm.kakaku+$T$2)/手数料),"")),"")</f>
        <v/>
      </c>
      <c r="X62" t="str" cm="1">
        <f t="array" aca="1" ref="X62" ca="1">IFERROR(IF(VALUE(U62)=335370,_xlfn.LET(_xlpm.con,MIN(A62,6),_xlpm.kakaku,_xlfn.XLOOKUP($Y$2:$Y$5&amp;$Z$2,INDIRECT(Sheet2!$W$2&amp;"H"&amp;Sheet2!B62&amp;":H"&amp;Sheet2!B62+_xlpm.con)&amp;INDIRECT(Sheet2!$W$2&amp;"G"&amp;Sheet2!B62&amp;":G"&amp;Sheet2!B62+_xlpm.con),INDIRECT(Sheet2!$W$2&amp;"F"&amp;Sheet2!B62&amp;":F"&amp;Sheet2!B62+_xlpm.con),"",0,1),INT(VALUE((IF(COUNT(_xlpm.kakaku)=1,_xlfn.TEXTJOIN("",,_xlpm.kakaku),LEFT(_xlfn.TEXTJOIN("/",,_xlpm.kakaku),FIND("/",_xlfn.TEXTJOIN("/",,_xlpm.kakaku))-1))+$T$2)/手数料))),""),"")</f>
        <v/>
      </c>
    </row>
    <row r="63" spans="1:24" x14ac:dyDescent="0.4">
      <c r="A63">
        <v>9</v>
      </c>
      <c r="B63">
        <v>855</v>
      </c>
      <c r="D63">
        <v>863</v>
      </c>
      <c r="E63" cm="1">
        <f t="array" aca="1" ref="E63" ca="1">IF(INDIRECT("Sheet1!"&amp;"B"&amp;ROW()) ="",VALUE(0),COUNTIF(INDIRECT(Sheet2!$W$2&amp;"$A:$A"),INDIRECT("Sheet1!"&amp;"B"&amp;ROW())))</f>
        <v>9</v>
      </c>
      <c r="F63" cm="1">
        <f t="array" aca="1" ref="F63" ca="1">_xlfn.LET(_xlpm.SS,_xlfn.XLOOKUP(INDIRECT("Sheet1!A"&amp;ROW()),Sheet5!A:A,Sheet5!G:G,"N",0,1),IF(OR(_xlpm.SS="N",AND(_xlpm.SS="Y",_xlfn.XLOOKUP(INDIRECT("Sheet1!A"&amp;ROW()),Sheet5!A:A,Sheet5!K:K,"N",0,1)="0")),0,1))</f>
        <v>0</v>
      </c>
      <c r="G63">
        <v>0</v>
      </c>
      <c r="L63" cm="1">
        <f t="array" aca="1" ref="L63" ca="1">_xlfn.XLOOKUP(INDIRECT("Sheet1!"&amp;"B"&amp;ROW()),INDIRECT(Sheet2!$W$2&amp;"$A:$A"),INDIRECT(Sheet2!$W$2&amp;"$D:$D"),VALUE(0),0,1)</f>
        <v>7</v>
      </c>
      <c r="M63">
        <v>0</v>
      </c>
      <c r="N63" cm="1">
        <f t="array" aca="1" ref="N63" ca="1">IFERROR(IF(AND(Sheet1!W63="",Sheet1!X63="",Sheet1!Y63=""),IF(OR(Sheet1!F63="❖",Sheet3!AC63="14:00",AND(F63=0,Sheet1!E63=""),AND(Sheet1!Q63=0,Sheet3!M63=0),AND(ABS(Sheet3!L63-Sheet1!S63)&lt;50,Sheet1!Q63=Sheet3!M63,Sheet3!AC63=VALUE(発送日))),0,1),1),0)</f>
        <v>0</v>
      </c>
      <c r="O63" cm="1">
        <f t="array" aca="1" ref="O63" ca="1">IF(INDIRECT("Sheet1!"&amp;"H"&amp;ROW())  &gt;=50,VALUE("10"),INDIRECT("A"&amp;ROW())-INDIRECT("Sheet1!"&amp;"H"&amp;ROW())  )</f>
        <v>2</v>
      </c>
      <c r="Q63">
        <v>0.85</v>
      </c>
      <c r="R63">
        <v>0.92</v>
      </c>
      <c r="S63" t="str" cm="1">
        <f t="array" aca="1" ref="S63" ca="1">IFERROR(IF(COUNTIF(V:V,"&lt;&gt;")&gt;0,V63,IF(VALUE(U63)=335370,_xlfn.LET(_xlpm.con,MIN(A63,6),_xlpm.kakaku,_xlfn.XLOOKUP($Y$2:$Y$5&amp;$Z$2,INDIRECT(Sheet2!$W$2&amp;"H"&amp;Sheet2!B63&amp;":H"&amp;Sheet2!B63+_xlpm.con)&amp;INDIRECT(Sheet2!$W$2&amp;"G"&amp;Sheet2!B63&amp;":G"&amp;Sheet2!B63+_xlpm.con),INDIRECT(Sheet2!$W$2&amp;"F"&amp;Sheet2!B63&amp;":F"&amp;Sheet2!B63+_xlpm.con),"",0,1),INT(VALUE((IF(COUNT(_xlpm.kakaku)=1,_xlfn.TEXTJOIN("",,_xlpm.kakaku),LEFT(_xlfn.TEXTJOIN("/",,_xlpm.kakaku),FIND("/",_xlfn.TEXTJOIN("/",,_xlpm.kakaku))-1))+$T$2)/手数料))),"")),"")</f>
        <v/>
      </c>
      <c r="T63">
        <v>300</v>
      </c>
      <c r="U63" t="s">
        <v>37</v>
      </c>
      <c r="V63" t="str" cm="1">
        <f t="array" aca="1" ref="V63" ca="1">IFERROR(INT(IF(VALUE(U63)=335370,_xlfn.LET(_xlpm.meika,INDEX(INDIRECT(Sheet2!$W$2&amp;"I"&amp;Sheet2!D63&amp;":P"&amp;Sheet2!D63),MATCH("在庫あり*",INDIRECT(Sheet2!$W$2&amp;"I"&amp;Sheet2!D63&amp;":P"&amp;Sheet2!D63),0)-1),_xlpm.con,MIN(A63,6),_xlpm.kakaku,_xlfn.XLOOKUP(_xlpm.meika,INDIRECT(Sheet2!$W$2&amp;"H"&amp;Sheet2!B63&amp;":H"&amp;Sheet2!D63),INDIRECT(Sheet2!$W$2&amp;"F"&amp;Sheet2!B63&amp;":F"&amp;Sheet2!D63),"",0,1),(_xlpm.kakaku+$T$2)/手数料),"")),"")</f>
        <v/>
      </c>
      <c r="X63" t="str" cm="1">
        <f t="array" aca="1" ref="X63" ca="1">IFERROR(IF(VALUE(U63)=335370,_xlfn.LET(_xlpm.con,MIN(A63,6),_xlpm.kakaku,_xlfn.XLOOKUP($Y$2:$Y$5&amp;$Z$2,INDIRECT(Sheet2!$W$2&amp;"H"&amp;Sheet2!B63&amp;":H"&amp;Sheet2!B63+_xlpm.con)&amp;INDIRECT(Sheet2!$W$2&amp;"G"&amp;Sheet2!B63&amp;":G"&amp;Sheet2!B63+_xlpm.con),INDIRECT(Sheet2!$W$2&amp;"F"&amp;Sheet2!B63&amp;":F"&amp;Sheet2!B63+_xlpm.con),"",0,1),INT(VALUE((IF(COUNT(_xlpm.kakaku)=1,_xlfn.TEXTJOIN("",,_xlpm.kakaku),LEFT(_xlfn.TEXTJOIN("/",,_xlpm.kakaku),FIND("/",_xlfn.TEXTJOIN("/",,_xlpm.kakaku))-1))+$T$2)/手数料))),""),"")</f>
        <v/>
      </c>
    </row>
    <row r="64" spans="1:24" x14ac:dyDescent="0.4">
      <c r="A64">
        <v>10</v>
      </c>
      <c r="B64">
        <v>864</v>
      </c>
      <c r="D64">
        <v>873</v>
      </c>
      <c r="E64" cm="1">
        <f t="array" aca="1" ref="E64" ca="1">IF(INDIRECT("Sheet1!"&amp;"B"&amp;ROW()) ="",VALUE(0),COUNTIF(INDIRECT(Sheet2!$W$2&amp;"$A:$A"),INDIRECT("Sheet1!"&amp;"B"&amp;ROW())))</f>
        <v>10</v>
      </c>
      <c r="F64" cm="1">
        <f t="array" aca="1" ref="F64" ca="1">_xlfn.LET(_xlpm.SS,_xlfn.XLOOKUP(INDIRECT("Sheet1!A"&amp;ROW()),Sheet5!A:A,Sheet5!G:G,"N",0,1),IF(OR(_xlpm.SS="N",AND(_xlpm.SS="Y",_xlfn.XLOOKUP(INDIRECT("Sheet1!A"&amp;ROW()),Sheet5!A:A,Sheet5!K:K,"N",0,1)="0")),0,1))</f>
        <v>0</v>
      </c>
      <c r="G64">
        <v>0</v>
      </c>
      <c r="L64" cm="1">
        <f t="array" aca="1" ref="L64" ca="1">_xlfn.XLOOKUP(INDIRECT("Sheet1!"&amp;"B"&amp;ROW()),INDIRECT(Sheet2!$W$2&amp;"$A:$A"),INDIRECT(Sheet2!$W$2&amp;"$D:$D"),VALUE(0),0,1)</f>
        <v>8</v>
      </c>
      <c r="M64">
        <v>0</v>
      </c>
      <c r="N64" cm="1">
        <f t="array" aca="1" ref="N64" ca="1">IFERROR(IF(AND(Sheet1!W64="",Sheet1!X64="",Sheet1!Y64=""),IF(OR(Sheet1!F64="❖",Sheet3!AC64="14:00",AND(F64=0,Sheet1!E64=""),AND(Sheet1!Q64=0,Sheet3!M64=0),AND(ABS(Sheet3!L64-Sheet1!S64)&lt;50,Sheet1!Q64=Sheet3!M64,Sheet3!AC64=VALUE(発送日))),0,1),1),0)</f>
        <v>0</v>
      </c>
      <c r="O64" cm="1">
        <f t="array" aca="1" ref="O64" ca="1">IF(INDIRECT("Sheet1!"&amp;"H"&amp;ROW())  &gt;=50,VALUE("10"),INDIRECT("A"&amp;ROW())-INDIRECT("Sheet1!"&amp;"H"&amp;ROW())  )</f>
        <v>2</v>
      </c>
      <c r="Q64">
        <v>0.85</v>
      </c>
      <c r="R64">
        <v>0.92</v>
      </c>
      <c r="S64" t="str" cm="1">
        <f t="array" aca="1" ref="S64" ca="1">IFERROR(IF(COUNTIF(V:V,"&lt;&gt;")&gt;0,V64,IF(VALUE(U64)=335370,_xlfn.LET(_xlpm.con,MIN(A64,6),_xlpm.kakaku,_xlfn.XLOOKUP($Y$2:$Y$5&amp;$Z$2,INDIRECT(Sheet2!$W$2&amp;"H"&amp;Sheet2!B64&amp;":H"&amp;Sheet2!B64+_xlpm.con)&amp;INDIRECT(Sheet2!$W$2&amp;"G"&amp;Sheet2!B64&amp;":G"&amp;Sheet2!B64+_xlpm.con),INDIRECT(Sheet2!$W$2&amp;"F"&amp;Sheet2!B64&amp;":F"&amp;Sheet2!B64+_xlpm.con),"",0,1),INT(VALUE((IF(COUNT(_xlpm.kakaku)=1,_xlfn.TEXTJOIN("",,_xlpm.kakaku),LEFT(_xlfn.TEXTJOIN("/",,_xlpm.kakaku),FIND("/",_xlfn.TEXTJOIN("/",,_xlpm.kakaku))-1))+$T$2)/手数料))),"")),"")</f>
        <v/>
      </c>
      <c r="T64">
        <v>300</v>
      </c>
      <c r="U64" t="s">
        <v>37</v>
      </c>
      <c r="V64" t="str" cm="1">
        <f t="array" aca="1" ref="V64" ca="1">IFERROR(INT(IF(VALUE(U64)=335370,_xlfn.LET(_xlpm.meika,INDEX(INDIRECT(Sheet2!$W$2&amp;"I"&amp;Sheet2!D64&amp;":P"&amp;Sheet2!D64),MATCH("在庫あり*",INDIRECT(Sheet2!$W$2&amp;"I"&amp;Sheet2!D64&amp;":P"&amp;Sheet2!D64),0)-1),_xlpm.con,MIN(A64,6),_xlpm.kakaku,_xlfn.XLOOKUP(_xlpm.meika,INDIRECT(Sheet2!$W$2&amp;"H"&amp;Sheet2!B64&amp;":H"&amp;Sheet2!D64),INDIRECT(Sheet2!$W$2&amp;"F"&amp;Sheet2!B64&amp;":F"&amp;Sheet2!D64),"",0,1),(_xlpm.kakaku+$T$2)/手数料),"")),"")</f>
        <v/>
      </c>
      <c r="X64" t="str" cm="1">
        <f t="array" aca="1" ref="X64" ca="1">IFERROR(IF(VALUE(U64)=335370,_xlfn.LET(_xlpm.con,MIN(A64,6),_xlpm.kakaku,_xlfn.XLOOKUP($Y$2:$Y$5&amp;$Z$2,INDIRECT(Sheet2!$W$2&amp;"H"&amp;Sheet2!B64&amp;":H"&amp;Sheet2!B64+_xlpm.con)&amp;INDIRECT(Sheet2!$W$2&amp;"G"&amp;Sheet2!B64&amp;":G"&amp;Sheet2!B64+_xlpm.con),INDIRECT(Sheet2!$W$2&amp;"F"&amp;Sheet2!B64&amp;":F"&amp;Sheet2!B64+_xlpm.con),"",0,1),INT(VALUE((IF(COUNT(_xlpm.kakaku)=1,_xlfn.TEXTJOIN("",,_xlpm.kakaku),LEFT(_xlfn.TEXTJOIN("/",,_xlpm.kakaku),FIND("/",_xlfn.TEXTJOIN("/",,_xlpm.kakaku))-1))+$T$2)/手数料))),""),"")</f>
        <v/>
      </c>
    </row>
    <row r="65" spans="1:24" x14ac:dyDescent="0.4">
      <c r="A65">
        <v>9</v>
      </c>
      <c r="B65">
        <v>874</v>
      </c>
      <c r="D65">
        <v>882</v>
      </c>
      <c r="E65" cm="1">
        <f t="array" aca="1" ref="E65" ca="1">IF(INDIRECT("Sheet1!"&amp;"B"&amp;ROW()) ="",VALUE(0),COUNTIF(INDIRECT(Sheet2!$W$2&amp;"$A:$A"),INDIRECT("Sheet1!"&amp;"B"&amp;ROW())))</f>
        <v>9</v>
      </c>
      <c r="F65" cm="1">
        <f t="array" aca="1" ref="F65" ca="1">_xlfn.LET(_xlpm.SS,_xlfn.XLOOKUP(INDIRECT("Sheet1!A"&amp;ROW()),Sheet5!A:A,Sheet5!G:G,"N",0,1),IF(OR(_xlpm.SS="N",AND(_xlpm.SS="Y",_xlfn.XLOOKUP(INDIRECT("Sheet1!A"&amp;ROW()),Sheet5!A:A,Sheet5!K:K,"N",0,1)="0")),0,1))</f>
        <v>0</v>
      </c>
      <c r="G65">
        <v>0</v>
      </c>
      <c r="L65" cm="1">
        <f t="array" aca="1" ref="L65" ca="1">_xlfn.XLOOKUP(INDIRECT("Sheet1!"&amp;"B"&amp;ROW()),INDIRECT(Sheet2!$W$2&amp;"$A:$A"),INDIRECT(Sheet2!$W$2&amp;"$D:$D"),VALUE(0),0,1)</f>
        <v>7</v>
      </c>
      <c r="M65">
        <v>0</v>
      </c>
      <c r="N65" cm="1">
        <f t="array" aca="1" ref="N65" ca="1">IFERROR(IF(AND(Sheet1!W65="",Sheet1!X65="",Sheet1!Y65=""),IF(OR(Sheet1!F65="❖",Sheet3!AC65="14:00",AND(F65=0,Sheet1!E65=""),AND(Sheet1!Q65=0,Sheet3!M65=0),AND(ABS(Sheet3!L65-Sheet1!S65)&lt;50,Sheet1!Q65=Sheet3!M65,Sheet3!AC65=VALUE(発送日))),0,1),1),0)</f>
        <v>0</v>
      </c>
      <c r="O65" cm="1">
        <f t="array" aca="1" ref="O65" ca="1">IF(INDIRECT("Sheet1!"&amp;"H"&amp;ROW())  &gt;=50,VALUE("10"),INDIRECT("A"&amp;ROW())-INDIRECT("Sheet1!"&amp;"H"&amp;ROW())  )</f>
        <v>2</v>
      </c>
      <c r="Q65">
        <v>0.85</v>
      </c>
      <c r="R65">
        <v>0.92</v>
      </c>
      <c r="S65" t="str" cm="1">
        <f t="array" aca="1" ref="S65" ca="1">IFERROR(IF(COUNTIF(V:V,"&lt;&gt;")&gt;0,V65,IF(VALUE(U65)=335370,_xlfn.LET(_xlpm.con,MIN(A65,6),_xlpm.kakaku,_xlfn.XLOOKUP($Y$2:$Y$5&amp;$Z$2,INDIRECT(Sheet2!$W$2&amp;"H"&amp;Sheet2!B65&amp;":H"&amp;Sheet2!B65+_xlpm.con)&amp;INDIRECT(Sheet2!$W$2&amp;"G"&amp;Sheet2!B65&amp;":G"&amp;Sheet2!B65+_xlpm.con),INDIRECT(Sheet2!$W$2&amp;"F"&amp;Sheet2!B65&amp;":F"&amp;Sheet2!B65+_xlpm.con),"",0,1),INT(VALUE((IF(COUNT(_xlpm.kakaku)=1,_xlfn.TEXTJOIN("",,_xlpm.kakaku),LEFT(_xlfn.TEXTJOIN("/",,_xlpm.kakaku),FIND("/",_xlfn.TEXTJOIN("/",,_xlpm.kakaku))-1))+$T$2)/手数料))),"")),"")</f>
        <v/>
      </c>
      <c r="T65">
        <v>300</v>
      </c>
      <c r="U65" t="s">
        <v>37</v>
      </c>
      <c r="V65" t="str" cm="1">
        <f t="array" aca="1" ref="V65" ca="1">IFERROR(INT(IF(VALUE(U65)=335370,_xlfn.LET(_xlpm.meika,INDEX(INDIRECT(Sheet2!$W$2&amp;"I"&amp;Sheet2!D65&amp;":P"&amp;Sheet2!D65),MATCH("在庫あり*",INDIRECT(Sheet2!$W$2&amp;"I"&amp;Sheet2!D65&amp;":P"&amp;Sheet2!D65),0)-1),_xlpm.con,MIN(A65,6),_xlpm.kakaku,_xlfn.XLOOKUP(_xlpm.meika,INDIRECT(Sheet2!$W$2&amp;"H"&amp;Sheet2!B65&amp;":H"&amp;Sheet2!D65),INDIRECT(Sheet2!$W$2&amp;"F"&amp;Sheet2!B65&amp;":F"&amp;Sheet2!D65),"",0,1),(_xlpm.kakaku+$T$2)/手数料),"")),"")</f>
        <v/>
      </c>
      <c r="X65" t="str" cm="1">
        <f t="array" aca="1" ref="X65" ca="1">IFERROR(IF(VALUE(U65)=335370,_xlfn.LET(_xlpm.con,MIN(A65,6),_xlpm.kakaku,_xlfn.XLOOKUP($Y$2:$Y$5&amp;$Z$2,INDIRECT(Sheet2!$W$2&amp;"H"&amp;Sheet2!B65&amp;":H"&amp;Sheet2!B65+_xlpm.con)&amp;INDIRECT(Sheet2!$W$2&amp;"G"&amp;Sheet2!B65&amp;":G"&amp;Sheet2!B65+_xlpm.con),INDIRECT(Sheet2!$W$2&amp;"F"&amp;Sheet2!B65&amp;":F"&amp;Sheet2!B65+_xlpm.con),"",0,1),INT(VALUE((IF(COUNT(_xlpm.kakaku)=1,_xlfn.TEXTJOIN("",,_xlpm.kakaku),LEFT(_xlfn.TEXTJOIN("/",,_xlpm.kakaku),FIND("/",_xlfn.TEXTJOIN("/",,_xlpm.kakaku))-1))+$T$2)/手数料))),""),"")</f>
        <v/>
      </c>
    </row>
    <row r="66" spans="1:24" x14ac:dyDescent="0.4">
      <c r="A66">
        <v>10</v>
      </c>
      <c r="B66">
        <v>883</v>
      </c>
      <c r="D66">
        <v>892</v>
      </c>
      <c r="E66" cm="1">
        <f t="array" aca="1" ref="E66" ca="1">IF(INDIRECT("Sheet1!"&amp;"B"&amp;ROW()) ="",VALUE(0),COUNTIF(INDIRECT(Sheet2!$W$2&amp;"$A:$A"),INDIRECT("Sheet1!"&amp;"B"&amp;ROW())))</f>
        <v>10</v>
      </c>
      <c r="F66" cm="1">
        <f t="array" aca="1" ref="F66" ca="1">_xlfn.LET(_xlpm.SS,_xlfn.XLOOKUP(INDIRECT("Sheet1!A"&amp;ROW()),Sheet5!A:A,Sheet5!G:G,"N",0,1),IF(OR(_xlpm.SS="N",AND(_xlpm.SS="Y",_xlfn.XLOOKUP(INDIRECT("Sheet1!A"&amp;ROW()),Sheet5!A:A,Sheet5!K:K,"N",0,1)="0")),0,1))</f>
        <v>0</v>
      </c>
      <c r="G66">
        <v>0</v>
      </c>
      <c r="L66" cm="1">
        <f t="array" aca="1" ref="L66" ca="1">_xlfn.XLOOKUP(INDIRECT("Sheet1!"&amp;"B"&amp;ROW()),INDIRECT(Sheet2!$W$2&amp;"$A:$A"),INDIRECT(Sheet2!$W$2&amp;"$D:$D"),VALUE(0),0,1)</f>
        <v>8</v>
      </c>
      <c r="M66">
        <v>0</v>
      </c>
      <c r="N66" cm="1">
        <f t="array" aca="1" ref="N66" ca="1">IFERROR(IF(AND(Sheet1!W66="",Sheet1!X66="",Sheet1!Y66=""),IF(OR(Sheet1!F66="❖",Sheet3!AC66="14:00",AND(F66=0,Sheet1!E66=""),AND(Sheet1!Q66=0,Sheet3!M66=0),AND(ABS(Sheet3!L66-Sheet1!S66)&lt;50,Sheet1!Q66=Sheet3!M66,Sheet3!AC66=VALUE(発送日))),0,1),1),0)</f>
        <v>0</v>
      </c>
      <c r="O66" cm="1">
        <f t="array" aca="1" ref="O66" ca="1">IF(INDIRECT("Sheet1!"&amp;"H"&amp;ROW())  &gt;=50,VALUE("10"),INDIRECT("A"&amp;ROW())-INDIRECT("Sheet1!"&amp;"H"&amp;ROW())  )</f>
        <v>2</v>
      </c>
      <c r="Q66">
        <v>0.85</v>
      </c>
      <c r="R66">
        <v>0.92</v>
      </c>
      <c r="S66" t="str" cm="1">
        <f t="array" aca="1" ref="S66" ca="1">IFERROR(IF(COUNTIF(V:V,"&lt;&gt;")&gt;0,V66,IF(VALUE(U66)=335370,_xlfn.LET(_xlpm.con,MIN(A66,6),_xlpm.kakaku,_xlfn.XLOOKUP($Y$2:$Y$5&amp;$Z$2,INDIRECT(Sheet2!$W$2&amp;"H"&amp;Sheet2!B66&amp;":H"&amp;Sheet2!B66+_xlpm.con)&amp;INDIRECT(Sheet2!$W$2&amp;"G"&amp;Sheet2!B66&amp;":G"&amp;Sheet2!B66+_xlpm.con),INDIRECT(Sheet2!$W$2&amp;"F"&amp;Sheet2!B66&amp;":F"&amp;Sheet2!B66+_xlpm.con),"",0,1),INT(VALUE((IF(COUNT(_xlpm.kakaku)=1,_xlfn.TEXTJOIN("",,_xlpm.kakaku),LEFT(_xlfn.TEXTJOIN("/",,_xlpm.kakaku),FIND("/",_xlfn.TEXTJOIN("/",,_xlpm.kakaku))-1))+$T$2)/手数料))),"")),"")</f>
        <v/>
      </c>
      <c r="T66">
        <v>300</v>
      </c>
      <c r="U66" t="s">
        <v>37</v>
      </c>
      <c r="V66" t="str" cm="1">
        <f t="array" aca="1" ref="V66" ca="1">IFERROR(INT(IF(VALUE(U66)=335370,_xlfn.LET(_xlpm.meika,INDEX(INDIRECT(Sheet2!$W$2&amp;"I"&amp;Sheet2!D66&amp;":P"&amp;Sheet2!D66),MATCH("在庫あり*",INDIRECT(Sheet2!$W$2&amp;"I"&amp;Sheet2!D66&amp;":P"&amp;Sheet2!D66),0)-1),_xlpm.con,MIN(A66,6),_xlpm.kakaku,_xlfn.XLOOKUP(_xlpm.meika,INDIRECT(Sheet2!$W$2&amp;"H"&amp;Sheet2!B66&amp;":H"&amp;Sheet2!D66),INDIRECT(Sheet2!$W$2&amp;"F"&amp;Sheet2!B66&amp;":F"&amp;Sheet2!D66),"",0,1),(_xlpm.kakaku+$T$2)/手数料),"")),"")</f>
        <v/>
      </c>
      <c r="X66" t="str" cm="1">
        <f t="array" aca="1" ref="X66" ca="1">IFERROR(IF(VALUE(U66)=335370,_xlfn.LET(_xlpm.con,MIN(A66,6),_xlpm.kakaku,_xlfn.XLOOKUP($Y$2:$Y$5&amp;$Z$2,INDIRECT(Sheet2!$W$2&amp;"H"&amp;Sheet2!B66&amp;":H"&amp;Sheet2!B66+_xlpm.con)&amp;INDIRECT(Sheet2!$W$2&amp;"G"&amp;Sheet2!B66&amp;":G"&amp;Sheet2!B66+_xlpm.con),INDIRECT(Sheet2!$W$2&amp;"F"&amp;Sheet2!B66&amp;":F"&amp;Sheet2!B66+_xlpm.con),"",0,1),INT(VALUE((IF(COUNT(_xlpm.kakaku)=1,_xlfn.TEXTJOIN("",,_xlpm.kakaku),LEFT(_xlfn.TEXTJOIN("/",,_xlpm.kakaku),FIND("/",_xlfn.TEXTJOIN("/",,_xlpm.kakaku))-1))+$T$2)/手数料))),""),"")</f>
        <v/>
      </c>
    </row>
    <row r="67" spans="1:24" x14ac:dyDescent="0.4">
      <c r="A67">
        <v>9</v>
      </c>
      <c r="B67">
        <v>893</v>
      </c>
      <c r="D67">
        <v>901</v>
      </c>
      <c r="E67" cm="1">
        <f t="array" aca="1" ref="E67" ca="1">IF(INDIRECT("Sheet1!"&amp;"B"&amp;ROW()) ="",VALUE(0),COUNTIF(INDIRECT(Sheet2!$W$2&amp;"$A:$A"),INDIRECT("Sheet1!"&amp;"B"&amp;ROW())))</f>
        <v>9</v>
      </c>
      <c r="F67" cm="1">
        <f t="array" aca="1" ref="F67" ca="1">_xlfn.LET(_xlpm.SS,_xlfn.XLOOKUP(INDIRECT("Sheet1!A"&amp;ROW()),Sheet5!A:A,Sheet5!G:G,"N",0,1),IF(OR(_xlpm.SS="N",AND(_xlpm.SS="Y",_xlfn.XLOOKUP(INDIRECT("Sheet1!A"&amp;ROW()),Sheet5!A:A,Sheet5!K:K,"N",0,1)="0")),0,1))</f>
        <v>0</v>
      </c>
      <c r="G67">
        <v>0</v>
      </c>
      <c r="L67" cm="1">
        <f t="array" aca="1" ref="L67" ca="1">_xlfn.XLOOKUP(INDIRECT("Sheet1!"&amp;"B"&amp;ROW()),INDIRECT(Sheet2!$W$2&amp;"$A:$A"),INDIRECT(Sheet2!$W$2&amp;"$D:$D"),VALUE(0),0,1)</f>
        <v>7</v>
      </c>
      <c r="M67">
        <v>0</v>
      </c>
      <c r="N67" cm="1">
        <f t="array" aca="1" ref="N67" ca="1">IFERROR(IF(AND(Sheet1!W67="",Sheet1!X67="",Sheet1!Y67=""),IF(OR(Sheet1!F67="❖",Sheet3!AC67="14:00",AND(F67=0,Sheet1!E67=""),AND(Sheet1!Q67=0,Sheet3!M67=0),AND(ABS(Sheet3!L67-Sheet1!S67)&lt;50,Sheet1!Q67=Sheet3!M67,Sheet3!AC67=VALUE(発送日))),0,1),1),0)</f>
        <v>0</v>
      </c>
      <c r="O67" cm="1">
        <f t="array" aca="1" ref="O67" ca="1">IF(INDIRECT("Sheet1!"&amp;"H"&amp;ROW())  &gt;=50,VALUE("10"),INDIRECT("A"&amp;ROW())-INDIRECT("Sheet1!"&amp;"H"&amp;ROW())  )</f>
        <v>2</v>
      </c>
      <c r="Q67">
        <v>0.85</v>
      </c>
      <c r="R67">
        <v>0.92</v>
      </c>
      <c r="S67" t="str" cm="1">
        <f t="array" aca="1" ref="S67" ca="1">IFERROR(IF(COUNTIF(V:V,"&lt;&gt;")&gt;0,V67,IF(VALUE(U67)=335370,_xlfn.LET(_xlpm.con,MIN(A67,6),_xlpm.kakaku,_xlfn.XLOOKUP($Y$2:$Y$5&amp;$Z$2,INDIRECT(Sheet2!$W$2&amp;"H"&amp;Sheet2!B67&amp;":H"&amp;Sheet2!B67+_xlpm.con)&amp;INDIRECT(Sheet2!$W$2&amp;"G"&amp;Sheet2!B67&amp;":G"&amp;Sheet2!B67+_xlpm.con),INDIRECT(Sheet2!$W$2&amp;"F"&amp;Sheet2!B67&amp;":F"&amp;Sheet2!B67+_xlpm.con),"",0,1),INT(VALUE((IF(COUNT(_xlpm.kakaku)=1,_xlfn.TEXTJOIN("",,_xlpm.kakaku),LEFT(_xlfn.TEXTJOIN("/",,_xlpm.kakaku),FIND("/",_xlfn.TEXTJOIN("/",,_xlpm.kakaku))-1))+$T$2)/手数料))),"")),"")</f>
        <v/>
      </c>
      <c r="T67">
        <v>300</v>
      </c>
      <c r="U67" t="s">
        <v>37</v>
      </c>
      <c r="V67" t="str" cm="1">
        <f t="array" aca="1" ref="V67" ca="1">IFERROR(INT(IF(VALUE(U67)=335370,_xlfn.LET(_xlpm.meika,INDEX(INDIRECT(Sheet2!$W$2&amp;"I"&amp;Sheet2!D67&amp;":P"&amp;Sheet2!D67),MATCH("在庫あり*",INDIRECT(Sheet2!$W$2&amp;"I"&amp;Sheet2!D67&amp;":P"&amp;Sheet2!D67),0)-1),_xlpm.con,MIN(A67,6),_xlpm.kakaku,_xlfn.XLOOKUP(_xlpm.meika,INDIRECT(Sheet2!$W$2&amp;"H"&amp;Sheet2!B67&amp;":H"&amp;Sheet2!D67),INDIRECT(Sheet2!$W$2&amp;"F"&amp;Sheet2!B67&amp;":F"&amp;Sheet2!D67),"",0,1),(_xlpm.kakaku+$T$2)/手数料),"")),"")</f>
        <v/>
      </c>
      <c r="X67" t="str" cm="1">
        <f t="array" aca="1" ref="X67" ca="1">IFERROR(IF(VALUE(U67)=335370,_xlfn.LET(_xlpm.con,MIN(A67,6),_xlpm.kakaku,_xlfn.XLOOKUP($Y$2:$Y$5&amp;$Z$2,INDIRECT(Sheet2!$W$2&amp;"H"&amp;Sheet2!B67&amp;":H"&amp;Sheet2!B67+_xlpm.con)&amp;INDIRECT(Sheet2!$W$2&amp;"G"&amp;Sheet2!B67&amp;":G"&amp;Sheet2!B67+_xlpm.con),INDIRECT(Sheet2!$W$2&amp;"F"&amp;Sheet2!B67&amp;":F"&amp;Sheet2!B67+_xlpm.con),"",0,1),INT(VALUE((IF(COUNT(_xlpm.kakaku)=1,_xlfn.TEXTJOIN("",,_xlpm.kakaku),LEFT(_xlfn.TEXTJOIN("/",,_xlpm.kakaku),FIND("/",_xlfn.TEXTJOIN("/",,_xlpm.kakaku))-1))+$T$2)/手数料))),""),"")</f>
        <v/>
      </c>
    </row>
    <row r="68" spans="1:24" x14ac:dyDescent="0.4">
      <c r="A68">
        <v>11</v>
      </c>
      <c r="B68">
        <v>902</v>
      </c>
      <c r="D68">
        <v>912</v>
      </c>
      <c r="E68" cm="1">
        <f t="array" aca="1" ref="E68" ca="1">IF(INDIRECT("Sheet1!"&amp;"B"&amp;ROW()) ="",VALUE(0),COUNTIF(INDIRECT(Sheet2!$W$2&amp;"$A:$A"),INDIRECT("Sheet1!"&amp;"B"&amp;ROW())))</f>
        <v>11</v>
      </c>
      <c r="F68" cm="1">
        <f t="array" aca="1" ref="F68" ca="1">_xlfn.LET(_xlpm.SS,_xlfn.XLOOKUP(INDIRECT("Sheet1!A"&amp;ROW()),Sheet5!A:A,Sheet5!G:G,"N",0,1),IF(OR(_xlpm.SS="N",AND(_xlpm.SS="Y",_xlfn.XLOOKUP(INDIRECT("Sheet1!A"&amp;ROW()),Sheet5!A:A,Sheet5!K:K,"N",0,1)="0")),0,1))</f>
        <v>0</v>
      </c>
      <c r="G68">
        <v>0</v>
      </c>
      <c r="L68" cm="1">
        <f t="array" aca="1" ref="L68" ca="1">_xlfn.XLOOKUP(INDIRECT("Sheet1!"&amp;"B"&amp;ROW()),INDIRECT(Sheet2!$W$2&amp;"$A:$A"),INDIRECT(Sheet2!$W$2&amp;"$D:$D"),VALUE(0),0,1)</f>
        <v>9</v>
      </c>
      <c r="M68">
        <v>0</v>
      </c>
      <c r="N68" cm="1">
        <f t="array" aca="1" ref="N68" ca="1">IFERROR(IF(AND(Sheet1!W68="",Sheet1!X68="",Sheet1!Y68=""),IF(OR(Sheet1!F68="❖",Sheet3!AC68="14:00",AND(F68=0,Sheet1!E68=""),AND(Sheet1!Q68=0,Sheet3!M68=0),AND(ABS(Sheet3!L68-Sheet1!S68)&lt;50,Sheet1!Q68=Sheet3!M68,Sheet3!AC68=VALUE(発送日))),0,1),1),0)</f>
        <v>0</v>
      </c>
      <c r="O68" cm="1">
        <f t="array" aca="1" ref="O68" ca="1">IF(INDIRECT("Sheet1!"&amp;"H"&amp;ROW())  &gt;=50,VALUE("10"),INDIRECT("A"&amp;ROW())-INDIRECT("Sheet1!"&amp;"H"&amp;ROW())  )</f>
        <v>2</v>
      </c>
      <c r="Q68">
        <v>0.85</v>
      </c>
      <c r="R68">
        <v>0.92</v>
      </c>
      <c r="S68" t="str" cm="1">
        <f t="array" aca="1" ref="S68" ca="1">IFERROR(IF(COUNTIF(V:V,"&lt;&gt;")&gt;0,V68,IF(VALUE(U68)=335370,_xlfn.LET(_xlpm.con,MIN(A68,6),_xlpm.kakaku,_xlfn.XLOOKUP($Y$2:$Y$5&amp;$Z$2,INDIRECT(Sheet2!$W$2&amp;"H"&amp;Sheet2!B68&amp;":H"&amp;Sheet2!B68+_xlpm.con)&amp;INDIRECT(Sheet2!$W$2&amp;"G"&amp;Sheet2!B68&amp;":G"&amp;Sheet2!B68+_xlpm.con),INDIRECT(Sheet2!$W$2&amp;"F"&amp;Sheet2!B68&amp;":F"&amp;Sheet2!B68+_xlpm.con),"",0,1),INT(VALUE((IF(COUNT(_xlpm.kakaku)=1,_xlfn.TEXTJOIN("",,_xlpm.kakaku),LEFT(_xlfn.TEXTJOIN("/",,_xlpm.kakaku),FIND("/",_xlfn.TEXTJOIN("/",,_xlpm.kakaku))-1))+$T$2)/手数料))),"")),"")</f>
        <v/>
      </c>
      <c r="T68">
        <v>300</v>
      </c>
      <c r="U68" t="s">
        <v>37</v>
      </c>
      <c r="V68" t="str" cm="1">
        <f t="array" aca="1" ref="V68" ca="1">IFERROR(INT(IF(VALUE(U68)=335370,_xlfn.LET(_xlpm.meika,INDEX(INDIRECT(Sheet2!$W$2&amp;"I"&amp;Sheet2!D68&amp;":P"&amp;Sheet2!D68),MATCH("在庫あり*",INDIRECT(Sheet2!$W$2&amp;"I"&amp;Sheet2!D68&amp;":P"&amp;Sheet2!D68),0)-1),_xlpm.con,MIN(A68,6),_xlpm.kakaku,_xlfn.XLOOKUP(_xlpm.meika,INDIRECT(Sheet2!$W$2&amp;"H"&amp;Sheet2!B68&amp;":H"&amp;Sheet2!D68),INDIRECT(Sheet2!$W$2&amp;"F"&amp;Sheet2!B68&amp;":F"&amp;Sheet2!D68),"",0,1),(_xlpm.kakaku+$T$2)/手数料),"")),"")</f>
        <v/>
      </c>
      <c r="X68" t="str" cm="1">
        <f t="array" aca="1" ref="X68" ca="1">IFERROR(IF(VALUE(U68)=335370,_xlfn.LET(_xlpm.con,MIN(A68,6),_xlpm.kakaku,_xlfn.XLOOKUP($Y$2:$Y$5&amp;$Z$2,INDIRECT(Sheet2!$W$2&amp;"H"&amp;Sheet2!B68&amp;":H"&amp;Sheet2!B68+_xlpm.con)&amp;INDIRECT(Sheet2!$W$2&amp;"G"&amp;Sheet2!B68&amp;":G"&amp;Sheet2!B68+_xlpm.con),INDIRECT(Sheet2!$W$2&amp;"F"&amp;Sheet2!B68&amp;":F"&amp;Sheet2!B68+_xlpm.con),"",0,1),INT(VALUE((IF(COUNT(_xlpm.kakaku)=1,_xlfn.TEXTJOIN("",,_xlpm.kakaku),LEFT(_xlfn.TEXTJOIN("/",,_xlpm.kakaku),FIND("/",_xlfn.TEXTJOIN("/",,_xlpm.kakaku))-1))+$T$2)/手数料))),""),"")</f>
        <v/>
      </c>
    </row>
    <row r="69" spans="1:24" x14ac:dyDescent="0.4">
      <c r="A69">
        <v>8</v>
      </c>
      <c r="B69">
        <v>913</v>
      </c>
      <c r="D69">
        <v>920</v>
      </c>
      <c r="E69" cm="1">
        <f t="array" aca="1" ref="E69" ca="1">IF(INDIRECT("Sheet1!"&amp;"B"&amp;ROW()) ="",VALUE(0),COUNTIF(INDIRECT(Sheet2!$W$2&amp;"$A:$A"),INDIRECT("Sheet1!"&amp;"B"&amp;ROW())))</f>
        <v>8</v>
      </c>
      <c r="F69" cm="1">
        <f t="array" aca="1" ref="F69" ca="1">_xlfn.LET(_xlpm.SS,_xlfn.XLOOKUP(INDIRECT("Sheet1!A"&amp;ROW()),Sheet5!A:A,Sheet5!G:G,"N",0,1),IF(OR(_xlpm.SS="N",AND(_xlpm.SS="Y",_xlfn.XLOOKUP(INDIRECT("Sheet1!A"&amp;ROW()),Sheet5!A:A,Sheet5!K:K,"N",0,1)="0")),0,1))</f>
        <v>0</v>
      </c>
      <c r="G69">
        <v>0</v>
      </c>
      <c r="L69" cm="1">
        <f t="array" aca="1" ref="L69" ca="1">_xlfn.XLOOKUP(INDIRECT("Sheet1!"&amp;"B"&amp;ROW()),INDIRECT(Sheet2!$W$2&amp;"$A:$A"),INDIRECT(Sheet2!$W$2&amp;"$D:$D"),VALUE(0),0,1)</f>
        <v>6</v>
      </c>
      <c r="M69">
        <v>0</v>
      </c>
      <c r="N69" cm="1">
        <f t="array" aca="1" ref="N69" ca="1">IFERROR(IF(AND(Sheet1!W69="",Sheet1!X69="",Sheet1!Y69=""),IF(OR(Sheet1!F69="❖",Sheet3!AC69="14:00",AND(F69=0,Sheet1!E69=""),AND(Sheet1!Q69=0,Sheet3!M69=0),AND(ABS(Sheet3!L69-Sheet1!S69)&lt;50,Sheet1!Q69=Sheet3!M69,Sheet3!AC69=VALUE(発送日))),0,1),1),0)</f>
        <v>0</v>
      </c>
      <c r="O69" cm="1">
        <f t="array" aca="1" ref="O69" ca="1">IF(INDIRECT("Sheet1!"&amp;"H"&amp;ROW())  &gt;=50,VALUE("10"),INDIRECT("A"&amp;ROW())-INDIRECT("Sheet1!"&amp;"H"&amp;ROW())  )</f>
        <v>2</v>
      </c>
      <c r="Q69">
        <v>0.85</v>
      </c>
      <c r="R69">
        <v>0.92</v>
      </c>
      <c r="S69" t="str" cm="1">
        <f t="array" aca="1" ref="S69" ca="1">IFERROR(IF(COUNTIF(V:V,"&lt;&gt;")&gt;0,V69,IF(VALUE(U69)=335370,_xlfn.LET(_xlpm.con,MIN(A69,6),_xlpm.kakaku,_xlfn.XLOOKUP($Y$2:$Y$5&amp;$Z$2,INDIRECT(Sheet2!$W$2&amp;"H"&amp;Sheet2!B69&amp;":H"&amp;Sheet2!B69+_xlpm.con)&amp;INDIRECT(Sheet2!$W$2&amp;"G"&amp;Sheet2!B69&amp;":G"&amp;Sheet2!B69+_xlpm.con),INDIRECT(Sheet2!$W$2&amp;"F"&amp;Sheet2!B69&amp;":F"&amp;Sheet2!B69+_xlpm.con),"",0,1),INT(VALUE((IF(COUNT(_xlpm.kakaku)=1,_xlfn.TEXTJOIN("",,_xlpm.kakaku),LEFT(_xlfn.TEXTJOIN("/",,_xlpm.kakaku),FIND("/",_xlfn.TEXTJOIN("/",,_xlpm.kakaku))-1))+$T$2)/手数料))),"")),"")</f>
        <v/>
      </c>
      <c r="T69">
        <v>300</v>
      </c>
      <c r="U69" t="s">
        <v>37</v>
      </c>
      <c r="V69" t="str" cm="1">
        <f t="array" aca="1" ref="V69" ca="1">IFERROR(INT(IF(VALUE(U69)=335370,_xlfn.LET(_xlpm.meika,INDEX(INDIRECT(Sheet2!$W$2&amp;"I"&amp;Sheet2!D69&amp;":P"&amp;Sheet2!D69),MATCH("在庫あり*",INDIRECT(Sheet2!$W$2&amp;"I"&amp;Sheet2!D69&amp;":P"&amp;Sheet2!D69),0)-1),_xlpm.con,MIN(A69,6),_xlpm.kakaku,_xlfn.XLOOKUP(_xlpm.meika,INDIRECT(Sheet2!$W$2&amp;"H"&amp;Sheet2!B69&amp;":H"&amp;Sheet2!D69),INDIRECT(Sheet2!$W$2&amp;"F"&amp;Sheet2!B69&amp;":F"&amp;Sheet2!D69),"",0,1),(_xlpm.kakaku+$T$2)/手数料),"")),"")</f>
        <v/>
      </c>
      <c r="X69" t="str" cm="1">
        <f t="array" aca="1" ref="X69" ca="1">IFERROR(IF(VALUE(U69)=335370,_xlfn.LET(_xlpm.con,MIN(A69,6),_xlpm.kakaku,_xlfn.XLOOKUP($Y$2:$Y$5&amp;$Z$2,INDIRECT(Sheet2!$W$2&amp;"H"&amp;Sheet2!B69&amp;":H"&amp;Sheet2!B69+_xlpm.con)&amp;INDIRECT(Sheet2!$W$2&amp;"G"&amp;Sheet2!B69&amp;":G"&amp;Sheet2!B69+_xlpm.con),INDIRECT(Sheet2!$W$2&amp;"F"&amp;Sheet2!B69&amp;":F"&amp;Sheet2!B69+_xlpm.con),"",0,1),INT(VALUE((IF(COUNT(_xlpm.kakaku)=1,_xlfn.TEXTJOIN("",,_xlpm.kakaku),LEFT(_xlfn.TEXTJOIN("/",,_xlpm.kakaku),FIND("/",_xlfn.TEXTJOIN("/",,_xlpm.kakaku))-1))+$T$2)/手数料))),""),"")</f>
        <v/>
      </c>
    </row>
    <row r="70" spans="1:24" x14ac:dyDescent="0.4">
      <c r="A70">
        <v>15</v>
      </c>
      <c r="B70">
        <v>921</v>
      </c>
      <c r="D70">
        <v>935</v>
      </c>
      <c r="E70" cm="1">
        <f t="array" aca="1" ref="E70" ca="1">IF(INDIRECT("Sheet1!"&amp;"B"&amp;ROW()) ="",VALUE(0),COUNTIF(INDIRECT(Sheet2!$W$2&amp;"$A:$A"),INDIRECT("Sheet1!"&amp;"B"&amp;ROW())))</f>
        <v>15</v>
      </c>
      <c r="F70" cm="1">
        <f t="array" aca="1" ref="F70" ca="1">_xlfn.LET(_xlpm.SS,_xlfn.XLOOKUP(INDIRECT("Sheet1!A"&amp;ROW()),Sheet5!A:A,Sheet5!G:G,"N",0,1),IF(OR(_xlpm.SS="N",AND(_xlpm.SS="Y",_xlfn.XLOOKUP(INDIRECT("Sheet1!A"&amp;ROW()),Sheet5!A:A,Sheet5!K:K,"N",0,1)="0")),0,1))</f>
        <v>0</v>
      </c>
      <c r="G70">
        <v>0</v>
      </c>
      <c r="L70" cm="1">
        <f t="array" aca="1" ref="L70" ca="1">_xlfn.XLOOKUP(INDIRECT("Sheet1!"&amp;"B"&amp;ROW()),INDIRECT(Sheet2!$W$2&amp;"$A:$A"),INDIRECT(Sheet2!$W$2&amp;"$D:$D"),VALUE(0),0,1)</f>
        <v>11</v>
      </c>
      <c r="M70">
        <v>0</v>
      </c>
      <c r="N70" cm="1">
        <f t="array" aca="1" ref="N70" ca="1">IFERROR(IF(AND(Sheet1!W70="",Sheet1!X70="",Sheet1!Y70=""),IF(OR(Sheet1!F70="❖",Sheet3!AC70="14:00",AND(F70=0,Sheet1!E70=""),AND(Sheet1!Q70=0,Sheet3!M70=0),AND(ABS(Sheet3!L70-Sheet1!S70)&lt;50,Sheet1!Q70=Sheet3!M70,Sheet3!AC70=VALUE(発送日))),0,1),1),0)</f>
        <v>0</v>
      </c>
      <c r="O70" cm="1">
        <f t="array" aca="1" ref="O70" ca="1">IF(INDIRECT("Sheet1!"&amp;"H"&amp;ROW())  &gt;=50,VALUE("10"),INDIRECT("A"&amp;ROW())-INDIRECT("Sheet1!"&amp;"H"&amp;ROW())  )</f>
        <v>4</v>
      </c>
      <c r="Q70">
        <v>0.85</v>
      </c>
      <c r="R70">
        <v>0.92</v>
      </c>
      <c r="S70" t="str" cm="1">
        <f t="array" aca="1" ref="S70" ca="1">IFERROR(IF(COUNTIF(V:V,"&lt;&gt;")&gt;0,V70,IF(VALUE(U70)=335370,_xlfn.LET(_xlpm.con,MIN(A70,6),_xlpm.kakaku,_xlfn.XLOOKUP($Y$2:$Y$5&amp;$Z$2,INDIRECT(Sheet2!$W$2&amp;"H"&amp;Sheet2!B70&amp;":H"&amp;Sheet2!B70+_xlpm.con)&amp;INDIRECT(Sheet2!$W$2&amp;"G"&amp;Sheet2!B70&amp;":G"&amp;Sheet2!B70+_xlpm.con),INDIRECT(Sheet2!$W$2&amp;"F"&amp;Sheet2!B70&amp;":F"&amp;Sheet2!B70+_xlpm.con),"",0,1),INT(VALUE((IF(COUNT(_xlpm.kakaku)=1,_xlfn.TEXTJOIN("",,_xlpm.kakaku),LEFT(_xlfn.TEXTJOIN("/",,_xlpm.kakaku),FIND("/",_xlfn.TEXTJOIN("/",,_xlpm.kakaku))-1))+$T$2)/手数料))),"")),"")</f>
        <v/>
      </c>
      <c r="T70">
        <v>300</v>
      </c>
      <c r="U70" t="s">
        <v>37</v>
      </c>
      <c r="V70" t="str" cm="1">
        <f t="array" aca="1" ref="V70" ca="1">IFERROR(INT(IF(VALUE(U70)=335370,_xlfn.LET(_xlpm.meika,INDEX(INDIRECT(Sheet2!$W$2&amp;"I"&amp;Sheet2!D70&amp;":P"&amp;Sheet2!D70),MATCH("在庫あり*",INDIRECT(Sheet2!$W$2&amp;"I"&amp;Sheet2!D70&amp;":P"&amp;Sheet2!D70),0)-1),_xlpm.con,MIN(A70,6),_xlpm.kakaku,_xlfn.XLOOKUP(_xlpm.meika,INDIRECT(Sheet2!$W$2&amp;"H"&amp;Sheet2!B70&amp;":H"&amp;Sheet2!D70),INDIRECT(Sheet2!$W$2&amp;"F"&amp;Sheet2!B70&amp;":F"&amp;Sheet2!D70),"",0,1),(_xlpm.kakaku+$T$2)/手数料),"")),"")</f>
        <v/>
      </c>
      <c r="X70" t="str" cm="1">
        <f t="array" aca="1" ref="X70" ca="1">IFERROR(IF(VALUE(U70)=335370,_xlfn.LET(_xlpm.con,MIN(A70,6),_xlpm.kakaku,_xlfn.XLOOKUP($Y$2:$Y$5&amp;$Z$2,INDIRECT(Sheet2!$W$2&amp;"H"&amp;Sheet2!B70&amp;":H"&amp;Sheet2!B70+_xlpm.con)&amp;INDIRECT(Sheet2!$W$2&amp;"G"&amp;Sheet2!B70&amp;":G"&amp;Sheet2!B70+_xlpm.con),INDIRECT(Sheet2!$W$2&amp;"F"&amp;Sheet2!B70&amp;":F"&amp;Sheet2!B70+_xlpm.con),"",0,1),INT(VALUE((IF(COUNT(_xlpm.kakaku)=1,_xlfn.TEXTJOIN("",,_xlpm.kakaku),LEFT(_xlfn.TEXTJOIN("/",,_xlpm.kakaku),FIND("/",_xlfn.TEXTJOIN("/",,_xlpm.kakaku))-1))+$T$2)/手数料))),""),"")</f>
        <v/>
      </c>
    </row>
    <row r="71" spans="1:24" x14ac:dyDescent="0.4">
      <c r="A71">
        <v>15</v>
      </c>
      <c r="B71">
        <v>936</v>
      </c>
      <c r="D71">
        <v>950</v>
      </c>
      <c r="E71" cm="1">
        <f t="array" aca="1" ref="E71" ca="1">IF(INDIRECT("Sheet1!"&amp;"B"&amp;ROW()) ="",VALUE(0),COUNTIF(INDIRECT(Sheet2!$W$2&amp;"$A:$A"),INDIRECT("Sheet1!"&amp;"B"&amp;ROW())))</f>
        <v>15</v>
      </c>
      <c r="F71" cm="1">
        <f t="array" aca="1" ref="F71" ca="1">_xlfn.LET(_xlpm.SS,_xlfn.XLOOKUP(INDIRECT("Sheet1!A"&amp;ROW()),Sheet5!A:A,Sheet5!G:G,"N",0,1),IF(OR(_xlpm.SS="N",AND(_xlpm.SS="Y",_xlfn.XLOOKUP(INDIRECT("Sheet1!A"&amp;ROW()),Sheet5!A:A,Sheet5!K:K,"N",0,1)="0")),0,1))</f>
        <v>0</v>
      </c>
      <c r="G71">
        <v>0</v>
      </c>
      <c r="L71" cm="1">
        <f t="array" aca="1" ref="L71" ca="1">_xlfn.XLOOKUP(INDIRECT("Sheet1!"&amp;"B"&amp;ROW()),INDIRECT(Sheet2!$W$2&amp;"$A:$A"),INDIRECT(Sheet2!$W$2&amp;"$D:$D"),VALUE(0),0,1)</f>
        <v>11</v>
      </c>
      <c r="M71">
        <v>0</v>
      </c>
      <c r="N71" cm="1">
        <f t="array" aca="1" ref="N71" ca="1">IFERROR(IF(AND(Sheet1!W71="",Sheet1!X71="",Sheet1!Y71=""),IF(OR(Sheet1!F71="❖",Sheet3!AC71="14:00",AND(F71=0,Sheet1!E71=""),AND(Sheet1!Q71=0,Sheet3!M71=0),AND(ABS(Sheet3!L71-Sheet1!S71)&lt;50,Sheet1!Q71=Sheet3!M71,Sheet3!AC71=VALUE(発送日))),0,1),1),0)</f>
        <v>0</v>
      </c>
      <c r="O71" cm="1">
        <f t="array" aca="1" ref="O71" ca="1">IF(INDIRECT("Sheet1!"&amp;"H"&amp;ROW())  &gt;=50,VALUE("10"),INDIRECT("A"&amp;ROW())-INDIRECT("Sheet1!"&amp;"H"&amp;ROW())  )</f>
        <v>4</v>
      </c>
      <c r="Q71">
        <v>0.85</v>
      </c>
      <c r="R71">
        <v>0.92</v>
      </c>
      <c r="S71" t="str" cm="1">
        <f t="array" aca="1" ref="S71" ca="1">IFERROR(IF(COUNTIF(V:V,"&lt;&gt;")&gt;0,V71,IF(VALUE(U71)=335370,_xlfn.LET(_xlpm.con,MIN(A71,6),_xlpm.kakaku,_xlfn.XLOOKUP($Y$2:$Y$5&amp;$Z$2,INDIRECT(Sheet2!$W$2&amp;"H"&amp;Sheet2!B71&amp;":H"&amp;Sheet2!B71+_xlpm.con)&amp;INDIRECT(Sheet2!$W$2&amp;"G"&amp;Sheet2!B71&amp;":G"&amp;Sheet2!B71+_xlpm.con),INDIRECT(Sheet2!$W$2&amp;"F"&amp;Sheet2!B71&amp;":F"&amp;Sheet2!B71+_xlpm.con),"",0,1),INT(VALUE((IF(COUNT(_xlpm.kakaku)=1,_xlfn.TEXTJOIN("",,_xlpm.kakaku),LEFT(_xlfn.TEXTJOIN("/",,_xlpm.kakaku),FIND("/",_xlfn.TEXTJOIN("/",,_xlpm.kakaku))-1))+$T$2)/手数料))),"")),"")</f>
        <v/>
      </c>
      <c r="T71">
        <v>300</v>
      </c>
      <c r="U71" t="s">
        <v>37</v>
      </c>
      <c r="V71" t="str" cm="1">
        <f t="array" aca="1" ref="V71" ca="1">IFERROR(INT(IF(VALUE(U71)=335370,_xlfn.LET(_xlpm.meika,INDEX(INDIRECT(Sheet2!$W$2&amp;"I"&amp;Sheet2!D71&amp;":P"&amp;Sheet2!D71),MATCH("在庫あり*",INDIRECT(Sheet2!$W$2&amp;"I"&amp;Sheet2!D71&amp;":P"&amp;Sheet2!D71),0)-1),_xlpm.con,MIN(A71,6),_xlpm.kakaku,_xlfn.XLOOKUP(_xlpm.meika,INDIRECT(Sheet2!$W$2&amp;"H"&amp;Sheet2!B71&amp;":H"&amp;Sheet2!D71),INDIRECT(Sheet2!$W$2&amp;"F"&amp;Sheet2!B71&amp;":F"&amp;Sheet2!D71),"",0,1),(_xlpm.kakaku+$T$2)/手数料),"")),"")</f>
        <v/>
      </c>
      <c r="X71" t="str" cm="1">
        <f t="array" aca="1" ref="X71" ca="1">IFERROR(IF(VALUE(U71)=335370,_xlfn.LET(_xlpm.con,MIN(A71,6),_xlpm.kakaku,_xlfn.XLOOKUP($Y$2:$Y$5&amp;$Z$2,INDIRECT(Sheet2!$W$2&amp;"H"&amp;Sheet2!B71&amp;":H"&amp;Sheet2!B71+_xlpm.con)&amp;INDIRECT(Sheet2!$W$2&amp;"G"&amp;Sheet2!B71&amp;":G"&amp;Sheet2!B71+_xlpm.con),INDIRECT(Sheet2!$W$2&amp;"F"&amp;Sheet2!B71&amp;":F"&amp;Sheet2!B71+_xlpm.con),"",0,1),INT(VALUE((IF(COUNT(_xlpm.kakaku)=1,_xlfn.TEXTJOIN("",,_xlpm.kakaku),LEFT(_xlfn.TEXTJOIN("/",,_xlpm.kakaku),FIND("/",_xlfn.TEXTJOIN("/",,_xlpm.kakaku))-1))+$T$2)/手数料))),""),"")</f>
        <v/>
      </c>
    </row>
    <row r="72" spans="1:24" x14ac:dyDescent="0.4">
      <c r="A72">
        <v>7</v>
      </c>
      <c r="B72">
        <v>951</v>
      </c>
      <c r="D72">
        <v>957</v>
      </c>
      <c r="E72" cm="1">
        <f t="array" aca="1" ref="E72" ca="1">IF(INDIRECT("Sheet1!"&amp;"B"&amp;ROW()) ="",VALUE(0),COUNTIF(INDIRECT(Sheet2!$W$2&amp;"$A:$A"),INDIRECT("Sheet1!"&amp;"B"&amp;ROW())))</f>
        <v>7</v>
      </c>
      <c r="F72" cm="1">
        <f t="array" aca="1" ref="F72" ca="1">_xlfn.LET(_xlpm.SS,_xlfn.XLOOKUP(INDIRECT("Sheet1!A"&amp;ROW()),Sheet5!A:A,Sheet5!G:G,"N",0,1),IF(OR(_xlpm.SS="N",AND(_xlpm.SS="Y",_xlfn.XLOOKUP(INDIRECT("Sheet1!A"&amp;ROW()),Sheet5!A:A,Sheet5!K:K,"N",0,1)="0")),0,1))</f>
        <v>0</v>
      </c>
      <c r="G72">
        <v>0</v>
      </c>
      <c r="L72" cm="1">
        <f t="array" aca="1" ref="L72" ca="1">_xlfn.XLOOKUP(INDIRECT("Sheet1!"&amp;"B"&amp;ROW()),INDIRECT(Sheet2!$W$2&amp;"$A:$A"),INDIRECT(Sheet2!$W$2&amp;"$D:$D"),VALUE(0),0,1)</f>
        <v>5</v>
      </c>
      <c r="M72">
        <v>0</v>
      </c>
      <c r="N72" cm="1">
        <f t="array" aca="1" ref="N72" ca="1">IFERROR(IF(AND(Sheet1!W72="",Sheet1!X72="",Sheet1!Y72=""),IF(OR(Sheet1!F72="❖",Sheet3!AC72="14:00",AND(F72=0,Sheet1!E72=""),AND(Sheet1!Q72=0,Sheet3!M72=0),AND(ABS(Sheet3!L72-Sheet1!S72)&lt;50,Sheet1!Q72=Sheet3!M72,Sheet3!AC72=VALUE(発送日))),0,1),1),0)</f>
        <v>0</v>
      </c>
      <c r="O72" cm="1">
        <f t="array" aca="1" ref="O72" ca="1">IF(INDIRECT("Sheet1!"&amp;"H"&amp;ROW())  &gt;=50,VALUE("10"),INDIRECT("A"&amp;ROW())-INDIRECT("Sheet1!"&amp;"H"&amp;ROW())  )</f>
        <v>2</v>
      </c>
      <c r="Q72">
        <v>0.85</v>
      </c>
      <c r="R72">
        <v>0.92</v>
      </c>
      <c r="S72" t="str" cm="1">
        <f t="array" aca="1" ref="S72" ca="1">IFERROR(IF(COUNTIF(V:V,"&lt;&gt;")&gt;0,V72,IF(VALUE(U72)=335370,_xlfn.LET(_xlpm.con,MIN(A72,6),_xlpm.kakaku,_xlfn.XLOOKUP($Y$2:$Y$5&amp;$Z$2,INDIRECT(Sheet2!$W$2&amp;"H"&amp;Sheet2!B72&amp;":H"&amp;Sheet2!B72+_xlpm.con)&amp;INDIRECT(Sheet2!$W$2&amp;"G"&amp;Sheet2!B72&amp;":G"&amp;Sheet2!B72+_xlpm.con),INDIRECT(Sheet2!$W$2&amp;"F"&amp;Sheet2!B72&amp;":F"&amp;Sheet2!B72+_xlpm.con),"",0,1),INT(VALUE((IF(COUNT(_xlpm.kakaku)=1,_xlfn.TEXTJOIN("",,_xlpm.kakaku),LEFT(_xlfn.TEXTJOIN("/",,_xlpm.kakaku),FIND("/",_xlfn.TEXTJOIN("/",,_xlpm.kakaku))-1))+$T$2)/手数料))),"")),"")</f>
        <v/>
      </c>
      <c r="T72">
        <v>300</v>
      </c>
      <c r="U72" t="s">
        <v>37</v>
      </c>
      <c r="V72" t="str" cm="1">
        <f t="array" aca="1" ref="V72" ca="1">IFERROR(INT(IF(VALUE(U72)=335370,_xlfn.LET(_xlpm.meika,INDEX(INDIRECT(Sheet2!$W$2&amp;"I"&amp;Sheet2!D72&amp;":P"&amp;Sheet2!D72),MATCH("在庫あり*",INDIRECT(Sheet2!$W$2&amp;"I"&amp;Sheet2!D72&amp;":P"&amp;Sheet2!D72),0)-1),_xlpm.con,MIN(A72,6),_xlpm.kakaku,_xlfn.XLOOKUP(_xlpm.meika,INDIRECT(Sheet2!$W$2&amp;"H"&amp;Sheet2!B72&amp;":H"&amp;Sheet2!D72),INDIRECT(Sheet2!$W$2&amp;"F"&amp;Sheet2!B72&amp;":F"&amp;Sheet2!D72),"",0,1),(_xlpm.kakaku+$T$2)/手数料),"")),"")</f>
        <v/>
      </c>
      <c r="X72" t="str" cm="1">
        <f t="array" aca="1" ref="X72" ca="1">IFERROR(IF(VALUE(U72)=335370,_xlfn.LET(_xlpm.con,MIN(A72,6),_xlpm.kakaku,_xlfn.XLOOKUP($Y$2:$Y$5&amp;$Z$2,INDIRECT(Sheet2!$W$2&amp;"H"&amp;Sheet2!B72&amp;":H"&amp;Sheet2!B72+_xlpm.con)&amp;INDIRECT(Sheet2!$W$2&amp;"G"&amp;Sheet2!B72&amp;":G"&amp;Sheet2!B72+_xlpm.con),INDIRECT(Sheet2!$W$2&amp;"F"&amp;Sheet2!B72&amp;":F"&amp;Sheet2!B72+_xlpm.con),"",0,1),INT(VALUE((IF(COUNT(_xlpm.kakaku)=1,_xlfn.TEXTJOIN("",,_xlpm.kakaku),LEFT(_xlfn.TEXTJOIN("/",,_xlpm.kakaku),FIND("/",_xlfn.TEXTJOIN("/",,_xlpm.kakaku))-1))+$T$2)/手数料))),""),"")</f>
        <v/>
      </c>
    </row>
    <row r="73" spans="1:24" x14ac:dyDescent="0.4">
      <c r="A73">
        <v>11</v>
      </c>
      <c r="B73">
        <v>958</v>
      </c>
      <c r="D73">
        <v>968</v>
      </c>
      <c r="E73" cm="1">
        <f t="array" aca="1" ref="E73" ca="1">IF(INDIRECT("Sheet1!"&amp;"B"&amp;ROW()) ="",VALUE(0),COUNTIF(INDIRECT(Sheet2!$W$2&amp;"$A:$A"),INDIRECT("Sheet1!"&amp;"B"&amp;ROW())))</f>
        <v>11</v>
      </c>
      <c r="F73" cm="1">
        <f t="array" aca="1" ref="F73" ca="1">_xlfn.LET(_xlpm.SS,_xlfn.XLOOKUP(INDIRECT("Sheet1!A"&amp;ROW()),Sheet5!A:A,Sheet5!G:G,"N",0,1),IF(OR(_xlpm.SS="N",AND(_xlpm.SS="Y",_xlfn.XLOOKUP(INDIRECT("Sheet1!A"&amp;ROW()),Sheet5!A:A,Sheet5!K:K,"N",0,1)="0")),0,1))</f>
        <v>0</v>
      </c>
      <c r="G73">
        <v>0</v>
      </c>
      <c r="L73" cm="1">
        <f t="array" aca="1" ref="L73" ca="1">_xlfn.XLOOKUP(INDIRECT("Sheet1!"&amp;"B"&amp;ROW()),INDIRECT(Sheet2!$W$2&amp;"$A:$A"),INDIRECT(Sheet2!$W$2&amp;"$D:$D"),VALUE(0),0,1)</f>
        <v>9</v>
      </c>
      <c r="M73">
        <v>0</v>
      </c>
      <c r="N73" cm="1">
        <f t="array" aca="1" ref="N73" ca="1">IFERROR(IF(AND(Sheet1!W73="",Sheet1!X73="",Sheet1!Y73=""),IF(OR(Sheet1!F73="❖",Sheet3!AC73="14:00",AND(F73=0,Sheet1!E73=""),AND(Sheet1!Q73=0,Sheet3!M73=0),AND(ABS(Sheet3!L73-Sheet1!S73)&lt;50,Sheet1!Q73=Sheet3!M73,Sheet3!AC73=VALUE(発送日))),0,1),1),0)</f>
        <v>0</v>
      </c>
      <c r="O73" cm="1">
        <f t="array" aca="1" ref="O73" ca="1">IF(INDIRECT("Sheet1!"&amp;"H"&amp;ROW())  &gt;=50,VALUE("10"),INDIRECT("A"&amp;ROW())-INDIRECT("Sheet1!"&amp;"H"&amp;ROW())  )</f>
        <v>2</v>
      </c>
      <c r="Q73">
        <v>0.85</v>
      </c>
      <c r="R73">
        <v>0.92</v>
      </c>
      <c r="S73" t="str" cm="1">
        <f t="array" aca="1" ref="S73" ca="1">IFERROR(IF(COUNTIF(V:V,"&lt;&gt;")&gt;0,V73,IF(VALUE(U73)=335370,_xlfn.LET(_xlpm.con,MIN(A73,6),_xlpm.kakaku,_xlfn.XLOOKUP($Y$2:$Y$5&amp;$Z$2,INDIRECT(Sheet2!$W$2&amp;"H"&amp;Sheet2!B73&amp;":H"&amp;Sheet2!B73+_xlpm.con)&amp;INDIRECT(Sheet2!$W$2&amp;"G"&amp;Sheet2!B73&amp;":G"&amp;Sheet2!B73+_xlpm.con),INDIRECT(Sheet2!$W$2&amp;"F"&amp;Sheet2!B73&amp;":F"&amp;Sheet2!B73+_xlpm.con),"",0,1),INT(VALUE((IF(COUNT(_xlpm.kakaku)=1,_xlfn.TEXTJOIN("",,_xlpm.kakaku),LEFT(_xlfn.TEXTJOIN("/",,_xlpm.kakaku),FIND("/",_xlfn.TEXTJOIN("/",,_xlpm.kakaku))-1))+$T$2)/手数料))),"")),"")</f>
        <v/>
      </c>
      <c r="T73">
        <v>300</v>
      </c>
      <c r="U73" t="s">
        <v>37</v>
      </c>
      <c r="V73" t="str" cm="1">
        <f t="array" aca="1" ref="V73" ca="1">IFERROR(INT(IF(VALUE(U73)=335370,_xlfn.LET(_xlpm.meika,INDEX(INDIRECT(Sheet2!$W$2&amp;"I"&amp;Sheet2!D73&amp;":P"&amp;Sheet2!D73),MATCH("在庫あり*",INDIRECT(Sheet2!$W$2&amp;"I"&amp;Sheet2!D73&amp;":P"&amp;Sheet2!D73),0)-1),_xlpm.con,MIN(A73,6),_xlpm.kakaku,_xlfn.XLOOKUP(_xlpm.meika,INDIRECT(Sheet2!$W$2&amp;"H"&amp;Sheet2!B73&amp;":H"&amp;Sheet2!D73),INDIRECT(Sheet2!$W$2&amp;"F"&amp;Sheet2!B73&amp;":F"&amp;Sheet2!D73),"",0,1),(_xlpm.kakaku+$T$2)/手数料),"")),"")</f>
        <v/>
      </c>
      <c r="X73" t="str" cm="1">
        <f t="array" aca="1" ref="X73" ca="1">IFERROR(IF(VALUE(U73)=335370,_xlfn.LET(_xlpm.con,MIN(A73,6),_xlpm.kakaku,_xlfn.XLOOKUP($Y$2:$Y$5&amp;$Z$2,INDIRECT(Sheet2!$W$2&amp;"H"&amp;Sheet2!B73&amp;":H"&amp;Sheet2!B73+_xlpm.con)&amp;INDIRECT(Sheet2!$W$2&amp;"G"&amp;Sheet2!B73&amp;":G"&amp;Sheet2!B73+_xlpm.con),INDIRECT(Sheet2!$W$2&amp;"F"&amp;Sheet2!B73&amp;":F"&amp;Sheet2!B73+_xlpm.con),"",0,1),INT(VALUE((IF(COUNT(_xlpm.kakaku)=1,_xlfn.TEXTJOIN("",,_xlpm.kakaku),LEFT(_xlfn.TEXTJOIN("/",,_xlpm.kakaku),FIND("/",_xlfn.TEXTJOIN("/",,_xlpm.kakaku))-1))+$T$2)/手数料))),""),"")</f>
        <v/>
      </c>
    </row>
    <row r="74" spans="1:24" x14ac:dyDescent="0.4">
      <c r="A74">
        <v>16</v>
      </c>
      <c r="B74">
        <v>969</v>
      </c>
      <c r="D74">
        <v>984</v>
      </c>
      <c r="E74" cm="1">
        <f t="array" aca="1" ref="E74" ca="1">IF(INDIRECT("Sheet1!"&amp;"B"&amp;ROW()) ="",VALUE(0),COUNTIF(INDIRECT(Sheet2!$W$2&amp;"$A:$A"),INDIRECT("Sheet1!"&amp;"B"&amp;ROW())))</f>
        <v>16</v>
      </c>
      <c r="F74" cm="1">
        <f t="array" aca="1" ref="F74" ca="1">_xlfn.LET(_xlpm.SS,_xlfn.XLOOKUP(INDIRECT("Sheet1!A"&amp;ROW()),Sheet5!A:A,Sheet5!G:G,"N",0,1),IF(OR(_xlpm.SS="N",AND(_xlpm.SS="Y",_xlfn.XLOOKUP(INDIRECT("Sheet1!A"&amp;ROW()),Sheet5!A:A,Sheet5!K:K,"N",0,1)="0")),0,1))</f>
        <v>0</v>
      </c>
      <c r="G74">
        <v>0</v>
      </c>
      <c r="L74" cm="1">
        <f t="array" aca="1" ref="L74" ca="1">_xlfn.XLOOKUP(INDIRECT("Sheet1!"&amp;"B"&amp;ROW()),INDIRECT(Sheet2!$W$2&amp;"$A:$A"),INDIRECT(Sheet2!$W$2&amp;"$D:$D"),VALUE(0),0,1)</f>
        <v>12</v>
      </c>
      <c r="M74">
        <v>0</v>
      </c>
      <c r="N74" cm="1">
        <f t="array" aca="1" ref="N74" ca="1">IFERROR(IF(AND(Sheet1!W74="",Sheet1!X74="",Sheet1!Y74=""),IF(OR(Sheet1!F74="❖",Sheet3!AC74="14:00",AND(F74=0,Sheet1!E74=""),AND(Sheet1!Q74=0,Sheet3!M74=0),AND(ABS(Sheet3!L74-Sheet1!S74)&lt;50,Sheet1!Q74=Sheet3!M74,Sheet3!AC74=VALUE(発送日))),0,1),1),0)</f>
        <v>0</v>
      </c>
      <c r="O74" cm="1">
        <f t="array" aca="1" ref="O74" ca="1">IF(INDIRECT("Sheet1!"&amp;"H"&amp;ROW())  &gt;=50,VALUE("10"),INDIRECT("A"&amp;ROW())-INDIRECT("Sheet1!"&amp;"H"&amp;ROW())  )</f>
        <v>4</v>
      </c>
      <c r="Q74">
        <v>0.85</v>
      </c>
      <c r="R74">
        <v>0.92</v>
      </c>
      <c r="S74" t="str" cm="1">
        <f t="array" aca="1" ref="S74" ca="1">IFERROR(IF(COUNTIF(V:V,"&lt;&gt;")&gt;0,V74,IF(VALUE(U74)=335370,_xlfn.LET(_xlpm.con,MIN(A74,6),_xlpm.kakaku,_xlfn.XLOOKUP($Y$2:$Y$5&amp;$Z$2,INDIRECT(Sheet2!$W$2&amp;"H"&amp;Sheet2!B74&amp;":H"&amp;Sheet2!B74+_xlpm.con)&amp;INDIRECT(Sheet2!$W$2&amp;"G"&amp;Sheet2!B74&amp;":G"&amp;Sheet2!B74+_xlpm.con),INDIRECT(Sheet2!$W$2&amp;"F"&amp;Sheet2!B74&amp;":F"&amp;Sheet2!B74+_xlpm.con),"",0,1),INT(VALUE((IF(COUNT(_xlpm.kakaku)=1,_xlfn.TEXTJOIN("",,_xlpm.kakaku),LEFT(_xlfn.TEXTJOIN("/",,_xlpm.kakaku),FIND("/",_xlfn.TEXTJOIN("/",,_xlpm.kakaku))-1))+$T$2)/手数料))),"")),"")</f>
        <v/>
      </c>
      <c r="T74">
        <v>300</v>
      </c>
      <c r="U74" t="s">
        <v>37</v>
      </c>
      <c r="V74" t="str" cm="1">
        <f t="array" aca="1" ref="V74" ca="1">IFERROR(INT(IF(VALUE(U74)=335370,_xlfn.LET(_xlpm.meika,INDEX(INDIRECT(Sheet2!$W$2&amp;"I"&amp;Sheet2!D74&amp;":P"&amp;Sheet2!D74),MATCH("在庫あり*",INDIRECT(Sheet2!$W$2&amp;"I"&amp;Sheet2!D74&amp;":P"&amp;Sheet2!D74),0)-1),_xlpm.con,MIN(A74,6),_xlpm.kakaku,_xlfn.XLOOKUP(_xlpm.meika,INDIRECT(Sheet2!$W$2&amp;"H"&amp;Sheet2!B74&amp;":H"&amp;Sheet2!D74),INDIRECT(Sheet2!$W$2&amp;"F"&amp;Sheet2!B74&amp;":F"&amp;Sheet2!D74),"",0,1),(_xlpm.kakaku+$T$2)/手数料),"")),"")</f>
        <v/>
      </c>
      <c r="X74" t="str" cm="1">
        <f t="array" aca="1" ref="X74" ca="1">IFERROR(IF(VALUE(U74)=335370,_xlfn.LET(_xlpm.con,MIN(A74,6),_xlpm.kakaku,_xlfn.XLOOKUP($Y$2:$Y$5&amp;$Z$2,INDIRECT(Sheet2!$W$2&amp;"H"&amp;Sheet2!B74&amp;":H"&amp;Sheet2!B74+_xlpm.con)&amp;INDIRECT(Sheet2!$W$2&amp;"G"&amp;Sheet2!B74&amp;":G"&amp;Sheet2!B74+_xlpm.con),INDIRECT(Sheet2!$W$2&amp;"F"&amp;Sheet2!B74&amp;":F"&amp;Sheet2!B74+_xlpm.con),"",0,1),INT(VALUE((IF(COUNT(_xlpm.kakaku)=1,_xlfn.TEXTJOIN("",,_xlpm.kakaku),LEFT(_xlfn.TEXTJOIN("/",,_xlpm.kakaku),FIND("/",_xlfn.TEXTJOIN("/",,_xlpm.kakaku))-1))+$T$2)/手数料))),""),"")</f>
        <v/>
      </c>
    </row>
    <row r="75" spans="1:24" x14ac:dyDescent="0.4">
      <c r="A75">
        <v>11</v>
      </c>
      <c r="B75">
        <v>985</v>
      </c>
      <c r="D75">
        <v>995</v>
      </c>
      <c r="E75" cm="1">
        <f t="array" aca="1" ref="E75" ca="1">IF(INDIRECT("Sheet1!"&amp;"B"&amp;ROW()) ="",VALUE(0),COUNTIF(INDIRECT(Sheet2!$W$2&amp;"$A:$A"),INDIRECT("Sheet1!"&amp;"B"&amp;ROW())))</f>
        <v>11</v>
      </c>
      <c r="F75" cm="1">
        <f t="array" aca="1" ref="F75" ca="1">_xlfn.LET(_xlpm.SS,_xlfn.XLOOKUP(INDIRECT("Sheet1!A"&amp;ROW()),Sheet5!A:A,Sheet5!G:G,"N",0,1),IF(OR(_xlpm.SS="N",AND(_xlpm.SS="Y",_xlfn.XLOOKUP(INDIRECT("Sheet1!A"&amp;ROW()),Sheet5!A:A,Sheet5!K:K,"N",0,1)="0")),0,1))</f>
        <v>0</v>
      </c>
      <c r="G75">
        <v>0</v>
      </c>
      <c r="L75" cm="1">
        <f t="array" aca="1" ref="L75" ca="1">_xlfn.XLOOKUP(INDIRECT("Sheet1!"&amp;"B"&amp;ROW()),INDIRECT(Sheet2!$W$2&amp;"$A:$A"),INDIRECT(Sheet2!$W$2&amp;"$D:$D"),VALUE(0),0,1)</f>
        <v>9</v>
      </c>
      <c r="M75">
        <v>0</v>
      </c>
      <c r="N75" cm="1">
        <f t="array" aca="1" ref="N75" ca="1">IFERROR(IF(AND(Sheet1!W75="",Sheet1!X75="",Sheet1!Y75=""),IF(OR(Sheet1!F75="❖",Sheet3!AC75="14:00",AND(F75=0,Sheet1!E75=""),AND(Sheet1!Q75=0,Sheet3!M75=0),AND(ABS(Sheet3!L75-Sheet1!S75)&lt;50,Sheet1!Q75=Sheet3!M75,Sheet3!AC75=VALUE(発送日))),0,1),1),0)</f>
        <v>0</v>
      </c>
      <c r="O75" cm="1">
        <f t="array" aca="1" ref="O75" ca="1">IF(INDIRECT("Sheet1!"&amp;"H"&amp;ROW())  &gt;=50,VALUE("10"),INDIRECT("A"&amp;ROW())-INDIRECT("Sheet1!"&amp;"H"&amp;ROW())  )</f>
        <v>2</v>
      </c>
      <c r="Q75">
        <v>0.85</v>
      </c>
      <c r="R75">
        <v>0.92</v>
      </c>
      <c r="S75" t="str" cm="1">
        <f t="array" aca="1" ref="S75" ca="1">IFERROR(IF(COUNTIF(V:V,"&lt;&gt;")&gt;0,V75,IF(VALUE(U75)=335370,_xlfn.LET(_xlpm.con,MIN(A75,6),_xlpm.kakaku,_xlfn.XLOOKUP($Y$2:$Y$5&amp;$Z$2,INDIRECT(Sheet2!$W$2&amp;"H"&amp;Sheet2!B75&amp;":H"&amp;Sheet2!B75+_xlpm.con)&amp;INDIRECT(Sheet2!$W$2&amp;"G"&amp;Sheet2!B75&amp;":G"&amp;Sheet2!B75+_xlpm.con),INDIRECT(Sheet2!$W$2&amp;"F"&amp;Sheet2!B75&amp;":F"&amp;Sheet2!B75+_xlpm.con),"",0,1),INT(VALUE((IF(COUNT(_xlpm.kakaku)=1,_xlfn.TEXTJOIN("",,_xlpm.kakaku),LEFT(_xlfn.TEXTJOIN("/",,_xlpm.kakaku),FIND("/",_xlfn.TEXTJOIN("/",,_xlpm.kakaku))-1))+$T$2)/手数料))),"")),"")</f>
        <v/>
      </c>
      <c r="T75">
        <v>300</v>
      </c>
      <c r="U75" t="s">
        <v>37</v>
      </c>
      <c r="V75" t="str" cm="1">
        <f t="array" aca="1" ref="V75" ca="1">IFERROR(INT(IF(VALUE(U75)=335370,_xlfn.LET(_xlpm.meika,INDEX(INDIRECT(Sheet2!$W$2&amp;"I"&amp;Sheet2!D75&amp;":P"&amp;Sheet2!D75),MATCH("在庫あり*",INDIRECT(Sheet2!$W$2&amp;"I"&amp;Sheet2!D75&amp;":P"&amp;Sheet2!D75),0)-1),_xlpm.con,MIN(A75,6),_xlpm.kakaku,_xlfn.XLOOKUP(_xlpm.meika,INDIRECT(Sheet2!$W$2&amp;"H"&amp;Sheet2!B75&amp;":H"&amp;Sheet2!D75),INDIRECT(Sheet2!$W$2&amp;"F"&amp;Sheet2!B75&amp;":F"&amp;Sheet2!D75),"",0,1),(_xlpm.kakaku+$T$2)/手数料),"")),"")</f>
        <v/>
      </c>
      <c r="X75" t="str" cm="1">
        <f t="array" aca="1" ref="X75" ca="1">IFERROR(IF(VALUE(U75)=335370,_xlfn.LET(_xlpm.con,MIN(A75,6),_xlpm.kakaku,_xlfn.XLOOKUP($Y$2:$Y$5&amp;$Z$2,INDIRECT(Sheet2!$W$2&amp;"H"&amp;Sheet2!B75&amp;":H"&amp;Sheet2!B75+_xlpm.con)&amp;INDIRECT(Sheet2!$W$2&amp;"G"&amp;Sheet2!B75&amp;":G"&amp;Sheet2!B75+_xlpm.con),INDIRECT(Sheet2!$W$2&amp;"F"&amp;Sheet2!B75&amp;":F"&amp;Sheet2!B75+_xlpm.con),"",0,1),INT(VALUE((IF(COUNT(_xlpm.kakaku)=1,_xlfn.TEXTJOIN("",,_xlpm.kakaku),LEFT(_xlfn.TEXTJOIN("/",,_xlpm.kakaku),FIND("/",_xlfn.TEXTJOIN("/",,_xlpm.kakaku))-1))+$T$2)/手数料))),""),"")</f>
        <v/>
      </c>
    </row>
    <row r="76" spans="1:24" x14ac:dyDescent="0.4">
      <c r="A76">
        <v>10</v>
      </c>
      <c r="B76">
        <v>996</v>
      </c>
      <c r="D76">
        <v>1005</v>
      </c>
      <c r="E76" cm="1">
        <f t="array" aca="1" ref="E76" ca="1">IF(INDIRECT("Sheet1!"&amp;"B"&amp;ROW()) ="",VALUE(0),COUNTIF(INDIRECT(Sheet2!$W$2&amp;"$A:$A"),INDIRECT("Sheet1!"&amp;"B"&amp;ROW())))</f>
        <v>10</v>
      </c>
      <c r="F76" cm="1">
        <f t="array" aca="1" ref="F76" ca="1">_xlfn.LET(_xlpm.SS,_xlfn.XLOOKUP(INDIRECT("Sheet1!A"&amp;ROW()),Sheet5!A:A,Sheet5!G:G,"N",0,1),IF(OR(_xlpm.SS="N",AND(_xlpm.SS="Y",_xlfn.XLOOKUP(INDIRECT("Sheet1!A"&amp;ROW()),Sheet5!A:A,Sheet5!K:K,"N",0,1)="0")),0,1))</f>
        <v>0</v>
      </c>
      <c r="G76">
        <v>0</v>
      </c>
      <c r="L76" cm="1">
        <f t="array" aca="1" ref="L76" ca="1">_xlfn.XLOOKUP(INDIRECT("Sheet1!"&amp;"B"&amp;ROW()),INDIRECT(Sheet2!$W$2&amp;"$A:$A"),INDIRECT(Sheet2!$W$2&amp;"$D:$D"),VALUE(0),0,1)</f>
        <v>8</v>
      </c>
      <c r="M76">
        <v>0</v>
      </c>
      <c r="N76" cm="1">
        <f t="array" aca="1" ref="N76" ca="1">IFERROR(IF(AND(Sheet1!W76="",Sheet1!X76="",Sheet1!Y76=""),IF(OR(Sheet1!F76="❖",Sheet3!AC76="14:00",AND(F76=0,Sheet1!E76=""),AND(Sheet1!Q76=0,Sheet3!M76=0),AND(ABS(Sheet3!L76-Sheet1!S76)&lt;50,Sheet1!Q76=Sheet3!M76,Sheet3!AC76=VALUE(発送日))),0,1),1),0)</f>
        <v>0</v>
      </c>
      <c r="O76" cm="1">
        <f t="array" aca="1" ref="O76" ca="1">IF(INDIRECT("Sheet1!"&amp;"H"&amp;ROW())  &gt;=50,VALUE("10"),INDIRECT("A"&amp;ROW())-INDIRECT("Sheet1!"&amp;"H"&amp;ROW())  )</f>
        <v>2</v>
      </c>
      <c r="Q76">
        <v>0.85</v>
      </c>
      <c r="R76">
        <v>0.92</v>
      </c>
      <c r="S76" t="str" cm="1">
        <f t="array" aca="1" ref="S76" ca="1">IFERROR(IF(COUNTIF(V:V,"&lt;&gt;")&gt;0,V76,IF(VALUE(U76)=335370,_xlfn.LET(_xlpm.con,MIN(A76,6),_xlpm.kakaku,_xlfn.XLOOKUP($Y$2:$Y$5&amp;$Z$2,INDIRECT(Sheet2!$W$2&amp;"H"&amp;Sheet2!B76&amp;":H"&amp;Sheet2!B76+_xlpm.con)&amp;INDIRECT(Sheet2!$W$2&amp;"G"&amp;Sheet2!B76&amp;":G"&amp;Sheet2!B76+_xlpm.con),INDIRECT(Sheet2!$W$2&amp;"F"&amp;Sheet2!B76&amp;":F"&amp;Sheet2!B76+_xlpm.con),"",0,1),INT(VALUE((IF(COUNT(_xlpm.kakaku)=1,_xlfn.TEXTJOIN("",,_xlpm.kakaku),LEFT(_xlfn.TEXTJOIN("/",,_xlpm.kakaku),FIND("/",_xlfn.TEXTJOIN("/",,_xlpm.kakaku))-1))+$T$2)/手数料))),"")),"")</f>
        <v/>
      </c>
      <c r="T76">
        <v>300</v>
      </c>
      <c r="U76" t="s">
        <v>37</v>
      </c>
      <c r="V76" t="str" cm="1">
        <f t="array" aca="1" ref="V76" ca="1">IFERROR(INT(IF(VALUE(U76)=335370,_xlfn.LET(_xlpm.meika,INDEX(INDIRECT(Sheet2!$W$2&amp;"I"&amp;Sheet2!D76&amp;":P"&amp;Sheet2!D76),MATCH("在庫あり*",INDIRECT(Sheet2!$W$2&amp;"I"&amp;Sheet2!D76&amp;":P"&amp;Sheet2!D76),0)-1),_xlpm.con,MIN(A76,6),_xlpm.kakaku,_xlfn.XLOOKUP(_xlpm.meika,INDIRECT(Sheet2!$W$2&amp;"H"&amp;Sheet2!B76&amp;":H"&amp;Sheet2!D76),INDIRECT(Sheet2!$W$2&amp;"F"&amp;Sheet2!B76&amp;":F"&amp;Sheet2!D76),"",0,1),(_xlpm.kakaku+$T$2)/手数料),"")),"")</f>
        <v/>
      </c>
      <c r="X76" t="str" cm="1">
        <f t="array" aca="1" ref="X76" ca="1">IFERROR(IF(VALUE(U76)=335370,_xlfn.LET(_xlpm.con,MIN(A76,6),_xlpm.kakaku,_xlfn.XLOOKUP($Y$2:$Y$5&amp;$Z$2,INDIRECT(Sheet2!$W$2&amp;"H"&amp;Sheet2!B76&amp;":H"&amp;Sheet2!B76+_xlpm.con)&amp;INDIRECT(Sheet2!$W$2&amp;"G"&amp;Sheet2!B76&amp;":G"&amp;Sheet2!B76+_xlpm.con),INDIRECT(Sheet2!$W$2&amp;"F"&amp;Sheet2!B76&amp;":F"&amp;Sheet2!B76+_xlpm.con),"",0,1),INT(VALUE((IF(COUNT(_xlpm.kakaku)=1,_xlfn.TEXTJOIN("",,_xlpm.kakaku),LEFT(_xlfn.TEXTJOIN("/",,_xlpm.kakaku),FIND("/",_xlfn.TEXTJOIN("/",,_xlpm.kakaku))-1))+$T$2)/手数料))),""),"")</f>
        <v/>
      </c>
    </row>
    <row r="77" spans="1:24" x14ac:dyDescent="0.4">
      <c r="A77">
        <v>11</v>
      </c>
      <c r="B77">
        <v>1006</v>
      </c>
      <c r="D77">
        <v>1016</v>
      </c>
      <c r="E77" cm="1">
        <f t="array" aca="1" ref="E77" ca="1">IF(INDIRECT("Sheet1!"&amp;"B"&amp;ROW()) ="",VALUE(0),COUNTIF(INDIRECT(Sheet2!$W$2&amp;"$A:$A"),INDIRECT("Sheet1!"&amp;"B"&amp;ROW())))</f>
        <v>11</v>
      </c>
      <c r="F77" cm="1">
        <f t="array" aca="1" ref="F77" ca="1">_xlfn.LET(_xlpm.SS,_xlfn.XLOOKUP(INDIRECT("Sheet1!A"&amp;ROW()),Sheet5!A:A,Sheet5!G:G,"N",0,1),IF(OR(_xlpm.SS="N",AND(_xlpm.SS="Y",_xlfn.XLOOKUP(INDIRECT("Sheet1!A"&amp;ROW()),Sheet5!A:A,Sheet5!K:K,"N",0,1)="0")),0,1))</f>
        <v>0</v>
      </c>
      <c r="G77">
        <v>0</v>
      </c>
      <c r="L77" cm="1">
        <f t="array" aca="1" ref="L77" ca="1">_xlfn.XLOOKUP(INDIRECT("Sheet1!"&amp;"B"&amp;ROW()),INDIRECT(Sheet2!$W$2&amp;"$A:$A"),INDIRECT(Sheet2!$W$2&amp;"$D:$D"),VALUE(0),0,1)</f>
        <v>9</v>
      </c>
      <c r="M77">
        <v>0</v>
      </c>
      <c r="N77" cm="1">
        <f t="array" aca="1" ref="N77" ca="1">IFERROR(IF(AND(Sheet1!W77="",Sheet1!X77="",Sheet1!Y77=""),IF(OR(Sheet1!F77="❖",Sheet3!AC77="14:00",AND(F77=0,Sheet1!E77=""),AND(Sheet1!Q77=0,Sheet3!M77=0),AND(ABS(Sheet3!L77-Sheet1!S77)&lt;50,Sheet1!Q77=Sheet3!M77,Sheet3!AC77=VALUE(発送日))),0,1),1),0)</f>
        <v>0</v>
      </c>
      <c r="O77" cm="1">
        <f t="array" aca="1" ref="O77" ca="1">IF(INDIRECT("Sheet1!"&amp;"H"&amp;ROW())  &gt;=50,VALUE("10"),INDIRECT("A"&amp;ROW())-INDIRECT("Sheet1!"&amp;"H"&amp;ROW())  )</f>
        <v>2</v>
      </c>
      <c r="Q77">
        <v>0.85</v>
      </c>
      <c r="R77">
        <v>0.92</v>
      </c>
      <c r="S77" t="str" cm="1">
        <f t="array" aca="1" ref="S77" ca="1">IFERROR(IF(COUNTIF(V:V,"&lt;&gt;")&gt;0,V77,IF(VALUE(U77)=335370,_xlfn.LET(_xlpm.con,MIN(A77,6),_xlpm.kakaku,_xlfn.XLOOKUP($Y$2:$Y$5&amp;$Z$2,INDIRECT(Sheet2!$W$2&amp;"H"&amp;Sheet2!B77&amp;":H"&amp;Sheet2!B77+_xlpm.con)&amp;INDIRECT(Sheet2!$W$2&amp;"G"&amp;Sheet2!B77&amp;":G"&amp;Sheet2!B77+_xlpm.con),INDIRECT(Sheet2!$W$2&amp;"F"&amp;Sheet2!B77&amp;":F"&amp;Sheet2!B77+_xlpm.con),"",0,1),INT(VALUE((IF(COUNT(_xlpm.kakaku)=1,_xlfn.TEXTJOIN("",,_xlpm.kakaku),LEFT(_xlfn.TEXTJOIN("/",,_xlpm.kakaku),FIND("/",_xlfn.TEXTJOIN("/",,_xlpm.kakaku))-1))+$T$2)/手数料))),"")),"")</f>
        <v/>
      </c>
      <c r="T77">
        <v>300</v>
      </c>
      <c r="U77" t="s">
        <v>37</v>
      </c>
      <c r="V77" t="str" cm="1">
        <f t="array" aca="1" ref="V77" ca="1">IFERROR(INT(IF(VALUE(U77)=335370,_xlfn.LET(_xlpm.meika,INDEX(INDIRECT(Sheet2!$W$2&amp;"I"&amp;Sheet2!D77&amp;":P"&amp;Sheet2!D77),MATCH("在庫あり*",INDIRECT(Sheet2!$W$2&amp;"I"&amp;Sheet2!D77&amp;":P"&amp;Sheet2!D77),0)-1),_xlpm.con,MIN(A77,6),_xlpm.kakaku,_xlfn.XLOOKUP(_xlpm.meika,INDIRECT(Sheet2!$W$2&amp;"H"&amp;Sheet2!B77&amp;":H"&amp;Sheet2!D77),INDIRECT(Sheet2!$W$2&amp;"F"&amp;Sheet2!B77&amp;":F"&amp;Sheet2!D77),"",0,1),(_xlpm.kakaku+$T$2)/手数料),"")),"")</f>
        <v/>
      </c>
      <c r="X77" t="str" cm="1">
        <f t="array" aca="1" ref="X77" ca="1">IFERROR(IF(VALUE(U77)=335370,_xlfn.LET(_xlpm.con,MIN(A77,6),_xlpm.kakaku,_xlfn.XLOOKUP($Y$2:$Y$5&amp;$Z$2,INDIRECT(Sheet2!$W$2&amp;"H"&amp;Sheet2!B77&amp;":H"&amp;Sheet2!B77+_xlpm.con)&amp;INDIRECT(Sheet2!$W$2&amp;"G"&amp;Sheet2!B77&amp;":G"&amp;Sheet2!B77+_xlpm.con),INDIRECT(Sheet2!$W$2&amp;"F"&amp;Sheet2!B77&amp;":F"&amp;Sheet2!B77+_xlpm.con),"",0,1),INT(VALUE((IF(COUNT(_xlpm.kakaku)=1,_xlfn.TEXTJOIN("",,_xlpm.kakaku),LEFT(_xlfn.TEXTJOIN("/",,_xlpm.kakaku),FIND("/",_xlfn.TEXTJOIN("/",,_xlpm.kakaku))-1))+$T$2)/手数料))),""),"")</f>
        <v/>
      </c>
    </row>
    <row r="78" spans="1:24" x14ac:dyDescent="0.4">
      <c r="A78">
        <v>9</v>
      </c>
      <c r="B78">
        <v>1017</v>
      </c>
      <c r="D78">
        <v>1025</v>
      </c>
      <c r="E78" cm="1">
        <f t="array" aca="1" ref="E78" ca="1">IF(INDIRECT("Sheet1!"&amp;"B"&amp;ROW()) ="",VALUE(0),COUNTIF(INDIRECT(Sheet2!$W$2&amp;"$A:$A"),INDIRECT("Sheet1!"&amp;"B"&amp;ROW())))</f>
        <v>9</v>
      </c>
      <c r="F78" cm="1">
        <f t="array" aca="1" ref="F78" ca="1">_xlfn.LET(_xlpm.SS,_xlfn.XLOOKUP(INDIRECT("Sheet1!A"&amp;ROW()),Sheet5!A:A,Sheet5!G:G,"N",0,1),IF(OR(_xlpm.SS="N",AND(_xlpm.SS="Y",_xlfn.XLOOKUP(INDIRECT("Sheet1!A"&amp;ROW()),Sheet5!A:A,Sheet5!K:K,"N",0,1)="0")),0,1))</f>
        <v>0</v>
      </c>
      <c r="G78">
        <v>0</v>
      </c>
      <c r="L78" cm="1">
        <f t="array" aca="1" ref="L78" ca="1">_xlfn.XLOOKUP(INDIRECT("Sheet1!"&amp;"B"&amp;ROW()),INDIRECT(Sheet2!$W$2&amp;"$A:$A"),INDIRECT(Sheet2!$W$2&amp;"$D:$D"),VALUE(0),0,1)</f>
        <v>7</v>
      </c>
      <c r="M78">
        <v>0</v>
      </c>
      <c r="N78" cm="1">
        <f t="array" aca="1" ref="N78" ca="1">IFERROR(IF(AND(Sheet1!W78="",Sheet1!X78="",Sheet1!Y78=""),IF(OR(Sheet1!F78="❖",Sheet3!AC78="14:00",AND(F78=0,Sheet1!E78=""),AND(Sheet1!Q78=0,Sheet3!M78=0),AND(ABS(Sheet3!L78-Sheet1!S78)&lt;50,Sheet1!Q78=Sheet3!M78,Sheet3!AC78=VALUE(発送日))),0,1),1),0)</f>
        <v>0</v>
      </c>
      <c r="O78" cm="1">
        <f t="array" aca="1" ref="O78" ca="1">IF(INDIRECT("Sheet1!"&amp;"H"&amp;ROW())  &gt;=50,VALUE("10"),INDIRECT("A"&amp;ROW())-INDIRECT("Sheet1!"&amp;"H"&amp;ROW())  )</f>
        <v>2</v>
      </c>
      <c r="Q78">
        <v>0.85</v>
      </c>
      <c r="R78">
        <v>0.92</v>
      </c>
      <c r="S78" t="str" cm="1">
        <f t="array" aca="1" ref="S78" ca="1">IFERROR(IF(COUNTIF(V:V,"&lt;&gt;")&gt;0,V78,IF(VALUE(U78)=335370,_xlfn.LET(_xlpm.con,MIN(A78,6),_xlpm.kakaku,_xlfn.XLOOKUP($Y$2:$Y$5&amp;$Z$2,INDIRECT(Sheet2!$W$2&amp;"H"&amp;Sheet2!B78&amp;":H"&amp;Sheet2!B78+_xlpm.con)&amp;INDIRECT(Sheet2!$W$2&amp;"G"&amp;Sheet2!B78&amp;":G"&amp;Sheet2!B78+_xlpm.con),INDIRECT(Sheet2!$W$2&amp;"F"&amp;Sheet2!B78&amp;":F"&amp;Sheet2!B78+_xlpm.con),"",0,1),INT(VALUE((IF(COUNT(_xlpm.kakaku)=1,_xlfn.TEXTJOIN("",,_xlpm.kakaku),LEFT(_xlfn.TEXTJOIN("/",,_xlpm.kakaku),FIND("/",_xlfn.TEXTJOIN("/",,_xlpm.kakaku))-1))+$T$2)/手数料))),"")),"")</f>
        <v/>
      </c>
      <c r="T78">
        <v>300</v>
      </c>
      <c r="U78" t="s">
        <v>37</v>
      </c>
      <c r="V78" t="str" cm="1">
        <f t="array" aca="1" ref="V78" ca="1">IFERROR(INT(IF(VALUE(U78)=335370,_xlfn.LET(_xlpm.meika,INDEX(INDIRECT(Sheet2!$W$2&amp;"I"&amp;Sheet2!D78&amp;":P"&amp;Sheet2!D78),MATCH("在庫あり*",INDIRECT(Sheet2!$W$2&amp;"I"&amp;Sheet2!D78&amp;":P"&amp;Sheet2!D78),0)-1),_xlpm.con,MIN(A78,6),_xlpm.kakaku,_xlfn.XLOOKUP(_xlpm.meika,INDIRECT(Sheet2!$W$2&amp;"H"&amp;Sheet2!B78&amp;":H"&amp;Sheet2!D78),INDIRECT(Sheet2!$W$2&amp;"F"&amp;Sheet2!B78&amp;":F"&amp;Sheet2!D78),"",0,1),(_xlpm.kakaku+$T$2)/手数料),"")),"")</f>
        <v/>
      </c>
      <c r="X78" t="str" cm="1">
        <f t="array" aca="1" ref="X78" ca="1">IFERROR(IF(VALUE(U78)=335370,_xlfn.LET(_xlpm.con,MIN(A78,6),_xlpm.kakaku,_xlfn.XLOOKUP($Y$2:$Y$5&amp;$Z$2,INDIRECT(Sheet2!$W$2&amp;"H"&amp;Sheet2!B78&amp;":H"&amp;Sheet2!B78+_xlpm.con)&amp;INDIRECT(Sheet2!$W$2&amp;"G"&amp;Sheet2!B78&amp;":G"&amp;Sheet2!B78+_xlpm.con),INDIRECT(Sheet2!$W$2&amp;"F"&amp;Sheet2!B78&amp;":F"&amp;Sheet2!B78+_xlpm.con),"",0,1),INT(VALUE((IF(COUNT(_xlpm.kakaku)=1,_xlfn.TEXTJOIN("",,_xlpm.kakaku),LEFT(_xlfn.TEXTJOIN("/",,_xlpm.kakaku),FIND("/",_xlfn.TEXTJOIN("/",,_xlpm.kakaku))-1))+$T$2)/手数料))),""),"")</f>
        <v/>
      </c>
    </row>
    <row r="79" spans="1:24" x14ac:dyDescent="0.4">
      <c r="A79">
        <v>16</v>
      </c>
      <c r="B79">
        <v>1026</v>
      </c>
      <c r="D79">
        <v>1041</v>
      </c>
      <c r="E79" cm="1">
        <f t="array" aca="1" ref="E79" ca="1">IF(INDIRECT("Sheet1!"&amp;"B"&amp;ROW()) ="",VALUE(0),COUNTIF(INDIRECT(Sheet2!$W$2&amp;"$A:$A"),INDIRECT("Sheet1!"&amp;"B"&amp;ROW())))</f>
        <v>16</v>
      </c>
      <c r="F79" cm="1">
        <f t="array" aca="1" ref="F79" ca="1">_xlfn.LET(_xlpm.SS,_xlfn.XLOOKUP(INDIRECT("Sheet1!A"&amp;ROW()),Sheet5!A:A,Sheet5!G:G,"N",0,1),IF(OR(_xlpm.SS="N",AND(_xlpm.SS="Y",_xlfn.XLOOKUP(INDIRECT("Sheet1!A"&amp;ROW()),Sheet5!A:A,Sheet5!K:K,"N",0,1)="0")),0,1))</f>
        <v>0</v>
      </c>
      <c r="G79">
        <v>0</v>
      </c>
      <c r="L79" cm="1">
        <f t="array" aca="1" ref="L79" ca="1">_xlfn.XLOOKUP(INDIRECT("Sheet1!"&amp;"B"&amp;ROW()),INDIRECT(Sheet2!$W$2&amp;"$A:$A"),INDIRECT(Sheet2!$W$2&amp;"$D:$D"),VALUE(0),0,1)</f>
        <v>12</v>
      </c>
      <c r="M79">
        <v>0</v>
      </c>
      <c r="N79" cm="1">
        <f t="array" aca="1" ref="N79" ca="1">IFERROR(IF(AND(Sheet1!W79="",Sheet1!X79="",Sheet1!Y79=""),IF(OR(Sheet1!F79="❖",Sheet3!AC79="14:00",AND(F79=0,Sheet1!E79=""),AND(Sheet1!Q79=0,Sheet3!M79=0),AND(ABS(Sheet3!L79-Sheet1!S79)&lt;50,Sheet1!Q79=Sheet3!M79,Sheet3!AC79=VALUE(発送日))),0,1),1),0)</f>
        <v>0</v>
      </c>
      <c r="O79" cm="1">
        <f t="array" aca="1" ref="O79" ca="1">IF(INDIRECT("Sheet1!"&amp;"H"&amp;ROW())  &gt;=50,VALUE("10"),INDIRECT("A"&amp;ROW())-INDIRECT("Sheet1!"&amp;"H"&amp;ROW())  )</f>
        <v>4</v>
      </c>
      <c r="Q79">
        <v>0.85</v>
      </c>
      <c r="R79">
        <v>0.92</v>
      </c>
      <c r="S79" t="str" cm="1">
        <f t="array" aca="1" ref="S79" ca="1">IFERROR(IF(COUNTIF(V:V,"&lt;&gt;")&gt;0,V79,IF(VALUE(U79)=335370,_xlfn.LET(_xlpm.con,MIN(A79,6),_xlpm.kakaku,_xlfn.XLOOKUP($Y$2:$Y$5&amp;$Z$2,INDIRECT(Sheet2!$W$2&amp;"H"&amp;Sheet2!B79&amp;":H"&amp;Sheet2!B79+_xlpm.con)&amp;INDIRECT(Sheet2!$W$2&amp;"G"&amp;Sheet2!B79&amp;":G"&amp;Sheet2!B79+_xlpm.con),INDIRECT(Sheet2!$W$2&amp;"F"&amp;Sheet2!B79&amp;":F"&amp;Sheet2!B79+_xlpm.con),"",0,1),INT(VALUE((IF(COUNT(_xlpm.kakaku)=1,_xlfn.TEXTJOIN("",,_xlpm.kakaku),LEFT(_xlfn.TEXTJOIN("/",,_xlpm.kakaku),FIND("/",_xlfn.TEXTJOIN("/",,_xlpm.kakaku))-1))+$T$2)/手数料))),"")),"")</f>
        <v/>
      </c>
      <c r="T79">
        <v>300</v>
      </c>
      <c r="U79" t="s">
        <v>37</v>
      </c>
      <c r="V79" t="str" cm="1">
        <f t="array" aca="1" ref="V79" ca="1">IFERROR(INT(IF(VALUE(U79)=335370,_xlfn.LET(_xlpm.meika,INDEX(INDIRECT(Sheet2!$W$2&amp;"I"&amp;Sheet2!D79&amp;":P"&amp;Sheet2!D79),MATCH("在庫あり*",INDIRECT(Sheet2!$W$2&amp;"I"&amp;Sheet2!D79&amp;":P"&amp;Sheet2!D79),0)-1),_xlpm.con,MIN(A79,6),_xlpm.kakaku,_xlfn.XLOOKUP(_xlpm.meika,INDIRECT(Sheet2!$W$2&amp;"H"&amp;Sheet2!B79&amp;":H"&amp;Sheet2!D79),INDIRECT(Sheet2!$W$2&amp;"F"&amp;Sheet2!B79&amp;":F"&amp;Sheet2!D79),"",0,1),(_xlpm.kakaku+$T$2)/手数料),"")),"")</f>
        <v/>
      </c>
      <c r="X79" t="str" cm="1">
        <f t="array" aca="1" ref="X79" ca="1">IFERROR(IF(VALUE(U79)=335370,_xlfn.LET(_xlpm.con,MIN(A79,6),_xlpm.kakaku,_xlfn.XLOOKUP($Y$2:$Y$5&amp;$Z$2,INDIRECT(Sheet2!$W$2&amp;"H"&amp;Sheet2!B79&amp;":H"&amp;Sheet2!B79+_xlpm.con)&amp;INDIRECT(Sheet2!$W$2&amp;"G"&amp;Sheet2!B79&amp;":G"&amp;Sheet2!B79+_xlpm.con),INDIRECT(Sheet2!$W$2&amp;"F"&amp;Sheet2!B79&amp;":F"&amp;Sheet2!B79+_xlpm.con),"",0,1),INT(VALUE((IF(COUNT(_xlpm.kakaku)=1,_xlfn.TEXTJOIN("",,_xlpm.kakaku),LEFT(_xlfn.TEXTJOIN("/",,_xlpm.kakaku),FIND("/",_xlfn.TEXTJOIN("/",,_xlpm.kakaku))-1))+$T$2)/手数料))),""),"")</f>
        <v/>
      </c>
    </row>
    <row r="80" spans="1:24" x14ac:dyDescent="0.4">
      <c r="A80">
        <v>16</v>
      </c>
      <c r="B80">
        <v>1042</v>
      </c>
      <c r="D80">
        <v>1057</v>
      </c>
      <c r="E80" cm="1">
        <f t="array" aca="1" ref="E80" ca="1">IF(INDIRECT("Sheet1!"&amp;"B"&amp;ROW()) ="",VALUE(0),COUNTIF(INDIRECT(Sheet2!$W$2&amp;"$A:$A"),INDIRECT("Sheet1!"&amp;"B"&amp;ROW())))</f>
        <v>16</v>
      </c>
      <c r="F80" cm="1">
        <f t="array" aca="1" ref="F80" ca="1">_xlfn.LET(_xlpm.SS,_xlfn.XLOOKUP(INDIRECT("Sheet1!A"&amp;ROW()),Sheet5!A:A,Sheet5!G:G,"N",0,1),IF(OR(_xlpm.SS="N",AND(_xlpm.SS="Y",_xlfn.XLOOKUP(INDIRECT("Sheet1!A"&amp;ROW()),Sheet5!A:A,Sheet5!K:K,"N",0,1)="0")),0,1))</f>
        <v>0</v>
      </c>
      <c r="G80">
        <v>0</v>
      </c>
      <c r="L80" cm="1">
        <f t="array" aca="1" ref="L80" ca="1">_xlfn.XLOOKUP(INDIRECT("Sheet1!"&amp;"B"&amp;ROW()),INDIRECT(Sheet2!$W$2&amp;"$A:$A"),INDIRECT(Sheet2!$W$2&amp;"$D:$D"),VALUE(0),0,1)</f>
        <v>12</v>
      </c>
      <c r="M80">
        <v>0</v>
      </c>
      <c r="N80" cm="1">
        <f t="array" aca="1" ref="N80" ca="1">IFERROR(IF(AND(Sheet1!W80="",Sheet1!X80="",Sheet1!Y80=""),IF(OR(Sheet1!F80="❖",Sheet3!AC80="14:00",AND(F80=0,Sheet1!E80=""),AND(Sheet1!Q80=0,Sheet3!M80=0),AND(ABS(Sheet3!L80-Sheet1!S80)&lt;50,Sheet1!Q80=Sheet3!M80,Sheet3!AC80=VALUE(発送日))),0,1),1),0)</f>
        <v>0</v>
      </c>
      <c r="O80" cm="1">
        <f t="array" aca="1" ref="O80" ca="1">IF(INDIRECT("Sheet1!"&amp;"H"&amp;ROW())  &gt;=50,VALUE("10"),INDIRECT("A"&amp;ROW())-INDIRECT("Sheet1!"&amp;"H"&amp;ROW())  )</f>
        <v>4</v>
      </c>
      <c r="Q80">
        <v>0.85</v>
      </c>
      <c r="R80">
        <v>0.92</v>
      </c>
      <c r="S80" t="str" cm="1">
        <f t="array" aca="1" ref="S80" ca="1">IFERROR(IF(COUNTIF(V:V,"&lt;&gt;")&gt;0,V80,IF(VALUE(U80)=335370,_xlfn.LET(_xlpm.con,MIN(A80,6),_xlpm.kakaku,_xlfn.XLOOKUP($Y$2:$Y$5&amp;$Z$2,INDIRECT(Sheet2!$W$2&amp;"H"&amp;Sheet2!B80&amp;":H"&amp;Sheet2!B80+_xlpm.con)&amp;INDIRECT(Sheet2!$W$2&amp;"G"&amp;Sheet2!B80&amp;":G"&amp;Sheet2!B80+_xlpm.con),INDIRECT(Sheet2!$W$2&amp;"F"&amp;Sheet2!B80&amp;":F"&amp;Sheet2!B80+_xlpm.con),"",0,1),INT(VALUE((IF(COUNT(_xlpm.kakaku)=1,_xlfn.TEXTJOIN("",,_xlpm.kakaku),LEFT(_xlfn.TEXTJOIN("/",,_xlpm.kakaku),FIND("/",_xlfn.TEXTJOIN("/",,_xlpm.kakaku))-1))+$T$2)/手数料))),"")),"")</f>
        <v/>
      </c>
      <c r="T80">
        <v>300</v>
      </c>
      <c r="U80" t="s">
        <v>37</v>
      </c>
      <c r="V80" t="str" cm="1">
        <f t="array" aca="1" ref="V80" ca="1">IFERROR(INT(IF(VALUE(U80)=335370,_xlfn.LET(_xlpm.meika,INDEX(INDIRECT(Sheet2!$W$2&amp;"I"&amp;Sheet2!D80&amp;":P"&amp;Sheet2!D80),MATCH("在庫あり*",INDIRECT(Sheet2!$W$2&amp;"I"&amp;Sheet2!D80&amp;":P"&amp;Sheet2!D80),0)-1),_xlpm.con,MIN(A80,6),_xlpm.kakaku,_xlfn.XLOOKUP(_xlpm.meika,INDIRECT(Sheet2!$W$2&amp;"H"&amp;Sheet2!B80&amp;":H"&amp;Sheet2!D80),INDIRECT(Sheet2!$W$2&amp;"F"&amp;Sheet2!B80&amp;":F"&amp;Sheet2!D80),"",0,1),(_xlpm.kakaku+$T$2)/手数料),"")),"")</f>
        <v/>
      </c>
      <c r="X80" t="str" cm="1">
        <f t="array" aca="1" ref="X80" ca="1">IFERROR(IF(VALUE(U80)=335370,_xlfn.LET(_xlpm.con,MIN(A80,6),_xlpm.kakaku,_xlfn.XLOOKUP($Y$2:$Y$5&amp;$Z$2,INDIRECT(Sheet2!$W$2&amp;"H"&amp;Sheet2!B80&amp;":H"&amp;Sheet2!B80+_xlpm.con)&amp;INDIRECT(Sheet2!$W$2&amp;"G"&amp;Sheet2!B80&amp;":G"&amp;Sheet2!B80+_xlpm.con),INDIRECT(Sheet2!$W$2&amp;"F"&amp;Sheet2!B80&amp;":F"&amp;Sheet2!B80+_xlpm.con),"",0,1),INT(VALUE((IF(COUNT(_xlpm.kakaku)=1,_xlfn.TEXTJOIN("",,_xlpm.kakaku),LEFT(_xlfn.TEXTJOIN("/",,_xlpm.kakaku),FIND("/",_xlfn.TEXTJOIN("/",,_xlpm.kakaku))-1))+$T$2)/手数料))),""),"")</f>
        <v/>
      </c>
    </row>
    <row r="81" spans="1:24" x14ac:dyDescent="0.4">
      <c r="A81">
        <v>3</v>
      </c>
      <c r="B81">
        <v>1058</v>
      </c>
      <c r="D81">
        <v>1060</v>
      </c>
      <c r="E81" cm="1">
        <f t="array" aca="1" ref="E81" ca="1">IF(INDIRECT("Sheet1!"&amp;"B"&amp;ROW()) ="",VALUE(0),COUNTIF(INDIRECT(Sheet2!$W$2&amp;"$A:$A"),INDIRECT("Sheet1!"&amp;"B"&amp;ROW())))</f>
        <v>3</v>
      </c>
      <c r="F81" cm="1">
        <f t="array" aca="1" ref="F81" ca="1">_xlfn.LET(_xlpm.SS,_xlfn.XLOOKUP(INDIRECT("Sheet1!A"&amp;ROW()),Sheet5!A:A,Sheet5!G:G,"N",0,1),IF(OR(_xlpm.SS="N",AND(_xlpm.SS="Y",_xlfn.XLOOKUP(INDIRECT("Sheet1!A"&amp;ROW()),Sheet5!A:A,Sheet5!K:K,"N",0,1)="0")),0,1))</f>
        <v>0</v>
      </c>
      <c r="G81">
        <v>0</v>
      </c>
      <c r="L81" cm="1">
        <f t="array" aca="1" ref="L81" ca="1">_xlfn.XLOOKUP(INDIRECT("Sheet1!"&amp;"B"&amp;ROW()),INDIRECT(Sheet2!$W$2&amp;"$A:$A"),INDIRECT(Sheet2!$W$2&amp;"$D:$D"),VALUE(0),0,1)</f>
        <v>1</v>
      </c>
      <c r="M81">
        <v>0</v>
      </c>
      <c r="N81" cm="1">
        <f t="array" aca="1" ref="N81" ca="1">IFERROR(IF(AND(Sheet1!W81="",Sheet1!X81="",Sheet1!Y81=""),IF(OR(Sheet1!F81="❖",Sheet3!AC81="14:00",AND(F81=0,Sheet1!E81=""),AND(Sheet1!Q81=0,Sheet3!M81=0),AND(ABS(Sheet3!L81-Sheet1!S81)&lt;50,Sheet1!Q81=Sheet3!M81,Sheet3!AC81=VALUE(発送日))),0,1),1),0)</f>
        <v>0</v>
      </c>
      <c r="O81" cm="1">
        <f t="array" aca="1" ref="O81" ca="1">IF(INDIRECT("Sheet1!"&amp;"H"&amp;ROW())  &gt;=50,VALUE("10"),INDIRECT("A"&amp;ROW())-INDIRECT("Sheet1!"&amp;"H"&amp;ROW())  )</f>
        <v>2</v>
      </c>
      <c r="Q81">
        <v>0.85</v>
      </c>
      <c r="R81">
        <v>0.92</v>
      </c>
      <c r="S81" t="str" cm="1">
        <f t="array" aca="1" ref="S81" ca="1">IFERROR(IF(COUNTIF(V:V,"&lt;&gt;")&gt;0,V81,IF(VALUE(U81)=335370,_xlfn.LET(_xlpm.con,MIN(A81,6),_xlpm.kakaku,_xlfn.XLOOKUP($Y$2:$Y$5&amp;$Z$2,INDIRECT(Sheet2!$W$2&amp;"H"&amp;Sheet2!B81&amp;":H"&amp;Sheet2!B81+_xlpm.con)&amp;INDIRECT(Sheet2!$W$2&amp;"G"&amp;Sheet2!B81&amp;":G"&amp;Sheet2!B81+_xlpm.con),INDIRECT(Sheet2!$W$2&amp;"F"&amp;Sheet2!B81&amp;":F"&amp;Sheet2!B81+_xlpm.con),"",0,1),INT(VALUE((IF(COUNT(_xlpm.kakaku)=1,_xlfn.TEXTJOIN("",,_xlpm.kakaku),LEFT(_xlfn.TEXTJOIN("/",,_xlpm.kakaku),FIND("/",_xlfn.TEXTJOIN("/",,_xlpm.kakaku))-1))+$T$2)/手数料))),"")),"")</f>
        <v/>
      </c>
      <c r="T81">
        <v>300</v>
      </c>
      <c r="U81" t="s">
        <v>37</v>
      </c>
      <c r="V81" t="str" cm="1">
        <f t="array" aca="1" ref="V81" ca="1">IFERROR(INT(IF(VALUE(U81)=335370,_xlfn.LET(_xlpm.meika,INDEX(INDIRECT(Sheet2!$W$2&amp;"I"&amp;Sheet2!D81&amp;":P"&amp;Sheet2!D81),MATCH("在庫あり*",INDIRECT(Sheet2!$W$2&amp;"I"&amp;Sheet2!D81&amp;":P"&amp;Sheet2!D81),0)-1),_xlpm.con,MIN(A81,6),_xlpm.kakaku,_xlfn.XLOOKUP(_xlpm.meika,INDIRECT(Sheet2!$W$2&amp;"H"&amp;Sheet2!B81&amp;":H"&amp;Sheet2!D81),INDIRECT(Sheet2!$W$2&amp;"F"&amp;Sheet2!B81&amp;":F"&amp;Sheet2!D81),"",0,1),(_xlpm.kakaku+$T$2)/手数料),"")),"")</f>
        <v/>
      </c>
      <c r="X81" t="str" cm="1">
        <f t="array" aca="1" ref="X81" ca="1">IFERROR(IF(VALUE(U81)=335370,_xlfn.LET(_xlpm.con,MIN(A81,6),_xlpm.kakaku,_xlfn.XLOOKUP($Y$2:$Y$5&amp;$Z$2,INDIRECT(Sheet2!$W$2&amp;"H"&amp;Sheet2!B81&amp;":H"&amp;Sheet2!B81+_xlpm.con)&amp;INDIRECT(Sheet2!$W$2&amp;"G"&amp;Sheet2!B81&amp;":G"&amp;Sheet2!B81+_xlpm.con),INDIRECT(Sheet2!$W$2&amp;"F"&amp;Sheet2!B81&amp;":F"&amp;Sheet2!B81+_xlpm.con),"",0,1),INT(VALUE((IF(COUNT(_xlpm.kakaku)=1,_xlfn.TEXTJOIN("",,_xlpm.kakaku),LEFT(_xlfn.TEXTJOIN("/",,_xlpm.kakaku),FIND("/",_xlfn.TEXTJOIN("/",,_xlpm.kakaku))-1))+$T$2)/手数料))),""),"")</f>
        <v/>
      </c>
    </row>
    <row r="82" spans="1:24" x14ac:dyDescent="0.4">
      <c r="A82">
        <v>15</v>
      </c>
      <c r="B82">
        <v>1061</v>
      </c>
      <c r="D82">
        <v>1075</v>
      </c>
      <c r="E82" cm="1">
        <f t="array" aca="1" ref="E82" ca="1">IF(INDIRECT("Sheet1!"&amp;"B"&amp;ROW()) ="",VALUE(0),COUNTIF(INDIRECT(Sheet2!$W$2&amp;"$A:$A"),INDIRECT("Sheet1!"&amp;"B"&amp;ROW())))</f>
        <v>15</v>
      </c>
      <c r="F82" cm="1">
        <f t="array" aca="1" ref="F82" ca="1">_xlfn.LET(_xlpm.SS,_xlfn.XLOOKUP(INDIRECT("Sheet1!A"&amp;ROW()),Sheet5!A:A,Sheet5!G:G,"N",0,1),IF(OR(_xlpm.SS="N",AND(_xlpm.SS="Y",_xlfn.XLOOKUP(INDIRECT("Sheet1!A"&amp;ROW()),Sheet5!A:A,Sheet5!K:K,"N",0,1)="0")),0,1))</f>
        <v>0</v>
      </c>
      <c r="G82">
        <v>0</v>
      </c>
      <c r="L82" cm="1">
        <f t="array" aca="1" ref="L82" ca="1">_xlfn.XLOOKUP(INDIRECT("Sheet1!"&amp;"B"&amp;ROW()),INDIRECT(Sheet2!$W$2&amp;"$A:$A"),INDIRECT(Sheet2!$W$2&amp;"$D:$D"),VALUE(0),0,1)</f>
        <v>11</v>
      </c>
      <c r="M82">
        <v>0</v>
      </c>
      <c r="N82" cm="1">
        <f t="array" aca="1" ref="N82" ca="1">IFERROR(IF(AND(Sheet1!W82="",Sheet1!X82="",Sheet1!Y82=""),IF(OR(Sheet1!F82="❖",Sheet3!AC82="14:00",AND(F82=0,Sheet1!E82=""),AND(Sheet1!Q82=0,Sheet3!M82=0),AND(ABS(Sheet3!L82-Sheet1!S82)&lt;50,Sheet1!Q82=Sheet3!M82,Sheet3!AC82=VALUE(発送日))),0,1),1),0)</f>
        <v>0</v>
      </c>
      <c r="O82" cm="1">
        <f t="array" aca="1" ref="O82" ca="1">IF(INDIRECT("Sheet1!"&amp;"H"&amp;ROW())  &gt;=50,VALUE("10"),INDIRECT("A"&amp;ROW())-INDIRECT("Sheet1!"&amp;"H"&amp;ROW())  )</f>
        <v>4</v>
      </c>
      <c r="Q82">
        <v>0.85</v>
      </c>
      <c r="R82">
        <v>0.92</v>
      </c>
      <c r="S82" t="str" cm="1">
        <f t="array" aca="1" ref="S82" ca="1">IFERROR(IF(COUNTIF(V:V,"&lt;&gt;")&gt;0,V82,IF(VALUE(U82)=335370,_xlfn.LET(_xlpm.con,MIN(A82,6),_xlpm.kakaku,_xlfn.XLOOKUP($Y$2:$Y$5&amp;$Z$2,INDIRECT(Sheet2!$W$2&amp;"H"&amp;Sheet2!B82&amp;":H"&amp;Sheet2!B82+_xlpm.con)&amp;INDIRECT(Sheet2!$W$2&amp;"G"&amp;Sheet2!B82&amp;":G"&amp;Sheet2!B82+_xlpm.con),INDIRECT(Sheet2!$W$2&amp;"F"&amp;Sheet2!B82&amp;":F"&amp;Sheet2!B82+_xlpm.con),"",0,1),INT(VALUE((IF(COUNT(_xlpm.kakaku)=1,_xlfn.TEXTJOIN("",,_xlpm.kakaku),LEFT(_xlfn.TEXTJOIN("/",,_xlpm.kakaku),FIND("/",_xlfn.TEXTJOIN("/",,_xlpm.kakaku))-1))+$T$2)/手数料))),"")),"")</f>
        <v/>
      </c>
      <c r="T82">
        <v>300</v>
      </c>
      <c r="U82" t="s">
        <v>37</v>
      </c>
      <c r="V82" t="str" cm="1">
        <f t="array" aca="1" ref="V82" ca="1">IFERROR(INT(IF(VALUE(U82)=335370,_xlfn.LET(_xlpm.meika,INDEX(INDIRECT(Sheet2!$W$2&amp;"I"&amp;Sheet2!D82&amp;":P"&amp;Sheet2!D82),MATCH("在庫あり*",INDIRECT(Sheet2!$W$2&amp;"I"&amp;Sheet2!D82&amp;":P"&amp;Sheet2!D82),0)-1),_xlpm.con,MIN(A82,6),_xlpm.kakaku,_xlfn.XLOOKUP(_xlpm.meika,INDIRECT(Sheet2!$W$2&amp;"H"&amp;Sheet2!B82&amp;":H"&amp;Sheet2!D82),INDIRECT(Sheet2!$W$2&amp;"F"&amp;Sheet2!B82&amp;":F"&amp;Sheet2!D82),"",0,1),(_xlpm.kakaku+$T$2)/手数料),"")),"")</f>
        <v/>
      </c>
      <c r="X82" t="str" cm="1">
        <f t="array" aca="1" ref="X82" ca="1">IFERROR(IF(VALUE(U82)=335370,_xlfn.LET(_xlpm.con,MIN(A82,6),_xlpm.kakaku,_xlfn.XLOOKUP($Y$2:$Y$5&amp;$Z$2,INDIRECT(Sheet2!$W$2&amp;"H"&amp;Sheet2!B82&amp;":H"&amp;Sheet2!B82+_xlpm.con)&amp;INDIRECT(Sheet2!$W$2&amp;"G"&amp;Sheet2!B82&amp;":G"&amp;Sheet2!B82+_xlpm.con),INDIRECT(Sheet2!$W$2&amp;"F"&amp;Sheet2!B82&amp;":F"&amp;Sheet2!B82+_xlpm.con),"",0,1),INT(VALUE((IF(COUNT(_xlpm.kakaku)=1,_xlfn.TEXTJOIN("",,_xlpm.kakaku),LEFT(_xlfn.TEXTJOIN("/",,_xlpm.kakaku),FIND("/",_xlfn.TEXTJOIN("/",,_xlpm.kakaku))-1))+$T$2)/手数料))),""),"")</f>
        <v/>
      </c>
    </row>
    <row r="83" spans="1:24" x14ac:dyDescent="0.4">
      <c r="A83">
        <v>10</v>
      </c>
      <c r="B83">
        <v>1076</v>
      </c>
      <c r="D83">
        <v>1085</v>
      </c>
      <c r="E83" cm="1">
        <f t="array" aca="1" ref="E83" ca="1">IF(INDIRECT("Sheet1!"&amp;"B"&amp;ROW()) ="",VALUE(0),COUNTIF(INDIRECT(Sheet2!$W$2&amp;"$A:$A"),INDIRECT("Sheet1!"&amp;"B"&amp;ROW())))</f>
        <v>10</v>
      </c>
      <c r="F83" cm="1">
        <f t="array" aca="1" ref="F83" ca="1">_xlfn.LET(_xlpm.SS,_xlfn.XLOOKUP(INDIRECT("Sheet1!A"&amp;ROW()),Sheet5!A:A,Sheet5!G:G,"N",0,1),IF(OR(_xlpm.SS="N",AND(_xlpm.SS="Y",_xlfn.XLOOKUP(INDIRECT("Sheet1!A"&amp;ROW()),Sheet5!A:A,Sheet5!K:K,"N",0,1)="0")),0,1))</f>
        <v>0</v>
      </c>
      <c r="G83">
        <v>0</v>
      </c>
      <c r="L83" cm="1">
        <f t="array" aca="1" ref="L83" ca="1">_xlfn.XLOOKUP(INDIRECT("Sheet1!"&amp;"B"&amp;ROW()),INDIRECT(Sheet2!$W$2&amp;"$A:$A"),INDIRECT(Sheet2!$W$2&amp;"$D:$D"),VALUE(0),0,1)</f>
        <v>8</v>
      </c>
      <c r="M83">
        <v>0</v>
      </c>
      <c r="N83" cm="1">
        <f t="array" aca="1" ref="N83" ca="1">IFERROR(IF(AND(Sheet1!W83="",Sheet1!X83="",Sheet1!Y83=""),IF(OR(Sheet1!F83="❖",Sheet3!AC83="14:00",AND(F83=0,Sheet1!E83=""),AND(Sheet1!Q83=0,Sheet3!M83=0),AND(ABS(Sheet3!L83-Sheet1!S83)&lt;50,Sheet1!Q83=Sheet3!M83,Sheet3!AC83=VALUE(発送日))),0,1),1),0)</f>
        <v>0</v>
      </c>
      <c r="O83" cm="1">
        <f t="array" aca="1" ref="O83" ca="1">IF(INDIRECT("Sheet1!"&amp;"H"&amp;ROW())  &gt;=50,VALUE("10"),INDIRECT("A"&amp;ROW())-INDIRECT("Sheet1!"&amp;"H"&amp;ROW())  )</f>
        <v>2</v>
      </c>
      <c r="Q83">
        <v>0.85</v>
      </c>
      <c r="R83">
        <v>0.92</v>
      </c>
      <c r="S83" t="str" cm="1">
        <f t="array" aca="1" ref="S83" ca="1">IFERROR(IF(COUNTIF(V:V,"&lt;&gt;")&gt;0,V83,IF(VALUE(U83)=335370,_xlfn.LET(_xlpm.con,MIN(A83,6),_xlpm.kakaku,_xlfn.XLOOKUP($Y$2:$Y$5&amp;$Z$2,INDIRECT(Sheet2!$W$2&amp;"H"&amp;Sheet2!B83&amp;":H"&amp;Sheet2!B83+_xlpm.con)&amp;INDIRECT(Sheet2!$W$2&amp;"G"&amp;Sheet2!B83&amp;":G"&amp;Sheet2!B83+_xlpm.con),INDIRECT(Sheet2!$W$2&amp;"F"&amp;Sheet2!B83&amp;":F"&amp;Sheet2!B83+_xlpm.con),"",0,1),INT(VALUE((IF(COUNT(_xlpm.kakaku)=1,_xlfn.TEXTJOIN("",,_xlpm.kakaku),LEFT(_xlfn.TEXTJOIN("/",,_xlpm.kakaku),FIND("/",_xlfn.TEXTJOIN("/",,_xlpm.kakaku))-1))+$T$2)/手数料))),"")),"")</f>
        <v/>
      </c>
      <c r="T83">
        <v>300</v>
      </c>
      <c r="U83" t="s">
        <v>37</v>
      </c>
      <c r="V83" t="str" cm="1">
        <f t="array" aca="1" ref="V83" ca="1">IFERROR(INT(IF(VALUE(U83)=335370,_xlfn.LET(_xlpm.meika,INDEX(INDIRECT(Sheet2!$W$2&amp;"I"&amp;Sheet2!D83&amp;":P"&amp;Sheet2!D83),MATCH("在庫あり*",INDIRECT(Sheet2!$W$2&amp;"I"&amp;Sheet2!D83&amp;":P"&amp;Sheet2!D83),0)-1),_xlpm.con,MIN(A83,6),_xlpm.kakaku,_xlfn.XLOOKUP(_xlpm.meika,INDIRECT(Sheet2!$W$2&amp;"H"&amp;Sheet2!B83&amp;":H"&amp;Sheet2!D83),INDIRECT(Sheet2!$W$2&amp;"F"&amp;Sheet2!B83&amp;":F"&amp;Sheet2!D83),"",0,1),(_xlpm.kakaku+$T$2)/手数料),"")),"")</f>
        <v/>
      </c>
      <c r="X83" t="str" cm="1">
        <f t="array" aca="1" ref="X83" ca="1">IFERROR(IF(VALUE(U83)=335370,_xlfn.LET(_xlpm.con,MIN(A83,6),_xlpm.kakaku,_xlfn.XLOOKUP($Y$2:$Y$5&amp;$Z$2,INDIRECT(Sheet2!$W$2&amp;"H"&amp;Sheet2!B83&amp;":H"&amp;Sheet2!B83+_xlpm.con)&amp;INDIRECT(Sheet2!$W$2&amp;"G"&amp;Sheet2!B83&amp;":G"&amp;Sheet2!B83+_xlpm.con),INDIRECT(Sheet2!$W$2&amp;"F"&amp;Sheet2!B83&amp;":F"&amp;Sheet2!B83+_xlpm.con),"",0,1),INT(VALUE((IF(COUNT(_xlpm.kakaku)=1,_xlfn.TEXTJOIN("",,_xlpm.kakaku),LEFT(_xlfn.TEXTJOIN("/",,_xlpm.kakaku),FIND("/",_xlfn.TEXTJOIN("/",,_xlpm.kakaku))-1))+$T$2)/手数料))),""),"")</f>
        <v/>
      </c>
    </row>
    <row r="84" spans="1:24" x14ac:dyDescent="0.4">
      <c r="A84">
        <v>6</v>
      </c>
      <c r="B84">
        <v>1086</v>
      </c>
      <c r="D84">
        <v>1091</v>
      </c>
      <c r="E84" cm="1">
        <f t="array" aca="1" ref="E84" ca="1">IF(INDIRECT("Sheet1!"&amp;"B"&amp;ROW()) ="",VALUE(0),COUNTIF(INDIRECT(Sheet2!$W$2&amp;"$A:$A"),INDIRECT("Sheet1!"&amp;"B"&amp;ROW())))</f>
        <v>6</v>
      </c>
      <c r="F84" cm="1">
        <f t="array" aca="1" ref="F84" ca="1">_xlfn.LET(_xlpm.SS,_xlfn.XLOOKUP(INDIRECT("Sheet1!A"&amp;ROW()),Sheet5!A:A,Sheet5!G:G,"N",0,1),IF(OR(_xlpm.SS="N",AND(_xlpm.SS="Y",_xlfn.XLOOKUP(INDIRECT("Sheet1!A"&amp;ROW()),Sheet5!A:A,Sheet5!K:K,"N",0,1)="0")),0,1))</f>
        <v>0</v>
      </c>
      <c r="G84">
        <v>0</v>
      </c>
      <c r="L84" cm="1">
        <f t="array" aca="1" ref="L84" ca="1">_xlfn.XLOOKUP(INDIRECT("Sheet1!"&amp;"B"&amp;ROW()),INDIRECT(Sheet2!$W$2&amp;"$A:$A"),INDIRECT(Sheet2!$W$2&amp;"$D:$D"),VALUE(0),0,1)</f>
        <v>4</v>
      </c>
      <c r="M84">
        <v>0</v>
      </c>
      <c r="N84" cm="1">
        <f t="array" aca="1" ref="N84" ca="1">IFERROR(IF(AND(Sheet1!W84="",Sheet1!X84="",Sheet1!Y84=""),IF(OR(Sheet1!F84="❖",Sheet3!AC84="14:00",AND(F84=0,Sheet1!E84=""),AND(Sheet1!Q84=0,Sheet3!M84=0),AND(ABS(Sheet3!L84-Sheet1!S84)&lt;50,Sheet1!Q84=Sheet3!M84,Sheet3!AC84=VALUE(発送日))),0,1),1),0)</f>
        <v>0</v>
      </c>
      <c r="O84" cm="1">
        <f t="array" aca="1" ref="O84" ca="1">IF(INDIRECT("Sheet1!"&amp;"H"&amp;ROW())  &gt;=50,VALUE("10"),INDIRECT("A"&amp;ROW())-INDIRECT("Sheet1!"&amp;"H"&amp;ROW())  )</f>
        <v>2</v>
      </c>
      <c r="Q84">
        <v>0.85</v>
      </c>
      <c r="R84">
        <v>0.92</v>
      </c>
      <c r="S84" t="str" cm="1">
        <f t="array" aca="1" ref="S84" ca="1">IFERROR(IF(COUNTIF(V:V,"&lt;&gt;")&gt;0,V84,IF(VALUE(U84)=335370,_xlfn.LET(_xlpm.con,MIN(A84,6),_xlpm.kakaku,_xlfn.XLOOKUP($Y$2:$Y$5&amp;$Z$2,INDIRECT(Sheet2!$W$2&amp;"H"&amp;Sheet2!B84&amp;":H"&amp;Sheet2!B84+_xlpm.con)&amp;INDIRECT(Sheet2!$W$2&amp;"G"&amp;Sheet2!B84&amp;":G"&amp;Sheet2!B84+_xlpm.con),INDIRECT(Sheet2!$W$2&amp;"F"&amp;Sheet2!B84&amp;":F"&amp;Sheet2!B84+_xlpm.con),"",0,1),INT(VALUE((IF(COUNT(_xlpm.kakaku)=1,_xlfn.TEXTJOIN("",,_xlpm.kakaku),LEFT(_xlfn.TEXTJOIN("/",,_xlpm.kakaku),FIND("/",_xlfn.TEXTJOIN("/",,_xlpm.kakaku))-1))+$T$2)/手数料))),"")),"")</f>
        <v/>
      </c>
      <c r="T84">
        <v>300</v>
      </c>
      <c r="U84" t="s">
        <v>37</v>
      </c>
      <c r="V84" t="str" cm="1">
        <f t="array" aca="1" ref="V84" ca="1">IFERROR(INT(IF(VALUE(U84)=335370,_xlfn.LET(_xlpm.meika,INDEX(INDIRECT(Sheet2!$W$2&amp;"I"&amp;Sheet2!D84&amp;":P"&amp;Sheet2!D84),MATCH("在庫あり*",INDIRECT(Sheet2!$W$2&amp;"I"&amp;Sheet2!D84&amp;":P"&amp;Sheet2!D84),0)-1),_xlpm.con,MIN(A84,6),_xlpm.kakaku,_xlfn.XLOOKUP(_xlpm.meika,INDIRECT(Sheet2!$W$2&amp;"H"&amp;Sheet2!B84&amp;":H"&amp;Sheet2!D84),INDIRECT(Sheet2!$W$2&amp;"F"&amp;Sheet2!B84&amp;":F"&amp;Sheet2!D84),"",0,1),(_xlpm.kakaku+$T$2)/手数料),"")),"")</f>
        <v/>
      </c>
      <c r="X84" t="str" cm="1">
        <f t="array" aca="1" ref="X84" ca="1">IFERROR(IF(VALUE(U84)=335370,_xlfn.LET(_xlpm.con,MIN(A84,6),_xlpm.kakaku,_xlfn.XLOOKUP($Y$2:$Y$5&amp;$Z$2,INDIRECT(Sheet2!$W$2&amp;"H"&amp;Sheet2!B84&amp;":H"&amp;Sheet2!B84+_xlpm.con)&amp;INDIRECT(Sheet2!$W$2&amp;"G"&amp;Sheet2!B84&amp;":G"&amp;Sheet2!B84+_xlpm.con),INDIRECT(Sheet2!$W$2&amp;"F"&amp;Sheet2!B84&amp;":F"&amp;Sheet2!B84+_xlpm.con),"",0,1),INT(VALUE((IF(COUNT(_xlpm.kakaku)=1,_xlfn.TEXTJOIN("",,_xlpm.kakaku),LEFT(_xlfn.TEXTJOIN("/",,_xlpm.kakaku),FIND("/",_xlfn.TEXTJOIN("/",,_xlpm.kakaku))-1))+$T$2)/手数料))),""),"")</f>
        <v/>
      </c>
    </row>
    <row r="85" spans="1:24" x14ac:dyDescent="0.4">
      <c r="A85">
        <v>10</v>
      </c>
      <c r="B85">
        <v>1092</v>
      </c>
      <c r="D85">
        <v>1101</v>
      </c>
      <c r="E85" cm="1">
        <f t="array" aca="1" ref="E85" ca="1">IF(INDIRECT("Sheet1!"&amp;"B"&amp;ROW()) ="",VALUE(0),COUNTIF(INDIRECT(Sheet2!$W$2&amp;"$A:$A"),INDIRECT("Sheet1!"&amp;"B"&amp;ROW())))</f>
        <v>10</v>
      </c>
      <c r="F85" cm="1">
        <f t="array" aca="1" ref="F85" ca="1">_xlfn.LET(_xlpm.SS,_xlfn.XLOOKUP(INDIRECT("Sheet1!A"&amp;ROW()),Sheet5!A:A,Sheet5!G:G,"N",0,1),IF(OR(_xlpm.SS="N",AND(_xlpm.SS="Y",_xlfn.XLOOKUP(INDIRECT("Sheet1!A"&amp;ROW()),Sheet5!A:A,Sheet5!K:K,"N",0,1)="0")),0,1))</f>
        <v>0</v>
      </c>
      <c r="G85">
        <v>0</v>
      </c>
      <c r="L85" cm="1">
        <f t="array" aca="1" ref="L85" ca="1">_xlfn.XLOOKUP(INDIRECT("Sheet1!"&amp;"B"&amp;ROW()),INDIRECT(Sheet2!$W$2&amp;"$A:$A"),INDIRECT(Sheet2!$W$2&amp;"$D:$D"),VALUE(0),0,1)</f>
        <v>8</v>
      </c>
      <c r="M85">
        <v>0</v>
      </c>
      <c r="N85" cm="1">
        <f t="array" aca="1" ref="N85" ca="1">IFERROR(IF(AND(Sheet1!W85="",Sheet1!X85="",Sheet1!Y85=""),IF(OR(Sheet1!F85="❖",Sheet3!AC85="14:00",AND(F85=0,Sheet1!E85=""),AND(Sheet1!Q85=0,Sheet3!M85=0),AND(ABS(Sheet3!L85-Sheet1!S85)&lt;50,Sheet1!Q85=Sheet3!M85,Sheet3!AC85=VALUE(発送日))),0,1),1),0)</f>
        <v>0</v>
      </c>
      <c r="O85" cm="1">
        <f t="array" aca="1" ref="O85" ca="1">IF(INDIRECT("Sheet1!"&amp;"H"&amp;ROW())  &gt;=50,VALUE("10"),INDIRECT("A"&amp;ROW())-INDIRECT("Sheet1!"&amp;"H"&amp;ROW())  )</f>
        <v>2</v>
      </c>
      <c r="Q85">
        <v>0.85</v>
      </c>
      <c r="R85">
        <v>0.92</v>
      </c>
      <c r="S85" t="str" cm="1">
        <f t="array" aca="1" ref="S85" ca="1">IFERROR(IF(COUNTIF(V:V,"&lt;&gt;")&gt;0,V85,IF(VALUE(U85)=335370,_xlfn.LET(_xlpm.con,MIN(A85,6),_xlpm.kakaku,_xlfn.XLOOKUP($Y$2:$Y$5&amp;$Z$2,INDIRECT(Sheet2!$W$2&amp;"H"&amp;Sheet2!B85&amp;":H"&amp;Sheet2!B85+_xlpm.con)&amp;INDIRECT(Sheet2!$W$2&amp;"G"&amp;Sheet2!B85&amp;":G"&amp;Sheet2!B85+_xlpm.con),INDIRECT(Sheet2!$W$2&amp;"F"&amp;Sheet2!B85&amp;":F"&amp;Sheet2!B85+_xlpm.con),"",0,1),INT(VALUE((IF(COUNT(_xlpm.kakaku)=1,_xlfn.TEXTJOIN("",,_xlpm.kakaku),LEFT(_xlfn.TEXTJOIN("/",,_xlpm.kakaku),FIND("/",_xlfn.TEXTJOIN("/",,_xlpm.kakaku))-1))+$T$2)/手数料))),"")),"")</f>
        <v/>
      </c>
      <c r="T85">
        <v>300</v>
      </c>
      <c r="U85" t="s">
        <v>37</v>
      </c>
      <c r="V85" t="str" cm="1">
        <f t="array" aca="1" ref="V85" ca="1">IFERROR(INT(IF(VALUE(U85)=335370,_xlfn.LET(_xlpm.meika,INDEX(INDIRECT(Sheet2!$W$2&amp;"I"&amp;Sheet2!D85&amp;":P"&amp;Sheet2!D85),MATCH("在庫あり*",INDIRECT(Sheet2!$W$2&amp;"I"&amp;Sheet2!D85&amp;":P"&amp;Sheet2!D85),0)-1),_xlpm.con,MIN(A85,6),_xlpm.kakaku,_xlfn.XLOOKUP(_xlpm.meika,INDIRECT(Sheet2!$W$2&amp;"H"&amp;Sheet2!B85&amp;":H"&amp;Sheet2!D85),INDIRECT(Sheet2!$W$2&amp;"F"&amp;Sheet2!B85&amp;":F"&amp;Sheet2!D85),"",0,1),(_xlpm.kakaku+$T$2)/手数料),"")),"")</f>
        <v/>
      </c>
      <c r="X85" t="str" cm="1">
        <f t="array" aca="1" ref="X85" ca="1">IFERROR(IF(VALUE(U85)=335370,_xlfn.LET(_xlpm.con,MIN(A85,6),_xlpm.kakaku,_xlfn.XLOOKUP($Y$2:$Y$5&amp;$Z$2,INDIRECT(Sheet2!$W$2&amp;"H"&amp;Sheet2!B85&amp;":H"&amp;Sheet2!B85+_xlpm.con)&amp;INDIRECT(Sheet2!$W$2&amp;"G"&amp;Sheet2!B85&amp;":G"&amp;Sheet2!B85+_xlpm.con),INDIRECT(Sheet2!$W$2&amp;"F"&amp;Sheet2!B85&amp;":F"&amp;Sheet2!B85+_xlpm.con),"",0,1),INT(VALUE((IF(COUNT(_xlpm.kakaku)=1,_xlfn.TEXTJOIN("",,_xlpm.kakaku),LEFT(_xlfn.TEXTJOIN("/",,_xlpm.kakaku),FIND("/",_xlfn.TEXTJOIN("/",,_xlpm.kakaku))-1))+$T$2)/手数料))),""),"")</f>
        <v/>
      </c>
    </row>
    <row r="86" spans="1:24" x14ac:dyDescent="0.4">
      <c r="A86">
        <v>1</v>
      </c>
      <c r="B86">
        <v>1102</v>
      </c>
      <c r="D86">
        <v>1102</v>
      </c>
      <c r="E86" cm="1">
        <f t="array" aca="1" ref="E86" ca="1">IF(INDIRECT("Sheet1!"&amp;"B"&amp;ROW()) ="",VALUE(0),COUNTIF(INDIRECT(Sheet2!$W$2&amp;"$A:$A"),INDIRECT("Sheet1!"&amp;"B"&amp;ROW())))</f>
        <v>1</v>
      </c>
      <c r="F86" cm="1">
        <f t="array" aca="1" ref="F86" ca="1">_xlfn.LET(_xlpm.SS,_xlfn.XLOOKUP(INDIRECT("Sheet1!A"&amp;ROW()),Sheet5!A:A,Sheet5!G:G,"N",0,1),IF(OR(_xlpm.SS="N",AND(_xlpm.SS="Y",_xlfn.XLOOKUP(INDIRECT("Sheet1!A"&amp;ROW()),Sheet5!A:A,Sheet5!K:K,"N",0,1)="0")),0,1))</f>
        <v>0</v>
      </c>
      <c r="G86">
        <v>0</v>
      </c>
      <c r="L86" cm="1">
        <f t="array" aca="1" ref="L86" ca="1">_xlfn.XLOOKUP(INDIRECT("Sheet1!"&amp;"B"&amp;ROW()),INDIRECT(Sheet2!$W$2&amp;"$A:$A"),INDIRECT(Sheet2!$W$2&amp;"$D:$D"),VALUE(0),0,1)</f>
        <v>0</v>
      </c>
      <c r="M86">
        <v>0</v>
      </c>
      <c r="N86" cm="1">
        <f t="array" aca="1" ref="N86" ca="1">IFERROR(IF(AND(Sheet1!W86="",Sheet1!X86="",Sheet1!Y86=""),IF(OR(Sheet1!F86="❖",Sheet3!AC86="14:00",AND(F86=0,Sheet1!E86=""),AND(Sheet1!Q86=0,Sheet3!M86=0),AND(ABS(Sheet3!L86-Sheet1!S86)&lt;50,Sheet1!Q86=Sheet3!M86,Sheet3!AC86=VALUE(発送日))),0,1),1),0)</f>
        <v>0</v>
      </c>
      <c r="O86" cm="1">
        <f t="array" aca="1" ref="O86" ca="1">IF(INDIRECT("Sheet1!"&amp;"H"&amp;ROW())  &gt;=50,VALUE("10"),INDIRECT("A"&amp;ROW())-INDIRECT("Sheet1!"&amp;"H"&amp;ROW())  )</f>
        <v>1</v>
      </c>
      <c r="Q86">
        <v>0.85</v>
      </c>
      <c r="R86">
        <v>0.92</v>
      </c>
      <c r="S86" t="str" cm="1">
        <f t="array" aca="1" ref="S86" ca="1">IFERROR(IF(COUNTIF(V:V,"&lt;&gt;")&gt;0,V86,IF(VALUE(U86)=335370,_xlfn.LET(_xlpm.con,MIN(A86,6),_xlpm.kakaku,_xlfn.XLOOKUP($Y$2:$Y$5&amp;$Z$2,INDIRECT(Sheet2!$W$2&amp;"H"&amp;Sheet2!B86&amp;":H"&amp;Sheet2!B86+_xlpm.con)&amp;INDIRECT(Sheet2!$W$2&amp;"G"&amp;Sheet2!B86&amp;":G"&amp;Sheet2!B86+_xlpm.con),INDIRECT(Sheet2!$W$2&amp;"F"&amp;Sheet2!B86&amp;":F"&amp;Sheet2!B86+_xlpm.con),"",0,1),INT(VALUE((IF(COUNT(_xlpm.kakaku)=1,_xlfn.TEXTJOIN("",,_xlpm.kakaku),LEFT(_xlfn.TEXTJOIN("/",,_xlpm.kakaku),FIND("/",_xlfn.TEXTJOIN("/",,_xlpm.kakaku))-1))+$T$2)/手数料))),"")),"")</f>
        <v/>
      </c>
      <c r="T86">
        <v>300</v>
      </c>
      <c r="U86" t="s">
        <v>37</v>
      </c>
      <c r="V86" t="str" cm="1">
        <f t="array" aca="1" ref="V86" ca="1">IFERROR(INT(IF(VALUE(U86)=335370,_xlfn.LET(_xlpm.meika,INDEX(INDIRECT(Sheet2!$W$2&amp;"I"&amp;Sheet2!D86&amp;":P"&amp;Sheet2!D86),MATCH("在庫あり*",INDIRECT(Sheet2!$W$2&amp;"I"&amp;Sheet2!D86&amp;":P"&amp;Sheet2!D86),0)-1),_xlpm.con,MIN(A86,6),_xlpm.kakaku,_xlfn.XLOOKUP(_xlpm.meika,INDIRECT(Sheet2!$W$2&amp;"H"&amp;Sheet2!B86&amp;":H"&amp;Sheet2!D86),INDIRECT(Sheet2!$W$2&amp;"F"&amp;Sheet2!B86&amp;":F"&amp;Sheet2!D86),"",0,1),(_xlpm.kakaku+$T$2)/手数料),"")),"")</f>
        <v/>
      </c>
      <c r="X86" t="str" cm="1">
        <f t="array" aca="1" ref="X86" ca="1">IFERROR(IF(VALUE(U86)=335370,_xlfn.LET(_xlpm.con,MIN(A86,6),_xlpm.kakaku,_xlfn.XLOOKUP($Y$2:$Y$5&amp;$Z$2,INDIRECT(Sheet2!$W$2&amp;"H"&amp;Sheet2!B86&amp;":H"&amp;Sheet2!B86+_xlpm.con)&amp;INDIRECT(Sheet2!$W$2&amp;"G"&amp;Sheet2!B86&amp;":G"&amp;Sheet2!B86+_xlpm.con),INDIRECT(Sheet2!$W$2&amp;"F"&amp;Sheet2!B86&amp;":F"&amp;Sheet2!B86+_xlpm.con),"",0,1),INT(VALUE((IF(COUNT(_xlpm.kakaku)=1,_xlfn.TEXTJOIN("",,_xlpm.kakaku),LEFT(_xlfn.TEXTJOIN("/",,_xlpm.kakaku),FIND("/",_xlfn.TEXTJOIN("/",,_xlpm.kakaku))-1))+$T$2)/手数料))),""),"")</f>
        <v/>
      </c>
    </row>
    <row r="87" spans="1:24" x14ac:dyDescent="0.4">
      <c r="A87">
        <v>12</v>
      </c>
      <c r="B87">
        <v>1103</v>
      </c>
      <c r="D87">
        <v>1114</v>
      </c>
      <c r="E87" cm="1">
        <f t="array" aca="1" ref="E87" ca="1">IF(INDIRECT("Sheet1!"&amp;"B"&amp;ROW()) ="",VALUE(0),COUNTIF(INDIRECT(Sheet2!$W$2&amp;"$A:$A"),INDIRECT("Sheet1!"&amp;"B"&amp;ROW())))</f>
        <v>12</v>
      </c>
      <c r="F87" cm="1">
        <f t="array" aca="1" ref="F87" ca="1">_xlfn.LET(_xlpm.SS,_xlfn.XLOOKUP(INDIRECT("Sheet1!A"&amp;ROW()),Sheet5!A:A,Sheet5!G:G,"N",0,1),IF(OR(_xlpm.SS="N",AND(_xlpm.SS="Y",_xlfn.XLOOKUP(INDIRECT("Sheet1!A"&amp;ROW()),Sheet5!A:A,Sheet5!K:K,"N",0,1)="0")),0,1))</f>
        <v>0</v>
      </c>
      <c r="G87">
        <v>0</v>
      </c>
      <c r="L87" cm="1">
        <f t="array" aca="1" ref="L87" ca="1">_xlfn.XLOOKUP(INDIRECT("Sheet1!"&amp;"B"&amp;ROW()),INDIRECT(Sheet2!$W$2&amp;"$A:$A"),INDIRECT(Sheet2!$W$2&amp;"$D:$D"),VALUE(0),0,1)</f>
        <v>10</v>
      </c>
      <c r="M87">
        <v>0</v>
      </c>
      <c r="N87" cm="1">
        <f t="array" aca="1" ref="N87" ca="1">IFERROR(IF(AND(Sheet1!W87="",Sheet1!X87="",Sheet1!Y87=""),IF(OR(Sheet1!F87="❖",Sheet3!AC87="14:00",AND(F87=0,Sheet1!E87=""),AND(Sheet1!Q87=0,Sheet3!M87=0),AND(ABS(Sheet3!L87-Sheet1!S87)&lt;50,Sheet1!Q87=Sheet3!M87,Sheet3!AC87=VALUE(発送日))),0,1),1),0)</f>
        <v>0</v>
      </c>
      <c r="O87" cm="1">
        <f t="array" aca="1" ref="O87" ca="1">IF(INDIRECT("Sheet1!"&amp;"H"&amp;ROW())  &gt;=50,VALUE("10"),INDIRECT("A"&amp;ROW())-INDIRECT("Sheet1!"&amp;"H"&amp;ROW())  )</f>
        <v>2</v>
      </c>
      <c r="Q87">
        <v>0.85</v>
      </c>
      <c r="R87">
        <v>0.92</v>
      </c>
      <c r="S87" t="str" cm="1">
        <f t="array" aca="1" ref="S87" ca="1">IFERROR(IF(COUNTIF(V:V,"&lt;&gt;")&gt;0,V87,IF(VALUE(U87)=335370,_xlfn.LET(_xlpm.con,MIN(A87,6),_xlpm.kakaku,_xlfn.XLOOKUP($Y$2:$Y$5&amp;$Z$2,INDIRECT(Sheet2!$W$2&amp;"H"&amp;Sheet2!B87&amp;":H"&amp;Sheet2!B87+_xlpm.con)&amp;INDIRECT(Sheet2!$W$2&amp;"G"&amp;Sheet2!B87&amp;":G"&amp;Sheet2!B87+_xlpm.con),INDIRECT(Sheet2!$W$2&amp;"F"&amp;Sheet2!B87&amp;":F"&amp;Sheet2!B87+_xlpm.con),"",0,1),INT(VALUE((IF(COUNT(_xlpm.kakaku)=1,_xlfn.TEXTJOIN("",,_xlpm.kakaku),LEFT(_xlfn.TEXTJOIN("/",,_xlpm.kakaku),FIND("/",_xlfn.TEXTJOIN("/",,_xlpm.kakaku))-1))+$T$2)/手数料))),"")),"")</f>
        <v/>
      </c>
      <c r="T87">
        <v>300</v>
      </c>
      <c r="U87" t="s">
        <v>37</v>
      </c>
      <c r="V87" t="str" cm="1">
        <f t="array" aca="1" ref="V87" ca="1">IFERROR(INT(IF(VALUE(U87)=335370,_xlfn.LET(_xlpm.meika,INDEX(INDIRECT(Sheet2!$W$2&amp;"I"&amp;Sheet2!D87&amp;":P"&amp;Sheet2!D87),MATCH("在庫あり*",INDIRECT(Sheet2!$W$2&amp;"I"&amp;Sheet2!D87&amp;":P"&amp;Sheet2!D87),0)-1),_xlpm.con,MIN(A87,6),_xlpm.kakaku,_xlfn.XLOOKUP(_xlpm.meika,INDIRECT(Sheet2!$W$2&amp;"H"&amp;Sheet2!B87&amp;":H"&amp;Sheet2!D87),INDIRECT(Sheet2!$W$2&amp;"F"&amp;Sheet2!B87&amp;":F"&amp;Sheet2!D87),"",0,1),(_xlpm.kakaku+$T$2)/手数料),"")),"")</f>
        <v/>
      </c>
      <c r="X87" t="str" cm="1">
        <f t="array" aca="1" ref="X87" ca="1">IFERROR(IF(VALUE(U87)=335370,_xlfn.LET(_xlpm.con,MIN(A87,6),_xlpm.kakaku,_xlfn.XLOOKUP($Y$2:$Y$5&amp;$Z$2,INDIRECT(Sheet2!$W$2&amp;"H"&amp;Sheet2!B87&amp;":H"&amp;Sheet2!B87+_xlpm.con)&amp;INDIRECT(Sheet2!$W$2&amp;"G"&amp;Sheet2!B87&amp;":G"&amp;Sheet2!B87+_xlpm.con),INDIRECT(Sheet2!$W$2&amp;"F"&amp;Sheet2!B87&amp;":F"&amp;Sheet2!B87+_xlpm.con),"",0,1),INT(VALUE((IF(COUNT(_xlpm.kakaku)=1,_xlfn.TEXTJOIN("",,_xlpm.kakaku),LEFT(_xlfn.TEXTJOIN("/",,_xlpm.kakaku),FIND("/",_xlfn.TEXTJOIN("/",,_xlpm.kakaku))-1))+$T$2)/手数料))),""),"")</f>
        <v/>
      </c>
    </row>
    <row r="88" spans="1:24" x14ac:dyDescent="0.4">
      <c r="A88">
        <v>16</v>
      </c>
      <c r="B88">
        <v>1115</v>
      </c>
      <c r="D88">
        <v>1130</v>
      </c>
      <c r="E88" cm="1">
        <f t="array" aca="1" ref="E88" ca="1">IF(INDIRECT("Sheet1!"&amp;"B"&amp;ROW()) ="",VALUE(0),COUNTIF(INDIRECT(Sheet2!$W$2&amp;"$A:$A"),INDIRECT("Sheet1!"&amp;"B"&amp;ROW())))</f>
        <v>16</v>
      </c>
      <c r="F88" cm="1">
        <f t="array" aca="1" ref="F88" ca="1">_xlfn.LET(_xlpm.SS,_xlfn.XLOOKUP(INDIRECT("Sheet1!A"&amp;ROW()),Sheet5!A:A,Sheet5!G:G,"N",0,1),IF(OR(_xlpm.SS="N",AND(_xlpm.SS="Y",_xlfn.XLOOKUP(INDIRECT("Sheet1!A"&amp;ROW()),Sheet5!A:A,Sheet5!K:K,"N",0,1)="0")),0,1))</f>
        <v>0</v>
      </c>
      <c r="G88">
        <v>0</v>
      </c>
      <c r="L88" cm="1">
        <f t="array" aca="1" ref="L88" ca="1">_xlfn.XLOOKUP(INDIRECT("Sheet1!"&amp;"B"&amp;ROW()),INDIRECT(Sheet2!$W$2&amp;"$A:$A"),INDIRECT(Sheet2!$W$2&amp;"$D:$D"),VALUE(0),0,1)</f>
        <v>12</v>
      </c>
      <c r="M88">
        <v>0</v>
      </c>
      <c r="N88" cm="1">
        <f t="array" aca="1" ref="N88" ca="1">IFERROR(IF(AND(Sheet1!W88="",Sheet1!X88="",Sheet1!Y88=""),IF(OR(Sheet1!F88="❖",Sheet3!AC88="14:00",AND(F88=0,Sheet1!E88=""),AND(Sheet1!Q88=0,Sheet3!M88=0),AND(ABS(Sheet3!L88-Sheet1!S88)&lt;50,Sheet1!Q88=Sheet3!M88,Sheet3!AC88=VALUE(発送日))),0,1),1),0)</f>
        <v>0</v>
      </c>
      <c r="O88" cm="1">
        <f t="array" aca="1" ref="O88" ca="1">IF(INDIRECT("Sheet1!"&amp;"H"&amp;ROW())  &gt;=50,VALUE("10"),INDIRECT("A"&amp;ROW())-INDIRECT("Sheet1!"&amp;"H"&amp;ROW())  )</f>
        <v>4</v>
      </c>
      <c r="Q88">
        <v>0.85</v>
      </c>
      <c r="R88">
        <v>0.92</v>
      </c>
      <c r="S88" t="str" cm="1">
        <f t="array" aca="1" ref="S88" ca="1">IFERROR(IF(COUNTIF(V:V,"&lt;&gt;")&gt;0,V88,IF(VALUE(U88)=335370,_xlfn.LET(_xlpm.con,MIN(A88,6),_xlpm.kakaku,_xlfn.XLOOKUP($Y$2:$Y$5&amp;$Z$2,INDIRECT(Sheet2!$W$2&amp;"H"&amp;Sheet2!B88&amp;":H"&amp;Sheet2!B88+_xlpm.con)&amp;INDIRECT(Sheet2!$W$2&amp;"G"&amp;Sheet2!B88&amp;":G"&amp;Sheet2!B88+_xlpm.con),INDIRECT(Sheet2!$W$2&amp;"F"&amp;Sheet2!B88&amp;":F"&amp;Sheet2!B88+_xlpm.con),"",0,1),INT(VALUE((IF(COUNT(_xlpm.kakaku)=1,_xlfn.TEXTJOIN("",,_xlpm.kakaku),LEFT(_xlfn.TEXTJOIN("/",,_xlpm.kakaku),FIND("/",_xlfn.TEXTJOIN("/",,_xlpm.kakaku))-1))+$T$2)/手数料))),"")),"")</f>
        <v/>
      </c>
      <c r="T88">
        <v>300</v>
      </c>
      <c r="U88" t="s">
        <v>37</v>
      </c>
      <c r="V88" t="str" cm="1">
        <f t="array" aca="1" ref="V88" ca="1">IFERROR(INT(IF(VALUE(U88)=335370,_xlfn.LET(_xlpm.meika,INDEX(INDIRECT(Sheet2!$W$2&amp;"I"&amp;Sheet2!D88&amp;":P"&amp;Sheet2!D88),MATCH("在庫あり*",INDIRECT(Sheet2!$W$2&amp;"I"&amp;Sheet2!D88&amp;":P"&amp;Sheet2!D88),0)-1),_xlpm.con,MIN(A88,6),_xlpm.kakaku,_xlfn.XLOOKUP(_xlpm.meika,INDIRECT(Sheet2!$W$2&amp;"H"&amp;Sheet2!B88&amp;":H"&amp;Sheet2!D88),INDIRECT(Sheet2!$W$2&amp;"F"&amp;Sheet2!B88&amp;":F"&amp;Sheet2!D88),"",0,1),(_xlpm.kakaku+$T$2)/手数料),"")),"")</f>
        <v/>
      </c>
      <c r="X88" t="str" cm="1">
        <f t="array" aca="1" ref="X88" ca="1">IFERROR(IF(VALUE(U88)=335370,_xlfn.LET(_xlpm.con,MIN(A88,6),_xlpm.kakaku,_xlfn.XLOOKUP($Y$2:$Y$5&amp;$Z$2,INDIRECT(Sheet2!$W$2&amp;"H"&amp;Sheet2!B88&amp;":H"&amp;Sheet2!B88+_xlpm.con)&amp;INDIRECT(Sheet2!$W$2&amp;"G"&amp;Sheet2!B88&amp;":G"&amp;Sheet2!B88+_xlpm.con),INDIRECT(Sheet2!$W$2&amp;"F"&amp;Sheet2!B88&amp;":F"&amp;Sheet2!B88+_xlpm.con),"",0,1),INT(VALUE((IF(COUNT(_xlpm.kakaku)=1,_xlfn.TEXTJOIN("",,_xlpm.kakaku),LEFT(_xlfn.TEXTJOIN("/",,_xlpm.kakaku),FIND("/",_xlfn.TEXTJOIN("/",,_xlpm.kakaku))-1))+$T$2)/手数料))),""),"")</f>
        <v/>
      </c>
    </row>
    <row r="89" spans="1:24" x14ac:dyDescent="0.4">
      <c r="A89">
        <v>15</v>
      </c>
      <c r="B89">
        <v>1131</v>
      </c>
      <c r="D89">
        <v>1145</v>
      </c>
      <c r="E89" cm="1">
        <f t="array" aca="1" ref="E89" ca="1">IF(INDIRECT("Sheet1!"&amp;"B"&amp;ROW()) ="",VALUE(0),COUNTIF(INDIRECT(Sheet2!$W$2&amp;"$A:$A"),INDIRECT("Sheet1!"&amp;"B"&amp;ROW())))</f>
        <v>15</v>
      </c>
      <c r="F89" cm="1">
        <f t="array" aca="1" ref="F89" ca="1">_xlfn.LET(_xlpm.SS,_xlfn.XLOOKUP(INDIRECT("Sheet1!A"&amp;ROW()),Sheet5!A:A,Sheet5!G:G,"N",0,1),IF(OR(_xlpm.SS="N",AND(_xlpm.SS="Y",_xlfn.XLOOKUP(INDIRECT("Sheet1!A"&amp;ROW()),Sheet5!A:A,Sheet5!K:K,"N",0,1)="0")),0,1))</f>
        <v>0</v>
      </c>
      <c r="G89">
        <v>0</v>
      </c>
      <c r="L89" cm="1">
        <f t="array" aca="1" ref="L89" ca="1">_xlfn.XLOOKUP(INDIRECT("Sheet1!"&amp;"B"&amp;ROW()),INDIRECT(Sheet2!$W$2&amp;"$A:$A"),INDIRECT(Sheet2!$W$2&amp;"$D:$D"),VALUE(0),0,1)</f>
        <v>11</v>
      </c>
      <c r="M89">
        <v>0</v>
      </c>
      <c r="N89" cm="1">
        <f t="array" aca="1" ref="N89" ca="1">IFERROR(IF(AND(Sheet1!W89="",Sheet1!X89="",Sheet1!Y89=""),IF(OR(Sheet1!F89="❖",Sheet3!AC89="14:00",AND(F89=0,Sheet1!E89=""),AND(Sheet1!Q89=0,Sheet3!M89=0),AND(ABS(Sheet3!L89-Sheet1!S89)&lt;50,Sheet1!Q89=Sheet3!M89,Sheet3!AC89=VALUE(発送日))),0,1),1),0)</f>
        <v>0</v>
      </c>
      <c r="O89" cm="1">
        <f t="array" aca="1" ref="O89" ca="1">IF(INDIRECT("Sheet1!"&amp;"H"&amp;ROW())  &gt;=50,VALUE("10"),INDIRECT("A"&amp;ROW())-INDIRECT("Sheet1!"&amp;"H"&amp;ROW())  )</f>
        <v>4</v>
      </c>
      <c r="Q89">
        <v>0.85</v>
      </c>
      <c r="R89">
        <v>0.92</v>
      </c>
      <c r="S89" t="str" cm="1">
        <f t="array" aca="1" ref="S89" ca="1">IFERROR(IF(COUNTIF(V:V,"&lt;&gt;")&gt;0,V89,IF(VALUE(U89)=335370,_xlfn.LET(_xlpm.con,MIN(A89,6),_xlpm.kakaku,_xlfn.XLOOKUP($Y$2:$Y$5&amp;$Z$2,INDIRECT(Sheet2!$W$2&amp;"H"&amp;Sheet2!B89&amp;":H"&amp;Sheet2!B89+_xlpm.con)&amp;INDIRECT(Sheet2!$W$2&amp;"G"&amp;Sheet2!B89&amp;":G"&amp;Sheet2!B89+_xlpm.con),INDIRECT(Sheet2!$W$2&amp;"F"&amp;Sheet2!B89&amp;":F"&amp;Sheet2!B89+_xlpm.con),"",0,1),INT(VALUE((IF(COUNT(_xlpm.kakaku)=1,_xlfn.TEXTJOIN("",,_xlpm.kakaku),LEFT(_xlfn.TEXTJOIN("/",,_xlpm.kakaku),FIND("/",_xlfn.TEXTJOIN("/",,_xlpm.kakaku))-1))+$T$2)/手数料))),"")),"")</f>
        <v/>
      </c>
      <c r="T89">
        <v>300</v>
      </c>
      <c r="U89" t="s">
        <v>37</v>
      </c>
      <c r="V89" t="str" cm="1">
        <f t="array" aca="1" ref="V89" ca="1">IFERROR(INT(IF(VALUE(U89)=335370,_xlfn.LET(_xlpm.meika,INDEX(INDIRECT(Sheet2!$W$2&amp;"I"&amp;Sheet2!D89&amp;":P"&amp;Sheet2!D89),MATCH("在庫あり*",INDIRECT(Sheet2!$W$2&amp;"I"&amp;Sheet2!D89&amp;":P"&amp;Sheet2!D89),0)-1),_xlpm.con,MIN(A89,6),_xlpm.kakaku,_xlfn.XLOOKUP(_xlpm.meika,INDIRECT(Sheet2!$W$2&amp;"H"&amp;Sheet2!B89&amp;":H"&amp;Sheet2!D89),INDIRECT(Sheet2!$W$2&amp;"F"&amp;Sheet2!B89&amp;":F"&amp;Sheet2!D89),"",0,1),(_xlpm.kakaku+$T$2)/手数料),"")),"")</f>
        <v/>
      </c>
      <c r="X89" t="str" cm="1">
        <f t="array" aca="1" ref="X89" ca="1">IFERROR(IF(VALUE(U89)=335370,_xlfn.LET(_xlpm.con,MIN(A89,6),_xlpm.kakaku,_xlfn.XLOOKUP($Y$2:$Y$5&amp;$Z$2,INDIRECT(Sheet2!$W$2&amp;"H"&amp;Sheet2!B89&amp;":H"&amp;Sheet2!B89+_xlpm.con)&amp;INDIRECT(Sheet2!$W$2&amp;"G"&amp;Sheet2!B89&amp;":G"&amp;Sheet2!B89+_xlpm.con),INDIRECT(Sheet2!$W$2&amp;"F"&amp;Sheet2!B89&amp;":F"&amp;Sheet2!B89+_xlpm.con),"",0,1),INT(VALUE((IF(COUNT(_xlpm.kakaku)=1,_xlfn.TEXTJOIN("",,_xlpm.kakaku),LEFT(_xlfn.TEXTJOIN("/",,_xlpm.kakaku),FIND("/",_xlfn.TEXTJOIN("/",,_xlpm.kakaku))-1))+$T$2)/手数料))),""),"")</f>
        <v/>
      </c>
    </row>
    <row r="90" spans="1:24" x14ac:dyDescent="0.4">
      <c r="A90">
        <v>11</v>
      </c>
      <c r="B90">
        <v>1146</v>
      </c>
      <c r="D90">
        <v>1156</v>
      </c>
      <c r="E90" cm="1">
        <f t="array" aca="1" ref="E90" ca="1">IF(INDIRECT("Sheet1!"&amp;"B"&amp;ROW()) ="",VALUE(0),COUNTIF(INDIRECT(Sheet2!$W$2&amp;"$A:$A"),INDIRECT("Sheet1!"&amp;"B"&amp;ROW())))</f>
        <v>11</v>
      </c>
      <c r="F90" cm="1">
        <f t="array" aca="1" ref="F90" ca="1">_xlfn.LET(_xlpm.SS,_xlfn.XLOOKUP(INDIRECT("Sheet1!A"&amp;ROW()),Sheet5!A:A,Sheet5!G:G,"N",0,1),IF(OR(_xlpm.SS="N",AND(_xlpm.SS="Y",_xlfn.XLOOKUP(INDIRECT("Sheet1!A"&amp;ROW()),Sheet5!A:A,Sheet5!K:K,"N",0,1)="0")),0,1))</f>
        <v>0</v>
      </c>
      <c r="G90">
        <v>0</v>
      </c>
      <c r="L90" cm="1">
        <f t="array" aca="1" ref="L90" ca="1">_xlfn.XLOOKUP(INDIRECT("Sheet1!"&amp;"B"&amp;ROW()),INDIRECT(Sheet2!$W$2&amp;"$A:$A"),INDIRECT(Sheet2!$W$2&amp;"$D:$D"),VALUE(0),0,1)</f>
        <v>9</v>
      </c>
      <c r="M90">
        <v>0</v>
      </c>
      <c r="N90" cm="1">
        <f t="array" aca="1" ref="N90" ca="1">IFERROR(IF(AND(Sheet1!W90="",Sheet1!X90="",Sheet1!Y90=""),IF(OR(Sheet1!F90="❖",Sheet3!AC90="14:00",AND(F90=0,Sheet1!E90=""),AND(Sheet1!Q90=0,Sheet3!M90=0),AND(ABS(Sheet3!L90-Sheet1!S90)&lt;50,Sheet1!Q90=Sheet3!M90,Sheet3!AC90=VALUE(発送日))),0,1),1),0)</f>
        <v>0</v>
      </c>
      <c r="O90" cm="1">
        <f t="array" aca="1" ref="O90" ca="1">IF(INDIRECT("Sheet1!"&amp;"H"&amp;ROW())  &gt;=50,VALUE("10"),INDIRECT("A"&amp;ROW())-INDIRECT("Sheet1!"&amp;"H"&amp;ROW())  )</f>
        <v>2</v>
      </c>
      <c r="Q90">
        <v>0.85</v>
      </c>
      <c r="R90">
        <v>0.92</v>
      </c>
      <c r="S90" t="str" cm="1">
        <f t="array" aca="1" ref="S90" ca="1">IFERROR(IF(COUNTIF(V:V,"&lt;&gt;")&gt;0,V90,IF(VALUE(U90)=335370,_xlfn.LET(_xlpm.con,MIN(A90,6),_xlpm.kakaku,_xlfn.XLOOKUP($Y$2:$Y$5&amp;$Z$2,INDIRECT(Sheet2!$W$2&amp;"H"&amp;Sheet2!B90&amp;":H"&amp;Sheet2!B90+_xlpm.con)&amp;INDIRECT(Sheet2!$W$2&amp;"G"&amp;Sheet2!B90&amp;":G"&amp;Sheet2!B90+_xlpm.con),INDIRECT(Sheet2!$W$2&amp;"F"&amp;Sheet2!B90&amp;":F"&amp;Sheet2!B90+_xlpm.con),"",0,1),INT(VALUE((IF(COUNT(_xlpm.kakaku)=1,_xlfn.TEXTJOIN("",,_xlpm.kakaku),LEFT(_xlfn.TEXTJOIN("/",,_xlpm.kakaku),FIND("/",_xlfn.TEXTJOIN("/",,_xlpm.kakaku))-1))+$T$2)/手数料))),"")),"")</f>
        <v/>
      </c>
      <c r="T90">
        <v>300</v>
      </c>
      <c r="U90" t="s">
        <v>37</v>
      </c>
      <c r="V90" t="str" cm="1">
        <f t="array" aca="1" ref="V90" ca="1">IFERROR(INT(IF(VALUE(U90)=335370,_xlfn.LET(_xlpm.meika,INDEX(INDIRECT(Sheet2!$W$2&amp;"I"&amp;Sheet2!D90&amp;":P"&amp;Sheet2!D90),MATCH("在庫あり*",INDIRECT(Sheet2!$W$2&amp;"I"&amp;Sheet2!D90&amp;":P"&amp;Sheet2!D90),0)-1),_xlpm.con,MIN(A90,6),_xlpm.kakaku,_xlfn.XLOOKUP(_xlpm.meika,INDIRECT(Sheet2!$W$2&amp;"H"&amp;Sheet2!B90&amp;":H"&amp;Sheet2!D90),INDIRECT(Sheet2!$W$2&amp;"F"&amp;Sheet2!B90&amp;":F"&amp;Sheet2!D90),"",0,1),(_xlpm.kakaku+$T$2)/手数料),"")),"")</f>
        <v/>
      </c>
      <c r="X90" t="str" cm="1">
        <f t="array" aca="1" ref="X90" ca="1">IFERROR(IF(VALUE(U90)=335370,_xlfn.LET(_xlpm.con,MIN(A90,6),_xlpm.kakaku,_xlfn.XLOOKUP($Y$2:$Y$5&amp;$Z$2,INDIRECT(Sheet2!$W$2&amp;"H"&amp;Sheet2!B90&amp;":H"&amp;Sheet2!B90+_xlpm.con)&amp;INDIRECT(Sheet2!$W$2&amp;"G"&amp;Sheet2!B90&amp;":G"&amp;Sheet2!B90+_xlpm.con),INDIRECT(Sheet2!$W$2&amp;"F"&amp;Sheet2!B90&amp;":F"&amp;Sheet2!B90+_xlpm.con),"",0,1),INT(VALUE((IF(COUNT(_xlpm.kakaku)=1,_xlfn.TEXTJOIN("",,_xlpm.kakaku),LEFT(_xlfn.TEXTJOIN("/",,_xlpm.kakaku),FIND("/",_xlfn.TEXTJOIN("/",,_xlpm.kakaku))-1))+$T$2)/手数料))),""),"")</f>
        <v/>
      </c>
    </row>
    <row r="91" spans="1:24" x14ac:dyDescent="0.4">
      <c r="A91">
        <v>11</v>
      </c>
      <c r="B91">
        <v>1157</v>
      </c>
      <c r="D91">
        <v>1167</v>
      </c>
      <c r="E91" cm="1">
        <f t="array" aca="1" ref="E91" ca="1">IF(INDIRECT("Sheet1!"&amp;"B"&amp;ROW()) ="",VALUE(0),COUNTIF(INDIRECT(Sheet2!$W$2&amp;"$A:$A"),INDIRECT("Sheet1!"&amp;"B"&amp;ROW())))</f>
        <v>11</v>
      </c>
      <c r="F91" cm="1">
        <f t="array" aca="1" ref="F91" ca="1">_xlfn.LET(_xlpm.SS,_xlfn.XLOOKUP(INDIRECT("Sheet1!A"&amp;ROW()),Sheet5!A:A,Sheet5!G:G,"N",0,1),IF(OR(_xlpm.SS="N",AND(_xlpm.SS="Y",_xlfn.XLOOKUP(INDIRECT("Sheet1!A"&amp;ROW()),Sheet5!A:A,Sheet5!K:K,"N",0,1)="0")),0,1))</f>
        <v>0</v>
      </c>
      <c r="G91">
        <v>0</v>
      </c>
      <c r="L91" cm="1">
        <f t="array" aca="1" ref="L91" ca="1">_xlfn.XLOOKUP(INDIRECT("Sheet1!"&amp;"B"&amp;ROW()),INDIRECT(Sheet2!$W$2&amp;"$A:$A"),INDIRECT(Sheet2!$W$2&amp;"$D:$D"),VALUE(0),0,1)</f>
        <v>9</v>
      </c>
      <c r="M91">
        <v>0</v>
      </c>
      <c r="N91" cm="1">
        <f t="array" aca="1" ref="N91" ca="1">IFERROR(IF(AND(Sheet1!W91="",Sheet1!X91="",Sheet1!Y91=""),IF(OR(Sheet1!F91="❖",Sheet3!AC91="14:00",AND(F91=0,Sheet1!E91=""),AND(Sheet1!Q91=0,Sheet3!M91=0),AND(ABS(Sheet3!L91-Sheet1!S91)&lt;50,Sheet1!Q91=Sheet3!M91,Sheet3!AC91=VALUE(発送日))),0,1),1),0)</f>
        <v>0</v>
      </c>
      <c r="O91" cm="1">
        <f t="array" aca="1" ref="O91" ca="1">IF(INDIRECT("Sheet1!"&amp;"H"&amp;ROW())  &gt;=50,VALUE("10"),INDIRECT("A"&amp;ROW())-INDIRECT("Sheet1!"&amp;"H"&amp;ROW())  )</f>
        <v>2</v>
      </c>
      <c r="Q91">
        <v>0.85</v>
      </c>
      <c r="R91">
        <v>0.92</v>
      </c>
      <c r="S91" t="str" cm="1">
        <f t="array" aca="1" ref="S91" ca="1">IFERROR(IF(COUNTIF(V:V,"&lt;&gt;")&gt;0,V91,IF(VALUE(U91)=335370,_xlfn.LET(_xlpm.con,MIN(A91,6),_xlpm.kakaku,_xlfn.XLOOKUP($Y$2:$Y$5&amp;$Z$2,INDIRECT(Sheet2!$W$2&amp;"H"&amp;Sheet2!B91&amp;":H"&amp;Sheet2!B91+_xlpm.con)&amp;INDIRECT(Sheet2!$W$2&amp;"G"&amp;Sheet2!B91&amp;":G"&amp;Sheet2!B91+_xlpm.con),INDIRECT(Sheet2!$W$2&amp;"F"&amp;Sheet2!B91&amp;":F"&amp;Sheet2!B91+_xlpm.con),"",0,1),INT(VALUE((IF(COUNT(_xlpm.kakaku)=1,_xlfn.TEXTJOIN("",,_xlpm.kakaku),LEFT(_xlfn.TEXTJOIN("/",,_xlpm.kakaku),FIND("/",_xlfn.TEXTJOIN("/",,_xlpm.kakaku))-1))+$T$2)/手数料))),"")),"")</f>
        <v/>
      </c>
      <c r="T91">
        <v>300</v>
      </c>
      <c r="U91" t="s">
        <v>37</v>
      </c>
      <c r="V91" t="str" cm="1">
        <f t="array" aca="1" ref="V91" ca="1">IFERROR(INT(IF(VALUE(U91)=335370,_xlfn.LET(_xlpm.meika,INDEX(INDIRECT(Sheet2!$W$2&amp;"I"&amp;Sheet2!D91&amp;":P"&amp;Sheet2!D91),MATCH("在庫あり*",INDIRECT(Sheet2!$W$2&amp;"I"&amp;Sheet2!D91&amp;":P"&amp;Sheet2!D91),0)-1),_xlpm.con,MIN(A91,6),_xlpm.kakaku,_xlfn.XLOOKUP(_xlpm.meika,INDIRECT(Sheet2!$W$2&amp;"H"&amp;Sheet2!B91&amp;":H"&amp;Sheet2!D91),INDIRECT(Sheet2!$W$2&amp;"F"&amp;Sheet2!B91&amp;":F"&amp;Sheet2!D91),"",0,1),(_xlpm.kakaku+$T$2)/手数料),"")),"")</f>
        <v/>
      </c>
      <c r="X91" t="str" cm="1">
        <f t="array" aca="1" ref="X91" ca="1">IFERROR(IF(VALUE(U91)=335370,_xlfn.LET(_xlpm.con,MIN(A91,6),_xlpm.kakaku,_xlfn.XLOOKUP($Y$2:$Y$5&amp;$Z$2,INDIRECT(Sheet2!$W$2&amp;"H"&amp;Sheet2!B91&amp;":H"&amp;Sheet2!B91+_xlpm.con)&amp;INDIRECT(Sheet2!$W$2&amp;"G"&amp;Sheet2!B91&amp;":G"&amp;Sheet2!B91+_xlpm.con),INDIRECT(Sheet2!$W$2&amp;"F"&amp;Sheet2!B91&amp;":F"&amp;Sheet2!B91+_xlpm.con),"",0,1),INT(VALUE((IF(COUNT(_xlpm.kakaku)=1,_xlfn.TEXTJOIN("",,_xlpm.kakaku),LEFT(_xlfn.TEXTJOIN("/",,_xlpm.kakaku),FIND("/",_xlfn.TEXTJOIN("/",,_xlpm.kakaku))-1))+$T$2)/手数料))),""),"")</f>
        <v/>
      </c>
    </row>
    <row r="92" spans="1:24" x14ac:dyDescent="0.4">
      <c r="A92">
        <v>9</v>
      </c>
      <c r="B92">
        <v>1168</v>
      </c>
      <c r="D92">
        <v>1176</v>
      </c>
      <c r="E92" cm="1">
        <f t="array" aca="1" ref="E92" ca="1">IF(INDIRECT("Sheet1!"&amp;"B"&amp;ROW()) ="",VALUE(0),COUNTIF(INDIRECT(Sheet2!$W$2&amp;"$A:$A"),INDIRECT("Sheet1!"&amp;"B"&amp;ROW())))</f>
        <v>9</v>
      </c>
      <c r="F92" cm="1">
        <f t="array" aca="1" ref="F92" ca="1">_xlfn.LET(_xlpm.SS,_xlfn.XLOOKUP(INDIRECT("Sheet1!A"&amp;ROW()),Sheet5!A:A,Sheet5!G:G,"N",0,1),IF(OR(_xlpm.SS="N",AND(_xlpm.SS="Y",_xlfn.XLOOKUP(INDIRECT("Sheet1!A"&amp;ROW()),Sheet5!A:A,Sheet5!K:K,"N",0,1)="0")),0,1))</f>
        <v>0</v>
      </c>
      <c r="G92">
        <v>0</v>
      </c>
      <c r="L92" cm="1">
        <f t="array" aca="1" ref="L92" ca="1">_xlfn.XLOOKUP(INDIRECT("Sheet1!"&amp;"B"&amp;ROW()),INDIRECT(Sheet2!$W$2&amp;"$A:$A"),INDIRECT(Sheet2!$W$2&amp;"$D:$D"),VALUE(0),0,1)</f>
        <v>7</v>
      </c>
      <c r="M92">
        <v>0</v>
      </c>
      <c r="N92" cm="1">
        <f t="array" aca="1" ref="N92" ca="1">IFERROR(IF(AND(Sheet1!W92="",Sheet1!X92="",Sheet1!Y92=""),IF(OR(Sheet1!F92="❖",Sheet3!AC92="14:00",AND(F92=0,Sheet1!E92=""),AND(Sheet1!Q92=0,Sheet3!M92=0),AND(ABS(Sheet3!L92-Sheet1!S92)&lt;50,Sheet1!Q92=Sheet3!M92,Sheet3!AC92=VALUE(発送日))),0,1),1),0)</f>
        <v>0</v>
      </c>
      <c r="O92" cm="1">
        <f t="array" aca="1" ref="O92" ca="1">IF(INDIRECT("Sheet1!"&amp;"H"&amp;ROW())  &gt;=50,VALUE("10"),INDIRECT("A"&amp;ROW())-INDIRECT("Sheet1!"&amp;"H"&amp;ROW())  )</f>
        <v>2</v>
      </c>
      <c r="Q92">
        <v>0.85</v>
      </c>
      <c r="R92">
        <v>0.92</v>
      </c>
      <c r="S92" t="str" cm="1">
        <f t="array" aca="1" ref="S92" ca="1">IFERROR(IF(COUNTIF(V:V,"&lt;&gt;")&gt;0,V92,IF(VALUE(U92)=335370,_xlfn.LET(_xlpm.con,MIN(A92,6),_xlpm.kakaku,_xlfn.XLOOKUP($Y$2:$Y$5&amp;$Z$2,INDIRECT(Sheet2!$W$2&amp;"H"&amp;Sheet2!B92&amp;":H"&amp;Sheet2!B92+_xlpm.con)&amp;INDIRECT(Sheet2!$W$2&amp;"G"&amp;Sheet2!B92&amp;":G"&amp;Sheet2!B92+_xlpm.con),INDIRECT(Sheet2!$W$2&amp;"F"&amp;Sheet2!B92&amp;":F"&amp;Sheet2!B92+_xlpm.con),"",0,1),INT(VALUE((IF(COUNT(_xlpm.kakaku)=1,_xlfn.TEXTJOIN("",,_xlpm.kakaku),LEFT(_xlfn.TEXTJOIN("/",,_xlpm.kakaku),FIND("/",_xlfn.TEXTJOIN("/",,_xlpm.kakaku))-1))+$T$2)/手数料))),"")),"")</f>
        <v/>
      </c>
      <c r="T92">
        <v>300</v>
      </c>
      <c r="U92" t="s">
        <v>37</v>
      </c>
      <c r="V92" t="str" cm="1">
        <f t="array" aca="1" ref="V92" ca="1">IFERROR(INT(IF(VALUE(U92)=335370,_xlfn.LET(_xlpm.meika,INDEX(INDIRECT(Sheet2!$W$2&amp;"I"&amp;Sheet2!D92&amp;":P"&amp;Sheet2!D92),MATCH("在庫あり*",INDIRECT(Sheet2!$W$2&amp;"I"&amp;Sheet2!D92&amp;":P"&amp;Sheet2!D92),0)-1),_xlpm.con,MIN(A92,6),_xlpm.kakaku,_xlfn.XLOOKUP(_xlpm.meika,INDIRECT(Sheet2!$W$2&amp;"H"&amp;Sheet2!B92&amp;":H"&amp;Sheet2!D92),INDIRECT(Sheet2!$W$2&amp;"F"&amp;Sheet2!B92&amp;":F"&amp;Sheet2!D92),"",0,1),(_xlpm.kakaku+$T$2)/手数料),"")),"")</f>
        <v/>
      </c>
      <c r="X92" t="str" cm="1">
        <f t="array" aca="1" ref="X92" ca="1">IFERROR(IF(VALUE(U92)=335370,_xlfn.LET(_xlpm.con,MIN(A92,6),_xlpm.kakaku,_xlfn.XLOOKUP($Y$2:$Y$5&amp;$Z$2,INDIRECT(Sheet2!$W$2&amp;"H"&amp;Sheet2!B92&amp;":H"&amp;Sheet2!B92+_xlpm.con)&amp;INDIRECT(Sheet2!$W$2&amp;"G"&amp;Sheet2!B92&amp;":G"&amp;Sheet2!B92+_xlpm.con),INDIRECT(Sheet2!$W$2&amp;"F"&amp;Sheet2!B92&amp;":F"&amp;Sheet2!B92+_xlpm.con),"",0,1),INT(VALUE((IF(COUNT(_xlpm.kakaku)=1,_xlfn.TEXTJOIN("",,_xlpm.kakaku),LEFT(_xlfn.TEXTJOIN("/",,_xlpm.kakaku),FIND("/",_xlfn.TEXTJOIN("/",,_xlpm.kakaku))-1))+$T$2)/手数料))),""),"")</f>
        <v/>
      </c>
    </row>
    <row r="93" spans="1:24" x14ac:dyDescent="0.4">
      <c r="A93">
        <v>12</v>
      </c>
      <c r="B93">
        <v>1177</v>
      </c>
      <c r="D93">
        <v>1188</v>
      </c>
      <c r="E93" cm="1">
        <f t="array" aca="1" ref="E93" ca="1">IF(INDIRECT("Sheet1!"&amp;"B"&amp;ROW()) ="",VALUE(0),COUNTIF(INDIRECT(Sheet2!$W$2&amp;"$A:$A"),INDIRECT("Sheet1!"&amp;"B"&amp;ROW())))</f>
        <v>12</v>
      </c>
      <c r="F93" cm="1">
        <f t="array" aca="1" ref="F93" ca="1">_xlfn.LET(_xlpm.SS,_xlfn.XLOOKUP(INDIRECT("Sheet1!A"&amp;ROW()),Sheet5!A:A,Sheet5!G:G,"N",0,1),IF(OR(_xlpm.SS="N",AND(_xlpm.SS="Y",_xlfn.XLOOKUP(INDIRECT("Sheet1!A"&amp;ROW()),Sheet5!A:A,Sheet5!K:K,"N",0,1)="0")),0,1))</f>
        <v>0</v>
      </c>
      <c r="G93">
        <v>0</v>
      </c>
      <c r="L93" cm="1">
        <f t="array" aca="1" ref="L93" ca="1">_xlfn.XLOOKUP(INDIRECT("Sheet1!"&amp;"B"&amp;ROW()),INDIRECT(Sheet2!$W$2&amp;"$A:$A"),INDIRECT(Sheet2!$W$2&amp;"$D:$D"),VALUE(0),0,1)</f>
        <v>10</v>
      </c>
      <c r="M93">
        <v>0</v>
      </c>
      <c r="N93" cm="1">
        <f t="array" aca="1" ref="N93" ca="1">IFERROR(IF(AND(Sheet1!W93="",Sheet1!X93="",Sheet1!Y93=""),IF(OR(Sheet1!F93="❖",Sheet3!AC93="14:00",AND(F93=0,Sheet1!E93=""),AND(Sheet1!Q93=0,Sheet3!M93=0),AND(ABS(Sheet3!L93-Sheet1!S93)&lt;50,Sheet1!Q93=Sheet3!M93,Sheet3!AC93=VALUE(発送日))),0,1),1),0)</f>
        <v>0</v>
      </c>
      <c r="O93" cm="1">
        <f t="array" aca="1" ref="O93" ca="1">IF(INDIRECT("Sheet1!"&amp;"H"&amp;ROW())  &gt;=50,VALUE("10"),INDIRECT("A"&amp;ROW())-INDIRECT("Sheet1!"&amp;"H"&amp;ROW())  )</f>
        <v>2</v>
      </c>
      <c r="Q93">
        <v>0.85</v>
      </c>
      <c r="R93">
        <v>0.92</v>
      </c>
      <c r="S93" t="str" cm="1">
        <f t="array" aca="1" ref="S93" ca="1">IFERROR(IF(COUNTIF(V:V,"&lt;&gt;")&gt;0,V93,IF(VALUE(U93)=335370,_xlfn.LET(_xlpm.con,MIN(A93,6),_xlpm.kakaku,_xlfn.XLOOKUP($Y$2:$Y$5&amp;$Z$2,INDIRECT(Sheet2!$W$2&amp;"H"&amp;Sheet2!B93&amp;":H"&amp;Sheet2!B93+_xlpm.con)&amp;INDIRECT(Sheet2!$W$2&amp;"G"&amp;Sheet2!B93&amp;":G"&amp;Sheet2!B93+_xlpm.con),INDIRECT(Sheet2!$W$2&amp;"F"&amp;Sheet2!B93&amp;":F"&amp;Sheet2!B93+_xlpm.con),"",0,1),INT(VALUE((IF(COUNT(_xlpm.kakaku)=1,_xlfn.TEXTJOIN("",,_xlpm.kakaku),LEFT(_xlfn.TEXTJOIN("/",,_xlpm.kakaku),FIND("/",_xlfn.TEXTJOIN("/",,_xlpm.kakaku))-1))+$T$2)/手数料))),"")),"")</f>
        <v/>
      </c>
      <c r="T93">
        <v>300</v>
      </c>
      <c r="U93" t="s">
        <v>37</v>
      </c>
      <c r="V93" t="str" cm="1">
        <f t="array" aca="1" ref="V93" ca="1">IFERROR(INT(IF(VALUE(U93)=335370,_xlfn.LET(_xlpm.meika,INDEX(INDIRECT(Sheet2!$W$2&amp;"I"&amp;Sheet2!D93&amp;":P"&amp;Sheet2!D93),MATCH("在庫あり*",INDIRECT(Sheet2!$W$2&amp;"I"&amp;Sheet2!D93&amp;":P"&amp;Sheet2!D93),0)-1),_xlpm.con,MIN(A93,6),_xlpm.kakaku,_xlfn.XLOOKUP(_xlpm.meika,INDIRECT(Sheet2!$W$2&amp;"H"&amp;Sheet2!B93&amp;":H"&amp;Sheet2!D93),INDIRECT(Sheet2!$W$2&amp;"F"&amp;Sheet2!B93&amp;":F"&amp;Sheet2!D93),"",0,1),(_xlpm.kakaku+$T$2)/手数料),"")),"")</f>
        <v/>
      </c>
      <c r="X93" t="str" cm="1">
        <f t="array" aca="1" ref="X93" ca="1">IFERROR(IF(VALUE(U93)=335370,_xlfn.LET(_xlpm.con,MIN(A93,6),_xlpm.kakaku,_xlfn.XLOOKUP($Y$2:$Y$5&amp;$Z$2,INDIRECT(Sheet2!$W$2&amp;"H"&amp;Sheet2!B93&amp;":H"&amp;Sheet2!B93+_xlpm.con)&amp;INDIRECT(Sheet2!$W$2&amp;"G"&amp;Sheet2!B93&amp;":G"&amp;Sheet2!B93+_xlpm.con),INDIRECT(Sheet2!$W$2&amp;"F"&amp;Sheet2!B93&amp;":F"&amp;Sheet2!B93+_xlpm.con),"",0,1),INT(VALUE((IF(COUNT(_xlpm.kakaku)=1,_xlfn.TEXTJOIN("",,_xlpm.kakaku),LEFT(_xlfn.TEXTJOIN("/",,_xlpm.kakaku),FIND("/",_xlfn.TEXTJOIN("/",,_xlpm.kakaku))-1))+$T$2)/手数料))),""),"")</f>
        <v/>
      </c>
    </row>
    <row r="94" spans="1:24" x14ac:dyDescent="0.4">
      <c r="A94">
        <v>18</v>
      </c>
      <c r="B94">
        <v>1189</v>
      </c>
      <c r="D94">
        <v>1206</v>
      </c>
      <c r="E94" cm="1">
        <f t="array" aca="1" ref="E94" ca="1">IF(INDIRECT("Sheet1!"&amp;"B"&amp;ROW()) ="",VALUE(0),COUNTIF(INDIRECT(Sheet2!$W$2&amp;"$A:$A"),INDIRECT("Sheet1!"&amp;"B"&amp;ROW())))</f>
        <v>18</v>
      </c>
      <c r="F94" cm="1">
        <f t="array" aca="1" ref="F94" ca="1">_xlfn.LET(_xlpm.SS,_xlfn.XLOOKUP(INDIRECT("Sheet1!A"&amp;ROW()),Sheet5!A:A,Sheet5!G:G,"N",0,1),IF(OR(_xlpm.SS="N",AND(_xlpm.SS="Y",_xlfn.XLOOKUP(INDIRECT("Sheet1!A"&amp;ROW()),Sheet5!A:A,Sheet5!K:K,"N",0,1)="0")),0,1))</f>
        <v>0</v>
      </c>
      <c r="G94">
        <v>0</v>
      </c>
      <c r="L94" cm="1">
        <f t="array" aca="1" ref="L94" ca="1">_xlfn.XLOOKUP(INDIRECT("Sheet1!"&amp;"B"&amp;ROW()),INDIRECT(Sheet2!$W$2&amp;"$A:$A"),INDIRECT(Sheet2!$W$2&amp;"$D:$D"),VALUE(0),0,1)</f>
        <v>14</v>
      </c>
      <c r="M94">
        <v>0</v>
      </c>
      <c r="N94" cm="1">
        <f t="array" aca="1" ref="N94" ca="1">IFERROR(IF(AND(Sheet1!W94="",Sheet1!X94="",Sheet1!Y94=""),IF(OR(Sheet1!F94="❖",Sheet3!AC94="14:00",AND(F94=0,Sheet1!E94=""),AND(Sheet1!Q94=0,Sheet3!M94=0),AND(ABS(Sheet3!L94-Sheet1!S94)&lt;50,Sheet1!Q94=Sheet3!M94,Sheet3!AC94=VALUE(発送日))),0,1),1),0)</f>
        <v>0</v>
      </c>
      <c r="O94" cm="1">
        <f t="array" aca="1" ref="O94" ca="1">IF(INDIRECT("Sheet1!"&amp;"H"&amp;ROW())  &gt;=50,VALUE("10"),INDIRECT("A"&amp;ROW())-INDIRECT("Sheet1!"&amp;"H"&amp;ROW())  )</f>
        <v>4</v>
      </c>
      <c r="Q94">
        <v>0.85</v>
      </c>
      <c r="R94">
        <v>0.92</v>
      </c>
      <c r="S94" t="str" cm="1">
        <f t="array" aca="1" ref="S94" ca="1">IFERROR(IF(COUNTIF(V:V,"&lt;&gt;")&gt;0,V94,IF(VALUE(U94)=335370,_xlfn.LET(_xlpm.con,MIN(A94,6),_xlpm.kakaku,_xlfn.XLOOKUP($Y$2:$Y$5&amp;$Z$2,INDIRECT(Sheet2!$W$2&amp;"H"&amp;Sheet2!B94&amp;":H"&amp;Sheet2!B94+_xlpm.con)&amp;INDIRECT(Sheet2!$W$2&amp;"G"&amp;Sheet2!B94&amp;":G"&amp;Sheet2!B94+_xlpm.con),INDIRECT(Sheet2!$W$2&amp;"F"&amp;Sheet2!B94&amp;":F"&amp;Sheet2!B94+_xlpm.con),"",0,1),INT(VALUE((IF(COUNT(_xlpm.kakaku)=1,_xlfn.TEXTJOIN("",,_xlpm.kakaku),LEFT(_xlfn.TEXTJOIN("/",,_xlpm.kakaku),FIND("/",_xlfn.TEXTJOIN("/",,_xlpm.kakaku))-1))+$T$2)/手数料))),"")),"")</f>
        <v/>
      </c>
      <c r="T94">
        <v>300</v>
      </c>
      <c r="U94" t="s">
        <v>37</v>
      </c>
      <c r="V94" t="str" cm="1">
        <f t="array" aca="1" ref="V94" ca="1">IFERROR(INT(IF(VALUE(U94)=335370,_xlfn.LET(_xlpm.meika,INDEX(INDIRECT(Sheet2!$W$2&amp;"I"&amp;Sheet2!D94&amp;":P"&amp;Sheet2!D94),MATCH("在庫あり*",INDIRECT(Sheet2!$W$2&amp;"I"&amp;Sheet2!D94&amp;":P"&amp;Sheet2!D94),0)-1),_xlpm.con,MIN(A94,6),_xlpm.kakaku,_xlfn.XLOOKUP(_xlpm.meika,INDIRECT(Sheet2!$W$2&amp;"H"&amp;Sheet2!B94&amp;":H"&amp;Sheet2!D94),INDIRECT(Sheet2!$W$2&amp;"F"&amp;Sheet2!B94&amp;":F"&amp;Sheet2!D94),"",0,1),(_xlpm.kakaku+$T$2)/手数料),"")),"")</f>
        <v/>
      </c>
      <c r="X94" t="str" cm="1">
        <f t="array" aca="1" ref="X94" ca="1">IFERROR(IF(VALUE(U94)=335370,_xlfn.LET(_xlpm.con,MIN(A94,6),_xlpm.kakaku,_xlfn.XLOOKUP($Y$2:$Y$5&amp;$Z$2,INDIRECT(Sheet2!$W$2&amp;"H"&amp;Sheet2!B94&amp;":H"&amp;Sheet2!B94+_xlpm.con)&amp;INDIRECT(Sheet2!$W$2&amp;"G"&amp;Sheet2!B94&amp;":G"&amp;Sheet2!B94+_xlpm.con),INDIRECT(Sheet2!$W$2&amp;"F"&amp;Sheet2!B94&amp;":F"&amp;Sheet2!B94+_xlpm.con),"",0,1),INT(VALUE((IF(COUNT(_xlpm.kakaku)=1,_xlfn.TEXTJOIN("",,_xlpm.kakaku),LEFT(_xlfn.TEXTJOIN("/",,_xlpm.kakaku),FIND("/",_xlfn.TEXTJOIN("/",,_xlpm.kakaku))-1))+$T$2)/手数料))),""),"")</f>
        <v/>
      </c>
    </row>
    <row r="95" spans="1:24" x14ac:dyDescent="0.4">
      <c r="A95">
        <v>11</v>
      </c>
      <c r="B95">
        <v>1207</v>
      </c>
      <c r="D95">
        <v>1217</v>
      </c>
      <c r="E95" cm="1">
        <f t="array" aca="1" ref="E95" ca="1">IF(INDIRECT("Sheet1!"&amp;"B"&amp;ROW()) ="",VALUE(0),COUNTIF(INDIRECT(Sheet2!$W$2&amp;"$A:$A"),INDIRECT("Sheet1!"&amp;"B"&amp;ROW())))</f>
        <v>11</v>
      </c>
      <c r="F95" cm="1">
        <f t="array" aca="1" ref="F95" ca="1">_xlfn.LET(_xlpm.SS,_xlfn.XLOOKUP(INDIRECT("Sheet1!A"&amp;ROW()),Sheet5!A:A,Sheet5!G:G,"N",0,1),IF(OR(_xlpm.SS="N",AND(_xlpm.SS="Y",_xlfn.XLOOKUP(INDIRECT("Sheet1!A"&amp;ROW()),Sheet5!A:A,Sheet5!K:K,"N",0,1)="0")),0,1))</f>
        <v>0</v>
      </c>
      <c r="G95">
        <v>0</v>
      </c>
      <c r="L95" cm="1">
        <f t="array" aca="1" ref="L95" ca="1">_xlfn.XLOOKUP(INDIRECT("Sheet1!"&amp;"B"&amp;ROW()),INDIRECT(Sheet2!$W$2&amp;"$A:$A"),INDIRECT(Sheet2!$W$2&amp;"$D:$D"),VALUE(0),0,1)</f>
        <v>9</v>
      </c>
      <c r="M95">
        <v>0</v>
      </c>
      <c r="N95" cm="1">
        <f t="array" aca="1" ref="N95" ca="1">IFERROR(IF(AND(Sheet1!W95="",Sheet1!X95="",Sheet1!Y95=""),IF(OR(Sheet1!F95="❖",Sheet3!AC95="14:00",AND(F95=0,Sheet1!E95=""),AND(Sheet1!Q95=0,Sheet3!M95=0),AND(ABS(Sheet3!L95-Sheet1!S95)&lt;50,Sheet1!Q95=Sheet3!M95,Sheet3!AC95=VALUE(発送日))),0,1),1),0)</f>
        <v>0</v>
      </c>
      <c r="O95" cm="1">
        <f t="array" aca="1" ref="O95" ca="1">IF(INDIRECT("Sheet1!"&amp;"H"&amp;ROW())  &gt;=50,VALUE("10"),INDIRECT("A"&amp;ROW())-INDIRECT("Sheet1!"&amp;"H"&amp;ROW())  )</f>
        <v>2</v>
      </c>
      <c r="Q95">
        <v>0.85</v>
      </c>
      <c r="R95">
        <v>0.92</v>
      </c>
      <c r="S95" t="str" cm="1">
        <f t="array" aca="1" ref="S95" ca="1">IFERROR(IF(COUNTIF(V:V,"&lt;&gt;")&gt;0,V95,IF(VALUE(U95)=335370,_xlfn.LET(_xlpm.con,MIN(A95,6),_xlpm.kakaku,_xlfn.XLOOKUP($Y$2:$Y$5&amp;$Z$2,INDIRECT(Sheet2!$W$2&amp;"H"&amp;Sheet2!B95&amp;":H"&amp;Sheet2!B95+_xlpm.con)&amp;INDIRECT(Sheet2!$W$2&amp;"G"&amp;Sheet2!B95&amp;":G"&amp;Sheet2!B95+_xlpm.con),INDIRECT(Sheet2!$W$2&amp;"F"&amp;Sheet2!B95&amp;":F"&amp;Sheet2!B95+_xlpm.con),"",0,1),INT(VALUE((IF(COUNT(_xlpm.kakaku)=1,_xlfn.TEXTJOIN("",,_xlpm.kakaku),LEFT(_xlfn.TEXTJOIN("/",,_xlpm.kakaku),FIND("/",_xlfn.TEXTJOIN("/",,_xlpm.kakaku))-1))+$T$2)/手数料))),"")),"")</f>
        <v/>
      </c>
      <c r="T95">
        <v>300</v>
      </c>
      <c r="U95" t="s">
        <v>37</v>
      </c>
      <c r="V95" t="str" cm="1">
        <f t="array" aca="1" ref="V95" ca="1">IFERROR(INT(IF(VALUE(U95)=335370,_xlfn.LET(_xlpm.meika,INDEX(INDIRECT(Sheet2!$W$2&amp;"I"&amp;Sheet2!D95&amp;":P"&amp;Sheet2!D95),MATCH("在庫あり*",INDIRECT(Sheet2!$W$2&amp;"I"&amp;Sheet2!D95&amp;":P"&amp;Sheet2!D95),0)-1),_xlpm.con,MIN(A95,6),_xlpm.kakaku,_xlfn.XLOOKUP(_xlpm.meika,INDIRECT(Sheet2!$W$2&amp;"H"&amp;Sheet2!B95&amp;":H"&amp;Sheet2!D95),INDIRECT(Sheet2!$W$2&amp;"F"&amp;Sheet2!B95&amp;":F"&amp;Sheet2!D95),"",0,1),(_xlpm.kakaku+$T$2)/手数料),"")),"")</f>
        <v/>
      </c>
      <c r="X95" t="str" cm="1">
        <f t="array" aca="1" ref="X95" ca="1">IFERROR(IF(VALUE(U95)=335370,_xlfn.LET(_xlpm.con,MIN(A95,6),_xlpm.kakaku,_xlfn.XLOOKUP($Y$2:$Y$5&amp;$Z$2,INDIRECT(Sheet2!$W$2&amp;"H"&amp;Sheet2!B95&amp;":H"&amp;Sheet2!B95+_xlpm.con)&amp;INDIRECT(Sheet2!$W$2&amp;"G"&amp;Sheet2!B95&amp;":G"&amp;Sheet2!B95+_xlpm.con),INDIRECT(Sheet2!$W$2&amp;"F"&amp;Sheet2!B95&amp;":F"&amp;Sheet2!B95+_xlpm.con),"",0,1),INT(VALUE((IF(COUNT(_xlpm.kakaku)=1,_xlfn.TEXTJOIN("",,_xlpm.kakaku),LEFT(_xlfn.TEXTJOIN("/",,_xlpm.kakaku),FIND("/",_xlfn.TEXTJOIN("/",,_xlpm.kakaku))-1))+$T$2)/手数料))),""),"")</f>
        <v/>
      </c>
    </row>
    <row r="96" spans="1:24" x14ac:dyDescent="0.4">
      <c r="A96">
        <v>11</v>
      </c>
      <c r="B96">
        <v>1218</v>
      </c>
      <c r="D96">
        <v>1228</v>
      </c>
      <c r="E96" cm="1">
        <f t="array" aca="1" ref="E96" ca="1">IF(INDIRECT("Sheet1!"&amp;"B"&amp;ROW()) ="",VALUE(0),COUNTIF(INDIRECT(Sheet2!$W$2&amp;"$A:$A"),INDIRECT("Sheet1!"&amp;"B"&amp;ROW())))</f>
        <v>11</v>
      </c>
      <c r="F96" cm="1">
        <f t="array" aca="1" ref="F96" ca="1">_xlfn.LET(_xlpm.SS,_xlfn.XLOOKUP(INDIRECT("Sheet1!A"&amp;ROW()),Sheet5!A:A,Sheet5!G:G,"N",0,1),IF(OR(_xlpm.SS="N",AND(_xlpm.SS="Y",_xlfn.XLOOKUP(INDIRECT("Sheet1!A"&amp;ROW()),Sheet5!A:A,Sheet5!K:K,"N",0,1)="0")),0,1))</f>
        <v>0</v>
      </c>
      <c r="G96">
        <v>0</v>
      </c>
      <c r="L96" cm="1">
        <f t="array" aca="1" ref="L96" ca="1">_xlfn.XLOOKUP(INDIRECT("Sheet1!"&amp;"B"&amp;ROW()),INDIRECT(Sheet2!$W$2&amp;"$A:$A"),INDIRECT(Sheet2!$W$2&amp;"$D:$D"),VALUE(0),0,1)</f>
        <v>9</v>
      </c>
      <c r="M96">
        <v>0</v>
      </c>
      <c r="N96" cm="1">
        <f t="array" aca="1" ref="N96" ca="1">IFERROR(IF(AND(Sheet1!W96="",Sheet1!X96="",Sheet1!Y96=""),IF(OR(Sheet1!F96="❖",Sheet3!AC96="14:00",AND(F96=0,Sheet1!E96=""),AND(Sheet1!Q96=0,Sheet3!M96=0),AND(ABS(Sheet3!L96-Sheet1!S96)&lt;50,Sheet1!Q96=Sheet3!M96,Sheet3!AC96=VALUE(発送日))),0,1),1),0)</f>
        <v>0</v>
      </c>
      <c r="O96" cm="1">
        <f t="array" aca="1" ref="O96" ca="1">IF(INDIRECT("Sheet1!"&amp;"H"&amp;ROW())  &gt;=50,VALUE("10"),INDIRECT("A"&amp;ROW())-INDIRECT("Sheet1!"&amp;"H"&amp;ROW())  )</f>
        <v>2</v>
      </c>
      <c r="Q96">
        <v>0.85</v>
      </c>
      <c r="R96">
        <v>0.92</v>
      </c>
      <c r="S96" t="str" cm="1">
        <f t="array" aca="1" ref="S96" ca="1">IFERROR(IF(COUNTIF(V:V,"&lt;&gt;")&gt;0,V96,IF(VALUE(U96)=335370,_xlfn.LET(_xlpm.con,MIN(A96,6),_xlpm.kakaku,_xlfn.XLOOKUP($Y$2:$Y$5&amp;$Z$2,INDIRECT(Sheet2!$W$2&amp;"H"&amp;Sheet2!B96&amp;":H"&amp;Sheet2!B96+_xlpm.con)&amp;INDIRECT(Sheet2!$W$2&amp;"G"&amp;Sheet2!B96&amp;":G"&amp;Sheet2!B96+_xlpm.con),INDIRECT(Sheet2!$W$2&amp;"F"&amp;Sheet2!B96&amp;":F"&amp;Sheet2!B96+_xlpm.con),"",0,1),INT(VALUE((IF(COUNT(_xlpm.kakaku)=1,_xlfn.TEXTJOIN("",,_xlpm.kakaku),LEFT(_xlfn.TEXTJOIN("/",,_xlpm.kakaku),FIND("/",_xlfn.TEXTJOIN("/",,_xlpm.kakaku))-1))+$T$2)/手数料))),"")),"")</f>
        <v/>
      </c>
      <c r="T96">
        <v>300</v>
      </c>
      <c r="U96" t="s">
        <v>37</v>
      </c>
      <c r="V96" t="str" cm="1">
        <f t="array" aca="1" ref="V96" ca="1">IFERROR(INT(IF(VALUE(U96)=335370,_xlfn.LET(_xlpm.meika,INDEX(INDIRECT(Sheet2!$W$2&amp;"I"&amp;Sheet2!D96&amp;":P"&amp;Sheet2!D96),MATCH("在庫あり*",INDIRECT(Sheet2!$W$2&amp;"I"&amp;Sheet2!D96&amp;":P"&amp;Sheet2!D96),0)-1),_xlpm.con,MIN(A96,6),_xlpm.kakaku,_xlfn.XLOOKUP(_xlpm.meika,INDIRECT(Sheet2!$W$2&amp;"H"&amp;Sheet2!B96&amp;":H"&amp;Sheet2!D96),INDIRECT(Sheet2!$W$2&amp;"F"&amp;Sheet2!B96&amp;":F"&amp;Sheet2!D96),"",0,1),(_xlpm.kakaku+$T$2)/手数料),"")),"")</f>
        <v/>
      </c>
      <c r="X96" t="str" cm="1">
        <f t="array" aca="1" ref="X96" ca="1">IFERROR(IF(VALUE(U96)=335370,_xlfn.LET(_xlpm.con,MIN(A96,6),_xlpm.kakaku,_xlfn.XLOOKUP($Y$2:$Y$5&amp;$Z$2,INDIRECT(Sheet2!$W$2&amp;"H"&amp;Sheet2!B96&amp;":H"&amp;Sheet2!B96+_xlpm.con)&amp;INDIRECT(Sheet2!$W$2&amp;"G"&amp;Sheet2!B96&amp;":G"&amp;Sheet2!B96+_xlpm.con),INDIRECT(Sheet2!$W$2&amp;"F"&amp;Sheet2!B96&amp;":F"&amp;Sheet2!B96+_xlpm.con),"",0,1),INT(VALUE((IF(COUNT(_xlpm.kakaku)=1,_xlfn.TEXTJOIN("",,_xlpm.kakaku),LEFT(_xlfn.TEXTJOIN("/",,_xlpm.kakaku),FIND("/",_xlfn.TEXTJOIN("/",,_xlpm.kakaku))-1))+$T$2)/手数料))),""),"")</f>
        <v/>
      </c>
    </row>
    <row r="97" spans="1:24" x14ac:dyDescent="0.4">
      <c r="A97">
        <v>12</v>
      </c>
      <c r="B97">
        <v>1229</v>
      </c>
      <c r="D97">
        <v>1240</v>
      </c>
      <c r="E97" cm="1">
        <f t="array" aca="1" ref="E97" ca="1">IF(INDIRECT("Sheet1!"&amp;"B"&amp;ROW()) ="",VALUE(0),COUNTIF(INDIRECT(Sheet2!$W$2&amp;"$A:$A"),INDIRECT("Sheet1!"&amp;"B"&amp;ROW())))</f>
        <v>12</v>
      </c>
      <c r="F97" cm="1">
        <f t="array" aca="1" ref="F97" ca="1">_xlfn.LET(_xlpm.SS,_xlfn.XLOOKUP(INDIRECT("Sheet1!A"&amp;ROW()),Sheet5!A:A,Sheet5!G:G,"N",0,1),IF(OR(_xlpm.SS="N",AND(_xlpm.SS="Y",_xlfn.XLOOKUP(INDIRECT("Sheet1!A"&amp;ROW()),Sheet5!A:A,Sheet5!K:K,"N",0,1)="0")),0,1))</f>
        <v>0</v>
      </c>
      <c r="G97">
        <v>0</v>
      </c>
      <c r="L97" cm="1">
        <f t="array" aca="1" ref="L97" ca="1">_xlfn.XLOOKUP(INDIRECT("Sheet1!"&amp;"B"&amp;ROW()),INDIRECT(Sheet2!$W$2&amp;"$A:$A"),INDIRECT(Sheet2!$W$2&amp;"$D:$D"),VALUE(0),0,1)</f>
        <v>10</v>
      </c>
      <c r="M97">
        <v>0</v>
      </c>
      <c r="N97" cm="1">
        <f t="array" aca="1" ref="N97" ca="1">IFERROR(IF(AND(Sheet1!W97="",Sheet1!X97="",Sheet1!Y97=""),IF(OR(Sheet1!F97="❖",Sheet3!AC97="14:00",AND(F97=0,Sheet1!E97=""),AND(Sheet1!Q97=0,Sheet3!M97=0),AND(ABS(Sheet3!L97-Sheet1!S97)&lt;50,Sheet1!Q97=Sheet3!M97,Sheet3!AC97=VALUE(発送日))),0,1),1),0)</f>
        <v>0</v>
      </c>
      <c r="O97" cm="1">
        <f t="array" aca="1" ref="O97" ca="1">IF(INDIRECT("Sheet1!"&amp;"H"&amp;ROW())  &gt;=50,VALUE("10"),INDIRECT("A"&amp;ROW())-INDIRECT("Sheet1!"&amp;"H"&amp;ROW())  )</f>
        <v>2</v>
      </c>
      <c r="Q97">
        <v>0.85</v>
      </c>
      <c r="R97">
        <v>0.92</v>
      </c>
      <c r="S97" t="str" cm="1">
        <f t="array" aca="1" ref="S97" ca="1">IFERROR(IF(COUNTIF(V:V,"&lt;&gt;")&gt;0,V97,IF(VALUE(U97)=335370,_xlfn.LET(_xlpm.con,MIN(A97,6),_xlpm.kakaku,_xlfn.XLOOKUP($Y$2:$Y$5&amp;$Z$2,INDIRECT(Sheet2!$W$2&amp;"H"&amp;Sheet2!B97&amp;":H"&amp;Sheet2!B97+_xlpm.con)&amp;INDIRECT(Sheet2!$W$2&amp;"G"&amp;Sheet2!B97&amp;":G"&amp;Sheet2!B97+_xlpm.con),INDIRECT(Sheet2!$W$2&amp;"F"&amp;Sheet2!B97&amp;":F"&amp;Sheet2!B97+_xlpm.con),"",0,1),INT(VALUE((IF(COUNT(_xlpm.kakaku)=1,_xlfn.TEXTJOIN("",,_xlpm.kakaku),LEFT(_xlfn.TEXTJOIN("/",,_xlpm.kakaku),FIND("/",_xlfn.TEXTJOIN("/",,_xlpm.kakaku))-1))+$T$2)/手数料))),"")),"")</f>
        <v/>
      </c>
      <c r="T97">
        <v>300</v>
      </c>
      <c r="U97" t="s">
        <v>37</v>
      </c>
      <c r="V97" t="str" cm="1">
        <f t="array" aca="1" ref="V97" ca="1">IFERROR(INT(IF(VALUE(U97)=335370,_xlfn.LET(_xlpm.meika,INDEX(INDIRECT(Sheet2!$W$2&amp;"I"&amp;Sheet2!D97&amp;":P"&amp;Sheet2!D97),MATCH("在庫あり*",INDIRECT(Sheet2!$W$2&amp;"I"&amp;Sheet2!D97&amp;":P"&amp;Sheet2!D97),0)-1),_xlpm.con,MIN(A97,6),_xlpm.kakaku,_xlfn.XLOOKUP(_xlpm.meika,INDIRECT(Sheet2!$W$2&amp;"H"&amp;Sheet2!B97&amp;":H"&amp;Sheet2!D97),INDIRECT(Sheet2!$W$2&amp;"F"&amp;Sheet2!B97&amp;":F"&amp;Sheet2!D97),"",0,1),(_xlpm.kakaku+$T$2)/手数料),"")),"")</f>
        <v/>
      </c>
      <c r="X97" t="str" cm="1">
        <f t="array" aca="1" ref="X97" ca="1">IFERROR(IF(VALUE(U97)=335370,_xlfn.LET(_xlpm.con,MIN(A97,6),_xlpm.kakaku,_xlfn.XLOOKUP($Y$2:$Y$5&amp;$Z$2,INDIRECT(Sheet2!$W$2&amp;"H"&amp;Sheet2!B97&amp;":H"&amp;Sheet2!B97+_xlpm.con)&amp;INDIRECT(Sheet2!$W$2&amp;"G"&amp;Sheet2!B97&amp;":G"&amp;Sheet2!B97+_xlpm.con),INDIRECT(Sheet2!$W$2&amp;"F"&amp;Sheet2!B97&amp;":F"&amp;Sheet2!B97+_xlpm.con),"",0,1),INT(VALUE((IF(COUNT(_xlpm.kakaku)=1,_xlfn.TEXTJOIN("",,_xlpm.kakaku),LEFT(_xlfn.TEXTJOIN("/",,_xlpm.kakaku),FIND("/",_xlfn.TEXTJOIN("/",,_xlpm.kakaku))-1))+$T$2)/手数料))),""),"")</f>
        <v/>
      </c>
    </row>
    <row r="98" spans="1:24" x14ac:dyDescent="0.4">
      <c r="A98">
        <v>18</v>
      </c>
      <c r="B98">
        <v>1241</v>
      </c>
      <c r="D98">
        <v>1258</v>
      </c>
      <c r="E98" cm="1">
        <f t="array" aca="1" ref="E98" ca="1">IF(INDIRECT("Sheet1!"&amp;"B"&amp;ROW()) ="",VALUE(0),COUNTIF(INDIRECT(Sheet2!$W$2&amp;"$A:$A"),INDIRECT("Sheet1!"&amp;"B"&amp;ROW())))</f>
        <v>18</v>
      </c>
      <c r="F98" cm="1">
        <f t="array" aca="1" ref="F98" ca="1">_xlfn.LET(_xlpm.SS,_xlfn.XLOOKUP(INDIRECT("Sheet1!A"&amp;ROW()),Sheet5!A:A,Sheet5!G:G,"N",0,1),IF(OR(_xlpm.SS="N",AND(_xlpm.SS="Y",_xlfn.XLOOKUP(INDIRECT("Sheet1!A"&amp;ROW()),Sheet5!A:A,Sheet5!K:K,"N",0,1)="0")),0,1))</f>
        <v>0</v>
      </c>
      <c r="G98">
        <v>0</v>
      </c>
      <c r="L98" cm="1">
        <f t="array" aca="1" ref="L98" ca="1">_xlfn.XLOOKUP(INDIRECT("Sheet1!"&amp;"B"&amp;ROW()),INDIRECT(Sheet2!$W$2&amp;"$A:$A"),INDIRECT(Sheet2!$W$2&amp;"$D:$D"),VALUE(0),0,1)</f>
        <v>14</v>
      </c>
      <c r="M98">
        <v>0</v>
      </c>
      <c r="N98" cm="1">
        <f t="array" aca="1" ref="N98" ca="1">IFERROR(IF(AND(Sheet1!W98="",Sheet1!X98="",Sheet1!Y98=""),IF(OR(Sheet1!F98="❖",Sheet3!AC98="14:00",AND(F98=0,Sheet1!E98=""),AND(Sheet1!Q98=0,Sheet3!M98=0),AND(ABS(Sheet3!L98-Sheet1!S98)&lt;50,Sheet1!Q98=Sheet3!M98,Sheet3!AC98=VALUE(発送日))),0,1),1),0)</f>
        <v>0</v>
      </c>
      <c r="O98" cm="1">
        <f t="array" aca="1" ref="O98" ca="1">IF(INDIRECT("Sheet1!"&amp;"H"&amp;ROW())  &gt;=50,VALUE("10"),INDIRECT("A"&amp;ROW())-INDIRECT("Sheet1!"&amp;"H"&amp;ROW())  )</f>
        <v>4</v>
      </c>
      <c r="Q98">
        <v>0.85</v>
      </c>
      <c r="R98">
        <v>0.92</v>
      </c>
      <c r="S98" t="str" cm="1">
        <f t="array" aca="1" ref="S98" ca="1">IFERROR(IF(COUNTIF(V:V,"&lt;&gt;")&gt;0,V98,IF(VALUE(U98)=335370,_xlfn.LET(_xlpm.con,MIN(A98,6),_xlpm.kakaku,_xlfn.XLOOKUP($Y$2:$Y$5&amp;$Z$2,INDIRECT(Sheet2!$W$2&amp;"H"&amp;Sheet2!B98&amp;":H"&amp;Sheet2!B98+_xlpm.con)&amp;INDIRECT(Sheet2!$W$2&amp;"G"&amp;Sheet2!B98&amp;":G"&amp;Sheet2!B98+_xlpm.con),INDIRECT(Sheet2!$W$2&amp;"F"&amp;Sheet2!B98&amp;":F"&amp;Sheet2!B98+_xlpm.con),"",0,1),INT(VALUE((IF(COUNT(_xlpm.kakaku)=1,_xlfn.TEXTJOIN("",,_xlpm.kakaku),LEFT(_xlfn.TEXTJOIN("/",,_xlpm.kakaku),FIND("/",_xlfn.TEXTJOIN("/",,_xlpm.kakaku))-1))+$T$2)/手数料))),"")),"")</f>
        <v/>
      </c>
      <c r="T98">
        <v>300</v>
      </c>
      <c r="U98" t="s">
        <v>37</v>
      </c>
      <c r="V98" t="str" cm="1">
        <f t="array" aca="1" ref="V98" ca="1">IFERROR(INT(IF(VALUE(U98)=335370,_xlfn.LET(_xlpm.meika,INDEX(INDIRECT(Sheet2!$W$2&amp;"I"&amp;Sheet2!D98&amp;":P"&amp;Sheet2!D98),MATCH("在庫あり*",INDIRECT(Sheet2!$W$2&amp;"I"&amp;Sheet2!D98&amp;":P"&amp;Sheet2!D98),0)-1),_xlpm.con,MIN(A98,6),_xlpm.kakaku,_xlfn.XLOOKUP(_xlpm.meika,INDIRECT(Sheet2!$W$2&amp;"H"&amp;Sheet2!B98&amp;":H"&amp;Sheet2!D98),INDIRECT(Sheet2!$W$2&amp;"F"&amp;Sheet2!B98&amp;":F"&amp;Sheet2!D98),"",0,1),(_xlpm.kakaku+$T$2)/手数料),"")),"")</f>
        <v/>
      </c>
      <c r="X98" t="str" cm="1">
        <f t="array" aca="1" ref="X98" ca="1">IFERROR(IF(VALUE(U98)=335370,_xlfn.LET(_xlpm.con,MIN(A98,6),_xlpm.kakaku,_xlfn.XLOOKUP($Y$2:$Y$5&amp;$Z$2,INDIRECT(Sheet2!$W$2&amp;"H"&amp;Sheet2!B98&amp;":H"&amp;Sheet2!B98+_xlpm.con)&amp;INDIRECT(Sheet2!$W$2&amp;"G"&amp;Sheet2!B98&amp;":G"&amp;Sheet2!B98+_xlpm.con),INDIRECT(Sheet2!$W$2&amp;"F"&amp;Sheet2!B98&amp;":F"&amp;Sheet2!B98+_xlpm.con),"",0,1),INT(VALUE((IF(COUNT(_xlpm.kakaku)=1,_xlfn.TEXTJOIN("",,_xlpm.kakaku),LEFT(_xlfn.TEXTJOIN("/",,_xlpm.kakaku),FIND("/",_xlfn.TEXTJOIN("/",,_xlpm.kakaku))-1))+$T$2)/手数料))),""),"")</f>
        <v/>
      </c>
    </row>
    <row r="99" spans="1:24" x14ac:dyDescent="0.4">
      <c r="A99">
        <v>10</v>
      </c>
      <c r="B99">
        <v>1259</v>
      </c>
      <c r="D99">
        <v>1268</v>
      </c>
      <c r="E99" cm="1">
        <f t="array" aca="1" ref="E99" ca="1">IF(INDIRECT("Sheet1!"&amp;"B"&amp;ROW()) ="",VALUE(0),COUNTIF(INDIRECT(Sheet2!$W$2&amp;"$A:$A"),INDIRECT("Sheet1!"&amp;"B"&amp;ROW())))</f>
        <v>10</v>
      </c>
      <c r="F99" cm="1">
        <f t="array" aca="1" ref="F99" ca="1">_xlfn.LET(_xlpm.SS,_xlfn.XLOOKUP(INDIRECT("Sheet1!A"&amp;ROW()),Sheet5!A:A,Sheet5!G:G,"N",0,1),IF(OR(_xlpm.SS="N",AND(_xlpm.SS="Y",_xlfn.XLOOKUP(INDIRECT("Sheet1!A"&amp;ROW()),Sheet5!A:A,Sheet5!K:K,"N",0,1)="0")),0,1))</f>
        <v>0</v>
      </c>
      <c r="G99">
        <v>0</v>
      </c>
      <c r="L99" cm="1">
        <f t="array" aca="1" ref="L99" ca="1">_xlfn.XLOOKUP(INDIRECT("Sheet1!"&amp;"B"&amp;ROW()),INDIRECT(Sheet2!$W$2&amp;"$A:$A"),INDIRECT(Sheet2!$W$2&amp;"$D:$D"),VALUE(0),0,1)</f>
        <v>8</v>
      </c>
      <c r="M99">
        <v>0</v>
      </c>
      <c r="N99" cm="1">
        <f t="array" aca="1" ref="N99" ca="1">IFERROR(IF(AND(Sheet1!W99="",Sheet1!X99="",Sheet1!Y99=""),IF(OR(Sheet1!F99="❖",Sheet3!AC99="14:00",AND(F99=0,Sheet1!E99=""),AND(Sheet1!Q99=0,Sheet3!M99=0),AND(ABS(Sheet3!L99-Sheet1!S99)&lt;50,Sheet1!Q99=Sheet3!M99,Sheet3!AC99=VALUE(発送日))),0,1),1),0)</f>
        <v>0</v>
      </c>
      <c r="O99" cm="1">
        <f t="array" aca="1" ref="O99" ca="1">IF(INDIRECT("Sheet1!"&amp;"H"&amp;ROW())  &gt;=50,VALUE("10"),INDIRECT("A"&amp;ROW())-INDIRECT("Sheet1!"&amp;"H"&amp;ROW())  )</f>
        <v>2</v>
      </c>
      <c r="Q99">
        <v>0.85</v>
      </c>
      <c r="R99">
        <v>0.92</v>
      </c>
      <c r="S99" t="str" cm="1">
        <f t="array" aca="1" ref="S99" ca="1">IFERROR(IF(COUNTIF(V:V,"&lt;&gt;")&gt;0,V99,IF(VALUE(U99)=335370,_xlfn.LET(_xlpm.con,MIN(A99,6),_xlpm.kakaku,_xlfn.XLOOKUP($Y$2:$Y$5&amp;$Z$2,INDIRECT(Sheet2!$W$2&amp;"H"&amp;Sheet2!B99&amp;":H"&amp;Sheet2!B99+_xlpm.con)&amp;INDIRECT(Sheet2!$W$2&amp;"G"&amp;Sheet2!B99&amp;":G"&amp;Sheet2!B99+_xlpm.con),INDIRECT(Sheet2!$W$2&amp;"F"&amp;Sheet2!B99&amp;":F"&amp;Sheet2!B99+_xlpm.con),"",0,1),INT(VALUE((IF(COUNT(_xlpm.kakaku)=1,_xlfn.TEXTJOIN("",,_xlpm.kakaku),LEFT(_xlfn.TEXTJOIN("/",,_xlpm.kakaku),FIND("/",_xlfn.TEXTJOIN("/",,_xlpm.kakaku))-1))+$T$2)/手数料))),"")),"")</f>
        <v/>
      </c>
      <c r="T99">
        <v>300</v>
      </c>
      <c r="U99" t="s">
        <v>37</v>
      </c>
      <c r="V99" t="str" cm="1">
        <f t="array" aca="1" ref="V99" ca="1">IFERROR(INT(IF(VALUE(U99)=335370,_xlfn.LET(_xlpm.meika,INDEX(INDIRECT(Sheet2!$W$2&amp;"I"&amp;Sheet2!D99&amp;":P"&amp;Sheet2!D99),MATCH("在庫あり*",INDIRECT(Sheet2!$W$2&amp;"I"&amp;Sheet2!D99&amp;":P"&amp;Sheet2!D99),0)-1),_xlpm.con,MIN(A99,6),_xlpm.kakaku,_xlfn.XLOOKUP(_xlpm.meika,INDIRECT(Sheet2!$W$2&amp;"H"&amp;Sheet2!B99&amp;":H"&amp;Sheet2!D99),INDIRECT(Sheet2!$W$2&amp;"F"&amp;Sheet2!B99&amp;":F"&amp;Sheet2!D99),"",0,1),(_xlpm.kakaku+$T$2)/手数料),"")),"")</f>
        <v/>
      </c>
      <c r="X99" t="str" cm="1">
        <f t="array" aca="1" ref="X99" ca="1">IFERROR(IF(VALUE(U99)=335370,_xlfn.LET(_xlpm.con,MIN(A99,6),_xlpm.kakaku,_xlfn.XLOOKUP($Y$2:$Y$5&amp;$Z$2,INDIRECT(Sheet2!$W$2&amp;"H"&amp;Sheet2!B99&amp;":H"&amp;Sheet2!B99+_xlpm.con)&amp;INDIRECT(Sheet2!$W$2&amp;"G"&amp;Sheet2!B99&amp;":G"&amp;Sheet2!B99+_xlpm.con),INDIRECT(Sheet2!$W$2&amp;"F"&amp;Sheet2!B99&amp;":F"&amp;Sheet2!B99+_xlpm.con),"",0,1),INT(VALUE((IF(COUNT(_xlpm.kakaku)=1,_xlfn.TEXTJOIN("",,_xlpm.kakaku),LEFT(_xlfn.TEXTJOIN("/",,_xlpm.kakaku),FIND("/",_xlfn.TEXTJOIN("/",,_xlpm.kakaku))-1))+$T$2)/手数料))),""),"")</f>
        <v/>
      </c>
    </row>
    <row r="100" spans="1:24" x14ac:dyDescent="0.4">
      <c r="A100">
        <v>9</v>
      </c>
      <c r="B100">
        <v>1269</v>
      </c>
      <c r="D100">
        <v>1277</v>
      </c>
      <c r="E100" cm="1">
        <f t="array" aca="1" ref="E100" ca="1">IF(INDIRECT("Sheet1!"&amp;"B"&amp;ROW()) ="",VALUE(0),COUNTIF(INDIRECT(Sheet2!$W$2&amp;"$A:$A"),INDIRECT("Sheet1!"&amp;"B"&amp;ROW())))</f>
        <v>9</v>
      </c>
      <c r="F100" cm="1">
        <f t="array" aca="1" ref="F100" ca="1">_xlfn.LET(_xlpm.SS,_xlfn.XLOOKUP(INDIRECT("Sheet1!A"&amp;ROW()),Sheet5!A:A,Sheet5!G:G,"N",0,1),IF(OR(_xlpm.SS="N",AND(_xlpm.SS="Y",_xlfn.XLOOKUP(INDIRECT("Sheet1!A"&amp;ROW()),Sheet5!A:A,Sheet5!K:K,"N",0,1)="0")),0,1))</f>
        <v>0</v>
      </c>
      <c r="G100">
        <v>0</v>
      </c>
      <c r="L100" cm="1">
        <f t="array" aca="1" ref="L100" ca="1">_xlfn.XLOOKUP(INDIRECT("Sheet1!"&amp;"B"&amp;ROW()),INDIRECT(Sheet2!$W$2&amp;"$A:$A"),INDIRECT(Sheet2!$W$2&amp;"$D:$D"),VALUE(0),0,1)</f>
        <v>7</v>
      </c>
      <c r="M100">
        <v>0</v>
      </c>
      <c r="N100" cm="1">
        <f t="array" aca="1" ref="N100" ca="1">IFERROR(IF(AND(Sheet1!W100="",Sheet1!X100="",Sheet1!Y100=""),IF(OR(Sheet1!F100="❖",Sheet3!AC100="14:00",AND(F100=0,Sheet1!E100=""),AND(Sheet1!Q100=0,Sheet3!M100=0),AND(ABS(Sheet3!L100-Sheet1!S100)&lt;50,Sheet1!Q100=Sheet3!M100,Sheet3!AC100=VALUE(発送日))),0,1),1),0)</f>
        <v>0</v>
      </c>
      <c r="O100" cm="1">
        <f t="array" aca="1" ref="O100" ca="1">IF(INDIRECT("Sheet1!"&amp;"H"&amp;ROW())  &gt;=50,VALUE("10"),INDIRECT("A"&amp;ROW())-INDIRECT("Sheet1!"&amp;"H"&amp;ROW())  )</f>
        <v>2</v>
      </c>
      <c r="Q100">
        <v>0.85</v>
      </c>
      <c r="R100">
        <v>0.92</v>
      </c>
      <c r="S100" t="str" cm="1">
        <f t="array" aca="1" ref="S100" ca="1">IFERROR(IF(COUNTIF(V:V,"&lt;&gt;")&gt;0,V100,IF(VALUE(U100)=335370,_xlfn.LET(_xlpm.con,MIN(A100,6),_xlpm.kakaku,_xlfn.XLOOKUP($Y$2:$Y$5&amp;$Z$2,INDIRECT(Sheet2!$W$2&amp;"H"&amp;Sheet2!B100&amp;":H"&amp;Sheet2!B100+_xlpm.con)&amp;INDIRECT(Sheet2!$W$2&amp;"G"&amp;Sheet2!B100&amp;":G"&amp;Sheet2!B100+_xlpm.con),INDIRECT(Sheet2!$W$2&amp;"F"&amp;Sheet2!B100&amp;":F"&amp;Sheet2!B100+_xlpm.con),"",0,1),INT(VALUE((IF(COUNT(_xlpm.kakaku)=1,_xlfn.TEXTJOIN("",,_xlpm.kakaku),LEFT(_xlfn.TEXTJOIN("/",,_xlpm.kakaku),FIND("/",_xlfn.TEXTJOIN("/",,_xlpm.kakaku))-1))+$T$2)/手数料))),"")),"")</f>
        <v/>
      </c>
      <c r="T100">
        <v>300</v>
      </c>
      <c r="U100" t="s">
        <v>37</v>
      </c>
      <c r="V100" t="str" cm="1">
        <f t="array" aca="1" ref="V100" ca="1">IFERROR(INT(IF(VALUE(U100)=335370,_xlfn.LET(_xlpm.meika,INDEX(INDIRECT(Sheet2!$W$2&amp;"I"&amp;Sheet2!D100&amp;":P"&amp;Sheet2!D100),MATCH("在庫あり*",INDIRECT(Sheet2!$W$2&amp;"I"&amp;Sheet2!D100&amp;":P"&amp;Sheet2!D100),0)-1),_xlpm.con,MIN(A100,6),_xlpm.kakaku,_xlfn.XLOOKUP(_xlpm.meika,INDIRECT(Sheet2!$W$2&amp;"H"&amp;Sheet2!B100&amp;":H"&amp;Sheet2!D100),INDIRECT(Sheet2!$W$2&amp;"F"&amp;Sheet2!B100&amp;":F"&amp;Sheet2!D100),"",0,1),(_xlpm.kakaku+$T$2)/手数料),"")),"")</f>
        <v/>
      </c>
      <c r="X100" t="str" cm="1">
        <f t="array" aca="1" ref="X100" ca="1">IFERROR(IF(VALUE(U100)=335370,_xlfn.LET(_xlpm.con,MIN(A100,6),_xlpm.kakaku,_xlfn.XLOOKUP($Y$2:$Y$5&amp;$Z$2,INDIRECT(Sheet2!$W$2&amp;"H"&amp;Sheet2!B100&amp;":H"&amp;Sheet2!B100+_xlpm.con)&amp;INDIRECT(Sheet2!$W$2&amp;"G"&amp;Sheet2!B100&amp;":G"&amp;Sheet2!B100+_xlpm.con),INDIRECT(Sheet2!$W$2&amp;"F"&amp;Sheet2!B100&amp;":F"&amp;Sheet2!B100+_xlpm.con),"",0,1),INT(VALUE((IF(COUNT(_xlpm.kakaku)=1,_xlfn.TEXTJOIN("",,_xlpm.kakaku),LEFT(_xlfn.TEXTJOIN("/",,_xlpm.kakaku),FIND("/",_xlfn.TEXTJOIN("/",,_xlpm.kakaku))-1))+$T$2)/手数料))),""),"")</f>
        <v/>
      </c>
    </row>
    <row r="101" spans="1:24" x14ac:dyDescent="0.4">
      <c r="A101">
        <v>9</v>
      </c>
      <c r="B101">
        <v>1278</v>
      </c>
      <c r="D101">
        <v>1286</v>
      </c>
      <c r="E101" cm="1">
        <f t="array" aca="1" ref="E101" ca="1">IF(INDIRECT("Sheet1!"&amp;"B"&amp;ROW()) ="",VALUE(0),COUNTIF(INDIRECT(Sheet2!$W$2&amp;"$A:$A"),INDIRECT("Sheet1!"&amp;"B"&amp;ROW())))</f>
        <v>9</v>
      </c>
      <c r="F101" cm="1">
        <f t="array" aca="1" ref="F101" ca="1">_xlfn.LET(_xlpm.SS,_xlfn.XLOOKUP(INDIRECT("Sheet1!A"&amp;ROW()),Sheet5!A:A,Sheet5!G:G,"N",0,1),IF(OR(_xlpm.SS="N",AND(_xlpm.SS="Y",_xlfn.XLOOKUP(INDIRECT("Sheet1!A"&amp;ROW()),Sheet5!A:A,Sheet5!K:K,"N",0,1)="0")),0,1))</f>
        <v>0</v>
      </c>
      <c r="G101">
        <v>0</v>
      </c>
      <c r="L101" cm="1">
        <f t="array" aca="1" ref="L101" ca="1">_xlfn.XLOOKUP(INDIRECT("Sheet1!"&amp;"B"&amp;ROW()),INDIRECT(Sheet2!$W$2&amp;"$A:$A"),INDIRECT(Sheet2!$W$2&amp;"$D:$D"),VALUE(0),0,1)</f>
        <v>7</v>
      </c>
      <c r="M101">
        <v>0</v>
      </c>
      <c r="N101" cm="1">
        <f t="array" aca="1" ref="N101" ca="1">IFERROR(IF(AND(Sheet1!W101="",Sheet1!X101="",Sheet1!Y101=""),IF(OR(Sheet1!F101="❖",Sheet3!AC101="14:00",AND(F101=0,Sheet1!E101=""),AND(Sheet1!Q101=0,Sheet3!M101=0),AND(ABS(Sheet3!L101-Sheet1!S101)&lt;50,Sheet1!Q101=Sheet3!M101,Sheet3!AC101=VALUE(発送日))),0,1),1),0)</f>
        <v>0</v>
      </c>
      <c r="O101" cm="1">
        <f t="array" aca="1" ref="O101" ca="1">IF(INDIRECT("Sheet1!"&amp;"H"&amp;ROW())  &gt;=50,VALUE("10"),INDIRECT("A"&amp;ROW())-INDIRECT("Sheet1!"&amp;"H"&amp;ROW())  )</f>
        <v>2</v>
      </c>
      <c r="Q101">
        <v>0.85</v>
      </c>
      <c r="R101">
        <v>0.92</v>
      </c>
      <c r="S101" t="str" cm="1">
        <f t="array" aca="1" ref="S101" ca="1">IFERROR(IF(COUNTIF(V:V,"&lt;&gt;")&gt;0,V101,IF(VALUE(U101)=335370,_xlfn.LET(_xlpm.con,MIN(A101,6),_xlpm.kakaku,_xlfn.XLOOKUP($Y$2:$Y$5&amp;$Z$2,INDIRECT(Sheet2!$W$2&amp;"H"&amp;Sheet2!B101&amp;":H"&amp;Sheet2!B101+_xlpm.con)&amp;INDIRECT(Sheet2!$W$2&amp;"G"&amp;Sheet2!B101&amp;":G"&amp;Sheet2!B101+_xlpm.con),INDIRECT(Sheet2!$W$2&amp;"F"&amp;Sheet2!B101&amp;":F"&amp;Sheet2!B101+_xlpm.con),"",0,1),INT(VALUE((IF(COUNT(_xlpm.kakaku)=1,_xlfn.TEXTJOIN("",,_xlpm.kakaku),LEFT(_xlfn.TEXTJOIN("/",,_xlpm.kakaku),FIND("/",_xlfn.TEXTJOIN("/",,_xlpm.kakaku))-1))+$T$2)/手数料))),"")),"")</f>
        <v/>
      </c>
      <c r="T101">
        <v>300</v>
      </c>
      <c r="U101" t="s">
        <v>37</v>
      </c>
      <c r="V101" t="str" cm="1">
        <f t="array" aca="1" ref="V101" ca="1">IFERROR(INT(IF(VALUE(U101)=335370,_xlfn.LET(_xlpm.meika,INDEX(INDIRECT(Sheet2!$W$2&amp;"I"&amp;Sheet2!D101&amp;":P"&amp;Sheet2!D101),MATCH("在庫あり*",INDIRECT(Sheet2!$W$2&amp;"I"&amp;Sheet2!D101&amp;":P"&amp;Sheet2!D101),0)-1),_xlpm.con,MIN(A101,6),_xlpm.kakaku,_xlfn.XLOOKUP(_xlpm.meika,INDIRECT(Sheet2!$W$2&amp;"H"&amp;Sheet2!B101&amp;":H"&amp;Sheet2!D101),INDIRECT(Sheet2!$W$2&amp;"F"&amp;Sheet2!B101&amp;":F"&amp;Sheet2!D101),"",0,1),(_xlpm.kakaku+$T$2)/手数料),"")),"")</f>
        <v/>
      </c>
      <c r="X101" t="str" cm="1">
        <f t="array" aca="1" ref="X101" ca="1">IFERROR(IF(VALUE(U101)=335370,_xlfn.LET(_xlpm.con,MIN(A101,6),_xlpm.kakaku,_xlfn.XLOOKUP($Y$2:$Y$5&amp;$Z$2,INDIRECT(Sheet2!$W$2&amp;"H"&amp;Sheet2!B101&amp;":H"&amp;Sheet2!B101+_xlpm.con)&amp;INDIRECT(Sheet2!$W$2&amp;"G"&amp;Sheet2!B101&amp;":G"&amp;Sheet2!B101+_xlpm.con),INDIRECT(Sheet2!$W$2&amp;"F"&amp;Sheet2!B101&amp;":F"&amp;Sheet2!B101+_xlpm.con),"",0,1),INT(VALUE((IF(COUNT(_xlpm.kakaku)=1,_xlfn.TEXTJOIN("",,_xlpm.kakaku),LEFT(_xlfn.TEXTJOIN("/",,_xlpm.kakaku),FIND("/",_xlfn.TEXTJOIN("/",,_xlpm.kakaku))-1))+$T$2)/手数料))),""),"")</f>
        <v/>
      </c>
    </row>
    <row r="102" spans="1:24" x14ac:dyDescent="0.4">
      <c r="A102">
        <v>8</v>
      </c>
      <c r="B102">
        <v>1287</v>
      </c>
      <c r="D102">
        <v>1294</v>
      </c>
      <c r="E102" cm="1">
        <f t="array" aca="1" ref="E102" ca="1">IF(INDIRECT("Sheet1!"&amp;"B"&amp;ROW()) ="",VALUE(0),COUNTIF(INDIRECT(Sheet2!$W$2&amp;"$A:$A"),INDIRECT("Sheet1!"&amp;"B"&amp;ROW())))</f>
        <v>8</v>
      </c>
      <c r="F102" cm="1">
        <f t="array" aca="1" ref="F102" ca="1">_xlfn.LET(_xlpm.SS,_xlfn.XLOOKUP(INDIRECT("Sheet1!A"&amp;ROW()),Sheet5!A:A,Sheet5!G:G,"N",0,1),IF(OR(_xlpm.SS="N",AND(_xlpm.SS="Y",_xlfn.XLOOKUP(INDIRECT("Sheet1!A"&amp;ROW()),Sheet5!A:A,Sheet5!K:K,"N",0,1)="0")),0,1))</f>
        <v>0</v>
      </c>
      <c r="G102">
        <v>0</v>
      </c>
      <c r="L102" cm="1">
        <f t="array" aca="1" ref="L102" ca="1">_xlfn.XLOOKUP(INDIRECT("Sheet1!"&amp;"B"&amp;ROW()),INDIRECT(Sheet2!$W$2&amp;"$A:$A"),INDIRECT(Sheet2!$W$2&amp;"$D:$D"),VALUE(0),0,1)</f>
        <v>6</v>
      </c>
      <c r="M102">
        <v>0</v>
      </c>
      <c r="N102" cm="1">
        <f t="array" aca="1" ref="N102" ca="1">IFERROR(IF(AND(Sheet1!W102="",Sheet1!X102="",Sheet1!Y102=""),IF(OR(Sheet1!F102="❖",Sheet3!AC102="14:00",AND(F102=0,Sheet1!E102=""),AND(Sheet1!Q102=0,Sheet3!M102=0),AND(ABS(Sheet3!L102-Sheet1!S102)&lt;50,Sheet1!Q102=Sheet3!M102,Sheet3!AC102=VALUE(発送日))),0,1),1),0)</f>
        <v>0</v>
      </c>
      <c r="O102" cm="1">
        <f t="array" aca="1" ref="O102" ca="1">IF(INDIRECT("Sheet1!"&amp;"H"&amp;ROW())  &gt;=50,VALUE("10"),INDIRECT("A"&amp;ROW())-INDIRECT("Sheet1!"&amp;"H"&amp;ROW())  )</f>
        <v>2</v>
      </c>
      <c r="Q102">
        <v>0.85</v>
      </c>
      <c r="R102">
        <v>0.92</v>
      </c>
      <c r="S102" t="str" cm="1">
        <f t="array" aca="1" ref="S102" ca="1">IFERROR(IF(COUNTIF(V:V,"&lt;&gt;")&gt;0,V102,IF(VALUE(U102)=335370,_xlfn.LET(_xlpm.con,MIN(A102,6),_xlpm.kakaku,_xlfn.XLOOKUP($Y$2:$Y$5&amp;$Z$2,INDIRECT(Sheet2!$W$2&amp;"H"&amp;Sheet2!B102&amp;":H"&amp;Sheet2!B102+_xlpm.con)&amp;INDIRECT(Sheet2!$W$2&amp;"G"&amp;Sheet2!B102&amp;":G"&amp;Sheet2!B102+_xlpm.con),INDIRECT(Sheet2!$W$2&amp;"F"&amp;Sheet2!B102&amp;":F"&amp;Sheet2!B102+_xlpm.con),"",0,1),INT(VALUE((IF(COUNT(_xlpm.kakaku)=1,_xlfn.TEXTJOIN("",,_xlpm.kakaku),LEFT(_xlfn.TEXTJOIN("/",,_xlpm.kakaku),FIND("/",_xlfn.TEXTJOIN("/",,_xlpm.kakaku))-1))+$T$2)/手数料))),"")),"")</f>
        <v/>
      </c>
      <c r="T102">
        <v>300</v>
      </c>
      <c r="U102" t="s">
        <v>37</v>
      </c>
      <c r="V102" t="str" cm="1">
        <f t="array" aca="1" ref="V102" ca="1">IFERROR(INT(IF(VALUE(U102)=335370,_xlfn.LET(_xlpm.meika,INDEX(INDIRECT(Sheet2!$W$2&amp;"I"&amp;Sheet2!D102&amp;":P"&amp;Sheet2!D102),MATCH("在庫あり*",INDIRECT(Sheet2!$W$2&amp;"I"&amp;Sheet2!D102&amp;":P"&amp;Sheet2!D102),0)-1),_xlpm.con,MIN(A102,6),_xlpm.kakaku,_xlfn.XLOOKUP(_xlpm.meika,INDIRECT(Sheet2!$W$2&amp;"H"&amp;Sheet2!B102&amp;":H"&amp;Sheet2!D102),INDIRECT(Sheet2!$W$2&amp;"F"&amp;Sheet2!B102&amp;":F"&amp;Sheet2!D102),"",0,1),(_xlpm.kakaku+$T$2)/手数料),"")),"")</f>
        <v/>
      </c>
      <c r="X102" t="str" cm="1">
        <f t="array" aca="1" ref="X102" ca="1">IFERROR(IF(VALUE(U102)=335370,_xlfn.LET(_xlpm.con,MIN(A102,6),_xlpm.kakaku,_xlfn.XLOOKUP($Y$2:$Y$5&amp;$Z$2,INDIRECT(Sheet2!$W$2&amp;"H"&amp;Sheet2!B102&amp;":H"&amp;Sheet2!B102+_xlpm.con)&amp;INDIRECT(Sheet2!$W$2&amp;"G"&amp;Sheet2!B102&amp;":G"&amp;Sheet2!B102+_xlpm.con),INDIRECT(Sheet2!$W$2&amp;"F"&amp;Sheet2!B102&amp;":F"&amp;Sheet2!B102+_xlpm.con),"",0,1),INT(VALUE((IF(COUNT(_xlpm.kakaku)=1,_xlfn.TEXTJOIN("",,_xlpm.kakaku),LEFT(_xlfn.TEXTJOIN("/",,_xlpm.kakaku),FIND("/",_xlfn.TEXTJOIN("/",,_xlpm.kakaku))-1))+$T$2)/手数料))),""),"")</f>
        <v/>
      </c>
    </row>
    <row r="103" spans="1:24" x14ac:dyDescent="0.4">
      <c r="A103">
        <v>10</v>
      </c>
      <c r="B103">
        <v>1295</v>
      </c>
      <c r="D103">
        <v>1304</v>
      </c>
      <c r="E103" cm="1">
        <f t="array" aca="1" ref="E103" ca="1">IF(INDIRECT("Sheet1!"&amp;"B"&amp;ROW()) ="",VALUE(0),COUNTIF(INDIRECT(Sheet2!$W$2&amp;"$A:$A"),INDIRECT("Sheet1!"&amp;"B"&amp;ROW())))</f>
        <v>10</v>
      </c>
      <c r="F103" cm="1">
        <f t="array" aca="1" ref="F103" ca="1">_xlfn.LET(_xlpm.SS,_xlfn.XLOOKUP(INDIRECT("Sheet1!A"&amp;ROW()),Sheet5!A:A,Sheet5!G:G,"N",0,1),IF(OR(_xlpm.SS="N",AND(_xlpm.SS="Y",_xlfn.XLOOKUP(INDIRECT("Sheet1!A"&amp;ROW()),Sheet5!A:A,Sheet5!K:K,"N",0,1)="0")),0,1))</f>
        <v>0</v>
      </c>
      <c r="G103">
        <v>0</v>
      </c>
      <c r="L103" cm="1">
        <f t="array" aca="1" ref="L103" ca="1">_xlfn.XLOOKUP(INDIRECT("Sheet1!"&amp;"B"&amp;ROW()),INDIRECT(Sheet2!$W$2&amp;"$A:$A"),INDIRECT(Sheet2!$W$2&amp;"$D:$D"),VALUE(0),0,1)</f>
        <v>8</v>
      </c>
      <c r="M103">
        <v>0</v>
      </c>
      <c r="N103" cm="1">
        <f t="array" aca="1" ref="N103" ca="1">IFERROR(IF(AND(Sheet1!W103="",Sheet1!X103="",Sheet1!Y103=""),IF(OR(Sheet1!F103="❖",Sheet3!AC103="14:00",AND(F103=0,Sheet1!E103=""),AND(Sheet1!Q103=0,Sheet3!M103=0),AND(ABS(Sheet3!L103-Sheet1!S103)&lt;50,Sheet1!Q103=Sheet3!M103,Sheet3!AC103=VALUE(発送日))),0,1),1),0)</f>
        <v>0</v>
      </c>
      <c r="O103" cm="1">
        <f t="array" aca="1" ref="O103" ca="1">IF(INDIRECT("Sheet1!"&amp;"H"&amp;ROW())  &gt;=50,VALUE("10"),INDIRECT("A"&amp;ROW())-INDIRECT("Sheet1!"&amp;"H"&amp;ROW())  )</f>
        <v>2</v>
      </c>
      <c r="Q103">
        <v>0.85</v>
      </c>
      <c r="R103">
        <v>0.92</v>
      </c>
      <c r="S103" t="str" cm="1">
        <f t="array" aca="1" ref="S103" ca="1">IFERROR(IF(COUNTIF(V:V,"&lt;&gt;")&gt;0,V103,IF(VALUE(U103)=335370,_xlfn.LET(_xlpm.con,MIN(A103,6),_xlpm.kakaku,_xlfn.XLOOKUP($Y$2:$Y$5&amp;$Z$2,INDIRECT(Sheet2!$W$2&amp;"H"&amp;Sheet2!B103&amp;":H"&amp;Sheet2!B103+_xlpm.con)&amp;INDIRECT(Sheet2!$W$2&amp;"G"&amp;Sheet2!B103&amp;":G"&amp;Sheet2!B103+_xlpm.con),INDIRECT(Sheet2!$W$2&amp;"F"&amp;Sheet2!B103&amp;":F"&amp;Sheet2!B103+_xlpm.con),"",0,1),INT(VALUE((IF(COUNT(_xlpm.kakaku)=1,_xlfn.TEXTJOIN("",,_xlpm.kakaku),LEFT(_xlfn.TEXTJOIN("/",,_xlpm.kakaku),FIND("/",_xlfn.TEXTJOIN("/",,_xlpm.kakaku))-1))+$T$2)/手数料))),"")),"")</f>
        <v/>
      </c>
      <c r="T103">
        <v>300</v>
      </c>
      <c r="U103" t="s">
        <v>37</v>
      </c>
      <c r="V103" t="str" cm="1">
        <f t="array" aca="1" ref="V103" ca="1">IFERROR(INT(IF(VALUE(U103)=335370,_xlfn.LET(_xlpm.meika,INDEX(INDIRECT(Sheet2!$W$2&amp;"I"&amp;Sheet2!D103&amp;":P"&amp;Sheet2!D103),MATCH("在庫あり*",INDIRECT(Sheet2!$W$2&amp;"I"&amp;Sheet2!D103&amp;":P"&amp;Sheet2!D103),0)-1),_xlpm.con,MIN(A103,6),_xlpm.kakaku,_xlfn.XLOOKUP(_xlpm.meika,INDIRECT(Sheet2!$W$2&amp;"H"&amp;Sheet2!B103&amp;":H"&amp;Sheet2!D103),INDIRECT(Sheet2!$W$2&amp;"F"&amp;Sheet2!B103&amp;":F"&amp;Sheet2!D103),"",0,1),(_xlpm.kakaku+$T$2)/手数料),"")),"")</f>
        <v/>
      </c>
      <c r="X103" t="str" cm="1">
        <f t="array" aca="1" ref="X103" ca="1">IFERROR(IF(VALUE(U103)=335370,_xlfn.LET(_xlpm.con,MIN(A103,6),_xlpm.kakaku,_xlfn.XLOOKUP($Y$2:$Y$5&amp;$Z$2,INDIRECT(Sheet2!$W$2&amp;"H"&amp;Sheet2!B103&amp;":H"&amp;Sheet2!B103+_xlpm.con)&amp;INDIRECT(Sheet2!$W$2&amp;"G"&amp;Sheet2!B103&amp;":G"&amp;Sheet2!B103+_xlpm.con),INDIRECT(Sheet2!$W$2&amp;"F"&amp;Sheet2!B103&amp;":F"&amp;Sheet2!B103+_xlpm.con),"",0,1),INT(VALUE((IF(COUNT(_xlpm.kakaku)=1,_xlfn.TEXTJOIN("",,_xlpm.kakaku),LEFT(_xlfn.TEXTJOIN("/",,_xlpm.kakaku),FIND("/",_xlfn.TEXTJOIN("/",,_xlpm.kakaku))-1))+$T$2)/手数料))),""),"")</f>
        <v/>
      </c>
    </row>
    <row r="104" spans="1:24" x14ac:dyDescent="0.4">
      <c r="A104">
        <v>15</v>
      </c>
      <c r="B104">
        <v>1305</v>
      </c>
      <c r="D104">
        <v>1319</v>
      </c>
      <c r="E104" cm="1">
        <f t="array" aca="1" ref="E104" ca="1">IF(INDIRECT("Sheet1!"&amp;"B"&amp;ROW()) ="",VALUE(0),COUNTIF(INDIRECT(Sheet2!$W$2&amp;"$A:$A"),INDIRECT("Sheet1!"&amp;"B"&amp;ROW())))</f>
        <v>15</v>
      </c>
      <c r="F104" cm="1">
        <f t="array" aca="1" ref="F104" ca="1">_xlfn.LET(_xlpm.SS,_xlfn.XLOOKUP(INDIRECT("Sheet1!A"&amp;ROW()),Sheet5!A:A,Sheet5!G:G,"N",0,1),IF(OR(_xlpm.SS="N",AND(_xlpm.SS="Y",_xlfn.XLOOKUP(INDIRECT("Sheet1!A"&amp;ROW()),Sheet5!A:A,Sheet5!K:K,"N",0,1)="0")),0,1))</f>
        <v>0</v>
      </c>
      <c r="G104">
        <v>0</v>
      </c>
      <c r="L104" cm="1">
        <f t="array" aca="1" ref="L104" ca="1">_xlfn.XLOOKUP(INDIRECT("Sheet1!"&amp;"B"&amp;ROW()),INDIRECT(Sheet2!$W$2&amp;"$A:$A"),INDIRECT(Sheet2!$W$2&amp;"$D:$D"),VALUE(0),0,1)</f>
        <v>11</v>
      </c>
      <c r="M104">
        <v>0</v>
      </c>
      <c r="N104" cm="1">
        <f t="array" aca="1" ref="N104" ca="1">IFERROR(IF(AND(Sheet1!W104="",Sheet1!X104="",Sheet1!Y104=""),IF(OR(Sheet1!F104="❖",Sheet3!AC104="14:00",AND(F104=0,Sheet1!E104=""),AND(Sheet1!Q104=0,Sheet3!M104=0),AND(ABS(Sheet3!L104-Sheet1!S104)&lt;50,Sheet1!Q104=Sheet3!M104,Sheet3!AC104=VALUE(発送日))),0,1),1),0)</f>
        <v>0</v>
      </c>
      <c r="O104" cm="1">
        <f t="array" aca="1" ref="O104" ca="1">IF(INDIRECT("Sheet1!"&amp;"H"&amp;ROW())  &gt;=50,VALUE("10"),INDIRECT("A"&amp;ROW())-INDIRECT("Sheet1!"&amp;"H"&amp;ROW())  )</f>
        <v>4</v>
      </c>
      <c r="Q104">
        <v>0.85</v>
      </c>
      <c r="R104">
        <v>0.92</v>
      </c>
      <c r="S104" t="str" cm="1">
        <f t="array" aca="1" ref="S104" ca="1">IFERROR(IF(COUNTIF(V:V,"&lt;&gt;")&gt;0,V104,IF(VALUE(U104)=335370,_xlfn.LET(_xlpm.con,MIN(A104,6),_xlpm.kakaku,_xlfn.XLOOKUP($Y$2:$Y$5&amp;$Z$2,INDIRECT(Sheet2!$W$2&amp;"H"&amp;Sheet2!B104&amp;":H"&amp;Sheet2!B104+_xlpm.con)&amp;INDIRECT(Sheet2!$W$2&amp;"G"&amp;Sheet2!B104&amp;":G"&amp;Sheet2!B104+_xlpm.con),INDIRECT(Sheet2!$W$2&amp;"F"&amp;Sheet2!B104&amp;":F"&amp;Sheet2!B104+_xlpm.con),"",0,1),INT(VALUE((IF(COUNT(_xlpm.kakaku)=1,_xlfn.TEXTJOIN("",,_xlpm.kakaku),LEFT(_xlfn.TEXTJOIN("/",,_xlpm.kakaku),FIND("/",_xlfn.TEXTJOIN("/",,_xlpm.kakaku))-1))+$T$2)/手数料))),"")),"")</f>
        <v/>
      </c>
      <c r="T104">
        <v>300</v>
      </c>
      <c r="U104" t="s">
        <v>37</v>
      </c>
      <c r="V104" t="str" cm="1">
        <f t="array" aca="1" ref="V104" ca="1">IFERROR(INT(IF(VALUE(U104)=335370,_xlfn.LET(_xlpm.meika,INDEX(INDIRECT(Sheet2!$W$2&amp;"I"&amp;Sheet2!D104&amp;":P"&amp;Sheet2!D104),MATCH("在庫あり*",INDIRECT(Sheet2!$W$2&amp;"I"&amp;Sheet2!D104&amp;":P"&amp;Sheet2!D104),0)-1),_xlpm.con,MIN(A104,6),_xlpm.kakaku,_xlfn.XLOOKUP(_xlpm.meika,INDIRECT(Sheet2!$W$2&amp;"H"&amp;Sheet2!B104&amp;":H"&amp;Sheet2!D104),INDIRECT(Sheet2!$W$2&amp;"F"&amp;Sheet2!B104&amp;":F"&amp;Sheet2!D104),"",0,1),(_xlpm.kakaku+$T$2)/手数料),"")),"")</f>
        <v/>
      </c>
      <c r="X104" t="str" cm="1">
        <f t="array" aca="1" ref="X104" ca="1">IFERROR(IF(VALUE(U104)=335370,_xlfn.LET(_xlpm.con,MIN(A104,6),_xlpm.kakaku,_xlfn.XLOOKUP($Y$2:$Y$5&amp;$Z$2,INDIRECT(Sheet2!$W$2&amp;"H"&amp;Sheet2!B104&amp;":H"&amp;Sheet2!B104+_xlpm.con)&amp;INDIRECT(Sheet2!$W$2&amp;"G"&amp;Sheet2!B104&amp;":G"&amp;Sheet2!B104+_xlpm.con),INDIRECT(Sheet2!$W$2&amp;"F"&amp;Sheet2!B104&amp;":F"&amp;Sheet2!B104+_xlpm.con),"",0,1),INT(VALUE((IF(COUNT(_xlpm.kakaku)=1,_xlfn.TEXTJOIN("",,_xlpm.kakaku),LEFT(_xlfn.TEXTJOIN("/",,_xlpm.kakaku),FIND("/",_xlfn.TEXTJOIN("/",,_xlpm.kakaku))-1))+$T$2)/手数料))),""),"")</f>
        <v/>
      </c>
    </row>
    <row r="105" spans="1:24" x14ac:dyDescent="0.4">
      <c r="A105">
        <v>8</v>
      </c>
      <c r="B105">
        <v>1320</v>
      </c>
      <c r="D105">
        <v>1327</v>
      </c>
      <c r="E105" cm="1">
        <f t="array" aca="1" ref="E105" ca="1">IF(INDIRECT("Sheet1!"&amp;"B"&amp;ROW()) ="",VALUE(0),COUNTIF(INDIRECT(Sheet2!$W$2&amp;"$A:$A"),INDIRECT("Sheet1!"&amp;"B"&amp;ROW())))</f>
        <v>8</v>
      </c>
      <c r="F105" cm="1">
        <f t="array" aca="1" ref="F105" ca="1">_xlfn.LET(_xlpm.SS,_xlfn.XLOOKUP(INDIRECT("Sheet1!A"&amp;ROW()),Sheet5!A:A,Sheet5!G:G,"N",0,1),IF(OR(_xlpm.SS="N",AND(_xlpm.SS="Y",_xlfn.XLOOKUP(INDIRECT("Sheet1!A"&amp;ROW()),Sheet5!A:A,Sheet5!K:K,"N",0,1)="0")),0,1))</f>
        <v>0</v>
      </c>
      <c r="G105">
        <v>0</v>
      </c>
      <c r="L105" cm="1">
        <f t="array" aca="1" ref="L105" ca="1">_xlfn.XLOOKUP(INDIRECT("Sheet1!"&amp;"B"&amp;ROW()),INDIRECT(Sheet2!$W$2&amp;"$A:$A"),INDIRECT(Sheet2!$W$2&amp;"$D:$D"),VALUE(0),0,1)</f>
        <v>6</v>
      </c>
      <c r="M105">
        <v>0</v>
      </c>
      <c r="N105" cm="1">
        <f t="array" aca="1" ref="N105" ca="1">IFERROR(IF(AND(Sheet1!W105="",Sheet1!X105="",Sheet1!Y105=""),IF(OR(Sheet1!F105="❖",Sheet3!AC105="14:00",AND(F105=0,Sheet1!E105=""),AND(Sheet1!Q105=0,Sheet3!M105=0),AND(ABS(Sheet3!L105-Sheet1!S105)&lt;50,Sheet1!Q105=Sheet3!M105,Sheet3!AC105=VALUE(発送日))),0,1),1),0)</f>
        <v>0</v>
      </c>
      <c r="O105" cm="1">
        <f t="array" aca="1" ref="O105" ca="1">IF(INDIRECT("Sheet1!"&amp;"H"&amp;ROW())  &gt;=50,VALUE("10"),INDIRECT("A"&amp;ROW())-INDIRECT("Sheet1!"&amp;"H"&amp;ROW())  )</f>
        <v>2</v>
      </c>
      <c r="Q105">
        <v>0.85</v>
      </c>
      <c r="R105">
        <v>0.92</v>
      </c>
      <c r="S105" t="str" cm="1">
        <f t="array" aca="1" ref="S105" ca="1">IFERROR(IF(COUNTIF(V:V,"&lt;&gt;")&gt;0,V105,IF(VALUE(U105)=335370,_xlfn.LET(_xlpm.con,MIN(A105,6),_xlpm.kakaku,_xlfn.XLOOKUP($Y$2:$Y$5&amp;$Z$2,INDIRECT(Sheet2!$W$2&amp;"H"&amp;Sheet2!B105&amp;":H"&amp;Sheet2!B105+_xlpm.con)&amp;INDIRECT(Sheet2!$W$2&amp;"G"&amp;Sheet2!B105&amp;":G"&amp;Sheet2!B105+_xlpm.con),INDIRECT(Sheet2!$W$2&amp;"F"&amp;Sheet2!B105&amp;":F"&amp;Sheet2!B105+_xlpm.con),"",0,1),INT(VALUE((IF(COUNT(_xlpm.kakaku)=1,_xlfn.TEXTJOIN("",,_xlpm.kakaku),LEFT(_xlfn.TEXTJOIN("/",,_xlpm.kakaku),FIND("/",_xlfn.TEXTJOIN("/",,_xlpm.kakaku))-1))+$T$2)/手数料))),"")),"")</f>
        <v/>
      </c>
      <c r="T105">
        <v>300</v>
      </c>
      <c r="U105" t="s">
        <v>37</v>
      </c>
      <c r="V105" t="str" cm="1">
        <f t="array" aca="1" ref="V105" ca="1">IFERROR(INT(IF(VALUE(U105)=335370,_xlfn.LET(_xlpm.meika,INDEX(INDIRECT(Sheet2!$W$2&amp;"I"&amp;Sheet2!D105&amp;":P"&amp;Sheet2!D105),MATCH("在庫あり*",INDIRECT(Sheet2!$W$2&amp;"I"&amp;Sheet2!D105&amp;":P"&amp;Sheet2!D105),0)-1),_xlpm.con,MIN(A105,6),_xlpm.kakaku,_xlfn.XLOOKUP(_xlpm.meika,INDIRECT(Sheet2!$W$2&amp;"H"&amp;Sheet2!B105&amp;":H"&amp;Sheet2!D105),INDIRECT(Sheet2!$W$2&amp;"F"&amp;Sheet2!B105&amp;":F"&amp;Sheet2!D105),"",0,1),(_xlpm.kakaku+$T$2)/手数料),"")),"")</f>
        <v/>
      </c>
      <c r="X105" t="str" cm="1">
        <f t="array" aca="1" ref="X105" ca="1">IFERROR(IF(VALUE(U105)=335370,_xlfn.LET(_xlpm.con,MIN(A105,6),_xlpm.kakaku,_xlfn.XLOOKUP($Y$2:$Y$5&amp;$Z$2,INDIRECT(Sheet2!$W$2&amp;"H"&amp;Sheet2!B105&amp;":H"&amp;Sheet2!B105+_xlpm.con)&amp;INDIRECT(Sheet2!$W$2&amp;"G"&amp;Sheet2!B105&amp;":G"&amp;Sheet2!B105+_xlpm.con),INDIRECT(Sheet2!$W$2&amp;"F"&amp;Sheet2!B105&amp;":F"&amp;Sheet2!B105+_xlpm.con),"",0,1),INT(VALUE((IF(COUNT(_xlpm.kakaku)=1,_xlfn.TEXTJOIN("",,_xlpm.kakaku),LEFT(_xlfn.TEXTJOIN("/",,_xlpm.kakaku),FIND("/",_xlfn.TEXTJOIN("/",,_xlpm.kakaku))-1))+$T$2)/手数料))),""),"")</f>
        <v/>
      </c>
    </row>
    <row r="106" spans="1:24" x14ac:dyDescent="0.4">
      <c r="A106">
        <v>16</v>
      </c>
      <c r="B106">
        <v>1328</v>
      </c>
      <c r="D106">
        <v>1343</v>
      </c>
      <c r="E106" cm="1">
        <f t="array" aca="1" ref="E106" ca="1">IF(INDIRECT("Sheet1!"&amp;"B"&amp;ROW()) ="",VALUE(0),COUNTIF(INDIRECT(Sheet2!$W$2&amp;"$A:$A"),INDIRECT("Sheet1!"&amp;"B"&amp;ROW())))</f>
        <v>16</v>
      </c>
      <c r="F106" cm="1">
        <f t="array" aca="1" ref="F106" ca="1">_xlfn.LET(_xlpm.SS,_xlfn.XLOOKUP(INDIRECT("Sheet1!A"&amp;ROW()),Sheet5!A:A,Sheet5!G:G,"N",0,1),IF(OR(_xlpm.SS="N",AND(_xlpm.SS="Y",_xlfn.XLOOKUP(INDIRECT("Sheet1!A"&amp;ROW()),Sheet5!A:A,Sheet5!K:K,"N",0,1)="0")),0,1))</f>
        <v>0</v>
      </c>
      <c r="G106">
        <v>0</v>
      </c>
      <c r="L106" cm="1">
        <f t="array" aca="1" ref="L106" ca="1">_xlfn.XLOOKUP(INDIRECT("Sheet1!"&amp;"B"&amp;ROW()),INDIRECT(Sheet2!$W$2&amp;"$A:$A"),INDIRECT(Sheet2!$W$2&amp;"$D:$D"),VALUE(0),0,1)</f>
        <v>12</v>
      </c>
      <c r="M106">
        <v>0</v>
      </c>
      <c r="N106" cm="1">
        <f t="array" aca="1" ref="N106" ca="1">IFERROR(IF(AND(Sheet1!W106="",Sheet1!X106="",Sheet1!Y106=""),IF(OR(Sheet1!F106="❖",Sheet3!AC106="14:00",AND(F106=0,Sheet1!E106=""),AND(Sheet1!Q106=0,Sheet3!M106=0),AND(ABS(Sheet3!L106-Sheet1!S106)&lt;50,Sheet1!Q106=Sheet3!M106,Sheet3!AC106=VALUE(発送日))),0,1),1),0)</f>
        <v>0</v>
      </c>
      <c r="O106" cm="1">
        <f t="array" aca="1" ref="O106" ca="1">IF(INDIRECT("Sheet1!"&amp;"H"&amp;ROW())  &gt;=50,VALUE("10"),INDIRECT("A"&amp;ROW())-INDIRECT("Sheet1!"&amp;"H"&amp;ROW())  )</f>
        <v>4</v>
      </c>
      <c r="Q106">
        <v>0.85</v>
      </c>
      <c r="R106">
        <v>0.92</v>
      </c>
      <c r="S106" t="str" cm="1">
        <f t="array" aca="1" ref="S106" ca="1">IFERROR(IF(COUNTIF(V:V,"&lt;&gt;")&gt;0,V106,IF(VALUE(U106)=335370,_xlfn.LET(_xlpm.con,MIN(A106,6),_xlpm.kakaku,_xlfn.XLOOKUP($Y$2:$Y$5&amp;$Z$2,INDIRECT(Sheet2!$W$2&amp;"H"&amp;Sheet2!B106&amp;":H"&amp;Sheet2!B106+_xlpm.con)&amp;INDIRECT(Sheet2!$W$2&amp;"G"&amp;Sheet2!B106&amp;":G"&amp;Sheet2!B106+_xlpm.con),INDIRECT(Sheet2!$W$2&amp;"F"&amp;Sheet2!B106&amp;":F"&amp;Sheet2!B106+_xlpm.con),"",0,1),INT(VALUE((IF(COUNT(_xlpm.kakaku)=1,_xlfn.TEXTJOIN("",,_xlpm.kakaku),LEFT(_xlfn.TEXTJOIN("/",,_xlpm.kakaku),FIND("/",_xlfn.TEXTJOIN("/",,_xlpm.kakaku))-1))+$T$2)/手数料))),"")),"")</f>
        <v/>
      </c>
      <c r="T106">
        <v>300</v>
      </c>
      <c r="U106" t="s">
        <v>37</v>
      </c>
      <c r="V106" t="str" cm="1">
        <f t="array" aca="1" ref="V106" ca="1">IFERROR(INT(IF(VALUE(U106)=335370,_xlfn.LET(_xlpm.meika,INDEX(INDIRECT(Sheet2!$W$2&amp;"I"&amp;Sheet2!D106&amp;":P"&amp;Sheet2!D106),MATCH("在庫あり*",INDIRECT(Sheet2!$W$2&amp;"I"&amp;Sheet2!D106&amp;":P"&amp;Sheet2!D106),0)-1),_xlpm.con,MIN(A106,6),_xlpm.kakaku,_xlfn.XLOOKUP(_xlpm.meika,INDIRECT(Sheet2!$W$2&amp;"H"&amp;Sheet2!B106&amp;":H"&amp;Sheet2!D106),INDIRECT(Sheet2!$W$2&amp;"F"&amp;Sheet2!B106&amp;":F"&amp;Sheet2!D106),"",0,1),(_xlpm.kakaku+$T$2)/手数料),"")),"")</f>
        <v/>
      </c>
      <c r="X106" t="str" cm="1">
        <f t="array" aca="1" ref="X106" ca="1">IFERROR(IF(VALUE(U106)=335370,_xlfn.LET(_xlpm.con,MIN(A106,6),_xlpm.kakaku,_xlfn.XLOOKUP($Y$2:$Y$5&amp;$Z$2,INDIRECT(Sheet2!$W$2&amp;"H"&amp;Sheet2!B106&amp;":H"&amp;Sheet2!B106+_xlpm.con)&amp;INDIRECT(Sheet2!$W$2&amp;"G"&amp;Sheet2!B106&amp;":G"&amp;Sheet2!B106+_xlpm.con),INDIRECT(Sheet2!$W$2&amp;"F"&amp;Sheet2!B106&amp;":F"&amp;Sheet2!B106+_xlpm.con),"",0,1),INT(VALUE((IF(COUNT(_xlpm.kakaku)=1,_xlfn.TEXTJOIN("",,_xlpm.kakaku),LEFT(_xlfn.TEXTJOIN("/",,_xlpm.kakaku),FIND("/",_xlfn.TEXTJOIN("/",,_xlpm.kakaku))-1))+$T$2)/手数料))),""),"")</f>
        <v/>
      </c>
    </row>
    <row r="107" spans="1:24" x14ac:dyDescent="0.4">
      <c r="A107">
        <v>7</v>
      </c>
      <c r="B107">
        <v>1344</v>
      </c>
      <c r="D107">
        <v>1350</v>
      </c>
      <c r="E107" cm="1">
        <f t="array" aca="1" ref="E107" ca="1">IF(INDIRECT("Sheet1!"&amp;"B"&amp;ROW()) ="",VALUE(0),COUNTIF(INDIRECT(Sheet2!$W$2&amp;"$A:$A"),INDIRECT("Sheet1!"&amp;"B"&amp;ROW())))</f>
        <v>7</v>
      </c>
      <c r="F107" cm="1">
        <f t="array" aca="1" ref="F107" ca="1">_xlfn.LET(_xlpm.SS,_xlfn.XLOOKUP(INDIRECT("Sheet1!A"&amp;ROW()),Sheet5!A:A,Sheet5!G:G,"N",0,1),IF(OR(_xlpm.SS="N",AND(_xlpm.SS="Y",_xlfn.XLOOKUP(INDIRECT("Sheet1!A"&amp;ROW()),Sheet5!A:A,Sheet5!K:K,"N",0,1)="0")),0,1))</f>
        <v>0</v>
      </c>
      <c r="G107">
        <v>0</v>
      </c>
      <c r="L107" cm="1">
        <f t="array" aca="1" ref="L107" ca="1">_xlfn.XLOOKUP(INDIRECT("Sheet1!"&amp;"B"&amp;ROW()),INDIRECT(Sheet2!$W$2&amp;"$A:$A"),INDIRECT(Sheet2!$W$2&amp;"$D:$D"),VALUE(0),0,1)</f>
        <v>5</v>
      </c>
      <c r="M107">
        <v>0</v>
      </c>
      <c r="N107" cm="1">
        <f t="array" aca="1" ref="N107" ca="1">IFERROR(IF(AND(Sheet1!W107="",Sheet1!X107="",Sheet1!Y107=""),IF(OR(Sheet1!F107="❖",Sheet3!AC107="14:00",AND(F107=0,Sheet1!E107=""),AND(Sheet1!Q107=0,Sheet3!M107=0),AND(ABS(Sheet3!L107-Sheet1!S107)&lt;50,Sheet1!Q107=Sheet3!M107,Sheet3!AC107=VALUE(発送日))),0,1),1),0)</f>
        <v>0</v>
      </c>
      <c r="O107" cm="1">
        <f t="array" aca="1" ref="O107" ca="1">IF(INDIRECT("Sheet1!"&amp;"H"&amp;ROW())  &gt;=50,VALUE("10"),INDIRECT("A"&amp;ROW())-INDIRECT("Sheet1!"&amp;"H"&amp;ROW())  )</f>
        <v>2</v>
      </c>
      <c r="Q107">
        <v>0.85</v>
      </c>
      <c r="R107">
        <v>0.92</v>
      </c>
      <c r="S107" t="str" cm="1">
        <f t="array" aca="1" ref="S107" ca="1">IFERROR(IF(COUNTIF(V:V,"&lt;&gt;")&gt;0,V107,IF(VALUE(U107)=335370,_xlfn.LET(_xlpm.con,MIN(A107,6),_xlpm.kakaku,_xlfn.XLOOKUP($Y$2:$Y$5&amp;$Z$2,INDIRECT(Sheet2!$W$2&amp;"H"&amp;Sheet2!B107&amp;":H"&amp;Sheet2!B107+_xlpm.con)&amp;INDIRECT(Sheet2!$W$2&amp;"G"&amp;Sheet2!B107&amp;":G"&amp;Sheet2!B107+_xlpm.con),INDIRECT(Sheet2!$W$2&amp;"F"&amp;Sheet2!B107&amp;":F"&amp;Sheet2!B107+_xlpm.con),"",0,1),INT(VALUE((IF(COUNT(_xlpm.kakaku)=1,_xlfn.TEXTJOIN("",,_xlpm.kakaku),LEFT(_xlfn.TEXTJOIN("/",,_xlpm.kakaku),FIND("/",_xlfn.TEXTJOIN("/",,_xlpm.kakaku))-1))+$T$2)/手数料))),"")),"")</f>
        <v/>
      </c>
      <c r="T107">
        <v>300</v>
      </c>
      <c r="U107" t="s">
        <v>37</v>
      </c>
      <c r="V107" t="str" cm="1">
        <f t="array" aca="1" ref="V107" ca="1">IFERROR(INT(IF(VALUE(U107)=335370,_xlfn.LET(_xlpm.meika,INDEX(INDIRECT(Sheet2!$W$2&amp;"I"&amp;Sheet2!D107&amp;":P"&amp;Sheet2!D107),MATCH("在庫あり*",INDIRECT(Sheet2!$W$2&amp;"I"&amp;Sheet2!D107&amp;":P"&amp;Sheet2!D107),0)-1),_xlpm.con,MIN(A107,6),_xlpm.kakaku,_xlfn.XLOOKUP(_xlpm.meika,INDIRECT(Sheet2!$W$2&amp;"H"&amp;Sheet2!B107&amp;":H"&amp;Sheet2!D107),INDIRECT(Sheet2!$W$2&amp;"F"&amp;Sheet2!B107&amp;":F"&amp;Sheet2!D107),"",0,1),(_xlpm.kakaku+$T$2)/手数料),"")),"")</f>
        <v/>
      </c>
      <c r="X107" t="str" cm="1">
        <f t="array" aca="1" ref="X107" ca="1">IFERROR(IF(VALUE(U107)=335370,_xlfn.LET(_xlpm.con,MIN(A107,6),_xlpm.kakaku,_xlfn.XLOOKUP($Y$2:$Y$5&amp;$Z$2,INDIRECT(Sheet2!$W$2&amp;"H"&amp;Sheet2!B107&amp;":H"&amp;Sheet2!B107+_xlpm.con)&amp;INDIRECT(Sheet2!$W$2&amp;"G"&amp;Sheet2!B107&amp;":G"&amp;Sheet2!B107+_xlpm.con),INDIRECT(Sheet2!$W$2&amp;"F"&amp;Sheet2!B107&amp;":F"&amp;Sheet2!B107+_xlpm.con),"",0,1),INT(VALUE((IF(COUNT(_xlpm.kakaku)=1,_xlfn.TEXTJOIN("",,_xlpm.kakaku),LEFT(_xlfn.TEXTJOIN("/",,_xlpm.kakaku),FIND("/",_xlfn.TEXTJOIN("/",,_xlpm.kakaku))-1))+$T$2)/手数料))),""),"")</f>
        <v/>
      </c>
    </row>
    <row r="108" spans="1:24" x14ac:dyDescent="0.4">
      <c r="A108">
        <v>15</v>
      </c>
      <c r="B108">
        <v>1351</v>
      </c>
      <c r="D108">
        <v>1365</v>
      </c>
      <c r="E108" cm="1">
        <f t="array" aca="1" ref="E108" ca="1">IF(INDIRECT("Sheet1!"&amp;"B"&amp;ROW()) ="",VALUE(0),COUNTIF(INDIRECT(Sheet2!$W$2&amp;"$A:$A"),INDIRECT("Sheet1!"&amp;"B"&amp;ROW())))</f>
        <v>15</v>
      </c>
      <c r="F108" cm="1">
        <f t="array" aca="1" ref="F108" ca="1">_xlfn.LET(_xlpm.SS,_xlfn.XLOOKUP(INDIRECT("Sheet1!A"&amp;ROW()),Sheet5!A:A,Sheet5!G:G,"N",0,1),IF(OR(_xlpm.SS="N",AND(_xlpm.SS="Y",_xlfn.XLOOKUP(INDIRECT("Sheet1!A"&amp;ROW()),Sheet5!A:A,Sheet5!K:K,"N",0,1)="0")),0,1))</f>
        <v>0</v>
      </c>
      <c r="G108">
        <v>0</v>
      </c>
      <c r="L108" cm="1">
        <f t="array" aca="1" ref="L108" ca="1">_xlfn.XLOOKUP(INDIRECT("Sheet1!"&amp;"B"&amp;ROW()),INDIRECT(Sheet2!$W$2&amp;"$A:$A"),INDIRECT(Sheet2!$W$2&amp;"$D:$D"),VALUE(0),0,1)</f>
        <v>11</v>
      </c>
      <c r="M108">
        <v>0</v>
      </c>
      <c r="N108" cm="1">
        <f t="array" aca="1" ref="N108" ca="1">IFERROR(IF(AND(Sheet1!W108="",Sheet1!X108="",Sheet1!Y108=""),IF(OR(Sheet1!F108="❖",Sheet3!AC108="14:00",AND(F108=0,Sheet1!E108=""),AND(Sheet1!Q108=0,Sheet3!M108=0),AND(ABS(Sheet3!L108-Sheet1!S108)&lt;50,Sheet1!Q108=Sheet3!M108,Sheet3!AC108=VALUE(発送日))),0,1),1),0)</f>
        <v>0</v>
      </c>
      <c r="O108" cm="1">
        <f t="array" aca="1" ref="O108" ca="1">IF(INDIRECT("Sheet1!"&amp;"H"&amp;ROW())  &gt;=50,VALUE("10"),INDIRECT("A"&amp;ROW())-INDIRECT("Sheet1!"&amp;"H"&amp;ROW())  )</f>
        <v>4</v>
      </c>
      <c r="Q108">
        <v>0.85</v>
      </c>
      <c r="R108">
        <v>0.92</v>
      </c>
      <c r="S108" t="str" cm="1">
        <f t="array" aca="1" ref="S108" ca="1">IFERROR(IF(COUNTIF(V:V,"&lt;&gt;")&gt;0,V108,IF(VALUE(U108)=335370,_xlfn.LET(_xlpm.con,MIN(A108,6),_xlpm.kakaku,_xlfn.XLOOKUP($Y$2:$Y$5&amp;$Z$2,INDIRECT(Sheet2!$W$2&amp;"H"&amp;Sheet2!B108&amp;":H"&amp;Sheet2!B108+_xlpm.con)&amp;INDIRECT(Sheet2!$W$2&amp;"G"&amp;Sheet2!B108&amp;":G"&amp;Sheet2!B108+_xlpm.con),INDIRECT(Sheet2!$W$2&amp;"F"&amp;Sheet2!B108&amp;":F"&amp;Sheet2!B108+_xlpm.con),"",0,1),INT(VALUE((IF(COUNT(_xlpm.kakaku)=1,_xlfn.TEXTJOIN("",,_xlpm.kakaku),LEFT(_xlfn.TEXTJOIN("/",,_xlpm.kakaku),FIND("/",_xlfn.TEXTJOIN("/",,_xlpm.kakaku))-1))+$T$2)/手数料))),"")),"")</f>
        <v/>
      </c>
      <c r="T108">
        <v>300</v>
      </c>
      <c r="U108" t="s">
        <v>37</v>
      </c>
      <c r="V108" t="str" cm="1">
        <f t="array" aca="1" ref="V108" ca="1">IFERROR(INT(IF(VALUE(U108)=335370,_xlfn.LET(_xlpm.meika,INDEX(INDIRECT(Sheet2!$W$2&amp;"I"&amp;Sheet2!D108&amp;":P"&amp;Sheet2!D108),MATCH("在庫あり*",INDIRECT(Sheet2!$W$2&amp;"I"&amp;Sheet2!D108&amp;":P"&amp;Sheet2!D108),0)-1),_xlpm.con,MIN(A108,6),_xlpm.kakaku,_xlfn.XLOOKUP(_xlpm.meika,INDIRECT(Sheet2!$W$2&amp;"H"&amp;Sheet2!B108&amp;":H"&amp;Sheet2!D108),INDIRECT(Sheet2!$W$2&amp;"F"&amp;Sheet2!B108&amp;":F"&amp;Sheet2!D108),"",0,1),(_xlpm.kakaku+$T$2)/手数料),"")),"")</f>
        <v/>
      </c>
      <c r="X108" t="str" cm="1">
        <f t="array" aca="1" ref="X108" ca="1">IFERROR(IF(VALUE(U108)=335370,_xlfn.LET(_xlpm.con,MIN(A108,6),_xlpm.kakaku,_xlfn.XLOOKUP($Y$2:$Y$5&amp;$Z$2,INDIRECT(Sheet2!$W$2&amp;"H"&amp;Sheet2!B108&amp;":H"&amp;Sheet2!B108+_xlpm.con)&amp;INDIRECT(Sheet2!$W$2&amp;"G"&amp;Sheet2!B108&amp;":G"&amp;Sheet2!B108+_xlpm.con),INDIRECT(Sheet2!$W$2&amp;"F"&amp;Sheet2!B108&amp;":F"&amp;Sheet2!B108+_xlpm.con),"",0,1),INT(VALUE((IF(COUNT(_xlpm.kakaku)=1,_xlfn.TEXTJOIN("",,_xlpm.kakaku),LEFT(_xlfn.TEXTJOIN("/",,_xlpm.kakaku),FIND("/",_xlfn.TEXTJOIN("/",,_xlpm.kakaku))-1))+$T$2)/手数料))),""),"")</f>
        <v/>
      </c>
    </row>
    <row r="109" spans="1:24" x14ac:dyDescent="0.4">
      <c r="A109">
        <v>9</v>
      </c>
      <c r="B109">
        <v>1366</v>
      </c>
      <c r="D109">
        <v>1374</v>
      </c>
      <c r="E109" cm="1">
        <f t="array" aca="1" ref="E109" ca="1">IF(INDIRECT("Sheet1!"&amp;"B"&amp;ROW()) ="",VALUE(0),COUNTIF(INDIRECT(Sheet2!$W$2&amp;"$A:$A"),INDIRECT("Sheet1!"&amp;"B"&amp;ROW())))</f>
        <v>9</v>
      </c>
      <c r="F109" cm="1">
        <f t="array" aca="1" ref="F109" ca="1">_xlfn.LET(_xlpm.SS,_xlfn.XLOOKUP(INDIRECT("Sheet1!A"&amp;ROW()),Sheet5!A:A,Sheet5!G:G,"N",0,1),IF(OR(_xlpm.SS="N",AND(_xlpm.SS="Y",_xlfn.XLOOKUP(INDIRECT("Sheet1!A"&amp;ROW()),Sheet5!A:A,Sheet5!K:K,"N",0,1)="0")),0,1))</f>
        <v>0</v>
      </c>
      <c r="G109">
        <v>0</v>
      </c>
      <c r="L109" cm="1">
        <f t="array" aca="1" ref="L109" ca="1">_xlfn.XLOOKUP(INDIRECT("Sheet1!"&amp;"B"&amp;ROW()),INDIRECT(Sheet2!$W$2&amp;"$A:$A"),INDIRECT(Sheet2!$W$2&amp;"$D:$D"),VALUE(0),0,1)</f>
        <v>7</v>
      </c>
      <c r="M109">
        <v>0</v>
      </c>
      <c r="N109" cm="1">
        <f t="array" aca="1" ref="N109" ca="1">IFERROR(IF(AND(Sheet1!W109="",Sheet1!X109="",Sheet1!Y109=""),IF(OR(Sheet1!F109="❖",Sheet3!AC109="14:00",AND(F109=0,Sheet1!E109=""),AND(Sheet1!Q109=0,Sheet3!M109=0),AND(ABS(Sheet3!L109-Sheet1!S109)&lt;50,Sheet1!Q109=Sheet3!M109,Sheet3!AC109=VALUE(発送日))),0,1),1),0)</f>
        <v>0</v>
      </c>
      <c r="O109" cm="1">
        <f t="array" aca="1" ref="O109" ca="1">IF(INDIRECT("Sheet1!"&amp;"H"&amp;ROW())  &gt;=50,VALUE("10"),INDIRECT("A"&amp;ROW())-INDIRECT("Sheet1!"&amp;"H"&amp;ROW())  )</f>
        <v>2</v>
      </c>
      <c r="Q109">
        <v>0.85</v>
      </c>
      <c r="R109">
        <v>0.92</v>
      </c>
      <c r="S109" t="str" cm="1">
        <f t="array" aca="1" ref="S109" ca="1">IFERROR(IF(COUNTIF(V:V,"&lt;&gt;")&gt;0,V109,IF(VALUE(U109)=335370,_xlfn.LET(_xlpm.con,MIN(A109,6),_xlpm.kakaku,_xlfn.XLOOKUP($Y$2:$Y$5&amp;$Z$2,INDIRECT(Sheet2!$W$2&amp;"H"&amp;Sheet2!B109&amp;":H"&amp;Sheet2!B109+_xlpm.con)&amp;INDIRECT(Sheet2!$W$2&amp;"G"&amp;Sheet2!B109&amp;":G"&amp;Sheet2!B109+_xlpm.con),INDIRECT(Sheet2!$W$2&amp;"F"&amp;Sheet2!B109&amp;":F"&amp;Sheet2!B109+_xlpm.con),"",0,1),INT(VALUE((IF(COUNT(_xlpm.kakaku)=1,_xlfn.TEXTJOIN("",,_xlpm.kakaku),LEFT(_xlfn.TEXTJOIN("/",,_xlpm.kakaku),FIND("/",_xlfn.TEXTJOIN("/",,_xlpm.kakaku))-1))+$T$2)/手数料))),"")),"")</f>
        <v/>
      </c>
      <c r="T109">
        <v>300</v>
      </c>
      <c r="U109" t="s">
        <v>37</v>
      </c>
      <c r="V109" t="str" cm="1">
        <f t="array" aca="1" ref="V109" ca="1">IFERROR(INT(IF(VALUE(U109)=335370,_xlfn.LET(_xlpm.meika,INDEX(INDIRECT(Sheet2!$W$2&amp;"I"&amp;Sheet2!D109&amp;":P"&amp;Sheet2!D109),MATCH("在庫あり*",INDIRECT(Sheet2!$W$2&amp;"I"&amp;Sheet2!D109&amp;":P"&amp;Sheet2!D109),0)-1),_xlpm.con,MIN(A109,6),_xlpm.kakaku,_xlfn.XLOOKUP(_xlpm.meika,INDIRECT(Sheet2!$W$2&amp;"H"&amp;Sheet2!B109&amp;":H"&amp;Sheet2!D109),INDIRECT(Sheet2!$W$2&amp;"F"&amp;Sheet2!B109&amp;":F"&amp;Sheet2!D109),"",0,1),(_xlpm.kakaku+$T$2)/手数料),"")),"")</f>
        <v/>
      </c>
      <c r="X109" t="str" cm="1">
        <f t="array" aca="1" ref="X109" ca="1">IFERROR(IF(VALUE(U109)=335370,_xlfn.LET(_xlpm.con,MIN(A109,6),_xlpm.kakaku,_xlfn.XLOOKUP($Y$2:$Y$5&amp;$Z$2,INDIRECT(Sheet2!$W$2&amp;"H"&amp;Sheet2!B109&amp;":H"&amp;Sheet2!B109+_xlpm.con)&amp;INDIRECT(Sheet2!$W$2&amp;"G"&amp;Sheet2!B109&amp;":G"&amp;Sheet2!B109+_xlpm.con),INDIRECT(Sheet2!$W$2&amp;"F"&amp;Sheet2!B109&amp;":F"&amp;Sheet2!B109+_xlpm.con),"",0,1),INT(VALUE((IF(COUNT(_xlpm.kakaku)=1,_xlfn.TEXTJOIN("",,_xlpm.kakaku),LEFT(_xlfn.TEXTJOIN("/",,_xlpm.kakaku),FIND("/",_xlfn.TEXTJOIN("/",,_xlpm.kakaku))-1))+$T$2)/手数料))),""),"")</f>
        <v/>
      </c>
    </row>
    <row r="110" spans="1:24" x14ac:dyDescent="0.4">
      <c r="A110">
        <v>9</v>
      </c>
      <c r="B110">
        <v>1375</v>
      </c>
      <c r="D110">
        <v>1383</v>
      </c>
      <c r="E110" cm="1">
        <f t="array" aca="1" ref="E110" ca="1">IF(INDIRECT("Sheet1!"&amp;"B"&amp;ROW()) ="",VALUE(0),COUNTIF(INDIRECT(Sheet2!$W$2&amp;"$A:$A"),INDIRECT("Sheet1!"&amp;"B"&amp;ROW())))</f>
        <v>9</v>
      </c>
      <c r="F110" cm="1">
        <f t="array" aca="1" ref="F110" ca="1">_xlfn.LET(_xlpm.SS,_xlfn.XLOOKUP(INDIRECT("Sheet1!A"&amp;ROW()),Sheet5!A:A,Sheet5!G:G,"N",0,1),IF(OR(_xlpm.SS="N",AND(_xlpm.SS="Y",_xlfn.XLOOKUP(INDIRECT("Sheet1!A"&amp;ROW()),Sheet5!A:A,Sheet5!K:K,"N",0,1)="0")),0,1))</f>
        <v>0</v>
      </c>
      <c r="G110">
        <v>0</v>
      </c>
      <c r="L110" cm="1">
        <f t="array" aca="1" ref="L110" ca="1">_xlfn.XLOOKUP(INDIRECT("Sheet1!"&amp;"B"&amp;ROW()),INDIRECT(Sheet2!$W$2&amp;"$A:$A"),INDIRECT(Sheet2!$W$2&amp;"$D:$D"),VALUE(0),0,1)</f>
        <v>7</v>
      </c>
      <c r="M110">
        <v>0</v>
      </c>
      <c r="N110" cm="1">
        <f t="array" aca="1" ref="N110" ca="1">IFERROR(IF(AND(Sheet1!W110="",Sheet1!X110="",Sheet1!Y110=""),IF(OR(Sheet1!F110="❖",Sheet3!AC110="14:00",AND(F110=0,Sheet1!E110=""),AND(Sheet1!Q110=0,Sheet3!M110=0),AND(ABS(Sheet3!L110-Sheet1!S110)&lt;50,Sheet1!Q110=Sheet3!M110,Sheet3!AC110=VALUE(発送日))),0,1),1),0)</f>
        <v>0</v>
      </c>
      <c r="O110" cm="1">
        <f t="array" aca="1" ref="O110" ca="1">IF(INDIRECT("Sheet1!"&amp;"H"&amp;ROW())  &gt;=50,VALUE("10"),INDIRECT("A"&amp;ROW())-INDIRECT("Sheet1!"&amp;"H"&amp;ROW())  )</f>
        <v>2</v>
      </c>
      <c r="Q110">
        <v>0.85</v>
      </c>
      <c r="R110">
        <v>0.92</v>
      </c>
      <c r="S110" t="str" cm="1">
        <f t="array" aca="1" ref="S110" ca="1">IFERROR(IF(COUNTIF(V:V,"&lt;&gt;")&gt;0,V110,IF(VALUE(U110)=335370,_xlfn.LET(_xlpm.con,MIN(A110,6),_xlpm.kakaku,_xlfn.XLOOKUP($Y$2:$Y$5&amp;$Z$2,INDIRECT(Sheet2!$W$2&amp;"H"&amp;Sheet2!B110&amp;":H"&amp;Sheet2!B110+_xlpm.con)&amp;INDIRECT(Sheet2!$W$2&amp;"G"&amp;Sheet2!B110&amp;":G"&amp;Sheet2!B110+_xlpm.con),INDIRECT(Sheet2!$W$2&amp;"F"&amp;Sheet2!B110&amp;":F"&amp;Sheet2!B110+_xlpm.con),"",0,1),INT(VALUE((IF(COUNT(_xlpm.kakaku)=1,_xlfn.TEXTJOIN("",,_xlpm.kakaku),LEFT(_xlfn.TEXTJOIN("/",,_xlpm.kakaku),FIND("/",_xlfn.TEXTJOIN("/",,_xlpm.kakaku))-1))+$T$2)/手数料))),"")),"")</f>
        <v/>
      </c>
      <c r="T110">
        <v>300</v>
      </c>
      <c r="U110" t="s">
        <v>37</v>
      </c>
      <c r="V110" t="str" cm="1">
        <f t="array" aca="1" ref="V110" ca="1">IFERROR(INT(IF(VALUE(U110)=335370,_xlfn.LET(_xlpm.meika,INDEX(INDIRECT(Sheet2!$W$2&amp;"I"&amp;Sheet2!D110&amp;":P"&amp;Sheet2!D110),MATCH("在庫あり*",INDIRECT(Sheet2!$W$2&amp;"I"&amp;Sheet2!D110&amp;":P"&amp;Sheet2!D110),0)-1),_xlpm.con,MIN(A110,6),_xlpm.kakaku,_xlfn.XLOOKUP(_xlpm.meika,INDIRECT(Sheet2!$W$2&amp;"H"&amp;Sheet2!B110&amp;":H"&amp;Sheet2!D110),INDIRECT(Sheet2!$W$2&amp;"F"&amp;Sheet2!B110&amp;":F"&amp;Sheet2!D110),"",0,1),(_xlpm.kakaku+$T$2)/手数料),"")),"")</f>
        <v/>
      </c>
      <c r="X110" t="str" cm="1">
        <f t="array" aca="1" ref="X110" ca="1">IFERROR(IF(VALUE(U110)=335370,_xlfn.LET(_xlpm.con,MIN(A110,6),_xlpm.kakaku,_xlfn.XLOOKUP($Y$2:$Y$5&amp;$Z$2,INDIRECT(Sheet2!$W$2&amp;"H"&amp;Sheet2!B110&amp;":H"&amp;Sheet2!B110+_xlpm.con)&amp;INDIRECT(Sheet2!$W$2&amp;"G"&amp;Sheet2!B110&amp;":G"&amp;Sheet2!B110+_xlpm.con),INDIRECT(Sheet2!$W$2&amp;"F"&amp;Sheet2!B110&amp;":F"&amp;Sheet2!B110+_xlpm.con),"",0,1),INT(VALUE((IF(COUNT(_xlpm.kakaku)=1,_xlfn.TEXTJOIN("",,_xlpm.kakaku),LEFT(_xlfn.TEXTJOIN("/",,_xlpm.kakaku),FIND("/",_xlfn.TEXTJOIN("/",,_xlpm.kakaku))-1))+$T$2)/手数料))),""),"")</f>
        <v/>
      </c>
    </row>
    <row r="111" spans="1:24" x14ac:dyDescent="0.4">
      <c r="V111" t="str" cm="1">
        <f t="array" aca="1" ref="V111" ca="1">IFERROR(INT(IF(VALUE(U111)=335370,_xlfn.LET(_xlpm.meika,INDEX(INDIRECT(Sheet2!$W$2&amp;"I"&amp;Sheet2!D111&amp;":P"&amp;Sheet2!D111),MATCH("在庫あり*",INDIRECT(Sheet2!$W$2&amp;"I"&amp;Sheet2!D111&amp;":P"&amp;Sheet2!D111),0)-1),_xlpm.con,MIN(A111,6),_xlpm.kakaku,_xlfn.XLOOKUP(_xlpm.meika,INDIRECT(Sheet2!$W$2&amp;"H"&amp;Sheet2!B111&amp;":H"&amp;Sheet2!D111),INDIRECT(Sheet2!$W$2&amp;"F"&amp;Sheet2!B111&amp;":F"&amp;Sheet2!D111),"",0,1),(_xlpm.kakaku+$T$2)/手数料),"")),"")</f>
        <v/>
      </c>
      <c r="X111" t="str" cm="1">
        <f t="array" aca="1" ref="X111" ca="1">IFERROR(IF(VALUE(U111)=335370,_xlfn.LET(_xlpm.con,MIN(A111,6),_xlpm.kakaku,_xlfn.XLOOKUP($Y$2:$Y$5&amp;$Z$2,INDIRECT(Sheet2!$W$2&amp;"H"&amp;Sheet2!B111&amp;":H"&amp;Sheet2!B111+_xlpm.con)&amp;INDIRECT(Sheet2!$W$2&amp;"G"&amp;Sheet2!B111&amp;":G"&amp;Sheet2!B111+_xlpm.con),INDIRECT(Sheet2!$W$2&amp;"F"&amp;Sheet2!B111&amp;":F"&amp;Sheet2!B111+_xlpm.con),"",0,1),INT(VALUE((IF(COUNT(_xlpm.kakaku)=1,_xlfn.TEXTJOIN("",,_xlpm.kakaku),LEFT(_xlfn.TEXTJOIN("/",,_xlpm.kakaku),FIND("/",_xlfn.TEXTJOIN("/",,_xlpm.kakaku))-1))+$T$2)/手数料))),""),"")</f>
        <v/>
      </c>
    </row>
    <row r="112" spans="1:24" x14ac:dyDescent="0.4">
      <c r="V112" t="str" cm="1">
        <f t="array" aca="1" ref="V112" ca="1">IFERROR(INT(IF(VALUE(U112)=335370,_xlfn.LET(_xlpm.meika,INDEX(INDIRECT(Sheet2!$W$2&amp;"I"&amp;Sheet2!D112&amp;":P"&amp;Sheet2!D112),MATCH("在庫あり*",INDIRECT(Sheet2!$W$2&amp;"I"&amp;Sheet2!D112&amp;":P"&amp;Sheet2!D112),0)-1),_xlpm.con,MIN(A112,6),_xlpm.kakaku,_xlfn.XLOOKUP(_xlpm.meika,INDIRECT(Sheet2!$W$2&amp;"H"&amp;Sheet2!B112&amp;":H"&amp;Sheet2!D112),INDIRECT(Sheet2!$W$2&amp;"F"&amp;Sheet2!B112&amp;":F"&amp;Sheet2!D112),"",0,1),(_xlpm.kakaku+$T$2)/手数料),"")),"")</f>
        <v/>
      </c>
      <c r="X112" t="str" cm="1">
        <f t="array" aca="1" ref="X112" ca="1">IFERROR(IF(VALUE(U112)=335370,_xlfn.LET(_xlpm.con,MIN(A112,6),_xlpm.kakaku,_xlfn.XLOOKUP($Y$2:$Y$5&amp;$Z$2,INDIRECT(Sheet2!$W$2&amp;"H"&amp;Sheet2!B112&amp;":H"&amp;Sheet2!B112+_xlpm.con)&amp;INDIRECT(Sheet2!$W$2&amp;"G"&amp;Sheet2!B112&amp;":G"&amp;Sheet2!B112+_xlpm.con),INDIRECT(Sheet2!$W$2&amp;"F"&amp;Sheet2!B112&amp;":F"&amp;Sheet2!B112+_xlpm.con),"",0,1),INT(VALUE((IF(COUNT(_xlpm.kakaku)=1,_xlfn.TEXTJOIN("",,_xlpm.kakaku),LEFT(_xlfn.TEXTJOIN("/",,_xlpm.kakaku),FIND("/",_xlfn.TEXTJOIN("/",,_xlpm.kakaku))-1))+$T$2)/手数料))),""),"")</f>
        <v/>
      </c>
    </row>
    <row r="113" spans="22:24" x14ac:dyDescent="0.4">
      <c r="V113" t="str" cm="1">
        <f t="array" aca="1" ref="V113" ca="1">IFERROR(INT(IF(VALUE(U113)=335370,_xlfn.LET(_xlpm.meika,INDEX(INDIRECT(Sheet2!$W$2&amp;"I"&amp;Sheet2!D113&amp;":P"&amp;Sheet2!D113),MATCH("在庫あり*",INDIRECT(Sheet2!$W$2&amp;"I"&amp;Sheet2!D113&amp;":P"&amp;Sheet2!D113),0)-1),_xlpm.con,MIN(A113,6),_xlpm.kakaku,_xlfn.XLOOKUP(_xlpm.meika,INDIRECT(Sheet2!$W$2&amp;"H"&amp;Sheet2!B113&amp;":H"&amp;Sheet2!D113),INDIRECT(Sheet2!$W$2&amp;"F"&amp;Sheet2!B113&amp;":F"&amp;Sheet2!D113),"",0,1),(_xlpm.kakaku+$T$2)/手数料),"")),"")</f>
        <v/>
      </c>
      <c r="X113" t="str" cm="1">
        <f t="array" aca="1" ref="X113" ca="1">IFERROR(IF(VALUE(U113)=335370,_xlfn.LET(_xlpm.con,MIN(A113,6),_xlpm.kakaku,_xlfn.XLOOKUP($Y$2:$Y$5&amp;$Z$2,INDIRECT(Sheet2!$W$2&amp;"H"&amp;Sheet2!B113&amp;":H"&amp;Sheet2!B113+_xlpm.con)&amp;INDIRECT(Sheet2!$W$2&amp;"G"&amp;Sheet2!B113&amp;":G"&amp;Sheet2!B113+_xlpm.con),INDIRECT(Sheet2!$W$2&amp;"F"&amp;Sheet2!B113&amp;":F"&amp;Sheet2!B113+_xlpm.con),"",0,1),INT(VALUE((IF(COUNT(_xlpm.kakaku)=1,_xlfn.TEXTJOIN("",,_xlpm.kakaku),LEFT(_xlfn.TEXTJOIN("/",,_xlpm.kakaku),FIND("/",_xlfn.TEXTJOIN("/",,_xlpm.kakaku))-1))+$T$2)/手数料))),""),"")</f>
        <v/>
      </c>
    </row>
    <row r="114" spans="22:24" x14ac:dyDescent="0.4">
      <c r="V114" t="str" cm="1">
        <f t="array" aca="1" ref="V114" ca="1">IFERROR(INT(IF(VALUE(U114)=335370,_xlfn.LET(_xlpm.meika,INDEX(INDIRECT(Sheet2!$W$2&amp;"I"&amp;Sheet2!D114&amp;":P"&amp;Sheet2!D114),MATCH("在庫あり*",INDIRECT(Sheet2!$W$2&amp;"I"&amp;Sheet2!D114&amp;":P"&amp;Sheet2!D114),0)-1),_xlpm.con,MIN(A114,6),_xlpm.kakaku,_xlfn.XLOOKUP(_xlpm.meika,INDIRECT(Sheet2!$W$2&amp;"H"&amp;Sheet2!B114&amp;":H"&amp;Sheet2!D114),INDIRECT(Sheet2!$W$2&amp;"F"&amp;Sheet2!B114&amp;":F"&amp;Sheet2!D114),"",0,1),(_xlpm.kakaku+$T$2)/手数料),"")),"")</f>
        <v/>
      </c>
      <c r="X114" t="str" cm="1">
        <f t="array" aca="1" ref="X114" ca="1">IFERROR(IF(VALUE(U114)=335370,_xlfn.LET(_xlpm.con,MIN(A114,6),_xlpm.kakaku,_xlfn.XLOOKUP($Y$2:$Y$5&amp;$Z$2,INDIRECT(Sheet2!$W$2&amp;"H"&amp;Sheet2!B114&amp;":H"&amp;Sheet2!B114+_xlpm.con)&amp;INDIRECT(Sheet2!$W$2&amp;"G"&amp;Sheet2!B114&amp;":G"&amp;Sheet2!B114+_xlpm.con),INDIRECT(Sheet2!$W$2&amp;"F"&amp;Sheet2!B114&amp;":F"&amp;Sheet2!B114+_xlpm.con),"",0,1),INT(VALUE((IF(COUNT(_xlpm.kakaku)=1,_xlfn.TEXTJOIN("",,_xlpm.kakaku),LEFT(_xlfn.TEXTJOIN("/",,_xlpm.kakaku),FIND("/",_xlfn.TEXTJOIN("/",,_xlpm.kakaku))-1))+$T$2)/手数料))),""),"")</f>
        <v/>
      </c>
    </row>
    <row r="115" spans="22:24" x14ac:dyDescent="0.4">
      <c r="V115" t="str" cm="1">
        <f t="array" aca="1" ref="V115" ca="1">IFERROR(INT(IF(VALUE(U115)=335370,_xlfn.LET(_xlpm.meika,INDEX(INDIRECT(Sheet2!$W$2&amp;"I"&amp;Sheet2!D115&amp;":P"&amp;Sheet2!D115),MATCH("在庫あり*",INDIRECT(Sheet2!$W$2&amp;"I"&amp;Sheet2!D115&amp;":P"&amp;Sheet2!D115),0)-1),_xlpm.con,MIN(A115,6),_xlpm.kakaku,_xlfn.XLOOKUP(_xlpm.meika,INDIRECT(Sheet2!$W$2&amp;"H"&amp;Sheet2!B115&amp;":H"&amp;Sheet2!D115),INDIRECT(Sheet2!$W$2&amp;"F"&amp;Sheet2!B115&amp;":F"&amp;Sheet2!D115),"",0,1),(_xlpm.kakaku+$T$2)/手数料),"")),"")</f>
        <v/>
      </c>
      <c r="X115" t="str" cm="1">
        <f t="array" aca="1" ref="X115" ca="1">IFERROR(IF(VALUE(U115)=335370,_xlfn.LET(_xlpm.con,MIN(A115,6),_xlpm.kakaku,_xlfn.XLOOKUP($Y$2:$Y$5&amp;$Z$2,INDIRECT(Sheet2!$W$2&amp;"H"&amp;Sheet2!B115&amp;":H"&amp;Sheet2!B115+_xlpm.con)&amp;INDIRECT(Sheet2!$W$2&amp;"G"&amp;Sheet2!B115&amp;":G"&amp;Sheet2!B115+_xlpm.con),INDIRECT(Sheet2!$W$2&amp;"F"&amp;Sheet2!B115&amp;":F"&amp;Sheet2!B115+_xlpm.con),"",0,1),INT(VALUE((IF(COUNT(_xlpm.kakaku)=1,_xlfn.TEXTJOIN("",,_xlpm.kakaku),LEFT(_xlfn.TEXTJOIN("/",,_xlpm.kakaku),FIND("/",_xlfn.TEXTJOIN("/",,_xlpm.kakaku))-1))+$T$2)/手数料))),""),"")</f>
        <v/>
      </c>
    </row>
    <row r="116" spans="22:24" x14ac:dyDescent="0.4">
      <c r="V116" t="str" cm="1">
        <f t="array" aca="1" ref="V116" ca="1">IFERROR(INT(IF(VALUE(U116)=335370,_xlfn.LET(_xlpm.meika,INDEX(INDIRECT(Sheet2!$W$2&amp;"I"&amp;Sheet2!D116&amp;":P"&amp;Sheet2!D116),MATCH("在庫あり*",INDIRECT(Sheet2!$W$2&amp;"I"&amp;Sheet2!D116&amp;":P"&amp;Sheet2!D116),0)-1),_xlpm.con,MIN(A116,6),_xlpm.kakaku,_xlfn.XLOOKUP(_xlpm.meika,INDIRECT(Sheet2!$W$2&amp;"H"&amp;Sheet2!B116&amp;":H"&amp;Sheet2!D116),INDIRECT(Sheet2!$W$2&amp;"F"&amp;Sheet2!B116&amp;":F"&amp;Sheet2!D116),"",0,1),(_xlpm.kakaku+$T$2)/手数料),"")),"")</f>
        <v/>
      </c>
      <c r="X116" t="str" cm="1">
        <f t="array" aca="1" ref="X116" ca="1">IFERROR(IF(VALUE(U116)=335370,_xlfn.LET(_xlpm.con,MIN(A116,6),_xlpm.kakaku,_xlfn.XLOOKUP($Y$2:$Y$5&amp;$Z$2,INDIRECT(Sheet2!$W$2&amp;"H"&amp;Sheet2!B116&amp;":H"&amp;Sheet2!B116+_xlpm.con)&amp;INDIRECT(Sheet2!$W$2&amp;"G"&amp;Sheet2!B116&amp;":G"&amp;Sheet2!B116+_xlpm.con),INDIRECT(Sheet2!$W$2&amp;"F"&amp;Sheet2!B116&amp;":F"&amp;Sheet2!B116+_xlpm.con),"",0,1),INT(VALUE((IF(COUNT(_xlpm.kakaku)=1,_xlfn.TEXTJOIN("",,_xlpm.kakaku),LEFT(_xlfn.TEXTJOIN("/",,_xlpm.kakaku),FIND("/",_xlfn.TEXTJOIN("/",,_xlpm.kakaku))-1))+$T$2)/手数料))),""),"")</f>
        <v/>
      </c>
    </row>
    <row r="117" spans="22:24" x14ac:dyDescent="0.4">
      <c r="V117" t="str" cm="1">
        <f t="array" aca="1" ref="V117" ca="1">IFERROR(INT(IF(VALUE(U117)=335370,_xlfn.LET(_xlpm.meika,INDEX(INDIRECT(Sheet2!$W$2&amp;"I"&amp;Sheet2!D117&amp;":P"&amp;Sheet2!D117),MATCH("在庫あり*",INDIRECT(Sheet2!$W$2&amp;"I"&amp;Sheet2!D117&amp;":P"&amp;Sheet2!D117),0)-1),_xlpm.con,MIN(A117,6),_xlpm.kakaku,_xlfn.XLOOKUP(_xlpm.meika,INDIRECT(Sheet2!$W$2&amp;"H"&amp;Sheet2!B117&amp;":H"&amp;Sheet2!D117),INDIRECT(Sheet2!$W$2&amp;"F"&amp;Sheet2!B117&amp;":F"&amp;Sheet2!D117),"",0,1),(_xlpm.kakaku+$T$2)/手数料),"")),"")</f>
        <v/>
      </c>
      <c r="X117" t="str" cm="1">
        <f t="array" aca="1" ref="X117" ca="1">IFERROR(IF(VALUE(U117)=335370,_xlfn.LET(_xlpm.con,MIN(A117,6),_xlpm.kakaku,_xlfn.XLOOKUP($Y$2:$Y$5&amp;$Z$2,INDIRECT(Sheet2!$W$2&amp;"H"&amp;Sheet2!B117&amp;":H"&amp;Sheet2!B117+_xlpm.con)&amp;INDIRECT(Sheet2!$W$2&amp;"G"&amp;Sheet2!B117&amp;":G"&amp;Sheet2!B117+_xlpm.con),INDIRECT(Sheet2!$W$2&amp;"F"&amp;Sheet2!B117&amp;":F"&amp;Sheet2!B117+_xlpm.con),"",0,1),INT(VALUE((IF(COUNT(_xlpm.kakaku)=1,_xlfn.TEXTJOIN("",,_xlpm.kakaku),LEFT(_xlfn.TEXTJOIN("/",,_xlpm.kakaku),FIND("/",_xlfn.TEXTJOIN("/",,_xlpm.kakaku))-1))+$T$2)/手数料))),""),"")</f>
        <v/>
      </c>
    </row>
    <row r="118" spans="22:24" x14ac:dyDescent="0.4">
      <c r="V118" t="str" cm="1">
        <f t="array" aca="1" ref="V118" ca="1">IFERROR(INT(IF(VALUE(U118)=335370,_xlfn.LET(_xlpm.meika,INDEX(INDIRECT(Sheet2!$W$2&amp;"I"&amp;Sheet2!D118&amp;":P"&amp;Sheet2!D118),MATCH("在庫あり*",INDIRECT(Sheet2!$W$2&amp;"I"&amp;Sheet2!D118&amp;":P"&amp;Sheet2!D118),0)-1),_xlpm.con,MIN(A118,6),_xlpm.kakaku,_xlfn.XLOOKUP(_xlpm.meika,INDIRECT(Sheet2!$W$2&amp;"H"&amp;Sheet2!B118&amp;":H"&amp;Sheet2!D118),INDIRECT(Sheet2!$W$2&amp;"F"&amp;Sheet2!B118&amp;":F"&amp;Sheet2!D118),"",0,1),(_xlpm.kakaku+$T$2)/手数料),"")),"")</f>
        <v/>
      </c>
      <c r="X118" t="str" cm="1">
        <f t="array" aca="1" ref="X118" ca="1">IFERROR(IF(VALUE(U118)=335370,_xlfn.LET(_xlpm.con,MIN(A118,6),_xlpm.kakaku,_xlfn.XLOOKUP($Y$2:$Y$5&amp;$Z$2,INDIRECT(Sheet2!$W$2&amp;"H"&amp;Sheet2!B118&amp;":H"&amp;Sheet2!B118+_xlpm.con)&amp;INDIRECT(Sheet2!$W$2&amp;"G"&amp;Sheet2!B118&amp;":G"&amp;Sheet2!B118+_xlpm.con),INDIRECT(Sheet2!$W$2&amp;"F"&amp;Sheet2!B118&amp;":F"&amp;Sheet2!B118+_xlpm.con),"",0,1),INT(VALUE((IF(COUNT(_xlpm.kakaku)=1,_xlfn.TEXTJOIN("",,_xlpm.kakaku),LEFT(_xlfn.TEXTJOIN("/",,_xlpm.kakaku),FIND("/",_xlfn.TEXTJOIN("/",,_xlpm.kakaku))-1))+$T$2)/手数料))),""),"")</f>
        <v/>
      </c>
    </row>
    <row r="119" spans="22:24" x14ac:dyDescent="0.4">
      <c r="V119" t="str" cm="1">
        <f t="array" aca="1" ref="V119" ca="1">IFERROR(INT(IF(VALUE(U119)=335370,_xlfn.LET(_xlpm.meika,INDEX(INDIRECT(Sheet2!$W$2&amp;"I"&amp;Sheet2!D119&amp;":P"&amp;Sheet2!D119),MATCH("在庫あり*",INDIRECT(Sheet2!$W$2&amp;"I"&amp;Sheet2!D119&amp;":P"&amp;Sheet2!D119),0)-1),_xlpm.con,MIN(A119,6),_xlpm.kakaku,_xlfn.XLOOKUP(_xlpm.meika,INDIRECT(Sheet2!$W$2&amp;"H"&amp;Sheet2!B119&amp;":H"&amp;Sheet2!D119),INDIRECT(Sheet2!$W$2&amp;"F"&amp;Sheet2!B119&amp;":F"&amp;Sheet2!D119),"",0,1),(_xlpm.kakaku+$T$2)/手数料),"")),"")</f>
        <v/>
      </c>
      <c r="X119" t="str" cm="1">
        <f t="array" aca="1" ref="X119" ca="1">IFERROR(IF(VALUE(U119)=335370,_xlfn.LET(_xlpm.con,MIN(A119,6),_xlpm.kakaku,_xlfn.XLOOKUP($Y$2:$Y$5&amp;$Z$2,INDIRECT(Sheet2!$W$2&amp;"H"&amp;Sheet2!B119&amp;":H"&amp;Sheet2!B119+_xlpm.con)&amp;INDIRECT(Sheet2!$W$2&amp;"G"&amp;Sheet2!B119&amp;":G"&amp;Sheet2!B119+_xlpm.con),INDIRECT(Sheet2!$W$2&amp;"F"&amp;Sheet2!B119&amp;":F"&amp;Sheet2!B119+_xlpm.con),"",0,1),INT(VALUE((IF(COUNT(_xlpm.kakaku)=1,_xlfn.TEXTJOIN("",,_xlpm.kakaku),LEFT(_xlfn.TEXTJOIN("/",,_xlpm.kakaku),FIND("/",_xlfn.TEXTJOIN("/",,_xlpm.kakaku))-1))+$T$2)/手数料))),""),"")</f>
        <v/>
      </c>
    </row>
    <row r="120" spans="22:24" x14ac:dyDescent="0.4">
      <c r="V120" t="str" cm="1">
        <f t="array" aca="1" ref="V120" ca="1">IFERROR(INT(IF(VALUE(U120)=335370,_xlfn.LET(_xlpm.meika,INDEX(INDIRECT(Sheet2!$W$2&amp;"I"&amp;Sheet2!D120&amp;":P"&amp;Sheet2!D120),MATCH("在庫あり*",INDIRECT(Sheet2!$W$2&amp;"I"&amp;Sheet2!D120&amp;":P"&amp;Sheet2!D120),0)-1),_xlpm.con,MIN(A120,6),_xlpm.kakaku,_xlfn.XLOOKUP(_xlpm.meika,INDIRECT(Sheet2!$W$2&amp;"H"&amp;Sheet2!B120&amp;":H"&amp;Sheet2!D120),INDIRECT(Sheet2!$W$2&amp;"F"&amp;Sheet2!B120&amp;":F"&amp;Sheet2!D120),"",0,1),(_xlpm.kakaku+$T$2)/手数料),"")),"")</f>
        <v/>
      </c>
      <c r="X120" t="str" cm="1">
        <f t="array" aca="1" ref="X120" ca="1">IFERROR(IF(VALUE(U120)=335370,_xlfn.LET(_xlpm.con,MIN(A120,6),_xlpm.kakaku,_xlfn.XLOOKUP($Y$2:$Y$5&amp;$Z$2,INDIRECT(Sheet2!$W$2&amp;"H"&amp;Sheet2!B120&amp;":H"&amp;Sheet2!B120+_xlpm.con)&amp;INDIRECT(Sheet2!$W$2&amp;"G"&amp;Sheet2!B120&amp;":G"&amp;Sheet2!B120+_xlpm.con),INDIRECT(Sheet2!$W$2&amp;"F"&amp;Sheet2!B120&amp;":F"&amp;Sheet2!B120+_xlpm.con),"",0,1),INT(VALUE((IF(COUNT(_xlpm.kakaku)=1,_xlfn.TEXTJOIN("",,_xlpm.kakaku),LEFT(_xlfn.TEXTJOIN("/",,_xlpm.kakaku),FIND("/",_xlfn.TEXTJOIN("/",,_xlpm.kakaku))-1))+$T$2)/手数料))),""),"")</f>
        <v/>
      </c>
    </row>
    <row r="121" spans="22:24" x14ac:dyDescent="0.4">
      <c r="V121" t="str" cm="1">
        <f t="array" aca="1" ref="V121" ca="1">IFERROR(INT(IF(VALUE(U121)=335370,_xlfn.LET(_xlpm.meika,INDEX(INDIRECT(Sheet2!$W$2&amp;"I"&amp;Sheet2!D121&amp;":P"&amp;Sheet2!D121),MATCH("在庫あり*",INDIRECT(Sheet2!$W$2&amp;"I"&amp;Sheet2!D121&amp;":P"&amp;Sheet2!D121),0)-1),_xlpm.con,MIN(A121,6),_xlpm.kakaku,_xlfn.XLOOKUP(_xlpm.meika,INDIRECT(Sheet2!$W$2&amp;"H"&amp;Sheet2!B121&amp;":H"&amp;Sheet2!D121),INDIRECT(Sheet2!$W$2&amp;"F"&amp;Sheet2!B121&amp;":F"&amp;Sheet2!D121),"",0,1),(_xlpm.kakaku+$T$2)/手数料),"")),"")</f>
        <v/>
      </c>
      <c r="X121" t="str" cm="1">
        <f t="array" aca="1" ref="X121" ca="1">IFERROR(IF(VALUE(U121)=335370,_xlfn.LET(_xlpm.con,MIN(A121,6),_xlpm.kakaku,_xlfn.XLOOKUP($Y$2:$Y$5&amp;$Z$2,INDIRECT(Sheet2!$W$2&amp;"H"&amp;Sheet2!B121&amp;":H"&amp;Sheet2!B121+_xlpm.con)&amp;INDIRECT(Sheet2!$W$2&amp;"G"&amp;Sheet2!B121&amp;":G"&amp;Sheet2!B121+_xlpm.con),INDIRECT(Sheet2!$W$2&amp;"F"&amp;Sheet2!B121&amp;":F"&amp;Sheet2!B121+_xlpm.con),"",0,1),INT(VALUE((IF(COUNT(_xlpm.kakaku)=1,_xlfn.TEXTJOIN("",,_xlpm.kakaku),LEFT(_xlfn.TEXTJOIN("/",,_xlpm.kakaku),FIND("/",_xlfn.TEXTJOIN("/",,_xlpm.kakaku))-1))+$T$2)/手数料))),""),"")</f>
        <v/>
      </c>
    </row>
    <row r="122" spans="22:24" x14ac:dyDescent="0.4">
      <c r="V122" t="str" cm="1">
        <f t="array" aca="1" ref="V122" ca="1">IFERROR(INT(IF(VALUE(U122)=335370,_xlfn.LET(_xlpm.meika,INDEX(INDIRECT(Sheet2!$W$2&amp;"I"&amp;Sheet2!D122&amp;":P"&amp;Sheet2!D122),MATCH("在庫あり*",INDIRECT(Sheet2!$W$2&amp;"I"&amp;Sheet2!D122&amp;":P"&amp;Sheet2!D122),0)-1),_xlpm.con,MIN(A122,6),_xlpm.kakaku,_xlfn.XLOOKUP(_xlpm.meika,INDIRECT(Sheet2!$W$2&amp;"H"&amp;Sheet2!B122&amp;":H"&amp;Sheet2!D122),INDIRECT(Sheet2!$W$2&amp;"F"&amp;Sheet2!B122&amp;":F"&amp;Sheet2!D122),"",0,1),(_xlpm.kakaku+$T$2)/手数料),"")),"")</f>
        <v/>
      </c>
      <c r="X122" t="str" cm="1">
        <f t="array" aca="1" ref="X122" ca="1">IFERROR(IF(VALUE(U122)=335370,_xlfn.LET(_xlpm.con,MIN(A122,6),_xlpm.kakaku,_xlfn.XLOOKUP($Y$2:$Y$5&amp;$Z$2,INDIRECT(Sheet2!$W$2&amp;"H"&amp;Sheet2!B122&amp;":H"&amp;Sheet2!B122+_xlpm.con)&amp;INDIRECT(Sheet2!$W$2&amp;"G"&amp;Sheet2!B122&amp;":G"&amp;Sheet2!B122+_xlpm.con),INDIRECT(Sheet2!$W$2&amp;"F"&amp;Sheet2!B122&amp;":F"&amp;Sheet2!B122+_xlpm.con),"",0,1),INT(VALUE((IF(COUNT(_xlpm.kakaku)=1,_xlfn.TEXTJOIN("",,_xlpm.kakaku),LEFT(_xlfn.TEXTJOIN("/",,_xlpm.kakaku),FIND("/",_xlfn.TEXTJOIN("/",,_xlpm.kakaku))-1))+$T$2)/手数料))),""),"")</f>
        <v/>
      </c>
    </row>
    <row r="123" spans="22:24" x14ac:dyDescent="0.4">
      <c r="V123" t="str" cm="1">
        <f t="array" aca="1" ref="V123" ca="1">IFERROR(INT(IF(VALUE(U123)=335370,_xlfn.LET(_xlpm.meika,INDEX(INDIRECT(Sheet2!$W$2&amp;"I"&amp;Sheet2!D123&amp;":P"&amp;Sheet2!D123),MATCH("在庫あり*",INDIRECT(Sheet2!$W$2&amp;"I"&amp;Sheet2!D123&amp;":P"&amp;Sheet2!D123),0)-1),_xlpm.con,MIN(A123,6),_xlpm.kakaku,_xlfn.XLOOKUP(_xlpm.meika,INDIRECT(Sheet2!$W$2&amp;"H"&amp;Sheet2!B123&amp;":H"&amp;Sheet2!D123),INDIRECT(Sheet2!$W$2&amp;"F"&amp;Sheet2!B123&amp;":F"&amp;Sheet2!D123),"",0,1),(_xlpm.kakaku+$T$2)/手数料),"")),"")</f>
        <v/>
      </c>
      <c r="X123" t="str" cm="1">
        <f t="array" aca="1" ref="X123" ca="1">IFERROR(IF(VALUE(U123)=335370,_xlfn.LET(_xlpm.con,MIN(A123,6),_xlpm.kakaku,_xlfn.XLOOKUP($Y$2:$Y$5&amp;$Z$2,INDIRECT(Sheet2!$W$2&amp;"H"&amp;Sheet2!B123&amp;":H"&amp;Sheet2!B123+_xlpm.con)&amp;INDIRECT(Sheet2!$W$2&amp;"G"&amp;Sheet2!B123&amp;":G"&amp;Sheet2!B123+_xlpm.con),INDIRECT(Sheet2!$W$2&amp;"F"&amp;Sheet2!B123&amp;":F"&amp;Sheet2!B123+_xlpm.con),"",0,1),INT(VALUE((IF(COUNT(_xlpm.kakaku)=1,_xlfn.TEXTJOIN("",,_xlpm.kakaku),LEFT(_xlfn.TEXTJOIN("/",,_xlpm.kakaku),FIND("/",_xlfn.TEXTJOIN("/",,_xlpm.kakaku))-1))+$T$2)/手数料))),""),"")</f>
        <v/>
      </c>
    </row>
    <row r="124" spans="22:24" x14ac:dyDescent="0.4">
      <c r="V124" t="str" cm="1">
        <f t="array" aca="1" ref="V124" ca="1">IFERROR(INT(IF(VALUE(U124)=335370,_xlfn.LET(_xlpm.meika,INDEX(INDIRECT(Sheet2!$W$2&amp;"I"&amp;Sheet2!D124&amp;":P"&amp;Sheet2!D124),MATCH("在庫あり*",INDIRECT(Sheet2!$W$2&amp;"I"&amp;Sheet2!D124&amp;":P"&amp;Sheet2!D124),0)-1),_xlpm.con,MIN(A124,6),_xlpm.kakaku,_xlfn.XLOOKUP(_xlpm.meika,INDIRECT(Sheet2!$W$2&amp;"H"&amp;Sheet2!B124&amp;":H"&amp;Sheet2!D124),INDIRECT(Sheet2!$W$2&amp;"F"&amp;Sheet2!B124&amp;":F"&amp;Sheet2!D124),"",0,1),(_xlpm.kakaku+$T$2)/手数料),"")),"")</f>
        <v/>
      </c>
      <c r="X124" t="str" cm="1">
        <f t="array" aca="1" ref="X124" ca="1">IFERROR(IF(VALUE(U124)=335370,_xlfn.LET(_xlpm.con,MIN(A124,6),_xlpm.kakaku,_xlfn.XLOOKUP($Y$2:$Y$5&amp;$Z$2,INDIRECT(Sheet2!$W$2&amp;"H"&amp;Sheet2!B124&amp;":H"&amp;Sheet2!B124+_xlpm.con)&amp;INDIRECT(Sheet2!$W$2&amp;"G"&amp;Sheet2!B124&amp;":G"&amp;Sheet2!B124+_xlpm.con),INDIRECT(Sheet2!$W$2&amp;"F"&amp;Sheet2!B124&amp;":F"&amp;Sheet2!B124+_xlpm.con),"",0,1),INT(VALUE((IF(COUNT(_xlpm.kakaku)=1,_xlfn.TEXTJOIN("",,_xlpm.kakaku),LEFT(_xlfn.TEXTJOIN("/",,_xlpm.kakaku),FIND("/",_xlfn.TEXTJOIN("/",,_xlpm.kakaku))-1))+$T$2)/手数料))),""),"")</f>
        <v/>
      </c>
    </row>
    <row r="125" spans="22:24" x14ac:dyDescent="0.4">
      <c r="V125" t="str" cm="1">
        <f t="array" aca="1" ref="V125" ca="1">IFERROR(INT(IF(VALUE(U125)=335370,_xlfn.LET(_xlpm.meika,INDEX(INDIRECT(Sheet2!$W$2&amp;"I"&amp;Sheet2!D125&amp;":P"&amp;Sheet2!D125),MATCH("在庫あり*",INDIRECT(Sheet2!$W$2&amp;"I"&amp;Sheet2!D125&amp;":P"&amp;Sheet2!D125),0)-1),_xlpm.con,MIN(A125,6),_xlpm.kakaku,_xlfn.XLOOKUP(_xlpm.meika,INDIRECT(Sheet2!$W$2&amp;"H"&amp;Sheet2!B125&amp;":H"&amp;Sheet2!D125),INDIRECT(Sheet2!$W$2&amp;"F"&amp;Sheet2!B125&amp;":F"&amp;Sheet2!D125),"",0,1),(_xlpm.kakaku+$T$2)/手数料),"")),"")</f>
        <v/>
      </c>
      <c r="X125" t="str" cm="1">
        <f t="array" aca="1" ref="X125" ca="1">IFERROR(IF(VALUE(U125)=335370,_xlfn.LET(_xlpm.con,MIN(A125,6),_xlpm.kakaku,_xlfn.XLOOKUP($Y$2:$Y$5&amp;$Z$2,INDIRECT(Sheet2!$W$2&amp;"H"&amp;Sheet2!B125&amp;":H"&amp;Sheet2!B125+_xlpm.con)&amp;INDIRECT(Sheet2!$W$2&amp;"G"&amp;Sheet2!B125&amp;":G"&amp;Sheet2!B125+_xlpm.con),INDIRECT(Sheet2!$W$2&amp;"F"&amp;Sheet2!B125&amp;":F"&amp;Sheet2!B125+_xlpm.con),"",0,1),INT(VALUE((IF(COUNT(_xlpm.kakaku)=1,_xlfn.TEXTJOIN("",,_xlpm.kakaku),LEFT(_xlfn.TEXTJOIN("/",,_xlpm.kakaku),FIND("/",_xlfn.TEXTJOIN("/",,_xlpm.kakaku))-1))+$T$2)/手数料))),""),"")</f>
        <v/>
      </c>
    </row>
    <row r="126" spans="22:24" x14ac:dyDescent="0.4">
      <c r="V126" t="str" cm="1">
        <f t="array" aca="1" ref="V126" ca="1">IFERROR(INT(IF(VALUE(U126)=335370,_xlfn.LET(_xlpm.meika,INDEX(INDIRECT(Sheet2!$W$2&amp;"I"&amp;Sheet2!D126&amp;":P"&amp;Sheet2!D126),MATCH("在庫あり*",INDIRECT(Sheet2!$W$2&amp;"I"&amp;Sheet2!D126&amp;":P"&amp;Sheet2!D126),0)-1),_xlpm.con,MIN(A126,6),_xlpm.kakaku,_xlfn.XLOOKUP(_xlpm.meika,INDIRECT(Sheet2!$W$2&amp;"H"&amp;Sheet2!B126&amp;":H"&amp;Sheet2!D126),INDIRECT(Sheet2!$W$2&amp;"F"&amp;Sheet2!B126&amp;":F"&amp;Sheet2!D126),"",0,1),(_xlpm.kakaku+$T$2)/手数料),"")),"")</f>
        <v/>
      </c>
      <c r="X126" t="str" cm="1">
        <f t="array" aca="1" ref="X126" ca="1">IFERROR(IF(VALUE(U126)=335370,_xlfn.LET(_xlpm.con,MIN(A126,6),_xlpm.kakaku,_xlfn.XLOOKUP($Y$2:$Y$5&amp;$Z$2,INDIRECT(Sheet2!$W$2&amp;"H"&amp;Sheet2!B126&amp;":H"&amp;Sheet2!B126+_xlpm.con)&amp;INDIRECT(Sheet2!$W$2&amp;"G"&amp;Sheet2!B126&amp;":G"&amp;Sheet2!B126+_xlpm.con),INDIRECT(Sheet2!$W$2&amp;"F"&amp;Sheet2!B126&amp;":F"&amp;Sheet2!B126+_xlpm.con),"",0,1),INT(VALUE((IF(COUNT(_xlpm.kakaku)=1,_xlfn.TEXTJOIN("",,_xlpm.kakaku),LEFT(_xlfn.TEXTJOIN("/",,_xlpm.kakaku),FIND("/",_xlfn.TEXTJOIN("/",,_xlpm.kakaku))-1))+$T$2)/手数料))),""),"")</f>
        <v/>
      </c>
    </row>
    <row r="127" spans="22:24" x14ac:dyDescent="0.4">
      <c r="V127" t="str" cm="1">
        <f t="array" aca="1" ref="V127" ca="1">IFERROR(INT(IF(VALUE(U127)=335370,_xlfn.LET(_xlpm.meika,INDEX(INDIRECT(Sheet2!$W$2&amp;"I"&amp;Sheet2!D127&amp;":P"&amp;Sheet2!D127),MATCH("在庫あり*",INDIRECT(Sheet2!$W$2&amp;"I"&amp;Sheet2!D127&amp;":P"&amp;Sheet2!D127),0)-1),_xlpm.con,MIN(A127,6),_xlpm.kakaku,_xlfn.XLOOKUP(_xlpm.meika,INDIRECT(Sheet2!$W$2&amp;"H"&amp;Sheet2!B127&amp;":H"&amp;Sheet2!D127),INDIRECT(Sheet2!$W$2&amp;"F"&amp;Sheet2!B127&amp;":F"&amp;Sheet2!D127),"",0,1),(_xlpm.kakaku+$T$2)/手数料),"")),"")</f>
        <v/>
      </c>
      <c r="X127" t="str" cm="1">
        <f t="array" aca="1" ref="X127" ca="1">IFERROR(IF(VALUE(U127)=335370,_xlfn.LET(_xlpm.con,MIN(A127,6),_xlpm.kakaku,_xlfn.XLOOKUP($Y$2:$Y$5&amp;$Z$2,INDIRECT(Sheet2!$W$2&amp;"H"&amp;Sheet2!B127&amp;":H"&amp;Sheet2!B127+_xlpm.con)&amp;INDIRECT(Sheet2!$W$2&amp;"G"&amp;Sheet2!B127&amp;":G"&amp;Sheet2!B127+_xlpm.con),INDIRECT(Sheet2!$W$2&amp;"F"&amp;Sheet2!B127&amp;":F"&amp;Sheet2!B127+_xlpm.con),"",0,1),INT(VALUE((IF(COUNT(_xlpm.kakaku)=1,_xlfn.TEXTJOIN("",,_xlpm.kakaku),LEFT(_xlfn.TEXTJOIN("/",,_xlpm.kakaku),FIND("/",_xlfn.TEXTJOIN("/",,_xlpm.kakaku))-1))+$T$2)/手数料))),""),"")</f>
        <v/>
      </c>
    </row>
    <row r="128" spans="22:24" x14ac:dyDescent="0.4">
      <c r="V128" t="str" cm="1">
        <f t="array" aca="1" ref="V128" ca="1">IFERROR(INT(IF(VALUE(U128)=335370,_xlfn.LET(_xlpm.meika,INDEX(INDIRECT(Sheet2!$W$2&amp;"I"&amp;Sheet2!D128&amp;":P"&amp;Sheet2!D128),MATCH("在庫あり*",INDIRECT(Sheet2!$W$2&amp;"I"&amp;Sheet2!D128&amp;":P"&amp;Sheet2!D128),0)-1),_xlpm.con,MIN(A128,6),_xlpm.kakaku,_xlfn.XLOOKUP(_xlpm.meika,INDIRECT(Sheet2!$W$2&amp;"H"&amp;Sheet2!B128&amp;":H"&amp;Sheet2!D128),INDIRECT(Sheet2!$W$2&amp;"F"&amp;Sheet2!B128&amp;":F"&amp;Sheet2!D128),"",0,1),(_xlpm.kakaku+$T$2)/手数料),"")),"")</f>
        <v/>
      </c>
      <c r="X128" t="str" cm="1">
        <f t="array" aca="1" ref="X128" ca="1">IFERROR(IF(VALUE(U128)=335370,_xlfn.LET(_xlpm.con,MIN(A128,6),_xlpm.kakaku,_xlfn.XLOOKUP($Y$2:$Y$5&amp;$Z$2,INDIRECT(Sheet2!$W$2&amp;"H"&amp;Sheet2!B128&amp;":H"&amp;Sheet2!B128+_xlpm.con)&amp;INDIRECT(Sheet2!$W$2&amp;"G"&amp;Sheet2!B128&amp;":G"&amp;Sheet2!B128+_xlpm.con),INDIRECT(Sheet2!$W$2&amp;"F"&amp;Sheet2!B128&amp;":F"&amp;Sheet2!B128+_xlpm.con),"",0,1),INT(VALUE((IF(COUNT(_xlpm.kakaku)=1,_xlfn.TEXTJOIN("",,_xlpm.kakaku),LEFT(_xlfn.TEXTJOIN("/",,_xlpm.kakaku),FIND("/",_xlfn.TEXTJOIN("/",,_xlpm.kakaku))-1))+$T$2)/手数料))),""),"")</f>
        <v/>
      </c>
    </row>
    <row r="129" spans="22:24" x14ac:dyDescent="0.4">
      <c r="V129" t="str" cm="1">
        <f t="array" aca="1" ref="V129" ca="1">IFERROR(INT(IF(VALUE(U129)=335370,_xlfn.LET(_xlpm.meika,INDEX(INDIRECT(Sheet2!$W$2&amp;"I"&amp;Sheet2!D129&amp;":P"&amp;Sheet2!D129),MATCH("在庫あり*",INDIRECT(Sheet2!$W$2&amp;"I"&amp;Sheet2!D129&amp;":P"&amp;Sheet2!D129),0)-1),_xlpm.con,MIN(A129,6),_xlpm.kakaku,_xlfn.XLOOKUP(_xlpm.meika,INDIRECT(Sheet2!$W$2&amp;"H"&amp;Sheet2!B129&amp;":H"&amp;Sheet2!D129),INDIRECT(Sheet2!$W$2&amp;"F"&amp;Sheet2!B129&amp;":F"&amp;Sheet2!D129),"",0,1),(_xlpm.kakaku+$T$2)/手数料),"")),"")</f>
        <v/>
      </c>
      <c r="X129" t="str" cm="1">
        <f t="array" aca="1" ref="X129" ca="1">IFERROR(IF(VALUE(U129)=335370,_xlfn.LET(_xlpm.con,MIN(A129,6),_xlpm.kakaku,_xlfn.XLOOKUP($Y$2:$Y$5&amp;$Z$2,INDIRECT(Sheet2!$W$2&amp;"H"&amp;Sheet2!B129&amp;":H"&amp;Sheet2!B129+_xlpm.con)&amp;INDIRECT(Sheet2!$W$2&amp;"G"&amp;Sheet2!B129&amp;":G"&amp;Sheet2!B129+_xlpm.con),INDIRECT(Sheet2!$W$2&amp;"F"&amp;Sheet2!B129&amp;":F"&amp;Sheet2!B129+_xlpm.con),"",0,1),INT(VALUE((IF(COUNT(_xlpm.kakaku)=1,_xlfn.TEXTJOIN("",,_xlpm.kakaku),LEFT(_xlfn.TEXTJOIN("/",,_xlpm.kakaku),FIND("/",_xlfn.TEXTJOIN("/",,_xlpm.kakaku))-1))+$T$2)/手数料))),""),"")</f>
        <v/>
      </c>
    </row>
    <row r="130" spans="22:24" x14ac:dyDescent="0.4">
      <c r="V130" t="str" cm="1">
        <f t="array" aca="1" ref="V130" ca="1">IFERROR(INT(IF(VALUE(U130)=335370,_xlfn.LET(_xlpm.meika,INDEX(INDIRECT(Sheet2!$W$2&amp;"I"&amp;Sheet2!D130&amp;":P"&amp;Sheet2!D130),MATCH("在庫あり*",INDIRECT(Sheet2!$W$2&amp;"I"&amp;Sheet2!D130&amp;":P"&amp;Sheet2!D130),0)-1),_xlpm.con,MIN(A130,6),_xlpm.kakaku,_xlfn.XLOOKUP(_xlpm.meika,INDIRECT(Sheet2!$W$2&amp;"H"&amp;Sheet2!B130&amp;":H"&amp;Sheet2!D130),INDIRECT(Sheet2!$W$2&amp;"F"&amp;Sheet2!B130&amp;":F"&amp;Sheet2!D130),"",0,1),(_xlpm.kakaku+$T$2)/手数料),"")),"")</f>
        <v/>
      </c>
      <c r="X130" t="str" cm="1">
        <f t="array" aca="1" ref="X130" ca="1">IFERROR(IF(VALUE(U130)=335370,_xlfn.LET(_xlpm.con,MIN(A130,6),_xlpm.kakaku,_xlfn.XLOOKUP($Y$2:$Y$5&amp;$Z$2,INDIRECT(Sheet2!$W$2&amp;"H"&amp;Sheet2!B130&amp;":H"&amp;Sheet2!B130+_xlpm.con)&amp;INDIRECT(Sheet2!$W$2&amp;"G"&amp;Sheet2!B130&amp;":G"&amp;Sheet2!B130+_xlpm.con),INDIRECT(Sheet2!$W$2&amp;"F"&amp;Sheet2!B130&amp;":F"&amp;Sheet2!B130+_xlpm.con),"",0,1),INT(VALUE((IF(COUNT(_xlpm.kakaku)=1,_xlfn.TEXTJOIN("",,_xlpm.kakaku),LEFT(_xlfn.TEXTJOIN("/",,_xlpm.kakaku),FIND("/",_xlfn.TEXTJOIN("/",,_xlpm.kakaku))-1))+$T$2)/手数料))),""),"")</f>
        <v/>
      </c>
    </row>
    <row r="131" spans="22:24" x14ac:dyDescent="0.4">
      <c r="V131" t="str" cm="1">
        <f t="array" aca="1" ref="V131" ca="1">IFERROR(INT(IF(VALUE(U131)=335370,_xlfn.LET(_xlpm.meika,INDEX(INDIRECT(Sheet2!$W$2&amp;"I"&amp;Sheet2!D131&amp;":P"&amp;Sheet2!D131),MATCH("在庫あり*",INDIRECT(Sheet2!$W$2&amp;"I"&amp;Sheet2!D131&amp;":P"&amp;Sheet2!D131),0)-1),_xlpm.con,MIN(A131,6),_xlpm.kakaku,_xlfn.XLOOKUP(_xlpm.meika,INDIRECT(Sheet2!$W$2&amp;"H"&amp;Sheet2!B131&amp;":H"&amp;Sheet2!D131),INDIRECT(Sheet2!$W$2&amp;"F"&amp;Sheet2!B131&amp;":F"&amp;Sheet2!D131),"",0,1),(_xlpm.kakaku+$T$2)/手数料),"")),"")</f>
        <v/>
      </c>
      <c r="X131" t="str" cm="1">
        <f t="array" aca="1" ref="X131" ca="1">IFERROR(IF(VALUE(U131)=335370,_xlfn.LET(_xlpm.con,MIN(A131,6),_xlpm.kakaku,_xlfn.XLOOKUP($Y$2:$Y$5&amp;$Z$2,INDIRECT(Sheet2!$W$2&amp;"H"&amp;Sheet2!B131&amp;":H"&amp;Sheet2!B131+_xlpm.con)&amp;INDIRECT(Sheet2!$W$2&amp;"G"&amp;Sheet2!B131&amp;":G"&amp;Sheet2!B131+_xlpm.con),INDIRECT(Sheet2!$W$2&amp;"F"&amp;Sheet2!B131&amp;":F"&amp;Sheet2!B131+_xlpm.con),"",0,1),INT(VALUE((IF(COUNT(_xlpm.kakaku)=1,_xlfn.TEXTJOIN("",,_xlpm.kakaku),LEFT(_xlfn.TEXTJOIN("/",,_xlpm.kakaku),FIND("/",_xlfn.TEXTJOIN("/",,_xlpm.kakaku))-1))+$T$2)/手数料))),""),"")</f>
        <v/>
      </c>
    </row>
    <row r="132" spans="22:24" x14ac:dyDescent="0.4">
      <c r="V132" t="str" cm="1">
        <f t="array" aca="1" ref="V132" ca="1">IFERROR(INT(IF(VALUE(U132)=335370,_xlfn.LET(_xlpm.meika,INDEX(INDIRECT(Sheet2!$W$2&amp;"I"&amp;Sheet2!D132&amp;":P"&amp;Sheet2!D132),MATCH("在庫あり*",INDIRECT(Sheet2!$W$2&amp;"I"&amp;Sheet2!D132&amp;":P"&amp;Sheet2!D132),0)-1),_xlpm.con,MIN(A132,6),_xlpm.kakaku,_xlfn.XLOOKUP(_xlpm.meika,INDIRECT(Sheet2!$W$2&amp;"H"&amp;Sheet2!B132&amp;":H"&amp;Sheet2!D132),INDIRECT(Sheet2!$W$2&amp;"F"&amp;Sheet2!B132&amp;":F"&amp;Sheet2!D132),"",0,1),(_xlpm.kakaku+$T$2)/手数料),"")),"")</f>
        <v/>
      </c>
      <c r="X132" t="str" cm="1">
        <f t="array" aca="1" ref="X132" ca="1">IFERROR(IF(VALUE(U132)=335370,_xlfn.LET(_xlpm.con,MIN(A132,6),_xlpm.kakaku,_xlfn.XLOOKUP($Y$2:$Y$5&amp;$Z$2,INDIRECT(Sheet2!$W$2&amp;"H"&amp;Sheet2!B132&amp;":H"&amp;Sheet2!B132+_xlpm.con)&amp;INDIRECT(Sheet2!$W$2&amp;"G"&amp;Sheet2!B132&amp;":G"&amp;Sheet2!B132+_xlpm.con),INDIRECT(Sheet2!$W$2&amp;"F"&amp;Sheet2!B132&amp;":F"&amp;Sheet2!B132+_xlpm.con),"",0,1),INT(VALUE((IF(COUNT(_xlpm.kakaku)=1,_xlfn.TEXTJOIN("",,_xlpm.kakaku),LEFT(_xlfn.TEXTJOIN("/",,_xlpm.kakaku),FIND("/",_xlfn.TEXTJOIN("/",,_xlpm.kakaku))-1))+$T$2)/手数料))),""),"")</f>
        <v/>
      </c>
    </row>
    <row r="133" spans="22:24" x14ac:dyDescent="0.4">
      <c r="V133" t="str" cm="1">
        <f t="array" aca="1" ref="V133" ca="1">IFERROR(INT(IF(VALUE(U133)=335370,_xlfn.LET(_xlpm.meika,INDEX(INDIRECT(Sheet2!$W$2&amp;"I"&amp;Sheet2!D133&amp;":P"&amp;Sheet2!D133),MATCH("在庫あり*",INDIRECT(Sheet2!$W$2&amp;"I"&amp;Sheet2!D133&amp;":P"&amp;Sheet2!D133),0)-1),_xlpm.con,MIN(A133,6),_xlpm.kakaku,_xlfn.XLOOKUP(_xlpm.meika,INDIRECT(Sheet2!$W$2&amp;"H"&amp;Sheet2!B133&amp;":H"&amp;Sheet2!D133),INDIRECT(Sheet2!$W$2&amp;"F"&amp;Sheet2!B133&amp;":F"&amp;Sheet2!D133),"",0,1),(_xlpm.kakaku+$T$2)/手数料),"")),"")</f>
        <v/>
      </c>
      <c r="X133" t="str" cm="1">
        <f t="array" aca="1" ref="X133" ca="1">IFERROR(IF(VALUE(U133)=335370,_xlfn.LET(_xlpm.con,MIN(A133,6),_xlpm.kakaku,_xlfn.XLOOKUP($Y$2:$Y$5&amp;$Z$2,INDIRECT(Sheet2!$W$2&amp;"H"&amp;Sheet2!B133&amp;":H"&amp;Sheet2!B133+_xlpm.con)&amp;INDIRECT(Sheet2!$W$2&amp;"G"&amp;Sheet2!B133&amp;":G"&amp;Sheet2!B133+_xlpm.con),INDIRECT(Sheet2!$W$2&amp;"F"&amp;Sheet2!B133&amp;":F"&amp;Sheet2!B133+_xlpm.con),"",0,1),INT(VALUE((IF(COUNT(_xlpm.kakaku)=1,_xlfn.TEXTJOIN("",,_xlpm.kakaku),LEFT(_xlfn.TEXTJOIN("/",,_xlpm.kakaku),FIND("/",_xlfn.TEXTJOIN("/",,_xlpm.kakaku))-1))+$T$2)/手数料))),""),"")</f>
        <v/>
      </c>
    </row>
    <row r="134" spans="22:24" x14ac:dyDescent="0.4">
      <c r="V134" t="str" cm="1">
        <f t="array" aca="1" ref="V134" ca="1">IFERROR(INT(IF(VALUE(U134)=335370,_xlfn.LET(_xlpm.meika,INDEX(INDIRECT(Sheet2!$W$2&amp;"I"&amp;Sheet2!D134&amp;":P"&amp;Sheet2!D134),MATCH("在庫あり*",INDIRECT(Sheet2!$W$2&amp;"I"&amp;Sheet2!D134&amp;":P"&amp;Sheet2!D134),0)-1),_xlpm.con,MIN(A134,6),_xlpm.kakaku,_xlfn.XLOOKUP(_xlpm.meika,INDIRECT(Sheet2!$W$2&amp;"H"&amp;Sheet2!B134&amp;":H"&amp;Sheet2!D134),INDIRECT(Sheet2!$W$2&amp;"F"&amp;Sheet2!B134&amp;":F"&amp;Sheet2!D134),"",0,1),(_xlpm.kakaku+$T$2)/手数料),"")),"")</f>
        <v/>
      </c>
      <c r="X134" t="str" cm="1">
        <f t="array" aca="1" ref="X134" ca="1">IFERROR(IF(VALUE(U134)=335370,_xlfn.LET(_xlpm.con,MIN(A134,6),_xlpm.kakaku,_xlfn.XLOOKUP($Y$2:$Y$5&amp;$Z$2,INDIRECT(Sheet2!$W$2&amp;"H"&amp;Sheet2!B134&amp;":H"&amp;Sheet2!B134+_xlpm.con)&amp;INDIRECT(Sheet2!$W$2&amp;"G"&amp;Sheet2!B134&amp;":G"&amp;Sheet2!B134+_xlpm.con),INDIRECT(Sheet2!$W$2&amp;"F"&amp;Sheet2!B134&amp;":F"&amp;Sheet2!B134+_xlpm.con),"",0,1),INT(VALUE((IF(COUNT(_xlpm.kakaku)=1,_xlfn.TEXTJOIN("",,_xlpm.kakaku),LEFT(_xlfn.TEXTJOIN("/",,_xlpm.kakaku),FIND("/",_xlfn.TEXTJOIN("/",,_xlpm.kakaku))-1))+$T$2)/手数料))),""),"")</f>
        <v/>
      </c>
    </row>
    <row r="135" spans="22:24" x14ac:dyDescent="0.4">
      <c r="V135" t="str" cm="1">
        <f t="array" aca="1" ref="V135" ca="1">IFERROR(INT(IF(VALUE(U135)=335370,_xlfn.LET(_xlpm.meika,INDEX(INDIRECT(Sheet2!$W$2&amp;"I"&amp;Sheet2!D135&amp;":P"&amp;Sheet2!D135),MATCH("在庫あり*",INDIRECT(Sheet2!$W$2&amp;"I"&amp;Sheet2!D135&amp;":P"&amp;Sheet2!D135),0)-1),_xlpm.con,MIN(A135,6),_xlpm.kakaku,_xlfn.XLOOKUP(_xlpm.meika,INDIRECT(Sheet2!$W$2&amp;"H"&amp;Sheet2!B135&amp;":H"&amp;Sheet2!D135),INDIRECT(Sheet2!$W$2&amp;"F"&amp;Sheet2!B135&amp;":F"&amp;Sheet2!D135),"",0,1),(_xlpm.kakaku+$T$2)/手数料),"")),"")</f>
        <v/>
      </c>
      <c r="X135" t="str" cm="1">
        <f t="array" aca="1" ref="X135" ca="1">IFERROR(IF(VALUE(U135)=335370,_xlfn.LET(_xlpm.con,MIN(A135,6),_xlpm.kakaku,_xlfn.XLOOKUP($Y$2:$Y$5&amp;$Z$2,INDIRECT(Sheet2!$W$2&amp;"H"&amp;Sheet2!B135&amp;":H"&amp;Sheet2!B135+_xlpm.con)&amp;INDIRECT(Sheet2!$W$2&amp;"G"&amp;Sheet2!B135&amp;":G"&amp;Sheet2!B135+_xlpm.con),INDIRECT(Sheet2!$W$2&amp;"F"&amp;Sheet2!B135&amp;":F"&amp;Sheet2!B135+_xlpm.con),"",0,1),INT(VALUE((IF(COUNT(_xlpm.kakaku)=1,_xlfn.TEXTJOIN("",,_xlpm.kakaku),LEFT(_xlfn.TEXTJOIN("/",,_xlpm.kakaku),FIND("/",_xlfn.TEXTJOIN("/",,_xlpm.kakaku))-1))+$T$2)/手数料))),""),"")</f>
        <v/>
      </c>
    </row>
    <row r="136" spans="22:24" x14ac:dyDescent="0.4">
      <c r="V136" t="str" cm="1">
        <f t="array" aca="1" ref="V136" ca="1">IFERROR(INT(IF(VALUE(U136)=335370,_xlfn.LET(_xlpm.meika,INDEX(INDIRECT(Sheet2!$W$2&amp;"I"&amp;Sheet2!D136&amp;":P"&amp;Sheet2!D136),MATCH("在庫あり*",INDIRECT(Sheet2!$W$2&amp;"I"&amp;Sheet2!D136&amp;":P"&amp;Sheet2!D136),0)-1),_xlpm.con,MIN(A136,6),_xlpm.kakaku,_xlfn.XLOOKUP(_xlpm.meika,INDIRECT(Sheet2!$W$2&amp;"H"&amp;Sheet2!B136&amp;":H"&amp;Sheet2!D136),INDIRECT(Sheet2!$W$2&amp;"F"&amp;Sheet2!B136&amp;":F"&amp;Sheet2!D136),"",0,1),(_xlpm.kakaku+$T$2)/手数料),"")),"")</f>
        <v/>
      </c>
      <c r="X136" t="str" cm="1">
        <f t="array" aca="1" ref="X136" ca="1">IFERROR(IF(VALUE(U136)=335370,_xlfn.LET(_xlpm.con,MIN(A136,6),_xlpm.kakaku,_xlfn.XLOOKUP($Y$2:$Y$5&amp;$Z$2,INDIRECT(Sheet2!$W$2&amp;"H"&amp;Sheet2!B136&amp;":H"&amp;Sheet2!B136+_xlpm.con)&amp;INDIRECT(Sheet2!$W$2&amp;"G"&amp;Sheet2!B136&amp;":G"&amp;Sheet2!B136+_xlpm.con),INDIRECT(Sheet2!$W$2&amp;"F"&amp;Sheet2!B136&amp;":F"&amp;Sheet2!B136+_xlpm.con),"",0,1),INT(VALUE((IF(COUNT(_xlpm.kakaku)=1,_xlfn.TEXTJOIN("",,_xlpm.kakaku),LEFT(_xlfn.TEXTJOIN("/",,_xlpm.kakaku),FIND("/",_xlfn.TEXTJOIN("/",,_xlpm.kakaku))-1))+$T$2)/手数料))),""),"")</f>
        <v/>
      </c>
    </row>
    <row r="137" spans="22:24" x14ac:dyDescent="0.4">
      <c r="V137" t="str" cm="1">
        <f t="array" aca="1" ref="V137" ca="1">IFERROR(INT(IF(VALUE(U137)=335370,_xlfn.LET(_xlpm.meika,INDEX(INDIRECT(Sheet2!$W$2&amp;"I"&amp;Sheet2!D137&amp;":P"&amp;Sheet2!D137),MATCH("在庫あり*",INDIRECT(Sheet2!$W$2&amp;"I"&amp;Sheet2!D137&amp;":P"&amp;Sheet2!D137),0)-1),_xlpm.con,MIN(A137,6),_xlpm.kakaku,_xlfn.XLOOKUP(_xlpm.meika,INDIRECT(Sheet2!$W$2&amp;"H"&amp;Sheet2!B137&amp;":H"&amp;Sheet2!D137),INDIRECT(Sheet2!$W$2&amp;"F"&amp;Sheet2!B137&amp;":F"&amp;Sheet2!D137),"",0,1),(_xlpm.kakaku+$T$2)/手数料),"")),"")</f>
        <v/>
      </c>
      <c r="X137" t="str" cm="1">
        <f t="array" aca="1" ref="X137" ca="1">IFERROR(IF(VALUE(U137)=335370,_xlfn.LET(_xlpm.con,MIN(A137,6),_xlpm.kakaku,_xlfn.XLOOKUP($Y$2:$Y$5&amp;$Z$2,INDIRECT(Sheet2!$W$2&amp;"H"&amp;Sheet2!B137&amp;":H"&amp;Sheet2!B137+_xlpm.con)&amp;INDIRECT(Sheet2!$W$2&amp;"G"&amp;Sheet2!B137&amp;":G"&amp;Sheet2!B137+_xlpm.con),INDIRECT(Sheet2!$W$2&amp;"F"&amp;Sheet2!B137&amp;":F"&amp;Sheet2!B137+_xlpm.con),"",0,1),INT(VALUE((IF(COUNT(_xlpm.kakaku)=1,_xlfn.TEXTJOIN("",,_xlpm.kakaku),LEFT(_xlfn.TEXTJOIN("/",,_xlpm.kakaku),FIND("/",_xlfn.TEXTJOIN("/",,_xlpm.kakaku))-1))+$T$2)/手数料))),""),"")</f>
        <v/>
      </c>
    </row>
    <row r="138" spans="22:24" x14ac:dyDescent="0.4">
      <c r="V138" t="str" cm="1">
        <f t="array" aca="1" ref="V138" ca="1">IFERROR(INT(IF(VALUE(U138)=335370,_xlfn.LET(_xlpm.meika,INDEX(INDIRECT(Sheet2!$W$2&amp;"I"&amp;Sheet2!D138&amp;":P"&amp;Sheet2!D138),MATCH("在庫あり*",INDIRECT(Sheet2!$W$2&amp;"I"&amp;Sheet2!D138&amp;":P"&amp;Sheet2!D138),0)-1),_xlpm.con,MIN(A138,6),_xlpm.kakaku,_xlfn.XLOOKUP(_xlpm.meika,INDIRECT(Sheet2!$W$2&amp;"H"&amp;Sheet2!B138&amp;":H"&amp;Sheet2!D138),INDIRECT(Sheet2!$W$2&amp;"F"&amp;Sheet2!B138&amp;":F"&amp;Sheet2!D138),"",0,1),(_xlpm.kakaku+$T$2)/手数料),"")),"")</f>
        <v/>
      </c>
      <c r="X138" t="str" cm="1">
        <f t="array" aca="1" ref="X138" ca="1">IFERROR(IF(VALUE(U138)=335370,_xlfn.LET(_xlpm.con,MIN(A138,6),_xlpm.kakaku,_xlfn.XLOOKUP($Y$2:$Y$5&amp;$Z$2,INDIRECT(Sheet2!$W$2&amp;"H"&amp;Sheet2!B138&amp;":H"&amp;Sheet2!B138+_xlpm.con)&amp;INDIRECT(Sheet2!$W$2&amp;"G"&amp;Sheet2!B138&amp;":G"&amp;Sheet2!B138+_xlpm.con),INDIRECT(Sheet2!$W$2&amp;"F"&amp;Sheet2!B138&amp;":F"&amp;Sheet2!B138+_xlpm.con),"",0,1),INT(VALUE((IF(COUNT(_xlpm.kakaku)=1,_xlfn.TEXTJOIN("",,_xlpm.kakaku),LEFT(_xlfn.TEXTJOIN("/",,_xlpm.kakaku),FIND("/",_xlfn.TEXTJOIN("/",,_xlpm.kakaku))-1))+$T$2)/手数料))),""),"")</f>
        <v/>
      </c>
    </row>
    <row r="139" spans="22:24" x14ac:dyDescent="0.4">
      <c r="V139" t="str" cm="1">
        <f t="array" aca="1" ref="V139" ca="1">IFERROR(INT(IF(VALUE(U139)=335370,_xlfn.LET(_xlpm.meika,INDEX(INDIRECT(Sheet2!$W$2&amp;"I"&amp;Sheet2!D139&amp;":P"&amp;Sheet2!D139),MATCH("在庫あり*",INDIRECT(Sheet2!$W$2&amp;"I"&amp;Sheet2!D139&amp;":P"&amp;Sheet2!D139),0)-1),_xlpm.con,MIN(A139,6),_xlpm.kakaku,_xlfn.XLOOKUP(_xlpm.meika,INDIRECT(Sheet2!$W$2&amp;"H"&amp;Sheet2!B139&amp;":H"&amp;Sheet2!D139),INDIRECT(Sheet2!$W$2&amp;"F"&amp;Sheet2!B139&amp;":F"&amp;Sheet2!D139),"",0,1),(_xlpm.kakaku+$T$2)/手数料),"")),"")</f>
        <v/>
      </c>
      <c r="X139" t="str" cm="1">
        <f t="array" aca="1" ref="X139" ca="1">IFERROR(IF(VALUE(U139)=335370,_xlfn.LET(_xlpm.con,MIN(A139,6),_xlpm.kakaku,_xlfn.XLOOKUP($Y$2:$Y$5&amp;$Z$2,INDIRECT(Sheet2!$W$2&amp;"H"&amp;Sheet2!B139&amp;":H"&amp;Sheet2!B139+_xlpm.con)&amp;INDIRECT(Sheet2!$W$2&amp;"G"&amp;Sheet2!B139&amp;":G"&amp;Sheet2!B139+_xlpm.con),INDIRECT(Sheet2!$W$2&amp;"F"&amp;Sheet2!B139&amp;":F"&amp;Sheet2!B139+_xlpm.con),"",0,1),INT(VALUE((IF(COUNT(_xlpm.kakaku)=1,_xlfn.TEXTJOIN("",,_xlpm.kakaku),LEFT(_xlfn.TEXTJOIN("/",,_xlpm.kakaku),FIND("/",_xlfn.TEXTJOIN("/",,_xlpm.kakaku))-1))+$T$2)/手数料))),""),"")</f>
        <v/>
      </c>
    </row>
    <row r="140" spans="22:24" x14ac:dyDescent="0.4">
      <c r="V140" t="str" cm="1">
        <f t="array" aca="1" ref="V140" ca="1">IFERROR(INT(IF(VALUE(U140)=335370,_xlfn.LET(_xlpm.meika,INDEX(INDIRECT(Sheet2!$W$2&amp;"I"&amp;Sheet2!D140&amp;":P"&amp;Sheet2!D140),MATCH("在庫あり*",INDIRECT(Sheet2!$W$2&amp;"I"&amp;Sheet2!D140&amp;":P"&amp;Sheet2!D140),0)-1),_xlpm.con,MIN(A140,6),_xlpm.kakaku,_xlfn.XLOOKUP(_xlpm.meika,INDIRECT(Sheet2!$W$2&amp;"H"&amp;Sheet2!B140&amp;":H"&amp;Sheet2!D140),INDIRECT(Sheet2!$W$2&amp;"F"&amp;Sheet2!B140&amp;":F"&amp;Sheet2!D140),"",0,1),(_xlpm.kakaku+$T$2)/手数料),"")),"")</f>
        <v/>
      </c>
      <c r="X140" t="str" cm="1">
        <f t="array" aca="1" ref="X140" ca="1">IFERROR(IF(VALUE(U140)=335370,_xlfn.LET(_xlpm.con,MIN(A140,6),_xlpm.kakaku,_xlfn.XLOOKUP($Y$2:$Y$5&amp;$Z$2,INDIRECT(Sheet2!$W$2&amp;"H"&amp;Sheet2!B140&amp;":H"&amp;Sheet2!B140+_xlpm.con)&amp;INDIRECT(Sheet2!$W$2&amp;"G"&amp;Sheet2!B140&amp;":G"&amp;Sheet2!B140+_xlpm.con),INDIRECT(Sheet2!$W$2&amp;"F"&amp;Sheet2!B140&amp;":F"&amp;Sheet2!B140+_xlpm.con),"",0,1),INT(VALUE((IF(COUNT(_xlpm.kakaku)=1,_xlfn.TEXTJOIN("",,_xlpm.kakaku),LEFT(_xlfn.TEXTJOIN("/",,_xlpm.kakaku),FIND("/",_xlfn.TEXTJOIN("/",,_xlpm.kakaku))-1))+$T$2)/手数料))),""),"")</f>
        <v/>
      </c>
    </row>
    <row r="141" spans="22:24" x14ac:dyDescent="0.4">
      <c r="V141" t="str" cm="1">
        <f t="array" aca="1" ref="V141" ca="1">IFERROR(INT(IF(VALUE(U141)=335370,_xlfn.LET(_xlpm.meika,INDEX(INDIRECT(Sheet2!$W$2&amp;"I"&amp;Sheet2!D141&amp;":P"&amp;Sheet2!D141),MATCH("在庫あり*",INDIRECT(Sheet2!$W$2&amp;"I"&amp;Sheet2!D141&amp;":P"&amp;Sheet2!D141),0)-1),_xlpm.con,MIN(A141,6),_xlpm.kakaku,_xlfn.XLOOKUP(_xlpm.meika,INDIRECT(Sheet2!$W$2&amp;"H"&amp;Sheet2!B141&amp;":H"&amp;Sheet2!D141),INDIRECT(Sheet2!$W$2&amp;"F"&amp;Sheet2!B141&amp;":F"&amp;Sheet2!D141),"",0,1),(_xlpm.kakaku+$T$2)/手数料),"")),"")</f>
        <v/>
      </c>
      <c r="X141" t="str" cm="1">
        <f t="array" aca="1" ref="X141" ca="1">IFERROR(IF(VALUE(U141)=335370,_xlfn.LET(_xlpm.con,MIN(A141,6),_xlpm.kakaku,_xlfn.XLOOKUP($Y$2:$Y$5&amp;$Z$2,INDIRECT(Sheet2!$W$2&amp;"H"&amp;Sheet2!B141&amp;":H"&amp;Sheet2!B141+_xlpm.con)&amp;INDIRECT(Sheet2!$W$2&amp;"G"&amp;Sheet2!B141&amp;":G"&amp;Sheet2!B141+_xlpm.con),INDIRECT(Sheet2!$W$2&amp;"F"&amp;Sheet2!B141&amp;":F"&amp;Sheet2!B141+_xlpm.con),"",0,1),INT(VALUE((IF(COUNT(_xlpm.kakaku)=1,_xlfn.TEXTJOIN("",,_xlpm.kakaku),LEFT(_xlfn.TEXTJOIN("/",,_xlpm.kakaku),FIND("/",_xlfn.TEXTJOIN("/",,_xlpm.kakaku))-1))+$T$2)/手数料))),""),"")</f>
        <v/>
      </c>
    </row>
    <row r="142" spans="22:24" x14ac:dyDescent="0.4">
      <c r="V142" t="str" cm="1">
        <f t="array" aca="1" ref="V142" ca="1">IFERROR(INT(IF(VALUE(U142)=335370,_xlfn.LET(_xlpm.meika,INDEX(INDIRECT(Sheet2!$W$2&amp;"I"&amp;Sheet2!D142&amp;":P"&amp;Sheet2!D142),MATCH("在庫あり*",INDIRECT(Sheet2!$W$2&amp;"I"&amp;Sheet2!D142&amp;":P"&amp;Sheet2!D142),0)-1),_xlpm.con,MIN(A142,6),_xlpm.kakaku,_xlfn.XLOOKUP(_xlpm.meika,INDIRECT(Sheet2!$W$2&amp;"H"&amp;Sheet2!B142&amp;":H"&amp;Sheet2!D142),INDIRECT(Sheet2!$W$2&amp;"F"&amp;Sheet2!B142&amp;":F"&amp;Sheet2!D142),"",0,1),(_xlpm.kakaku+$T$2)/手数料),"")),"")</f>
        <v/>
      </c>
      <c r="X142" t="str" cm="1">
        <f t="array" aca="1" ref="X142" ca="1">IFERROR(IF(VALUE(U142)=335370,_xlfn.LET(_xlpm.con,MIN(A142,6),_xlpm.kakaku,_xlfn.XLOOKUP($Y$2:$Y$5&amp;$Z$2,INDIRECT(Sheet2!$W$2&amp;"H"&amp;Sheet2!B142&amp;":H"&amp;Sheet2!B142+_xlpm.con)&amp;INDIRECT(Sheet2!$W$2&amp;"G"&amp;Sheet2!B142&amp;":G"&amp;Sheet2!B142+_xlpm.con),INDIRECT(Sheet2!$W$2&amp;"F"&amp;Sheet2!B142&amp;":F"&amp;Sheet2!B142+_xlpm.con),"",0,1),INT(VALUE((IF(COUNT(_xlpm.kakaku)=1,_xlfn.TEXTJOIN("",,_xlpm.kakaku),LEFT(_xlfn.TEXTJOIN("/",,_xlpm.kakaku),FIND("/",_xlfn.TEXTJOIN("/",,_xlpm.kakaku))-1))+$T$2)/手数料))),""),"")</f>
        <v/>
      </c>
    </row>
    <row r="143" spans="22:24" x14ac:dyDescent="0.4">
      <c r="V143" t="str" cm="1">
        <f t="array" aca="1" ref="V143" ca="1">IFERROR(INT(IF(VALUE(U143)=335370,_xlfn.LET(_xlpm.meika,INDEX(INDIRECT(Sheet2!$W$2&amp;"I"&amp;Sheet2!D143&amp;":P"&amp;Sheet2!D143),MATCH("在庫あり*",INDIRECT(Sheet2!$W$2&amp;"I"&amp;Sheet2!D143&amp;":P"&amp;Sheet2!D143),0)-1),_xlpm.con,MIN(A143,6),_xlpm.kakaku,_xlfn.XLOOKUP(_xlpm.meika,INDIRECT(Sheet2!$W$2&amp;"H"&amp;Sheet2!B143&amp;":H"&amp;Sheet2!D143),INDIRECT(Sheet2!$W$2&amp;"F"&amp;Sheet2!B143&amp;":F"&amp;Sheet2!D143),"",0,1),(_xlpm.kakaku+$T$2)/手数料),"")),"")</f>
        <v/>
      </c>
      <c r="X143" t="str" cm="1">
        <f t="array" aca="1" ref="X143" ca="1">IFERROR(IF(VALUE(U143)=335370,_xlfn.LET(_xlpm.con,MIN(A143,6),_xlpm.kakaku,_xlfn.XLOOKUP($Y$2:$Y$5&amp;$Z$2,INDIRECT(Sheet2!$W$2&amp;"H"&amp;Sheet2!B143&amp;":H"&amp;Sheet2!B143+_xlpm.con)&amp;INDIRECT(Sheet2!$W$2&amp;"G"&amp;Sheet2!B143&amp;":G"&amp;Sheet2!B143+_xlpm.con),INDIRECT(Sheet2!$W$2&amp;"F"&amp;Sheet2!B143&amp;":F"&amp;Sheet2!B143+_xlpm.con),"",0,1),INT(VALUE((IF(COUNT(_xlpm.kakaku)=1,_xlfn.TEXTJOIN("",,_xlpm.kakaku),LEFT(_xlfn.TEXTJOIN("/",,_xlpm.kakaku),FIND("/",_xlfn.TEXTJOIN("/",,_xlpm.kakaku))-1))+$T$2)/手数料))),""),"")</f>
        <v/>
      </c>
    </row>
    <row r="144" spans="22:24" x14ac:dyDescent="0.4">
      <c r="V144" t="str" cm="1">
        <f t="array" aca="1" ref="V144" ca="1">IFERROR(INT(IF(VALUE(U144)=335370,_xlfn.LET(_xlpm.meika,INDEX(INDIRECT(Sheet2!$W$2&amp;"I"&amp;Sheet2!D144&amp;":P"&amp;Sheet2!D144),MATCH("在庫あり*",INDIRECT(Sheet2!$W$2&amp;"I"&amp;Sheet2!D144&amp;":P"&amp;Sheet2!D144),0)-1),_xlpm.con,MIN(A144,6),_xlpm.kakaku,_xlfn.XLOOKUP(_xlpm.meika,INDIRECT(Sheet2!$W$2&amp;"H"&amp;Sheet2!B144&amp;":H"&amp;Sheet2!D144),INDIRECT(Sheet2!$W$2&amp;"F"&amp;Sheet2!B144&amp;":F"&amp;Sheet2!D144),"",0,1),(_xlpm.kakaku+$T$2)/手数料),"")),"")</f>
        <v/>
      </c>
      <c r="X144" t="str" cm="1">
        <f t="array" aca="1" ref="X144" ca="1">IFERROR(IF(VALUE(U144)=335370,_xlfn.LET(_xlpm.con,MIN(A144,6),_xlpm.kakaku,_xlfn.XLOOKUP($Y$2:$Y$5&amp;$Z$2,INDIRECT(Sheet2!$W$2&amp;"H"&amp;Sheet2!B144&amp;":H"&amp;Sheet2!B144+_xlpm.con)&amp;INDIRECT(Sheet2!$W$2&amp;"G"&amp;Sheet2!B144&amp;":G"&amp;Sheet2!B144+_xlpm.con),INDIRECT(Sheet2!$W$2&amp;"F"&amp;Sheet2!B144&amp;":F"&amp;Sheet2!B144+_xlpm.con),"",0,1),INT(VALUE((IF(COUNT(_xlpm.kakaku)=1,_xlfn.TEXTJOIN("",,_xlpm.kakaku),LEFT(_xlfn.TEXTJOIN("/",,_xlpm.kakaku),FIND("/",_xlfn.TEXTJOIN("/",,_xlpm.kakaku))-1))+$T$2)/手数料))),""),"")</f>
        <v/>
      </c>
    </row>
    <row r="145" spans="22:24" x14ac:dyDescent="0.4">
      <c r="V145" t="str" cm="1">
        <f t="array" aca="1" ref="V145" ca="1">IFERROR(INT(IF(VALUE(U145)=335370,_xlfn.LET(_xlpm.meika,INDEX(INDIRECT(Sheet2!$W$2&amp;"I"&amp;Sheet2!D145&amp;":P"&amp;Sheet2!D145),MATCH("在庫あり*",INDIRECT(Sheet2!$W$2&amp;"I"&amp;Sheet2!D145&amp;":P"&amp;Sheet2!D145),0)-1),_xlpm.con,MIN(A145,6),_xlpm.kakaku,_xlfn.XLOOKUP(_xlpm.meika,INDIRECT(Sheet2!$W$2&amp;"H"&amp;Sheet2!B145&amp;":H"&amp;Sheet2!D145),INDIRECT(Sheet2!$W$2&amp;"F"&amp;Sheet2!B145&amp;":F"&amp;Sheet2!D145),"",0,1),(_xlpm.kakaku+$T$2)/手数料),"")),"")</f>
        <v/>
      </c>
      <c r="X145" t="str" cm="1">
        <f t="array" aca="1" ref="X145" ca="1">IFERROR(IF(VALUE(U145)=335370,_xlfn.LET(_xlpm.con,MIN(A145,6),_xlpm.kakaku,_xlfn.XLOOKUP($Y$2:$Y$5&amp;$Z$2,INDIRECT(Sheet2!$W$2&amp;"H"&amp;Sheet2!B145&amp;":H"&amp;Sheet2!B145+_xlpm.con)&amp;INDIRECT(Sheet2!$W$2&amp;"G"&amp;Sheet2!B145&amp;":G"&amp;Sheet2!B145+_xlpm.con),INDIRECT(Sheet2!$W$2&amp;"F"&amp;Sheet2!B145&amp;":F"&amp;Sheet2!B145+_xlpm.con),"",0,1),INT(VALUE((IF(COUNT(_xlpm.kakaku)=1,_xlfn.TEXTJOIN("",,_xlpm.kakaku),LEFT(_xlfn.TEXTJOIN("/",,_xlpm.kakaku),FIND("/",_xlfn.TEXTJOIN("/",,_xlpm.kakaku))-1))+$T$2)/手数料))),""),"")</f>
        <v/>
      </c>
    </row>
    <row r="146" spans="22:24" x14ac:dyDescent="0.4">
      <c r="V146" t="str" cm="1">
        <f t="array" aca="1" ref="V146" ca="1">IFERROR(INT(IF(VALUE(U146)=335370,_xlfn.LET(_xlpm.meika,INDEX(INDIRECT(Sheet2!$W$2&amp;"I"&amp;Sheet2!D146&amp;":P"&amp;Sheet2!D146),MATCH("在庫あり*",INDIRECT(Sheet2!$W$2&amp;"I"&amp;Sheet2!D146&amp;":P"&amp;Sheet2!D146),0)-1),_xlpm.con,MIN(A146,6),_xlpm.kakaku,_xlfn.XLOOKUP(_xlpm.meika,INDIRECT(Sheet2!$W$2&amp;"H"&amp;Sheet2!B146&amp;":H"&amp;Sheet2!D146),INDIRECT(Sheet2!$W$2&amp;"F"&amp;Sheet2!B146&amp;":F"&amp;Sheet2!D146),"",0,1),(_xlpm.kakaku+$T$2)/手数料),"")),"")</f>
        <v/>
      </c>
      <c r="X146" t="str" cm="1">
        <f t="array" aca="1" ref="X146" ca="1">IFERROR(IF(VALUE(U146)=335370,_xlfn.LET(_xlpm.con,MIN(A146,6),_xlpm.kakaku,_xlfn.XLOOKUP($Y$2:$Y$5&amp;$Z$2,INDIRECT(Sheet2!$W$2&amp;"H"&amp;Sheet2!B146&amp;":H"&amp;Sheet2!B146+_xlpm.con)&amp;INDIRECT(Sheet2!$W$2&amp;"G"&amp;Sheet2!B146&amp;":G"&amp;Sheet2!B146+_xlpm.con),INDIRECT(Sheet2!$W$2&amp;"F"&amp;Sheet2!B146&amp;":F"&amp;Sheet2!B146+_xlpm.con),"",0,1),INT(VALUE((IF(COUNT(_xlpm.kakaku)=1,_xlfn.TEXTJOIN("",,_xlpm.kakaku),LEFT(_xlfn.TEXTJOIN("/",,_xlpm.kakaku),FIND("/",_xlfn.TEXTJOIN("/",,_xlpm.kakaku))-1))+$T$2)/手数料))),""),"")</f>
        <v/>
      </c>
    </row>
    <row r="147" spans="22:24" x14ac:dyDescent="0.4">
      <c r="V147" t="str" cm="1">
        <f t="array" aca="1" ref="V147" ca="1">IFERROR(INT(IF(VALUE(U147)=335370,_xlfn.LET(_xlpm.meika,INDEX(INDIRECT(Sheet2!$W$2&amp;"I"&amp;Sheet2!D147&amp;":P"&amp;Sheet2!D147),MATCH("在庫あり*",INDIRECT(Sheet2!$W$2&amp;"I"&amp;Sheet2!D147&amp;":P"&amp;Sheet2!D147),0)-1),_xlpm.con,MIN(A147,6),_xlpm.kakaku,_xlfn.XLOOKUP(_xlpm.meika,INDIRECT(Sheet2!$W$2&amp;"H"&amp;Sheet2!B147&amp;":H"&amp;Sheet2!D147),INDIRECT(Sheet2!$W$2&amp;"F"&amp;Sheet2!B147&amp;":F"&amp;Sheet2!D147),"",0,1),(_xlpm.kakaku+$T$2)/手数料),"")),"")</f>
        <v/>
      </c>
      <c r="X147" t="str" cm="1">
        <f t="array" aca="1" ref="X147" ca="1">IFERROR(IF(VALUE(U147)=335370,_xlfn.LET(_xlpm.con,MIN(A147,6),_xlpm.kakaku,_xlfn.XLOOKUP($Y$2:$Y$5&amp;$Z$2,INDIRECT(Sheet2!$W$2&amp;"H"&amp;Sheet2!B147&amp;":H"&amp;Sheet2!B147+_xlpm.con)&amp;INDIRECT(Sheet2!$W$2&amp;"G"&amp;Sheet2!B147&amp;":G"&amp;Sheet2!B147+_xlpm.con),INDIRECT(Sheet2!$W$2&amp;"F"&amp;Sheet2!B147&amp;":F"&amp;Sheet2!B147+_xlpm.con),"",0,1),INT(VALUE((IF(COUNT(_xlpm.kakaku)=1,_xlfn.TEXTJOIN("",,_xlpm.kakaku),LEFT(_xlfn.TEXTJOIN("/",,_xlpm.kakaku),FIND("/",_xlfn.TEXTJOIN("/",,_xlpm.kakaku))-1))+$T$2)/手数料))),""),"")</f>
        <v/>
      </c>
    </row>
    <row r="148" spans="22:24" x14ac:dyDescent="0.4">
      <c r="V148" t="str" cm="1">
        <f t="array" aca="1" ref="V148" ca="1">IFERROR(INT(IF(VALUE(U148)=335370,_xlfn.LET(_xlpm.meika,INDEX(INDIRECT(Sheet2!$W$2&amp;"I"&amp;Sheet2!D148&amp;":P"&amp;Sheet2!D148),MATCH("在庫あり*",INDIRECT(Sheet2!$W$2&amp;"I"&amp;Sheet2!D148&amp;":P"&amp;Sheet2!D148),0)-1),_xlpm.con,MIN(A148,6),_xlpm.kakaku,_xlfn.XLOOKUP(_xlpm.meika,INDIRECT(Sheet2!$W$2&amp;"H"&amp;Sheet2!B148&amp;":H"&amp;Sheet2!D148),INDIRECT(Sheet2!$W$2&amp;"F"&amp;Sheet2!B148&amp;":F"&amp;Sheet2!D148),"",0,1),(_xlpm.kakaku+$T$2)/手数料),"")),"")</f>
        <v/>
      </c>
      <c r="X148" t="str" cm="1">
        <f t="array" aca="1" ref="X148" ca="1">IFERROR(IF(VALUE(U148)=335370,_xlfn.LET(_xlpm.con,MIN(A148,6),_xlpm.kakaku,_xlfn.XLOOKUP($Y$2:$Y$5&amp;$Z$2,INDIRECT(Sheet2!$W$2&amp;"H"&amp;Sheet2!B148&amp;":H"&amp;Sheet2!B148+_xlpm.con)&amp;INDIRECT(Sheet2!$W$2&amp;"G"&amp;Sheet2!B148&amp;":G"&amp;Sheet2!B148+_xlpm.con),INDIRECT(Sheet2!$W$2&amp;"F"&amp;Sheet2!B148&amp;":F"&amp;Sheet2!B148+_xlpm.con),"",0,1),INT(VALUE((IF(COUNT(_xlpm.kakaku)=1,_xlfn.TEXTJOIN("",,_xlpm.kakaku),LEFT(_xlfn.TEXTJOIN("/",,_xlpm.kakaku),FIND("/",_xlfn.TEXTJOIN("/",,_xlpm.kakaku))-1))+$T$2)/手数料))),""),"")</f>
        <v/>
      </c>
    </row>
    <row r="149" spans="22:24" x14ac:dyDescent="0.4">
      <c r="V149" t="str" cm="1">
        <f t="array" aca="1" ref="V149" ca="1">IFERROR(INT(IF(VALUE(U149)=335370,_xlfn.LET(_xlpm.meika,INDEX(INDIRECT(Sheet2!$W$2&amp;"I"&amp;Sheet2!D149&amp;":P"&amp;Sheet2!D149),MATCH("在庫あり*",INDIRECT(Sheet2!$W$2&amp;"I"&amp;Sheet2!D149&amp;":P"&amp;Sheet2!D149),0)-1),_xlpm.con,MIN(A149,6),_xlpm.kakaku,_xlfn.XLOOKUP(_xlpm.meika,INDIRECT(Sheet2!$W$2&amp;"H"&amp;Sheet2!B149&amp;":H"&amp;Sheet2!D149),INDIRECT(Sheet2!$W$2&amp;"F"&amp;Sheet2!B149&amp;":F"&amp;Sheet2!D149),"",0,1),(_xlpm.kakaku+$T$2)/手数料),"")),"")</f>
        <v/>
      </c>
      <c r="X149" t="str" cm="1">
        <f t="array" aca="1" ref="X149" ca="1">IFERROR(IF(VALUE(U149)=335370,_xlfn.LET(_xlpm.con,MIN(A149,6),_xlpm.kakaku,_xlfn.XLOOKUP($Y$2:$Y$5&amp;$Z$2,INDIRECT(Sheet2!$W$2&amp;"H"&amp;Sheet2!B149&amp;":H"&amp;Sheet2!B149+_xlpm.con)&amp;INDIRECT(Sheet2!$W$2&amp;"G"&amp;Sheet2!B149&amp;":G"&amp;Sheet2!B149+_xlpm.con),INDIRECT(Sheet2!$W$2&amp;"F"&amp;Sheet2!B149&amp;":F"&amp;Sheet2!B149+_xlpm.con),"",0,1),INT(VALUE((IF(COUNT(_xlpm.kakaku)=1,_xlfn.TEXTJOIN("",,_xlpm.kakaku),LEFT(_xlfn.TEXTJOIN("/",,_xlpm.kakaku),FIND("/",_xlfn.TEXTJOIN("/",,_xlpm.kakaku))-1))+$T$2)/手数料))),""),"")</f>
        <v/>
      </c>
    </row>
    <row r="150" spans="22:24" x14ac:dyDescent="0.4">
      <c r="V150" t="str" cm="1">
        <f t="array" aca="1" ref="V150" ca="1">IFERROR(INT(IF(VALUE(U150)=335370,_xlfn.LET(_xlpm.meika,INDEX(INDIRECT(Sheet2!$W$2&amp;"I"&amp;Sheet2!D150&amp;":P"&amp;Sheet2!D150),MATCH("在庫あり*",INDIRECT(Sheet2!$W$2&amp;"I"&amp;Sheet2!D150&amp;":P"&amp;Sheet2!D150),0)-1),_xlpm.con,MIN(A150,6),_xlpm.kakaku,_xlfn.XLOOKUP(_xlpm.meika,INDIRECT(Sheet2!$W$2&amp;"H"&amp;Sheet2!B150&amp;":H"&amp;Sheet2!D150),INDIRECT(Sheet2!$W$2&amp;"F"&amp;Sheet2!B150&amp;":F"&amp;Sheet2!D150),"",0,1),(_xlpm.kakaku+$T$2)/手数料),"")),"")</f>
        <v/>
      </c>
      <c r="X150" t="str" cm="1">
        <f t="array" aca="1" ref="X150" ca="1">IFERROR(IF(VALUE(U150)=335370,_xlfn.LET(_xlpm.con,MIN(A150,6),_xlpm.kakaku,_xlfn.XLOOKUP($Y$2:$Y$5&amp;$Z$2,INDIRECT(Sheet2!$W$2&amp;"H"&amp;Sheet2!B150&amp;":H"&amp;Sheet2!B150+_xlpm.con)&amp;INDIRECT(Sheet2!$W$2&amp;"G"&amp;Sheet2!B150&amp;":G"&amp;Sheet2!B150+_xlpm.con),INDIRECT(Sheet2!$W$2&amp;"F"&amp;Sheet2!B150&amp;":F"&amp;Sheet2!B150+_xlpm.con),"",0,1),INT(VALUE((IF(COUNT(_xlpm.kakaku)=1,_xlfn.TEXTJOIN("",,_xlpm.kakaku),LEFT(_xlfn.TEXTJOIN("/",,_xlpm.kakaku),FIND("/",_xlfn.TEXTJOIN("/",,_xlpm.kakaku))-1))+$T$2)/手数料))),""),"")</f>
        <v/>
      </c>
    </row>
    <row r="151" spans="22:24" x14ac:dyDescent="0.4">
      <c r="V151" t="str" cm="1">
        <f t="array" aca="1" ref="V151" ca="1">IFERROR(INT(IF(VALUE(U151)=335370,_xlfn.LET(_xlpm.meika,INDEX(INDIRECT(Sheet2!$W$2&amp;"I"&amp;Sheet2!D151&amp;":P"&amp;Sheet2!D151),MATCH("在庫あり*",INDIRECT(Sheet2!$W$2&amp;"I"&amp;Sheet2!D151&amp;":P"&amp;Sheet2!D151),0)-1),_xlpm.con,MIN(A151,6),_xlpm.kakaku,_xlfn.XLOOKUP(_xlpm.meika,INDIRECT(Sheet2!$W$2&amp;"H"&amp;Sheet2!B151&amp;":H"&amp;Sheet2!D151),INDIRECT(Sheet2!$W$2&amp;"F"&amp;Sheet2!B151&amp;":F"&amp;Sheet2!D151),"",0,1),(_xlpm.kakaku+$T$2)/手数料),"")),"")</f>
        <v/>
      </c>
      <c r="X151" t="str" cm="1">
        <f t="array" aca="1" ref="X151" ca="1">IFERROR(IF(VALUE(U151)=335370,_xlfn.LET(_xlpm.con,MIN(A151,6),_xlpm.kakaku,_xlfn.XLOOKUP($Y$2:$Y$5&amp;$Z$2,INDIRECT(Sheet2!$W$2&amp;"H"&amp;Sheet2!B151&amp;":H"&amp;Sheet2!B151+_xlpm.con)&amp;INDIRECT(Sheet2!$W$2&amp;"G"&amp;Sheet2!B151&amp;":G"&amp;Sheet2!B151+_xlpm.con),INDIRECT(Sheet2!$W$2&amp;"F"&amp;Sheet2!B151&amp;":F"&amp;Sheet2!B151+_xlpm.con),"",0,1),INT(VALUE((IF(COUNT(_xlpm.kakaku)=1,_xlfn.TEXTJOIN("",,_xlpm.kakaku),LEFT(_xlfn.TEXTJOIN("/",,_xlpm.kakaku),FIND("/",_xlfn.TEXTJOIN("/",,_xlpm.kakaku))-1))+$T$2)/手数料))),""),"")</f>
        <v/>
      </c>
    </row>
    <row r="152" spans="22:24" x14ac:dyDescent="0.4">
      <c r="V152" t="str" cm="1">
        <f t="array" aca="1" ref="V152" ca="1">IFERROR(INT(IF(VALUE(U152)=335370,_xlfn.LET(_xlpm.meika,INDEX(INDIRECT(Sheet2!$W$2&amp;"I"&amp;Sheet2!D152&amp;":P"&amp;Sheet2!D152),MATCH("在庫あり*",INDIRECT(Sheet2!$W$2&amp;"I"&amp;Sheet2!D152&amp;":P"&amp;Sheet2!D152),0)-1),_xlpm.con,MIN(A152,6),_xlpm.kakaku,_xlfn.XLOOKUP(_xlpm.meika,INDIRECT(Sheet2!$W$2&amp;"H"&amp;Sheet2!B152&amp;":H"&amp;Sheet2!D152),INDIRECT(Sheet2!$W$2&amp;"F"&amp;Sheet2!B152&amp;":F"&amp;Sheet2!D152),"",0,1),(_xlpm.kakaku+$T$2)/手数料),"")),"")</f>
        <v/>
      </c>
      <c r="X152" t="str" cm="1">
        <f t="array" aca="1" ref="X152" ca="1">IFERROR(IF(VALUE(U152)=335370,_xlfn.LET(_xlpm.con,MIN(A152,6),_xlpm.kakaku,_xlfn.XLOOKUP($Y$2:$Y$5&amp;$Z$2,INDIRECT(Sheet2!$W$2&amp;"H"&amp;Sheet2!B152&amp;":H"&amp;Sheet2!B152+_xlpm.con)&amp;INDIRECT(Sheet2!$W$2&amp;"G"&amp;Sheet2!B152&amp;":G"&amp;Sheet2!B152+_xlpm.con),INDIRECT(Sheet2!$W$2&amp;"F"&amp;Sheet2!B152&amp;":F"&amp;Sheet2!B152+_xlpm.con),"",0,1),INT(VALUE((IF(COUNT(_xlpm.kakaku)=1,_xlfn.TEXTJOIN("",,_xlpm.kakaku),LEFT(_xlfn.TEXTJOIN("/",,_xlpm.kakaku),FIND("/",_xlfn.TEXTJOIN("/",,_xlpm.kakaku))-1))+$T$2)/手数料))),""),"")</f>
        <v/>
      </c>
    </row>
    <row r="153" spans="22:24" x14ac:dyDescent="0.4">
      <c r="V153" t="str" cm="1">
        <f t="array" aca="1" ref="V153" ca="1">IFERROR(INT(IF(VALUE(U153)=335370,_xlfn.LET(_xlpm.meika,INDEX(INDIRECT(Sheet2!$W$2&amp;"I"&amp;Sheet2!D153&amp;":P"&amp;Sheet2!D153),MATCH("在庫あり*",INDIRECT(Sheet2!$W$2&amp;"I"&amp;Sheet2!D153&amp;":P"&amp;Sheet2!D153),0)-1),_xlpm.con,MIN(A153,6),_xlpm.kakaku,_xlfn.XLOOKUP(_xlpm.meika,INDIRECT(Sheet2!$W$2&amp;"H"&amp;Sheet2!B153&amp;":H"&amp;Sheet2!D153),INDIRECT(Sheet2!$W$2&amp;"F"&amp;Sheet2!B153&amp;":F"&amp;Sheet2!D153),"",0,1),(_xlpm.kakaku+$T$2)/手数料),"")),"")</f>
        <v/>
      </c>
      <c r="X153" t="str" cm="1">
        <f t="array" aca="1" ref="X153" ca="1">IFERROR(IF(VALUE(U153)=335370,_xlfn.LET(_xlpm.con,MIN(A153,6),_xlpm.kakaku,_xlfn.XLOOKUP($Y$2:$Y$5&amp;$Z$2,INDIRECT(Sheet2!$W$2&amp;"H"&amp;Sheet2!B153&amp;":H"&amp;Sheet2!B153+_xlpm.con)&amp;INDIRECT(Sheet2!$W$2&amp;"G"&amp;Sheet2!B153&amp;":G"&amp;Sheet2!B153+_xlpm.con),INDIRECT(Sheet2!$W$2&amp;"F"&amp;Sheet2!B153&amp;":F"&amp;Sheet2!B153+_xlpm.con),"",0,1),INT(VALUE((IF(COUNT(_xlpm.kakaku)=1,_xlfn.TEXTJOIN("",,_xlpm.kakaku),LEFT(_xlfn.TEXTJOIN("/",,_xlpm.kakaku),FIND("/",_xlfn.TEXTJOIN("/",,_xlpm.kakaku))-1))+$T$2)/手数料))),""),"")</f>
        <v/>
      </c>
    </row>
    <row r="154" spans="22:24" x14ac:dyDescent="0.4">
      <c r="V154" t="str" cm="1">
        <f t="array" aca="1" ref="V154" ca="1">IFERROR(INT(IF(VALUE(U154)=335370,_xlfn.LET(_xlpm.meika,INDEX(INDIRECT(Sheet2!$W$2&amp;"I"&amp;Sheet2!D154&amp;":P"&amp;Sheet2!D154),MATCH("在庫あり*",INDIRECT(Sheet2!$W$2&amp;"I"&amp;Sheet2!D154&amp;":P"&amp;Sheet2!D154),0)-1),_xlpm.con,MIN(A154,6),_xlpm.kakaku,_xlfn.XLOOKUP(_xlpm.meika,INDIRECT(Sheet2!$W$2&amp;"H"&amp;Sheet2!B154&amp;":H"&amp;Sheet2!D154),INDIRECT(Sheet2!$W$2&amp;"F"&amp;Sheet2!B154&amp;":F"&amp;Sheet2!D154),"",0,1),(_xlpm.kakaku+$T$2)/手数料),"")),"")</f>
        <v/>
      </c>
      <c r="X154" t="str" cm="1">
        <f t="array" aca="1" ref="X154" ca="1">IFERROR(IF(VALUE(U154)=335370,_xlfn.LET(_xlpm.con,MIN(A154,6),_xlpm.kakaku,_xlfn.XLOOKUP($Y$2:$Y$5&amp;$Z$2,INDIRECT(Sheet2!$W$2&amp;"H"&amp;Sheet2!B154&amp;":H"&amp;Sheet2!B154+_xlpm.con)&amp;INDIRECT(Sheet2!$W$2&amp;"G"&amp;Sheet2!B154&amp;":G"&amp;Sheet2!B154+_xlpm.con),INDIRECT(Sheet2!$W$2&amp;"F"&amp;Sheet2!B154&amp;":F"&amp;Sheet2!B154+_xlpm.con),"",0,1),INT(VALUE((IF(COUNT(_xlpm.kakaku)=1,_xlfn.TEXTJOIN("",,_xlpm.kakaku),LEFT(_xlfn.TEXTJOIN("/",,_xlpm.kakaku),FIND("/",_xlfn.TEXTJOIN("/",,_xlpm.kakaku))-1))+$T$2)/手数料))),""),"")</f>
        <v/>
      </c>
    </row>
    <row r="155" spans="22:24" x14ac:dyDescent="0.4">
      <c r="V155" t="str" cm="1">
        <f t="array" aca="1" ref="V155" ca="1">IFERROR(INT(IF(VALUE(U155)=335370,_xlfn.LET(_xlpm.meika,INDEX(INDIRECT(Sheet2!$W$2&amp;"I"&amp;Sheet2!D155&amp;":P"&amp;Sheet2!D155),MATCH("在庫あり*",INDIRECT(Sheet2!$W$2&amp;"I"&amp;Sheet2!D155&amp;":P"&amp;Sheet2!D155),0)-1),_xlpm.con,MIN(A155,6),_xlpm.kakaku,_xlfn.XLOOKUP(_xlpm.meika,INDIRECT(Sheet2!$W$2&amp;"H"&amp;Sheet2!B155&amp;":H"&amp;Sheet2!D155),INDIRECT(Sheet2!$W$2&amp;"F"&amp;Sheet2!B155&amp;":F"&amp;Sheet2!D155),"",0,1),(_xlpm.kakaku+$T$2)/手数料),"")),"")</f>
        <v/>
      </c>
      <c r="X155" t="str" cm="1">
        <f t="array" aca="1" ref="X155" ca="1">IFERROR(IF(VALUE(U155)=335370,_xlfn.LET(_xlpm.con,MIN(A155,6),_xlpm.kakaku,_xlfn.XLOOKUP($Y$2:$Y$5&amp;$Z$2,INDIRECT(Sheet2!$W$2&amp;"H"&amp;Sheet2!B155&amp;":H"&amp;Sheet2!B155+_xlpm.con)&amp;INDIRECT(Sheet2!$W$2&amp;"G"&amp;Sheet2!B155&amp;":G"&amp;Sheet2!B155+_xlpm.con),INDIRECT(Sheet2!$W$2&amp;"F"&amp;Sheet2!B155&amp;":F"&amp;Sheet2!B155+_xlpm.con),"",0,1),INT(VALUE((IF(COUNT(_xlpm.kakaku)=1,_xlfn.TEXTJOIN("",,_xlpm.kakaku),LEFT(_xlfn.TEXTJOIN("/",,_xlpm.kakaku),FIND("/",_xlfn.TEXTJOIN("/",,_xlpm.kakaku))-1))+$T$2)/手数料))),""),"")</f>
        <v/>
      </c>
    </row>
    <row r="156" spans="22:24" x14ac:dyDescent="0.4">
      <c r="V156" t="str" cm="1">
        <f t="array" aca="1" ref="V156" ca="1">IFERROR(INT(IF(VALUE(U156)=335370,_xlfn.LET(_xlpm.meika,INDEX(INDIRECT(Sheet2!$W$2&amp;"I"&amp;Sheet2!D156&amp;":P"&amp;Sheet2!D156),MATCH("在庫あり*",INDIRECT(Sheet2!$W$2&amp;"I"&amp;Sheet2!D156&amp;":P"&amp;Sheet2!D156),0)-1),_xlpm.con,MIN(A156,6),_xlpm.kakaku,_xlfn.XLOOKUP(_xlpm.meika,INDIRECT(Sheet2!$W$2&amp;"H"&amp;Sheet2!B156&amp;":H"&amp;Sheet2!D156),INDIRECT(Sheet2!$W$2&amp;"F"&amp;Sheet2!B156&amp;":F"&amp;Sheet2!D156),"",0,1),(_xlpm.kakaku+$T$2)/手数料),"")),"")</f>
        <v/>
      </c>
      <c r="X156" t="str" cm="1">
        <f t="array" aca="1" ref="X156" ca="1">IFERROR(IF(VALUE(U156)=335370,_xlfn.LET(_xlpm.con,MIN(A156,6),_xlpm.kakaku,_xlfn.XLOOKUP($Y$2:$Y$5&amp;$Z$2,INDIRECT(Sheet2!$W$2&amp;"H"&amp;Sheet2!B156&amp;":H"&amp;Sheet2!B156+_xlpm.con)&amp;INDIRECT(Sheet2!$W$2&amp;"G"&amp;Sheet2!B156&amp;":G"&amp;Sheet2!B156+_xlpm.con),INDIRECT(Sheet2!$W$2&amp;"F"&amp;Sheet2!B156&amp;":F"&amp;Sheet2!B156+_xlpm.con),"",0,1),INT(VALUE((IF(COUNT(_xlpm.kakaku)=1,_xlfn.TEXTJOIN("",,_xlpm.kakaku),LEFT(_xlfn.TEXTJOIN("/",,_xlpm.kakaku),FIND("/",_xlfn.TEXTJOIN("/",,_xlpm.kakaku))-1))+$T$2)/手数料))),""),"")</f>
        <v/>
      </c>
    </row>
    <row r="157" spans="22:24" x14ac:dyDescent="0.4">
      <c r="V157" t="str" cm="1">
        <f t="array" aca="1" ref="V157" ca="1">IFERROR(INT(IF(VALUE(U157)=335370,_xlfn.LET(_xlpm.meika,INDEX(INDIRECT(Sheet2!$W$2&amp;"I"&amp;Sheet2!D157&amp;":P"&amp;Sheet2!D157),MATCH("在庫あり*",INDIRECT(Sheet2!$W$2&amp;"I"&amp;Sheet2!D157&amp;":P"&amp;Sheet2!D157),0)-1),_xlpm.con,MIN(A157,6),_xlpm.kakaku,_xlfn.XLOOKUP(_xlpm.meika,INDIRECT(Sheet2!$W$2&amp;"H"&amp;Sheet2!B157&amp;":H"&amp;Sheet2!D157),INDIRECT(Sheet2!$W$2&amp;"F"&amp;Sheet2!B157&amp;":F"&amp;Sheet2!D157),"",0,1),(_xlpm.kakaku+$T$2)/手数料),"")),"")</f>
        <v/>
      </c>
      <c r="X157" t="str" cm="1">
        <f t="array" aca="1" ref="X157" ca="1">IFERROR(IF(VALUE(U157)=335370,_xlfn.LET(_xlpm.con,MIN(A157,6),_xlpm.kakaku,_xlfn.XLOOKUP($Y$2:$Y$5&amp;$Z$2,INDIRECT(Sheet2!$W$2&amp;"H"&amp;Sheet2!B157&amp;":H"&amp;Sheet2!B157+_xlpm.con)&amp;INDIRECT(Sheet2!$W$2&amp;"G"&amp;Sheet2!B157&amp;":G"&amp;Sheet2!B157+_xlpm.con),INDIRECT(Sheet2!$W$2&amp;"F"&amp;Sheet2!B157&amp;":F"&amp;Sheet2!B157+_xlpm.con),"",0,1),INT(VALUE((IF(COUNT(_xlpm.kakaku)=1,_xlfn.TEXTJOIN("",,_xlpm.kakaku),LEFT(_xlfn.TEXTJOIN("/",,_xlpm.kakaku),FIND("/",_xlfn.TEXTJOIN("/",,_xlpm.kakaku))-1))+$T$2)/手数料))),""),"")</f>
        <v/>
      </c>
    </row>
    <row r="158" spans="22:24" x14ac:dyDescent="0.4">
      <c r="V158" t="str" cm="1">
        <f t="array" aca="1" ref="V158" ca="1">IFERROR(INT(IF(VALUE(U158)=335370,_xlfn.LET(_xlpm.meika,INDEX(INDIRECT(Sheet2!$W$2&amp;"I"&amp;Sheet2!D158&amp;":P"&amp;Sheet2!D158),MATCH("在庫あり*",INDIRECT(Sheet2!$W$2&amp;"I"&amp;Sheet2!D158&amp;":P"&amp;Sheet2!D158),0)-1),_xlpm.con,MIN(A158,6),_xlpm.kakaku,_xlfn.XLOOKUP(_xlpm.meika,INDIRECT(Sheet2!$W$2&amp;"H"&amp;Sheet2!B158&amp;":H"&amp;Sheet2!D158),INDIRECT(Sheet2!$W$2&amp;"F"&amp;Sheet2!B158&amp;":F"&amp;Sheet2!D158),"",0,1),(_xlpm.kakaku+$T$2)/手数料),"")),"")</f>
        <v/>
      </c>
      <c r="X158" t="str" cm="1">
        <f t="array" aca="1" ref="X158" ca="1">IFERROR(IF(VALUE(U158)=335370,_xlfn.LET(_xlpm.con,MIN(A158,6),_xlpm.kakaku,_xlfn.XLOOKUP($Y$2:$Y$5&amp;$Z$2,INDIRECT(Sheet2!$W$2&amp;"H"&amp;Sheet2!B158&amp;":H"&amp;Sheet2!B158+_xlpm.con)&amp;INDIRECT(Sheet2!$W$2&amp;"G"&amp;Sheet2!B158&amp;":G"&amp;Sheet2!B158+_xlpm.con),INDIRECT(Sheet2!$W$2&amp;"F"&amp;Sheet2!B158&amp;":F"&amp;Sheet2!B158+_xlpm.con),"",0,1),INT(VALUE((IF(COUNT(_xlpm.kakaku)=1,_xlfn.TEXTJOIN("",,_xlpm.kakaku),LEFT(_xlfn.TEXTJOIN("/",,_xlpm.kakaku),FIND("/",_xlfn.TEXTJOIN("/",,_xlpm.kakaku))-1))+$T$2)/手数料))),""),"")</f>
        <v/>
      </c>
    </row>
    <row r="159" spans="22:24" x14ac:dyDescent="0.4">
      <c r="V159" t="str" cm="1">
        <f t="array" aca="1" ref="V159" ca="1">IFERROR(INT(IF(VALUE(U159)=335370,_xlfn.LET(_xlpm.meika,INDEX(INDIRECT(Sheet2!$W$2&amp;"I"&amp;Sheet2!D159&amp;":P"&amp;Sheet2!D159),MATCH("在庫あり*",INDIRECT(Sheet2!$W$2&amp;"I"&amp;Sheet2!D159&amp;":P"&amp;Sheet2!D159),0)-1),_xlpm.con,MIN(A159,6),_xlpm.kakaku,_xlfn.XLOOKUP(_xlpm.meika,INDIRECT(Sheet2!$W$2&amp;"H"&amp;Sheet2!B159&amp;":H"&amp;Sheet2!D159),INDIRECT(Sheet2!$W$2&amp;"F"&amp;Sheet2!B159&amp;":F"&amp;Sheet2!D159),"",0,1),(_xlpm.kakaku+$T$2)/手数料),"")),"")</f>
        <v/>
      </c>
      <c r="X159" t="str" cm="1">
        <f t="array" aca="1" ref="X159" ca="1">IFERROR(IF(VALUE(U159)=335370,_xlfn.LET(_xlpm.con,MIN(A159,6),_xlpm.kakaku,_xlfn.XLOOKUP($Y$2:$Y$5&amp;$Z$2,INDIRECT(Sheet2!$W$2&amp;"H"&amp;Sheet2!B159&amp;":H"&amp;Sheet2!B159+_xlpm.con)&amp;INDIRECT(Sheet2!$W$2&amp;"G"&amp;Sheet2!B159&amp;":G"&amp;Sheet2!B159+_xlpm.con),INDIRECT(Sheet2!$W$2&amp;"F"&amp;Sheet2!B159&amp;":F"&amp;Sheet2!B159+_xlpm.con),"",0,1),INT(VALUE((IF(COUNT(_xlpm.kakaku)=1,_xlfn.TEXTJOIN("",,_xlpm.kakaku),LEFT(_xlfn.TEXTJOIN("/",,_xlpm.kakaku),FIND("/",_xlfn.TEXTJOIN("/",,_xlpm.kakaku))-1))+$T$2)/手数料))),""),"")</f>
        <v/>
      </c>
    </row>
    <row r="160" spans="22:24" x14ac:dyDescent="0.4">
      <c r="V160" t="str" cm="1">
        <f t="array" aca="1" ref="V160" ca="1">IFERROR(INT(IF(VALUE(U160)=335370,_xlfn.LET(_xlpm.meika,INDEX(INDIRECT(Sheet2!$W$2&amp;"I"&amp;Sheet2!D160&amp;":P"&amp;Sheet2!D160),MATCH("在庫あり*",INDIRECT(Sheet2!$W$2&amp;"I"&amp;Sheet2!D160&amp;":P"&amp;Sheet2!D160),0)-1),_xlpm.con,MIN(A160,6),_xlpm.kakaku,_xlfn.XLOOKUP(_xlpm.meika,INDIRECT(Sheet2!$W$2&amp;"H"&amp;Sheet2!B160&amp;":H"&amp;Sheet2!D160),INDIRECT(Sheet2!$W$2&amp;"F"&amp;Sheet2!B160&amp;":F"&amp;Sheet2!D160),"",0,1),(_xlpm.kakaku+$T$2)/手数料),"")),"")</f>
        <v/>
      </c>
      <c r="X160" t="str" cm="1">
        <f t="array" aca="1" ref="X160" ca="1">IFERROR(IF(VALUE(U160)=335370,_xlfn.LET(_xlpm.con,MIN(A160,6),_xlpm.kakaku,_xlfn.XLOOKUP($Y$2:$Y$5&amp;$Z$2,INDIRECT(Sheet2!$W$2&amp;"H"&amp;Sheet2!B160&amp;":H"&amp;Sheet2!B160+_xlpm.con)&amp;INDIRECT(Sheet2!$W$2&amp;"G"&amp;Sheet2!B160&amp;":G"&amp;Sheet2!B160+_xlpm.con),INDIRECT(Sheet2!$W$2&amp;"F"&amp;Sheet2!B160&amp;":F"&amp;Sheet2!B160+_xlpm.con),"",0,1),INT(VALUE((IF(COUNT(_xlpm.kakaku)=1,_xlfn.TEXTJOIN("",,_xlpm.kakaku),LEFT(_xlfn.TEXTJOIN("/",,_xlpm.kakaku),FIND("/",_xlfn.TEXTJOIN("/",,_xlpm.kakaku))-1))+$T$2)/手数料))),""),"")</f>
        <v/>
      </c>
    </row>
    <row r="161" spans="22:24" x14ac:dyDescent="0.4">
      <c r="V161" t="str" cm="1">
        <f t="array" aca="1" ref="V161" ca="1">IFERROR(INT(IF(VALUE(U161)=335370,_xlfn.LET(_xlpm.meika,INDEX(INDIRECT(Sheet2!$W$2&amp;"I"&amp;Sheet2!D161&amp;":P"&amp;Sheet2!D161),MATCH("在庫あり*",INDIRECT(Sheet2!$W$2&amp;"I"&amp;Sheet2!D161&amp;":P"&amp;Sheet2!D161),0)-1),_xlpm.con,MIN(A161,6),_xlpm.kakaku,_xlfn.XLOOKUP(_xlpm.meika,INDIRECT(Sheet2!$W$2&amp;"H"&amp;Sheet2!B161&amp;":H"&amp;Sheet2!D161),INDIRECT(Sheet2!$W$2&amp;"F"&amp;Sheet2!B161&amp;":F"&amp;Sheet2!D161),"",0,1),(_xlpm.kakaku+$T$2)/手数料),"")),"")</f>
        <v/>
      </c>
      <c r="X161" t="str" cm="1">
        <f t="array" aca="1" ref="X161" ca="1">IFERROR(IF(VALUE(U161)=335370,_xlfn.LET(_xlpm.con,MIN(A161,6),_xlpm.kakaku,_xlfn.XLOOKUP($Y$2:$Y$5&amp;$Z$2,INDIRECT(Sheet2!$W$2&amp;"H"&amp;Sheet2!B161&amp;":H"&amp;Sheet2!B161+_xlpm.con)&amp;INDIRECT(Sheet2!$W$2&amp;"G"&amp;Sheet2!B161&amp;":G"&amp;Sheet2!B161+_xlpm.con),INDIRECT(Sheet2!$W$2&amp;"F"&amp;Sheet2!B161&amp;":F"&amp;Sheet2!B161+_xlpm.con),"",0,1),INT(VALUE((IF(COUNT(_xlpm.kakaku)=1,_xlfn.TEXTJOIN("",,_xlpm.kakaku),LEFT(_xlfn.TEXTJOIN("/",,_xlpm.kakaku),FIND("/",_xlfn.TEXTJOIN("/",,_xlpm.kakaku))-1))+$T$2)/手数料))),""),"")</f>
        <v/>
      </c>
    </row>
    <row r="162" spans="22:24" x14ac:dyDescent="0.4">
      <c r="V162" t="str" cm="1">
        <f t="array" aca="1" ref="V162" ca="1">IFERROR(INT(IF(VALUE(U162)=335370,_xlfn.LET(_xlpm.meika,INDEX(INDIRECT(Sheet2!$W$2&amp;"I"&amp;Sheet2!D162&amp;":P"&amp;Sheet2!D162),MATCH("在庫あり*",INDIRECT(Sheet2!$W$2&amp;"I"&amp;Sheet2!D162&amp;":P"&amp;Sheet2!D162),0)-1),_xlpm.con,MIN(A162,6),_xlpm.kakaku,_xlfn.XLOOKUP(_xlpm.meika,INDIRECT(Sheet2!$W$2&amp;"H"&amp;Sheet2!B162&amp;":H"&amp;Sheet2!D162),INDIRECT(Sheet2!$W$2&amp;"F"&amp;Sheet2!B162&amp;":F"&amp;Sheet2!D162),"",0,1),(_xlpm.kakaku+$T$2)/手数料),"")),"")</f>
        <v/>
      </c>
      <c r="X162" t="str" cm="1">
        <f t="array" aca="1" ref="X162" ca="1">IFERROR(IF(VALUE(U162)=335370,_xlfn.LET(_xlpm.con,MIN(A162,6),_xlpm.kakaku,_xlfn.XLOOKUP($Y$2:$Y$5&amp;$Z$2,INDIRECT(Sheet2!$W$2&amp;"H"&amp;Sheet2!B162&amp;":H"&amp;Sheet2!B162+_xlpm.con)&amp;INDIRECT(Sheet2!$W$2&amp;"G"&amp;Sheet2!B162&amp;":G"&amp;Sheet2!B162+_xlpm.con),INDIRECT(Sheet2!$W$2&amp;"F"&amp;Sheet2!B162&amp;":F"&amp;Sheet2!B162+_xlpm.con),"",0,1),INT(VALUE((IF(COUNT(_xlpm.kakaku)=1,_xlfn.TEXTJOIN("",,_xlpm.kakaku),LEFT(_xlfn.TEXTJOIN("/",,_xlpm.kakaku),FIND("/",_xlfn.TEXTJOIN("/",,_xlpm.kakaku))-1))+$T$2)/手数料))),""),"")</f>
        <v/>
      </c>
    </row>
    <row r="163" spans="22:24" x14ac:dyDescent="0.4">
      <c r="V163" t="str" cm="1">
        <f t="array" aca="1" ref="V163" ca="1">IFERROR(INT(IF(VALUE(U163)=335370,_xlfn.LET(_xlpm.meika,INDEX(INDIRECT(Sheet2!$W$2&amp;"I"&amp;Sheet2!D163&amp;":P"&amp;Sheet2!D163),MATCH("在庫あり*",INDIRECT(Sheet2!$W$2&amp;"I"&amp;Sheet2!D163&amp;":P"&amp;Sheet2!D163),0)-1),_xlpm.con,MIN(A163,6),_xlpm.kakaku,_xlfn.XLOOKUP(_xlpm.meika,INDIRECT(Sheet2!$W$2&amp;"H"&amp;Sheet2!B163&amp;":H"&amp;Sheet2!D163),INDIRECT(Sheet2!$W$2&amp;"F"&amp;Sheet2!B163&amp;":F"&amp;Sheet2!D163),"",0,1),(_xlpm.kakaku+$T$2)/手数料),"")),"")</f>
        <v/>
      </c>
      <c r="X163" t="str" cm="1">
        <f t="array" aca="1" ref="X163" ca="1">IFERROR(IF(VALUE(U163)=335370,_xlfn.LET(_xlpm.con,MIN(A163,6),_xlpm.kakaku,_xlfn.XLOOKUP($Y$2:$Y$5&amp;$Z$2,INDIRECT(Sheet2!$W$2&amp;"H"&amp;Sheet2!B163&amp;":H"&amp;Sheet2!B163+_xlpm.con)&amp;INDIRECT(Sheet2!$W$2&amp;"G"&amp;Sheet2!B163&amp;":G"&amp;Sheet2!B163+_xlpm.con),INDIRECT(Sheet2!$W$2&amp;"F"&amp;Sheet2!B163&amp;":F"&amp;Sheet2!B163+_xlpm.con),"",0,1),INT(VALUE((IF(COUNT(_xlpm.kakaku)=1,_xlfn.TEXTJOIN("",,_xlpm.kakaku),LEFT(_xlfn.TEXTJOIN("/",,_xlpm.kakaku),FIND("/",_xlfn.TEXTJOIN("/",,_xlpm.kakaku))-1))+$T$2)/手数料))),""),"")</f>
        <v/>
      </c>
    </row>
    <row r="164" spans="22:24" x14ac:dyDescent="0.4">
      <c r="V164" t="str" cm="1">
        <f t="array" aca="1" ref="V164" ca="1">IFERROR(INT(IF(VALUE(U164)=335370,_xlfn.LET(_xlpm.meika,INDEX(INDIRECT(Sheet2!$W$2&amp;"I"&amp;Sheet2!D164&amp;":P"&amp;Sheet2!D164),MATCH("在庫あり*",INDIRECT(Sheet2!$W$2&amp;"I"&amp;Sheet2!D164&amp;":P"&amp;Sheet2!D164),0)-1),_xlpm.con,MIN(A164,6),_xlpm.kakaku,_xlfn.XLOOKUP(_xlpm.meika,INDIRECT(Sheet2!$W$2&amp;"H"&amp;Sheet2!B164&amp;":H"&amp;Sheet2!D164),INDIRECT(Sheet2!$W$2&amp;"F"&amp;Sheet2!B164&amp;":F"&amp;Sheet2!D164),"",0,1),(_xlpm.kakaku+$T$2)/手数料),"")),"")</f>
        <v/>
      </c>
      <c r="X164" t="str" cm="1">
        <f t="array" aca="1" ref="X164" ca="1">IFERROR(IF(VALUE(U164)=335370,_xlfn.LET(_xlpm.con,MIN(A164,6),_xlpm.kakaku,_xlfn.XLOOKUP($Y$2:$Y$5&amp;$Z$2,INDIRECT(Sheet2!$W$2&amp;"H"&amp;Sheet2!B164&amp;":H"&amp;Sheet2!B164+_xlpm.con)&amp;INDIRECT(Sheet2!$W$2&amp;"G"&amp;Sheet2!B164&amp;":G"&amp;Sheet2!B164+_xlpm.con),INDIRECT(Sheet2!$W$2&amp;"F"&amp;Sheet2!B164&amp;":F"&amp;Sheet2!B164+_xlpm.con),"",0,1),INT(VALUE((IF(COUNT(_xlpm.kakaku)=1,_xlfn.TEXTJOIN("",,_xlpm.kakaku),LEFT(_xlfn.TEXTJOIN("/",,_xlpm.kakaku),FIND("/",_xlfn.TEXTJOIN("/",,_xlpm.kakaku))-1))+$T$2)/手数料))),""),"")</f>
        <v/>
      </c>
    </row>
    <row r="165" spans="22:24" x14ac:dyDescent="0.4">
      <c r="V165" t="str" cm="1">
        <f t="array" aca="1" ref="V165" ca="1">IFERROR(INT(IF(VALUE(U165)=335370,_xlfn.LET(_xlpm.meika,INDEX(INDIRECT(Sheet2!$W$2&amp;"I"&amp;Sheet2!D165&amp;":P"&amp;Sheet2!D165),MATCH("在庫あり*",INDIRECT(Sheet2!$W$2&amp;"I"&amp;Sheet2!D165&amp;":P"&amp;Sheet2!D165),0)-1),_xlpm.con,MIN(A165,6),_xlpm.kakaku,_xlfn.XLOOKUP(_xlpm.meika,INDIRECT(Sheet2!$W$2&amp;"H"&amp;Sheet2!B165&amp;":H"&amp;Sheet2!D165),INDIRECT(Sheet2!$W$2&amp;"F"&amp;Sheet2!B165&amp;":F"&amp;Sheet2!D165),"",0,1),(_xlpm.kakaku+$T$2)/手数料),"")),"")</f>
        <v/>
      </c>
      <c r="X165" t="str" cm="1">
        <f t="array" aca="1" ref="X165" ca="1">IFERROR(IF(VALUE(U165)=335370,_xlfn.LET(_xlpm.con,MIN(A165,6),_xlpm.kakaku,_xlfn.XLOOKUP($Y$2:$Y$5&amp;$Z$2,INDIRECT(Sheet2!$W$2&amp;"H"&amp;Sheet2!B165&amp;":H"&amp;Sheet2!B165+_xlpm.con)&amp;INDIRECT(Sheet2!$W$2&amp;"G"&amp;Sheet2!B165&amp;":G"&amp;Sheet2!B165+_xlpm.con),INDIRECT(Sheet2!$W$2&amp;"F"&amp;Sheet2!B165&amp;":F"&amp;Sheet2!B165+_xlpm.con),"",0,1),INT(VALUE((IF(COUNT(_xlpm.kakaku)=1,_xlfn.TEXTJOIN("",,_xlpm.kakaku),LEFT(_xlfn.TEXTJOIN("/",,_xlpm.kakaku),FIND("/",_xlfn.TEXTJOIN("/",,_xlpm.kakaku))-1))+$T$2)/手数料))),""),"")</f>
        <v/>
      </c>
    </row>
    <row r="166" spans="22:24" x14ac:dyDescent="0.4">
      <c r="V166" t="str" cm="1">
        <f t="array" aca="1" ref="V166" ca="1">IFERROR(INT(IF(VALUE(U166)=335370,_xlfn.LET(_xlpm.meika,INDEX(INDIRECT(Sheet2!$W$2&amp;"I"&amp;Sheet2!D166&amp;":P"&amp;Sheet2!D166),MATCH("在庫あり*",INDIRECT(Sheet2!$W$2&amp;"I"&amp;Sheet2!D166&amp;":P"&amp;Sheet2!D166),0)-1),_xlpm.con,MIN(A166,6),_xlpm.kakaku,_xlfn.XLOOKUP(_xlpm.meika,INDIRECT(Sheet2!$W$2&amp;"H"&amp;Sheet2!B166&amp;":H"&amp;Sheet2!D166),INDIRECT(Sheet2!$W$2&amp;"F"&amp;Sheet2!B166&amp;":F"&amp;Sheet2!D166),"",0,1),(_xlpm.kakaku+$T$2)/手数料),"")),"")</f>
        <v/>
      </c>
      <c r="X166" t="str" cm="1">
        <f t="array" aca="1" ref="X166" ca="1">IFERROR(IF(VALUE(U166)=335370,_xlfn.LET(_xlpm.con,MIN(A166,6),_xlpm.kakaku,_xlfn.XLOOKUP($Y$2:$Y$5&amp;$Z$2,INDIRECT(Sheet2!$W$2&amp;"H"&amp;Sheet2!B166&amp;":H"&amp;Sheet2!B166+_xlpm.con)&amp;INDIRECT(Sheet2!$W$2&amp;"G"&amp;Sheet2!B166&amp;":G"&amp;Sheet2!B166+_xlpm.con),INDIRECT(Sheet2!$W$2&amp;"F"&amp;Sheet2!B166&amp;":F"&amp;Sheet2!B166+_xlpm.con),"",0,1),INT(VALUE((IF(COUNT(_xlpm.kakaku)=1,_xlfn.TEXTJOIN("",,_xlpm.kakaku),LEFT(_xlfn.TEXTJOIN("/",,_xlpm.kakaku),FIND("/",_xlfn.TEXTJOIN("/",,_xlpm.kakaku))-1))+$T$2)/手数料))),""),"")</f>
        <v/>
      </c>
    </row>
    <row r="167" spans="22:24" x14ac:dyDescent="0.4">
      <c r="V167" t="str" cm="1">
        <f t="array" aca="1" ref="V167" ca="1">IFERROR(INT(IF(VALUE(U167)=335370,_xlfn.LET(_xlpm.meika,INDEX(INDIRECT(Sheet2!$W$2&amp;"I"&amp;Sheet2!D167&amp;":P"&amp;Sheet2!D167),MATCH("在庫あり*",INDIRECT(Sheet2!$W$2&amp;"I"&amp;Sheet2!D167&amp;":P"&amp;Sheet2!D167),0)-1),_xlpm.con,MIN(A167,6),_xlpm.kakaku,_xlfn.XLOOKUP(_xlpm.meika,INDIRECT(Sheet2!$W$2&amp;"H"&amp;Sheet2!B167&amp;":H"&amp;Sheet2!D167),INDIRECT(Sheet2!$W$2&amp;"F"&amp;Sheet2!B167&amp;":F"&amp;Sheet2!D167),"",0,1),(_xlpm.kakaku+$T$2)/手数料),"")),"")</f>
        <v/>
      </c>
      <c r="X167" t="str" cm="1">
        <f t="array" aca="1" ref="X167" ca="1">IFERROR(IF(VALUE(U167)=335370,_xlfn.LET(_xlpm.con,MIN(A167,6),_xlpm.kakaku,_xlfn.XLOOKUP($Y$2:$Y$5&amp;$Z$2,INDIRECT(Sheet2!$W$2&amp;"H"&amp;Sheet2!B167&amp;":H"&amp;Sheet2!B167+_xlpm.con)&amp;INDIRECT(Sheet2!$W$2&amp;"G"&amp;Sheet2!B167&amp;":G"&amp;Sheet2!B167+_xlpm.con),INDIRECT(Sheet2!$W$2&amp;"F"&amp;Sheet2!B167&amp;":F"&amp;Sheet2!B167+_xlpm.con),"",0,1),INT(VALUE((IF(COUNT(_xlpm.kakaku)=1,_xlfn.TEXTJOIN("",,_xlpm.kakaku),LEFT(_xlfn.TEXTJOIN("/",,_xlpm.kakaku),FIND("/",_xlfn.TEXTJOIN("/",,_xlpm.kakaku))-1))+$T$2)/手数料))),""),"")</f>
        <v/>
      </c>
    </row>
    <row r="168" spans="22:24" x14ac:dyDescent="0.4">
      <c r="V168" t="str" cm="1">
        <f t="array" aca="1" ref="V168" ca="1">IFERROR(INT(IF(VALUE(U168)=335370,_xlfn.LET(_xlpm.meika,INDEX(INDIRECT(Sheet2!$W$2&amp;"I"&amp;Sheet2!D168&amp;":P"&amp;Sheet2!D168),MATCH("在庫あり*",INDIRECT(Sheet2!$W$2&amp;"I"&amp;Sheet2!D168&amp;":P"&amp;Sheet2!D168),0)-1),_xlpm.con,MIN(A168,6),_xlpm.kakaku,_xlfn.XLOOKUP(_xlpm.meika,INDIRECT(Sheet2!$W$2&amp;"H"&amp;Sheet2!B168&amp;":H"&amp;Sheet2!D168),INDIRECT(Sheet2!$W$2&amp;"F"&amp;Sheet2!B168&amp;":F"&amp;Sheet2!D168),"",0,1),(_xlpm.kakaku+$T$2)/手数料),"")),"")</f>
        <v/>
      </c>
      <c r="X168" t="str" cm="1">
        <f t="array" aca="1" ref="X168" ca="1">IFERROR(IF(VALUE(U168)=335370,_xlfn.LET(_xlpm.con,MIN(A168,6),_xlpm.kakaku,_xlfn.XLOOKUP($Y$2:$Y$5&amp;$Z$2,INDIRECT(Sheet2!$W$2&amp;"H"&amp;Sheet2!B168&amp;":H"&amp;Sheet2!B168+_xlpm.con)&amp;INDIRECT(Sheet2!$W$2&amp;"G"&amp;Sheet2!B168&amp;":G"&amp;Sheet2!B168+_xlpm.con),INDIRECT(Sheet2!$W$2&amp;"F"&amp;Sheet2!B168&amp;":F"&amp;Sheet2!B168+_xlpm.con),"",0,1),INT(VALUE((IF(COUNT(_xlpm.kakaku)=1,_xlfn.TEXTJOIN("",,_xlpm.kakaku),LEFT(_xlfn.TEXTJOIN("/",,_xlpm.kakaku),FIND("/",_xlfn.TEXTJOIN("/",,_xlpm.kakaku))-1))+$T$2)/手数料))),""),"")</f>
        <v/>
      </c>
    </row>
    <row r="169" spans="22:24" x14ac:dyDescent="0.4">
      <c r="V169" t="str" cm="1">
        <f t="array" aca="1" ref="V169" ca="1">IFERROR(INT(IF(VALUE(U169)=335370,_xlfn.LET(_xlpm.meika,INDEX(INDIRECT(Sheet2!$W$2&amp;"I"&amp;Sheet2!D169&amp;":P"&amp;Sheet2!D169),MATCH("在庫あり*",INDIRECT(Sheet2!$W$2&amp;"I"&amp;Sheet2!D169&amp;":P"&amp;Sheet2!D169),0)-1),_xlpm.con,MIN(A169,6),_xlpm.kakaku,_xlfn.XLOOKUP(_xlpm.meika,INDIRECT(Sheet2!$W$2&amp;"H"&amp;Sheet2!B169&amp;":H"&amp;Sheet2!D169),INDIRECT(Sheet2!$W$2&amp;"F"&amp;Sheet2!B169&amp;":F"&amp;Sheet2!D169),"",0,1),(_xlpm.kakaku+$T$2)/手数料),"")),"")</f>
        <v/>
      </c>
      <c r="X169" t="str" cm="1">
        <f t="array" aca="1" ref="X169" ca="1">IFERROR(IF(VALUE(U169)=335370,_xlfn.LET(_xlpm.con,MIN(A169,6),_xlpm.kakaku,_xlfn.XLOOKUP($Y$2:$Y$5&amp;$Z$2,INDIRECT(Sheet2!$W$2&amp;"H"&amp;Sheet2!B169&amp;":H"&amp;Sheet2!B169+_xlpm.con)&amp;INDIRECT(Sheet2!$W$2&amp;"G"&amp;Sheet2!B169&amp;":G"&amp;Sheet2!B169+_xlpm.con),INDIRECT(Sheet2!$W$2&amp;"F"&amp;Sheet2!B169&amp;":F"&amp;Sheet2!B169+_xlpm.con),"",0,1),INT(VALUE((IF(COUNT(_xlpm.kakaku)=1,_xlfn.TEXTJOIN("",,_xlpm.kakaku),LEFT(_xlfn.TEXTJOIN("/",,_xlpm.kakaku),FIND("/",_xlfn.TEXTJOIN("/",,_xlpm.kakaku))-1))+$T$2)/手数料))),""),"")</f>
        <v/>
      </c>
    </row>
    <row r="170" spans="22:24" x14ac:dyDescent="0.4">
      <c r="V170" t="str" cm="1">
        <f t="array" aca="1" ref="V170" ca="1">IFERROR(INT(IF(VALUE(U170)=335370,_xlfn.LET(_xlpm.meika,INDEX(INDIRECT(Sheet2!$W$2&amp;"I"&amp;Sheet2!D170&amp;":P"&amp;Sheet2!D170),MATCH("在庫あり*",INDIRECT(Sheet2!$W$2&amp;"I"&amp;Sheet2!D170&amp;":P"&amp;Sheet2!D170),0)-1),_xlpm.con,MIN(A170,6),_xlpm.kakaku,_xlfn.XLOOKUP(_xlpm.meika,INDIRECT(Sheet2!$W$2&amp;"H"&amp;Sheet2!B170&amp;":H"&amp;Sheet2!D170),INDIRECT(Sheet2!$W$2&amp;"F"&amp;Sheet2!B170&amp;":F"&amp;Sheet2!D170),"",0,1),(_xlpm.kakaku+$T$2)/手数料),"")),"")</f>
        <v/>
      </c>
      <c r="X170" t="str" cm="1">
        <f t="array" aca="1" ref="X170" ca="1">IFERROR(IF(VALUE(U170)=335370,_xlfn.LET(_xlpm.con,MIN(A170,6),_xlpm.kakaku,_xlfn.XLOOKUP($Y$2:$Y$5&amp;$Z$2,INDIRECT(Sheet2!$W$2&amp;"H"&amp;Sheet2!B170&amp;":H"&amp;Sheet2!B170+_xlpm.con)&amp;INDIRECT(Sheet2!$W$2&amp;"G"&amp;Sheet2!B170&amp;":G"&amp;Sheet2!B170+_xlpm.con),INDIRECT(Sheet2!$W$2&amp;"F"&amp;Sheet2!B170&amp;":F"&amp;Sheet2!B170+_xlpm.con),"",0,1),INT(VALUE((IF(COUNT(_xlpm.kakaku)=1,_xlfn.TEXTJOIN("",,_xlpm.kakaku),LEFT(_xlfn.TEXTJOIN("/",,_xlpm.kakaku),FIND("/",_xlfn.TEXTJOIN("/",,_xlpm.kakaku))-1))+$T$2)/手数料))),""),"")</f>
        <v/>
      </c>
    </row>
    <row r="171" spans="22:24" x14ac:dyDescent="0.4">
      <c r="V171" t="str" cm="1">
        <f t="array" aca="1" ref="V171" ca="1">IFERROR(INT(IF(VALUE(U171)=335370,_xlfn.LET(_xlpm.meika,INDEX(INDIRECT(Sheet2!$W$2&amp;"I"&amp;Sheet2!D171&amp;":P"&amp;Sheet2!D171),MATCH("在庫あり*",INDIRECT(Sheet2!$W$2&amp;"I"&amp;Sheet2!D171&amp;":P"&amp;Sheet2!D171),0)-1),_xlpm.con,MIN(A171,6),_xlpm.kakaku,_xlfn.XLOOKUP(_xlpm.meika,INDIRECT(Sheet2!$W$2&amp;"H"&amp;Sheet2!B171&amp;":H"&amp;Sheet2!D171),INDIRECT(Sheet2!$W$2&amp;"F"&amp;Sheet2!B171&amp;":F"&amp;Sheet2!D171),"",0,1),(_xlpm.kakaku+$T$2)/手数料),"")),"")</f>
        <v/>
      </c>
      <c r="X171" t="str" cm="1">
        <f t="array" aca="1" ref="X171" ca="1">IFERROR(IF(VALUE(U171)=335370,_xlfn.LET(_xlpm.con,MIN(A171,6),_xlpm.kakaku,_xlfn.XLOOKUP($Y$2:$Y$5&amp;$Z$2,INDIRECT(Sheet2!$W$2&amp;"H"&amp;Sheet2!B171&amp;":H"&amp;Sheet2!B171+_xlpm.con)&amp;INDIRECT(Sheet2!$W$2&amp;"G"&amp;Sheet2!B171&amp;":G"&amp;Sheet2!B171+_xlpm.con),INDIRECT(Sheet2!$W$2&amp;"F"&amp;Sheet2!B171&amp;":F"&amp;Sheet2!B171+_xlpm.con),"",0,1),INT(VALUE((IF(COUNT(_xlpm.kakaku)=1,_xlfn.TEXTJOIN("",,_xlpm.kakaku),LEFT(_xlfn.TEXTJOIN("/",,_xlpm.kakaku),FIND("/",_xlfn.TEXTJOIN("/",,_xlpm.kakaku))-1))+$T$2)/手数料))),""),"")</f>
        <v/>
      </c>
    </row>
    <row r="172" spans="22:24" x14ac:dyDescent="0.4">
      <c r="V172" t="str" cm="1">
        <f t="array" aca="1" ref="V172" ca="1">IFERROR(INT(IF(VALUE(U172)=335370,_xlfn.LET(_xlpm.meika,INDEX(INDIRECT(Sheet2!$W$2&amp;"I"&amp;Sheet2!D172&amp;":P"&amp;Sheet2!D172),MATCH("在庫あり*",INDIRECT(Sheet2!$W$2&amp;"I"&amp;Sheet2!D172&amp;":P"&amp;Sheet2!D172),0)-1),_xlpm.con,MIN(A172,6),_xlpm.kakaku,_xlfn.XLOOKUP(_xlpm.meika,INDIRECT(Sheet2!$W$2&amp;"H"&amp;Sheet2!B172&amp;":H"&amp;Sheet2!D172),INDIRECT(Sheet2!$W$2&amp;"F"&amp;Sheet2!B172&amp;":F"&amp;Sheet2!D172),"",0,1),(_xlpm.kakaku+$T$2)/手数料),"")),"")</f>
        <v/>
      </c>
      <c r="X172" t="str" cm="1">
        <f t="array" aca="1" ref="X172" ca="1">IFERROR(IF(VALUE(U172)=335370,_xlfn.LET(_xlpm.con,MIN(A172,6),_xlpm.kakaku,_xlfn.XLOOKUP($Y$2:$Y$5&amp;$Z$2,INDIRECT(Sheet2!$W$2&amp;"H"&amp;Sheet2!B172&amp;":H"&amp;Sheet2!B172+_xlpm.con)&amp;INDIRECT(Sheet2!$W$2&amp;"G"&amp;Sheet2!B172&amp;":G"&amp;Sheet2!B172+_xlpm.con),INDIRECT(Sheet2!$W$2&amp;"F"&amp;Sheet2!B172&amp;":F"&amp;Sheet2!B172+_xlpm.con),"",0,1),INT(VALUE((IF(COUNT(_xlpm.kakaku)=1,_xlfn.TEXTJOIN("",,_xlpm.kakaku),LEFT(_xlfn.TEXTJOIN("/",,_xlpm.kakaku),FIND("/",_xlfn.TEXTJOIN("/",,_xlpm.kakaku))-1))+$T$2)/手数料))),""),"")</f>
        <v/>
      </c>
    </row>
    <row r="173" spans="22:24" x14ac:dyDescent="0.4">
      <c r="V173" t="str" cm="1">
        <f t="array" aca="1" ref="V173" ca="1">IFERROR(INT(IF(VALUE(U173)=335370,_xlfn.LET(_xlpm.meika,INDEX(INDIRECT(Sheet2!$W$2&amp;"I"&amp;Sheet2!D173&amp;":P"&amp;Sheet2!D173),MATCH("在庫あり*",INDIRECT(Sheet2!$W$2&amp;"I"&amp;Sheet2!D173&amp;":P"&amp;Sheet2!D173),0)-1),_xlpm.con,MIN(A173,6),_xlpm.kakaku,_xlfn.XLOOKUP(_xlpm.meika,INDIRECT(Sheet2!$W$2&amp;"H"&amp;Sheet2!B173&amp;":H"&amp;Sheet2!D173),INDIRECT(Sheet2!$W$2&amp;"F"&amp;Sheet2!B173&amp;":F"&amp;Sheet2!D173),"",0,1),(_xlpm.kakaku+$T$2)/手数料),"")),"")</f>
        <v/>
      </c>
      <c r="X173" t="str" cm="1">
        <f t="array" aca="1" ref="X173" ca="1">IFERROR(IF(VALUE(U173)=335370,_xlfn.LET(_xlpm.con,MIN(A173,6),_xlpm.kakaku,_xlfn.XLOOKUP($Y$2:$Y$5&amp;$Z$2,INDIRECT(Sheet2!$W$2&amp;"H"&amp;Sheet2!B173&amp;":H"&amp;Sheet2!B173+_xlpm.con)&amp;INDIRECT(Sheet2!$W$2&amp;"G"&amp;Sheet2!B173&amp;":G"&amp;Sheet2!B173+_xlpm.con),INDIRECT(Sheet2!$W$2&amp;"F"&amp;Sheet2!B173&amp;":F"&amp;Sheet2!B173+_xlpm.con),"",0,1),INT(VALUE((IF(COUNT(_xlpm.kakaku)=1,_xlfn.TEXTJOIN("",,_xlpm.kakaku),LEFT(_xlfn.TEXTJOIN("/",,_xlpm.kakaku),FIND("/",_xlfn.TEXTJOIN("/",,_xlpm.kakaku))-1))+$T$2)/手数料))),""),"")</f>
        <v/>
      </c>
    </row>
    <row r="174" spans="22:24" x14ac:dyDescent="0.4">
      <c r="V174" t="str" cm="1">
        <f t="array" aca="1" ref="V174" ca="1">IFERROR(INT(IF(VALUE(U174)=335370,_xlfn.LET(_xlpm.meika,INDEX(INDIRECT(Sheet2!$W$2&amp;"I"&amp;Sheet2!D174&amp;":P"&amp;Sheet2!D174),MATCH("在庫あり*",INDIRECT(Sheet2!$W$2&amp;"I"&amp;Sheet2!D174&amp;":P"&amp;Sheet2!D174),0)-1),_xlpm.con,MIN(A174,6),_xlpm.kakaku,_xlfn.XLOOKUP(_xlpm.meika,INDIRECT(Sheet2!$W$2&amp;"H"&amp;Sheet2!B174&amp;":H"&amp;Sheet2!D174),INDIRECT(Sheet2!$W$2&amp;"F"&amp;Sheet2!B174&amp;":F"&amp;Sheet2!D174),"",0,1),(_xlpm.kakaku+$T$2)/手数料),"")),"")</f>
        <v/>
      </c>
      <c r="X174" t="str" cm="1">
        <f t="array" aca="1" ref="X174" ca="1">IFERROR(IF(VALUE(U174)=335370,_xlfn.LET(_xlpm.con,MIN(A174,6),_xlpm.kakaku,_xlfn.XLOOKUP($Y$2:$Y$5&amp;$Z$2,INDIRECT(Sheet2!$W$2&amp;"H"&amp;Sheet2!B174&amp;":H"&amp;Sheet2!B174+_xlpm.con)&amp;INDIRECT(Sheet2!$W$2&amp;"G"&amp;Sheet2!B174&amp;":G"&amp;Sheet2!B174+_xlpm.con),INDIRECT(Sheet2!$W$2&amp;"F"&amp;Sheet2!B174&amp;":F"&amp;Sheet2!B174+_xlpm.con),"",0,1),INT(VALUE((IF(COUNT(_xlpm.kakaku)=1,_xlfn.TEXTJOIN("",,_xlpm.kakaku),LEFT(_xlfn.TEXTJOIN("/",,_xlpm.kakaku),FIND("/",_xlfn.TEXTJOIN("/",,_xlpm.kakaku))-1))+$T$2)/手数料))),""),"")</f>
        <v/>
      </c>
    </row>
    <row r="175" spans="22:24" x14ac:dyDescent="0.4">
      <c r="V175" t="str" cm="1">
        <f t="array" aca="1" ref="V175" ca="1">IFERROR(INT(IF(VALUE(U175)=335370,_xlfn.LET(_xlpm.meika,INDEX(INDIRECT(Sheet2!$W$2&amp;"I"&amp;Sheet2!D175&amp;":P"&amp;Sheet2!D175),MATCH("在庫あり*",INDIRECT(Sheet2!$W$2&amp;"I"&amp;Sheet2!D175&amp;":P"&amp;Sheet2!D175),0)-1),_xlpm.con,MIN(A175,6),_xlpm.kakaku,_xlfn.XLOOKUP(_xlpm.meika,INDIRECT(Sheet2!$W$2&amp;"H"&amp;Sheet2!B175&amp;":H"&amp;Sheet2!D175),INDIRECT(Sheet2!$W$2&amp;"F"&amp;Sheet2!B175&amp;":F"&amp;Sheet2!D175),"",0,1),(_xlpm.kakaku+$T$2)/手数料),"")),"")</f>
        <v/>
      </c>
      <c r="X175" t="str" cm="1">
        <f t="array" aca="1" ref="X175" ca="1">IFERROR(IF(VALUE(U175)=335370,_xlfn.LET(_xlpm.con,MIN(A175,6),_xlpm.kakaku,_xlfn.XLOOKUP($Y$2:$Y$5&amp;$Z$2,INDIRECT(Sheet2!$W$2&amp;"H"&amp;Sheet2!B175&amp;":H"&amp;Sheet2!B175+_xlpm.con)&amp;INDIRECT(Sheet2!$W$2&amp;"G"&amp;Sheet2!B175&amp;":G"&amp;Sheet2!B175+_xlpm.con),INDIRECT(Sheet2!$W$2&amp;"F"&amp;Sheet2!B175&amp;":F"&amp;Sheet2!B175+_xlpm.con),"",0,1),INT(VALUE((IF(COUNT(_xlpm.kakaku)=1,_xlfn.TEXTJOIN("",,_xlpm.kakaku),LEFT(_xlfn.TEXTJOIN("/",,_xlpm.kakaku),FIND("/",_xlfn.TEXTJOIN("/",,_xlpm.kakaku))-1))+$T$2)/手数料))),""),"")</f>
        <v/>
      </c>
    </row>
    <row r="176" spans="22:24" x14ac:dyDescent="0.4">
      <c r="V176" t="str" cm="1">
        <f t="array" aca="1" ref="V176" ca="1">IFERROR(INT(IF(VALUE(U176)=335370,_xlfn.LET(_xlpm.meika,INDEX(INDIRECT(Sheet2!$W$2&amp;"I"&amp;Sheet2!D176&amp;":P"&amp;Sheet2!D176),MATCH("在庫あり*",INDIRECT(Sheet2!$W$2&amp;"I"&amp;Sheet2!D176&amp;":P"&amp;Sheet2!D176),0)-1),_xlpm.con,MIN(A176,6),_xlpm.kakaku,_xlfn.XLOOKUP(_xlpm.meika,INDIRECT(Sheet2!$W$2&amp;"H"&amp;Sheet2!B176&amp;":H"&amp;Sheet2!D176),INDIRECT(Sheet2!$W$2&amp;"F"&amp;Sheet2!B176&amp;":F"&amp;Sheet2!D176),"",0,1),(_xlpm.kakaku+$T$2)/手数料),"")),"")</f>
        <v/>
      </c>
      <c r="X176" t="str" cm="1">
        <f t="array" aca="1" ref="X176" ca="1">IFERROR(IF(VALUE(U176)=335370,_xlfn.LET(_xlpm.con,MIN(A176,6),_xlpm.kakaku,_xlfn.XLOOKUP($Y$2:$Y$5&amp;$Z$2,INDIRECT(Sheet2!$W$2&amp;"H"&amp;Sheet2!B176&amp;":H"&amp;Sheet2!B176+_xlpm.con)&amp;INDIRECT(Sheet2!$W$2&amp;"G"&amp;Sheet2!B176&amp;":G"&amp;Sheet2!B176+_xlpm.con),INDIRECT(Sheet2!$W$2&amp;"F"&amp;Sheet2!B176&amp;":F"&amp;Sheet2!B176+_xlpm.con),"",0,1),INT(VALUE((IF(COUNT(_xlpm.kakaku)=1,_xlfn.TEXTJOIN("",,_xlpm.kakaku),LEFT(_xlfn.TEXTJOIN("/",,_xlpm.kakaku),FIND("/",_xlfn.TEXTJOIN("/",,_xlpm.kakaku))-1))+$T$2)/手数料))),""),"")</f>
        <v/>
      </c>
    </row>
    <row r="177" spans="22:24" x14ac:dyDescent="0.4">
      <c r="V177" t="str" cm="1">
        <f t="array" aca="1" ref="V177" ca="1">IFERROR(INT(IF(VALUE(U177)=335370,_xlfn.LET(_xlpm.meika,INDEX(INDIRECT(Sheet2!$W$2&amp;"I"&amp;Sheet2!D177&amp;":P"&amp;Sheet2!D177),MATCH("在庫あり*",INDIRECT(Sheet2!$W$2&amp;"I"&amp;Sheet2!D177&amp;":P"&amp;Sheet2!D177),0)-1),_xlpm.con,MIN(A177,6),_xlpm.kakaku,_xlfn.XLOOKUP(_xlpm.meika,INDIRECT(Sheet2!$W$2&amp;"H"&amp;Sheet2!B177&amp;":H"&amp;Sheet2!D177),INDIRECT(Sheet2!$W$2&amp;"F"&amp;Sheet2!B177&amp;":F"&amp;Sheet2!D177),"",0,1),(_xlpm.kakaku+$T$2)/手数料),"")),"")</f>
        <v/>
      </c>
      <c r="X177" t="str" cm="1">
        <f t="array" aca="1" ref="X177" ca="1">IFERROR(IF(VALUE(U177)=335370,_xlfn.LET(_xlpm.con,MIN(A177,6),_xlpm.kakaku,_xlfn.XLOOKUP($Y$2:$Y$5&amp;$Z$2,INDIRECT(Sheet2!$W$2&amp;"H"&amp;Sheet2!B177&amp;":H"&amp;Sheet2!B177+_xlpm.con)&amp;INDIRECT(Sheet2!$W$2&amp;"G"&amp;Sheet2!B177&amp;":G"&amp;Sheet2!B177+_xlpm.con),INDIRECT(Sheet2!$W$2&amp;"F"&amp;Sheet2!B177&amp;":F"&amp;Sheet2!B177+_xlpm.con),"",0,1),INT(VALUE((IF(COUNT(_xlpm.kakaku)=1,_xlfn.TEXTJOIN("",,_xlpm.kakaku),LEFT(_xlfn.TEXTJOIN("/",,_xlpm.kakaku),FIND("/",_xlfn.TEXTJOIN("/",,_xlpm.kakaku))-1))+$T$2)/手数料))),""),"")</f>
        <v/>
      </c>
    </row>
    <row r="178" spans="22:24" x14ac:dyDescent="0.4">
      <c r="V178" t="str" cm="1">
        <f t="array" aca="1" ref="V178" ca="1">IFERROR(INT(IF(VALUE(U178)=335370,_xlfn.LET(_xlpm.meika,INDEX(INDIRECT(Sheet2!$W$2&amp;"I"&amp;Sheet2!D178&amp;":P"&amp;Sheet2!D178),MATCH("在庫あり*",INDIRECT(Sheet2!$W$2&amp;"I"&amp;Sheet2!D178&amp;":P"&amp;Sheet2!D178),0)-1),_xlpm.con,MIN(A178,6),_xlpm.kakaku,_xlfn.XLOOKUP(_xlpm.meika,INDIRECT(Sheet2!$W$2&amp;"H"&amp;Sheet2!B178&amp;":H"&amp;Sheet2!D178),INDIRECT(Sheet2!$W$2&amp;"F"&amp;Sheet2!B178&amp;":F"&amp;Sheet2!D178),"",0,1),(_xlpm.kakaku+$T$2)/手数料),"")),"")</f>
        <v/>
      </c>
      <c r="X178" t="str" cm="1">
        <f t="array" aca="1" ref="X178" ca="1">IFERROR(IF(VALUE(U178)=335370,_xlfn.LET(_xlpm.con,MIN(A178,6),_xlpm.kakaku,_xlfn.XLOOKUP($Y$2:$Y$5&amp;$Z$2,INDIRECT(Sheet2!$W$2&amp;"H"&amp;Sheet2!B178&amp;":H"&amp;Sheet2!B178+_xlpm.con)&amp;INDIRECT(Sheet2!$W$2&amp;"G"&amp;Sheet2!B178&amp;":G"&amp;Sheet2!B178+_xlpm.con),INDIRECT(Sheet2!$W$2&amp;"F"&amp;Sheet2!B178&amp;":F"&amp;Sheet2!B178+_xlpm.con),"",0,1),INT(VALUE((IF(COUNT(_xlpm.kakaku)=1,_xlfn.TEXTJOIN("",,_xlpm.kakaku),LEFT(_xlfn.TEXTJOIN("/",,_xlpm.kakaku),FIND("/",_xlfn.TEXTJOIN("/",,_xlpm.kakaku))-1))+$T$2)/手数料))),""),"")</f>
        <v/>
      </c>
    </row>
    <row r="179" spans="22:24" x14ac:dyDescent="0.4">
      <c r="V179" t="str" cm="1">
        <f t="array" aca="1" ref="V179" ca="1">IFERROR(INT(IF(VALUE(U179)=335370,_xlfn.LET(_xlpm.meika,INDEX(INDIRECT(Sheet2!$W$2&amp;"I"&amp;Sheet2!D179&amp;":P"&amp;Sheet2!D179),MATCH("在庫あり*",INDIRECT(Sheet2!$W$2&amp;"I"&amp;Sheet2!D179&amp;":P"&amp;Sheet2!D179),0)-1),_xlpm.con,MIN(A179,6),_xlpm.kakaku,_xlfn.XLOOKUP(_xlpm.meika,INDIRECT(Sheet2!$W$2&amp;"H"&amp;Sheet2!B179&amp;":H"&amp;Sheet2!D179),INDIRECT(Sheet2!$W$2&amp;"F"&amp;Sheet2!B179&amp;":F"&amp;Sheet2!D179),"",0,1),(_xlpm.kakaku+$T$2)/手数料),"")),"")</f>
        <v/>
      </c>
      <c r="X179" t="str" cm="1">
        <f t="array" aca="1" ref="X179" ca="1">IFERROR(IF(VALUE(U179)=335370,_xlfn.LET(_xlpm.con,MIN(A179,6),_xlpm.kakaku,_xlfn.XLOOKUP($Y$2:$Y$5&amp;$Z$2,INDIRECT(Sheet2!$W$2&amp;"H"&amp;Sheet2!B179&amp;":H"&amp;Sheet2!B179+_xlpm.con)&amp;INDIRECT(Sheet2!$W$2&amp;"G"&amp;Sheet2!B179&amp;":G"&amp;Sheet2!B179+_xlpm.con),INDIRECT(Sheet2!$W$2&amp;"F"&amp;Sheet2!B179&amp;":F"&amp;Sheet2!B179+_xlpm.con),"",0,1),INT(VALUE((IF(COUNT(_xlpm.kakaku)=1,_xlfn.TEXTJOIN("",,_xlpm.kakaku),LEFT(_xlfn.TEXTJOIN("/",,_xlpm.kakaku),FIND("/",_xlfn.TEXTJOIN("/",,_xlpm.kakaku))-1))+$T$2)/手数料))),""),"")</f>
        <v/>
      </c>
    </row>
    <row r="180" spans="22:24" x14ac:dyDescent="0.4">
      <c r="V180" t="str" cm="1">
        <f t="array" aca="1" ref="V180" ca="1">IFERROR(INT(IF(VALUE(U180)=335370,_xlfn.LET(_xlpm.meika,INDEX(INDIRECT(Sheet2!$W$2&amp;"I"&amp;Sheet2!D180&amp;":P"&amp;Sheet2!D180),MATCH("在庫あり*",INDIRECT(Sheet2!$W$2&amp;"I"&amp;Sheet2!D180&amp;":P"&amp;Sheet2!D180),0)-1),_xlpm.con,MIN(A180,6),_xlpm.kakaku,_xlfn.XLOOKUP(_xlpm.meika,INDIRECT(Sheet2!$W$2&amp;"H"&amp;Sheet2!B180&amp;":H"&amp;Sheet2!D180),INDIRECT(Sheet2!$W$2&amp;"F"&amp;Sheet2!B180&amp;":F"&amp;Sheet2!D180),"",0,1),(_xlpm.kakaku+$T$2)/手数料),"")),"")</f>
        <v/>
      </c>
      <c r="X180" t="str" cm="1">
        <f t="array" aca="1" ref="X180" ca="1">IFERROR(IF(VALUE(U180)=335370,_xlfn.LET(_xlpm.con,MIN(A180,6),_xlpm.kakaku,_xlfn.XLOOKUP($Y$2:$Y$5&amp;$Z$2,INDIRECT(Sheet2!$W$2&amp;"H"&amp;Sheet2!B180&amp;":H"&amp;Sheet2!B180+_xlpm.con)&amp;INDIRECT(Sheet2!$W$2&amp;"G"&amp;Sheet2!B180&amp;":G"&amp;Sheet2!B180+_xlpm.con),INDIRECT(Sheet2!$W$2&amp;"F"&amp;Sheet2!B180&amp;":F"&amp;Sheet2!B180+_xlpm.con),"",0,1),INT(VALUE((IF(COUNT(_xlpm.kakaku)=1,_xlfn.TEXTJOIN("",,_xlpm.kakaku),LEFT(_xlfn.TEXTJOIN("/",,_xlpm.kakaku),FIND("/",_xlfn.TEXTJOIN("/",,_xlpm.kakaku))-1))+$T$2)/手数料))),""),"")</f>
        <v/>
      </c>
    </row>
    <row r="181" spans="22:24" x14ac:dyDescent="0.4">
      <c r="V181" t="str" cm="1">
        <f t="array" aca="1" ref="V181" ca="1">IFERROR(INT(IF(VALUE(U181)=335370,_xlfn.LET(_xlpm.meika,INDEX(INDIRECT(Sheet2!$W$2&amp;"I"&amp;Sheet2!D181&amp;":P"&amp;Sheet2!D181),MATCH("在庫あり*",INDIRECT(Sheet2!$W$2&amp;"I"&amp;Sheet2!D181&amp;":P"&amp;Sheet2!D181),0)-1),_xlpm.con,MIN(A181,6),_xlpm.kakaku,_xlfn.XLOOKUP(_xlpm.meika,INDIRECT(Sheet2!$W$2&amp;"H"&amp;Sheet2!B181&amp;":H"&amp;Sheet2!D181),INDIRECT(Sheet2!$W$2&amp;"F"&amp;Sheet2!B181&amp;":F"&amp;Sheet2!D181),"",0,1),(_xlpm.kakaku+$T$2)/手数料),"")),"")</f>
        <v/>
      </c>
      <c r="X181" t="str" cm="1">
        <f t="array" aca="1" ref="X181" ca="1">IFERROR(IF(VALUE(U181)=335370,_xlfn.LET(_xlpm.con,MIN(A181,6),_xlpm.kakaku,_xlfn.XLOOKUP($Y$2:$Y$5&amp;$Z$2,INDIRECT(Sheet2!$W$2&amp;"H"&amp;Sheet2!B181&amp;":H"&amp;Sheet2!B181+_xlpm.con)&amp;INDIRECT(Sheet2!$W$2&amp;"G"&amp;Sheet2!B181&amp;":G"&amp;Sheet2!B181+_xlpm.con),INDIRECT(Sheet2!$W$2&amp;"F"&amp;Sheet2!B181&amp;":F"&amp;Sheet2!B181+_xlpm.con),"",0,1),INT(VALUE((IF(COUNT(_xlpm.kakaku)=1,_xlfn.TEXTJOIN("",,_xlpm.kakaku),LEFT(_xlfn.TEXTJOIN("/",,_xlpm.kakaku),FIND("/",_xlfn.TEXTJOIN("/",,_xlpm.kakaku))-1))+$T$2)/手数料))),""),"")</f>
        <v/>
      </c>
    </row>
    <row r="182" spans="22:24" x14ac:dyDescent="0.4">
      <c r="V182" t="str" cm="1">
        <f t="array" aca="1" ref="V182" ca="1">IFERROR(INT(IF(VALUE(U182)=335370,_xlfn.LET(_xlpm.meika,INDEX(INDIRECT(Sheet2!$W$2&amp;"I"&amp;Sheet2!D182&amp;":P"&amp;Sheet2!D182),MATCH("在庫あり*",INDIRECT(Sheet2!$W$2&amp;"I"&amp;Sheet2!D182&amp;":P"&amp;Sheet2!D182),0)-1),_xlpm.con,MIN(A182,6),_xlpm.kakaku,_xlfn.XLOOKUP(_xlpm.meika,INDIRECT(Sheet2!$W$2&amp;"H"&amp;Sheet2!B182&amp;":H"&amp;Sheet2!D182),INDIRECT(Sheet2!$W$2&amp;"F"&amp;Sheet2!B182&amp;":F"&amp;Sheet2!D182),"",0,1),(_xlpm.kakaku+$T$2)/手数料),"")),"")</f>
        <v/>
      </c>
      <c r="X182" t="str" cm="1">
        <f t="array" aca="1" ref="X182" ca="1">IFERROR(IF(VALUE(U182)=335370,_xlfn.LET(_xlpm.con,MIN(A182,6),_xlpm.kakaku,_xlfn.XLOOKUP($Y$2:$Y$5&amp;$Z$2,INDIRECT(Sheet2!$W$2&amp;"H"&amp;Sheet2!B182&amp;":H"&amp;Sheet2!B182+_xlpm.con)&amp;INDIRECT(Sheet2!$W$2&amp;"G"&amp;Sheet2!B182&amp;":G"&amp;Sheet2!B182+_xlpm.con),INDIRECT(Sheet2!$W$2&amp;"F"&amp;Sheet2!B182&amp;":F"&amp;Sheet2!B182+_xlpm.con),"",0,1),INT(VALUE((IF(COUNT(_xlpm.kakaku)=1,_xlfn.TEXTJOIN("",,_xlpm.kakaku),LEFT(_xlfn.TEXTJOIN("/",,_xlpm.kakaku),FIND("/",_xlfn.TEXTJOIN("/",,_xlpm.kakaku))-1))+$T$2)/手数料))),""),"")</f>
        <v/>
      </c>
    </row>
    <row r="183" spans="22:24" x14ac:dyDescent="0.4">
      <c r="V183" t="str" cm="1">
        <f t="array" aca="1" ref="V183" ca="1">IFERROR(INT(IF(VALUE(U183)=335370,_xlfn.LET(_xlpm.meika,INDEX(INDIRECT(Sheet2!$W$2&amp;"I"&amp;Sheet2!D183&amp;":P"&amp;Sheet2!D183),MATCH("在庫あり*",INDIRECT(Sheet2!$W$2&amp;"I"&amp;Sheet2!D183&amp;":P"&amp;Sheet2!D183),0)-1),_xlpm.con,MIN(A183,6),_xlpm.kakaku,_xlfn.XLOOKUP(_xlpm.meika,INDIRECT(Sheet2!$W$2&amp;"H"&amp;Sheet2!B183&amp;":H"&amp;Sheet2!D183),INDIRECT(Sheet2!$W$2&amp;"F"&amp;Sheet2!B183&amp;":F"&amp;Sheet2!D183),"",0,1),(_xlpm.kakaku+$T$2)/手数料),"")),"")</f>
        <v/>
      </c>
      <c r="X183" t="str" cm="1">
        <f t="array" aca="1" ref="X183" ca="1">IFERROR(IF(VALUE(U183)=335370,_xlfn.LET(_xlpm.con,MIN(A183,6),_xlpm.kakaku,_xlfn.XLOOKUP($Y$2:$Y$5&amp;$Z$2,INDIRECT(Sheet2!$W$2&amp;"H"&amp;Sheet2!B183&amp;":H"&amp;Sheet2!B183+_xlpm.con)&amp;INDIRECT(Sheet2!$W$2&amp;"G"&amp;Sheet2!B183&amp;":G"&amp;Sheet2!B183+_xlpm.con),INDIRECT(Sheet2!$W$2&amp;"F"&amp;Sheet2!B183&amp;":F"&amp;Sheet2!B183+_xlpm.con),"",0,1),INT(VALUE((IF(COUNT(_xlpm.kakaku)=1,_xlfn.TEXTJOIN("",,_xlpm.kakaku),LEFT(_xlfn.TEXTJOIN("/",,_xlpm.kakaku),FIND("/",_xlfn.TEXTJOIN("/",,_xlpm.kakaku))-1))+$T$2)/手数料))),""),"")</f>
        <v/>
      </c>
    </row>
    <row r="184" spans="22:24" x14ac:dyDescent="0.4">
      <c r="V184" t="str" cm="1">
        <f t="array" aca="1" ref="V184" ca="1">IFERROR(INT(IF(VALUE(U184)=335370,_xlfn.LET(_xlpm.meika,INDEX(INDIRECT(Sheet2!$W$2&amp;"I"&amp;Sheet2!D184&amp;":P"&amp;Sheet2!D184),MATCH("在庫あり*",INDIRECT(Sheet2!$W$2&amp;"I"&amp;Sheet2!D184&amp;":P"&amp;Sheet2!D184),0)-1),_xlpm.con,MIN(A184,6),_xlpm.kakaku,_xlfn.XLOOKUP(_xlpm.meika,INDIRECT(Sheet2!$W$2&amp;"H"&amp;Sheet2!B184&amp;":H"&amp;Sheet2!D184),INDIRECT(Sheet2!$W$2&amp;"F"&amp;Sheet2!B184&amp;":F"&amp;Sheet2!D184),"",0,1),(_xlpm.kakaku+$T$2)/手数料),"")),"")</f>
        <v/>
      </c>
      <c r="X184" t="str" cm="1">
        <f t="array" aca="1" ref="X184" ca="1">IFERROR(IF(VALUE(U184)=335370,_xlfn.LET(_xlpm.con,MIN(A184,6),_xlpm.kakaku,_xlfn.XLOOKUP($Y$2:$Y$5&amp;$Z$2,INDIRECT(Sheet2!$W$2&amp;"H"&amp;Sheet2!B184&amp;":H"&amp;Sheet2!B184+_xlpm.con)&amp;INDIRECT(Sheet2!$W$2&amp;"G"&amp;Sheet2!B184&amp;":G"&amp;Sheet2!B184+_xlpm.con),INDIRECT(Sheet2!$W$2&amp;"F"&amp;Sheet2!B184&amp;":F"&amp;Sheet2!B184+_xlpm.con),"",0,1),INT(VALUE((IF(COUNT(_xlpm.kakaku)=1,_xlfn.TEXTJOIN("",,_xlpm.kakaku),LEFT(_xlfn.TEXTJOIN("/",,_xlpm.kakaku),FIND("/",_xlfn.TEXTJOIN("/",,_xlpm.kakaku))-1))+$T$2)/手数料))),""),"")</f>
        <v/>
      </c>
    </row>
    <row r="185" spans="22:24" x14ac:dyDescent="0.4">
      <c r="V185" t="str" cm="1">
        <f t="array" aca="1" ref="V185" ca="1">IFERROR(INT(IF(VALUE(U185)=335370,_xlfn.LET(_xlpm.meika,INDEX(INDIRECT(Sheet2!$W$2&amp;"I"&amp;Sheet2!D185&amp;":P"&amp;Sheet2!D185),MATCH("在庫あり*",INDIRECT(Sheet2!$W$2&amp;"I"&amp;Sheet2!D185&amp;":P"&amp;Sheet2!D185),0)-1),_xlpm.con,MIN(A185,6),_xlpm.kakaku,_xlfn.XLOOKUP(_xlpm.meika,INDIRECT(Sheet2!$W$2&amp;"H"&amp;Sheet2!B185&amp;":H"&amp;Sheet2!D185),INDIRECT(Sheet2!$W$2&amp;"F"&amp;Sheet2!B185&amp;":F"&amp;Sheet2!D185),"",0,1),(_xlpm.kakaku+$T$2)/手数料),"")),"")</f>
        <v/>
      </c>
      <c r="X185" t="str" cm="1">
        <f t="array" aca="1" ref="X185" ca="1">IFERROR(IF(VALUE(U185)=335370,_xlfn.LET(_xlpm.con,MIN(A185,6),_xlpm.kakaku,_xlfn.XLOOKUP($Y$2:$Y$5&amp;$Z$2,INDIRECT(Sheet2!$W$2&amp;"H"&amp;Sheet2!B185&amp;":H"&amp;Sheet2!B185+_xlpm.con)&amp;INDIRECT(Sheet2!$W$2&amp;"G"&amp;Sheet2!B185&amp;":G"&amp;Sheet2!B185+_xlpm.con),INDIRECT(Sheet2!$W$2&amp;"F"&amp;Sheet2!B185&amp;":F"&amp;Sheet2!B185+_xlpm.con),"",0,1),INT(VALUE((IF(COUNT(_xlpm.kakaku)=1,_xlfn.TEXTJOIN("",,_xlpm.kakaku),LEFT(_xlfn.TEXTJOIN("/",,_xlpm.kakaku),FIND("/",_xlfn.TEXTJOIN("/",,_xlpm.kakaku))-1))+$T$2)/手数料))),""),"")</f>
        <v/>
      </c>
    </row>
    <row r="186" spans="22:24" x14ac:dyDescent="0.4">
      <c r="V186" t="str" cm="1">
        <f t="array" aca="1" ref="V186" ca="1">IFERROR(INT(IF(VALUE(U186)=335370,_xlfn.LET(_xlpm.meika,INDEX(INDIRECT(Sheet2!$W$2&amp;"I"&amp;Sheet2!D186&amp;":P"&amp;Sheet2!D186),MATCH("在庫あり*",INDIRECT(Sheet2!$W$2&amp;"I"&amp;Sheet2!D186&amp;":P"&amp;Sheet2!D186),0)-1),_xlpm.con,MIN(A186,6),_xlpm.kakaku,_xlfn.XLOOKUP(_xlpm.meika,INDIRECT(Sheet2!$W$2&amp;"H"&amp;Sheet2!B186&amp;":H"&amp;Sheet2!D186),INDIRECT(Sheet2!$W$2&amp;"F"&amp;Sheet2!B186&amp;":F"&amp;Sheet2!D186),"",0,1),(_xlpm.kakaku+$T$2)/手数料),"")),"")</f>
        <v/>
      </c>
      <c r="X186" t="str" cm="1">
        <f t="array" aca="1" ref="X186" ca="1">IFERROR(IF(VALUE(U186)=335370,_xlfn.LET(_xlpm.con,MIN(A186,6),_xlpm.kakaku,_xlfn.XLOOKUP($Y$2:$Y$5&amp;$Z$2,INDIRECT(Sheet2!$W$2&amp;"H"&amp;Sheet2!B186&amp;":H"&amp;Sheet2!B186+_xlpm.con)&amp;INDIRECT(Sheet2!$W$2&amp;"G"&amp;Sheet2!B186&amp;":G"&amp;Sheet2!B186+_xlpm.con),INDIRECT(Sheet2!$W$2&amp;"F"&amp;Sheet2!B186&amp;":F"&amp;Sheet2!B186+_xlpm.con),"",0,1),INT(VALUE((IF(COUNT(_xlpm.kakaku)=1,_xlfn.TEXTJOIN("",,_xlpm.kakaku),LEFT(_xlfn.TEXTJOIN("/",,_xlpm.kakaku),FIND("/",_xlfn.TEXTJOIN("/",,_xlpm.kakaku))-1))+$T$2)/手数料))),""),"")</f>
        <v/>
      </c>
    </row>
    <row r="187" spans="22:24" x14ac:dyDescent="0.4">
      <c r="V187" t="str" cm="1">
        <f t="array" aca="1" ref="V187" ca="1">IFERROR(INT(IF(VALUE(U187)=335370,_xlfn.LET(_xlpm.meika,INDEX(INDIRECT(Sheet2!$W$2&amp;"I"&amp;Sheet2!D187&amp;":P"&amp;Sheet2!D187),MATCH("在庫あり*",INDIRECT(Sheet2!$W$2&amp;"I"&amp;Sheet2!D187&amp;":P"&amp;Sheet2!D187),0)-1),_xlpm.con,MIN(A187,6),_xlpm.kakaku,_xlfn.XLOOKUP(_xlpm.meika,INDIRECT(Sheet2!$W$2&amp;"H"&amp;Sheet2!B187&amp;":H"&amp;Sheet2!D187),INDIRECT(Sheet2!$W$2&amp;"F"&amp;Sheet2!B187&amp;":F"&amp;Sheet2!D187),"",0,1),(_xlpm.kakaku+$T$2)/手数料),"")),"")</f>
        <v/>
      </c>
      <c r="X187" t="str" cm="1">
        <f t="array" aca="1" ref="X187" ca="1">IFERROR(IF(VALUE(U187)=335370,_xlfn.LET(_xlpm.con,MIN(A187,6),_xlpm.kakaku,_xlfn.XLOOKUP($Y$2:$Y$5&amp;$Z$2,INDIRECT(Sheet2!$W$2&amp;"H"&amp;Sheet2!B187&amp;":H"&amp;Sheet2!B187+_xlpm.con)&amp;INDIRECT(Sheet2!$W$2&amp;"G"&amp;Sheet2!B187&amp;":G"&amp;Sheet2!B187+_xlpm.con),INDIRECT(Sheet2!$W$2&amp;"F"&amp;Sheet2!B187&amp;":F"&amp;Sheet2!B187+_xlpm.con),"",0,1),INT(VALUE((IF(COUNT(_xlpm.kakaku)=1,_xlfn.TEXTJOIN("",,_xlpm.kakaku),LEFT(_xlfn.TEXTJOIN("/",,_xlpm.kakaku),FIND("/",_xlfn.TEXTJOIN("/",,_xlpm.kakaku))-1))+$T$2)/手数料))),""),"")</f>
        <v/>
      </c>
    </row>
    <row r="188" spans="22:24" x14ac:dyDescent="0.4">
      <c r="V188" t="str" cm="1">
        <f t="array" aca="1" ref="V188" ca="1">IFERROR(INT(IF(VALUE(U188)=335370,_xlfn.LET(_xlpm.meika,INDEX(INDIRECT(Sheet2!$W$2&amp;"I"&amp;Sheet2!D188&amp;":P"&amp;Sheet2!D188),MATCH("在庫あり*",INDIRECT(Sheet2!$W$2&amp;"I"&amp;Sheet2!D188&amp;":P"&amp;Sheet2!D188),0)-1),_xlpm.con,MIN(A188,6),_xlpm.kakaku,_xlfn.XLOOKUP(_xlpm.meika,INDIRECT(Sheet2!$W$2&amp;"H"&amp;Sheet2!B188&amp;":H"&amp;Sheet2!D188),INDIRECT(Sheet2!$W$2&amp;"F"&amp;Sheet2!B188&amp;":F"&amp;Sheet2!D188),"",0,1),(_xlpm.kakaku+$T$2)/手数料),"")),"")</f>
        <v/>
      </c>
      <c r="X188" t="str" cm="1">
        <f t="array" aca="1" ref="X188" ca="1">IFERROR(IF(VALUE(U188)=335370,_xlfn.LET(_xlpm.con,MIN(A188,6),_xlpm.kakaku,_xlfn.XLOOKUP($Y$2:$Y$5&amp;$Z$2,INDIRECT(Sheet2!$W$2&amp;"H"&amp;Sheet2!B188&amp;":H"&amp;Sheet2!B188+_xlpm.con)&amp;INDIRECT(Sheet2!$W$2&amp;"G"&amp;Sheet2!B188&amp;":G"&amp;Sheet2!B188+_xlpm.con),INDIRECT(Sheet2!$W$2&amp;"F"&amp;Sheet2!B188&amp;":F"&amp;Sheet2!B188+_xlpm.con),"",0,1),INT(VALUE((IF(COUNT(_xlpm.kakaku)=1,_xlfn.TEXTJOIN("",,_xlpm.kakaku),LEFT(_xlfn.TEXTJOIN("/",,_xlpm.kakaku),FIND("/",_xlfn.TEXTJOIN("/",,_xlpm.kakaku))-1))+$T$2)/手数料))),""),"")</f>
        <v/>
      </c>
    </row>
    <row r="189" spans="22:24" x14ac:dyDescent="0.4">
      <c r="V189" t="str" cm="1">
        <f t="array" aca="1" ref="V189" ca="1">IFERROR(INT(IF(VALUE(U189)=335370,_xlfn.LET(_xlpm.meika,INDEX(INDIRECT(Sheet2!$W$2&amp;"I"&amp;Sheet2!D189&amp;":P"&amp;Sheet2!D189),MATCH("在庫あり*",INDIRECT(Sheet2!$W$2&amp;"I"&amp;Sheet2!D189&amp;":P"&amp;Sheet2!D189),0)-1),_xlpm.con,MIN(A189,6),_xlpm.kakaku,_xlfn.XLOOKUP(_xlpm.meika,INDIRECT(Sheet2!$W$2&amp;"H"&amp;Sheet2!B189&amp;":H"&amp;Sheet2!D189),INDIRECT(Sheet2!$W$2&amp;"F"&amp;Sheet2!B189&amp;":F"&amp;Sheet2!D189),"",0,1),(_xlpm.kakaku+$T$2)/手数料),"")),"")</f>
        <v/>
      </c>
      <c r="X189" t="str" cm="1">
        <f t="array" aca="1" ref="X189" ca="1">IFERROR(IF(VALUE(U189)=335370,_xlfn.LET(_xlpm.con,MIN(A189,6),_xlpm.kakaku,_xlfn.XLOOKUP($Y$2:$Y$5&amp;$Z$2,INDIRECT(Sheet2!$W$2&amp;"H"&amp;Sheet2!B189&amp;":H"&amp;Sheet2!B189+_xlpm.con)&amp;INDIRECT(Sheet2!$W$2&amp;"G"&amp;Sheet2!B189&amp;":G"&amp;Sheet2!B189+_xlpm.con),INDIRECT(Sheet2!$W$2&amp;"F"&amp;Sheet2!B189&amp;":F"&amp;Sheet2!B189+_xlpm.con),"",0,1),INT(VALUE((IF(COUNT(_xlpm.kakaku)=1,_xlfn.TEXTJOIN("",,_xlpm.kakaku),LEFT(_xlfn.TEXTJOIN("/",,_xlpm.kakaku),FIND("/",_xlfn.TEXTJOIN("/",,_xlpm.kakaku))-1))+$T$2)/手数料))),""),"")</f>
        <v/>
      </c>
    </row>
    <row r="190" spans="22:24" x14ac:dyDescent="0.4">
      <c r="V190" t="str" cm="1">
        <f t="array" aca="1" ref="V190" ca="1">IFERROR(INT(IF(VALUE(U190)=335370,_xlfn.LET(_xlpm.meika,INDEX(INDIRECT(Sheet2!$W$2&amp;"I"&amp;Sheet2!D190&amp;":P"&amp;Sheet2!D190),MATCH("在庫あり*",INDIRECT(Sheet2!$W$2&amp;"I"&amp;Sheet2!D190&amp;":P"&amp;Sheet2!D190),0)-1),_xlpm.con,MIN(A190,6),_xlpm.kakaku,_xlfn.XLOOKUP(_xlpm.meika,INDIRECT(Sheet2!$W$2&amp;"H"&amp;Sheet2!B190&amp;":H"&amp;Sheet2!D190),INDIRECT(Sheet2!$W$2&amp;"F"&amp;Sheet2!B190&amp;":F"&amp;Sheet2!D190),"",0,1),(_xlpm.kakaku+$T$2)/手数料),"")),"")</f>
        <v/>
      </c>
      <c r="X190" t="str" cm="1">
        <f t="array" aca="1" ref="X190" ca="1">IFERROR(IF(VALUE(U190)=335370,_xlfn.LET(_xlpm.con,MIN(A190,6),_xlpm.kakaku,_xlfn.XLOOKUP($Y$2:$Y$5&amp;$Z$2,INDIRECT(Sheet2!$W$2&amp;"H"&amp;Sheet2!B190&amp;":H"&amp;Sheet2!B190+_xlpm.con)&amp;INDIRECT(Sheet2!$W$2&amp;"G"&amp;Sheet2!B190&amp;":G"&amp;Sheet2!B190+_xlpm.con),INDIRECT(Sheet2!$W$2&amp;"F"&amp;Sheet2!B190&amp;":F"&amp;Sheet2!B190+_xlpm.con),"",0,1),INT(VALUE((IF(COUNT(_xlpm.kakaku)=1,_xlfn.TEXTJOIN("",,_xlpm.kakaku),LEFT(_xlfn.TEXTJOIN("/",,_xlpm.kakaku),FIND("/",_xlfn.TEXTJOIN("/",,_xlpm.kakaku))-1))+$T$2)/手数料))),""),"")</f>
        <v/>
      </c>
    </row>
    <row r="191" spans="22:24" x14ac:dyDescent="0.4">
      <c r="V191" t="str" cm="1">
        <f t="array" aca="1" ref="V191" ca="1">IFERROR(INT(IF(VALUE(U191)=335370,_xlfn.LET(_xlpm.meika,INDEX(INDIRECT(Sheet2!$W$2&amp;"I"&amp;Sheet2!D191&amp;":P"&amp;Sheet2!D191),MATCH("在庫あり*",INDIRECT(Sheet2!$W$2&amp;"I"&amp;Sheet2!D191&amp;":P"&amp;Sheet2!D191),0)-1),_xlpm.con,MIN(A191,6),_xlpm.kakaku,_xlfn.XLOOKUP(_xlpm.meika,INDIRECT(Sheet2!$W$2&amp;"H"&amp;Sheet2!B191&amp;":H"&amp;Sheet2!D191),INDIRECT(Sheet2!$W$2&amp;"F"&amp;Sheet2!B191&amp;":F"&amp;Sheet2!D191),"",0,1),(_xlpm.kakaku+$T$2)/手数料),"")),"")</f>
        <v/>
      </c>
      <c r="X191" t="str" cm="1">
        <f t="array" aca="1" ref="X191" ca="1">IFERROR(IF(VALUE(U191)=335370,_xlfn.LET(_xlpm.con,MIN(A191,6),_xlpm.kakaku,_xlfn.XLOOKUP($Y$2:$Y$5&amp;$Z$2,INDIRECT(Sheet2!$W$2&amp;"H"&amp;Sheet2!B191&amp;":H"&amp;Sheet2!B191+_xlpm.con)&amp;INDIRECT(Sheet2!$W$2&amp;"G"&amp;Sheet2!B191&amp;":G"&amp;Sheet2!B191+_xlpm.con),INDIRECT(Sheet2!$W$2&amp;"F"&amp;Sheet2!B191&amp;":F"&amp;Sheet2!B191+_xlpm.con),"",0,1),INT(VALUE((IF(COUNT(_xlpm.kakaku)=1,_xlfn.TEXTJOIN("",,_xlpm.kakaku),LEFT(_xlfn.TEXTJOIN("/",,_xlpm.kakaku),FIND("/",_xlfn.TEXTJOIN("/",,_xlpm.kakaku))-1))+$T$2)/手数料))),""),"")</f>
        <v/>
      </c>
    </row>
    <row r="192" spans="22:24" x14ac:dyDescent="0.4">
      <c r="V192" t="str" cm="1">
        <f t="array" aca="1" ref="V192" ca="1">IFERROR(INT(IF(VALUE(U192)=335370,_xlfn.LET(_xlpm.meika,INDEX(INDIRECT(Sheet2!$W$2&amp;"I"&amp;Sheet2!D192&amp;":P"&amp;Sheet2!D192),MATCH("在庫あり*",INDIRECT(Sheet2!$W$2&amp;"I"&amp;Sheet2!D192&amp;":P"&amp;Sheet2!D192),0)-1),_xlpm.con,MIN(A192,6),_xlpm.kakaku,_xlfn.XLOOKUP(_xlpm.meika,INDIRECT(Sheet2!$W$2&amp;"H"&amp;Sheet2!B192&amp;":H"&amp;Sheet2!D192),INDIRECT(Sheet2!$W$2&amp;"F"&amp;Sheet2!B192&amp;":F"&amp;Sheet2!D192),"",0,1),(_xlpm.kakaku+$T$2)/手数料),"")),"")</f>
        <v/>
      </c>
      <c r="X192" t="str" cm="1">
        <f t="array" aca="1" ref="X192" ca="1">IFERROR(IF(VALUE(U192)=335370,_xlfn.LET(_xlpm.con,MIN(A192,6),_xlpm.kakaku,_xlfn.XLOOKUP($Y$2:$Y$5&amp;$Z$2,INDIRECT(Sheet2!$W$2&amp;"H"&amp;Sheet2!B192&amp;":H"&amp;Sheet2!B192+_xlpm.con)&amp;INDIRECT(Sheet2!$W$2&amp;"G"&amp;Sheet2!B192&amp;":G"&amp;Sheet2!B192+_xlpm.con),INDIRECT(Sheet2!$W$2&amp;"F"&amp;Sheet2!B192&amp;":F"&amp;Sheet2!B192+_xlpm.con),"",0,1),INT(VALUE((IF(COUNT(_xlpm.kakaku)=1,_xlfn.TEXTJOIN("",,_xlpm.kakaku),LEFT(_xlfn.TEXTJOIN("/",,_xlpm.kakaku),FIND("/",_xlfn.TEXTJOIN("/",,_xlpm.kakaku))-1))+$T$2)/手数料))),""),"")</f>
        <v/>
      </c>
    </row>
    <row r="193" spans="22:24" x14ac:dyDescent="0.4">
      <c r="V193" t="str" cm="1">
        <f t="array" aca="1" ref="V193" ca="1">IFERROR(INT(IF(VALUE(U193)=335370,_xlfn.LET(_xlpm.meika,INDEX(INDIRECT(Sheet2!$W$2&amp;"I"&amp;Sheet2!D193&amp;":P"&amp;Sheet2!D193),MATCH("在庫あり*",INDIRECT(Sheet2!$W$2&amp;"I"&amp;Sheet2!D193&amp;":P"&amp;Sheet2!D193),0)-1),_xlpm.con,MIN(A193,6),_xlpm.kakaku,_xlfn.XLOOKUP(_xlpm.meika,INDIRECT(Sheet2!$W$2&amp;"H"&amp;Sheet2!B193&amp;":H"&amp;Sheet2!D193),INDIRECT(Sheet2!$W$2&amp;"F"&amp;Sheet2!B193&amp;":F"&amp;Sheet2!D193),"",0,1),(_xlpm.kakaku+$T$2)/手数料),"")),"")</f>
        <v/>
      </c>
      <c r="X193" t="str" cm="1">
        <f t="array" aca="1" ref="X193" ca="1">IFERROR(IF(VALUE(U193)=335370,_xlfn.LET(_xlpm.con,MIN(A193,6),_xlpm.kakaku,_xlfn.XLOOKUP($Y$2:$Y$5&amp;$Z$2,INDIRECT(Sheet2!$W$2&amp;"H"&amp;Sheet2!B193&amp;":H"&amp;Sheet2!B193+_xlpm.con)&amp;INDIRECT(Sheet2!$W$2&amp;"G"&amp;Sheet2!B193&amp;":G"&amp;Sheet2!B193+_xlpm.con),INDIRECT(Sheet2!$W$2&amp;"F"&amp;Sheet2!B193&amp;":F"&amp;Sheet2!B193+_xlpm.con),"",0,1),INT(VALUE((IF(COUNT(_xlpm.kakaku)=1,_xlfn.TEXTJOIN("",,_xlpm.kakaku),LEFT(_xlfn.TEXTJOIN("/",,_xlpm.kakaku),FIND("/",_xlfn.TEXTJOIN("/",,_xlpm.kakaku))-1))+$T$2)/手数料))),""),"")</f>
        <v/>
      </c>
    </row>
    <row r="194" spans="22:24" x14ac:dyDescent="0.4">
      <c r="V194" t="str" cm="1">
        <f t="array" aca="1" ref="V194" ca="1">IFERROR(INT(IF(VALUE(U194)=335370,_xlfn.LET(_xlpm.meika,INDEX(INDIRECT(Sheet2!$W$2&amp;"I"&amp;Sheet2!D194&amp;":P"&amp;Sheet2!D194),MATCH("在庫あり*",INDIRECT(Sheet2!$W$2&amp;"I"&amp;Sheet2!D194&amp;":P"&amp;Sheet2!D194),0)-1),_xlpm.con,MIN(A194,6),_xlpm.kakaku,_xlfn.XLOOKUP(_xlpm.meika,INDIRECT(Sheet2!$W$2&amp;"H"&amp;Sheet2!B194&amp;":H"&amp;Sheet2!D194),INDIRECT(Sheet2!$W$2&amp;"F"&amp;Sheet2!B194&amp;":F"&amp;Sheet2!D194),"",0,1),(_xlpm.kakaku+$T$2)/手数料),"")),"")</f>
        <v/>
      </c>
      <c r="X194" t="str" cm="1">
        <f t="array" aca="1" ref="X194" ca="1">IFERROR(IF(VALUE(U194)=335370,_xlfn.LET(_xlpm.con,MIN(A194,6),_xlpm.kakaku,_xlfn.XLOOKUP($Y$2:$Y$5&amp;$Z$2,INDIRECT(Sheet2!$W$2&amp;"H"&amp;Sheet2!B194&amp;":H"&amp;Sheet2!B194+_xlpm.con)&amp;INDIRECT(Sheet2!$W$2&amp;"G"&amp;Sheet2!B194&amp;":G"&amp;Sheet2!B194+_xlpm.con),INDIRECT(Sheet2!$W$2&amp;"F"&amp;Sheet2!B194&amp;":F"&amp;Sheet2!B194+_xlpm.con),"",0,1),INT(VALUE((IF(COUNT(_xlpm.kakaku)=1,_xlfn.TEXTJOIN("",,_xlpm.kakaku),LEFT(_xlfn.TEXTJOIN("/",,_xlpm.kakaku),FIND("/",_xlfn.TEXTJOIN("/",,_xlpm.kakaku))-1))+$T$2)/手数料))),""),"")</f>
        <v/>
      </c>
    </row>
    <row r="195" spans="22:24" x14ac:dyDescent="0.4">
      <c r="V195" t="str" cm="1">
        <f t="array" aca="1" ref="V195" ca="1">IFERROR(INT(IF(VALUE(U195)=335370,_xlfn.LET(_xlpm.meika,INDEX(INDIRECT(Sheet2!$W$2&amp;"I"&amp;Sheet2!D195&amp;":P"&amp;Sheet2!D195),MATCH("在庫あり*",INDIRECT(Sheet2!$W$2&amp;"I"&amp;Sheet2!D195&amp;":P"&amp;Sheet2!D195),0)-1),_xlpm.con,MIN(A195,6),_xlpm.kakaku,_xlfn.XLOOKUP(_xlpm.meika,INDIRECT(Sheet2!$W$2&amp;"H"&amp;Sheet2!B195&amp;":H"&amp;Sheet2!D195),INDIRECT(Sheet2!$W$2&amp;"F"&amp;Sheet2!B195&amp;":F"&amp;Sheet2!D195),"",0,1),(_xlpm.kakaku+$T$2)/手数料),"")),"")</f>
        <v/>
      </c>
      <c r="X195" t="str" cm="1">
        <f t="array" aca="1" ref="X195" ca="1">IFERROR(IF(VALUE(U195)=335370,_xlfn.LET(_xlpm.con,MIN(A195,6),_xlpm.kakaku,_xlfn.XLOOKUP($Y$2:$Y$5&amp;$Z$2,INDIRECT(Sheet2!$W$2&amp;"H"&amp;Sheet2!B195&amp;":H"&amp;Sheet2!B195+_xlpm.con)&amp;INDIRECT(Sheet2!$W$2&amp;"G"&amp;Sheet2!B195&amp;":G"&amp;Sheet2!B195+_xlpm.con),INDIRECT(Sheet2!$W$2&amp;"F"&amp;Sheet2!B195&amp;":F"&amp;Sheet2!B195+_xlpm.con),"",0,1),INT(VALUE((IF(COUNT(_xlpm.kakaku)=1,_xlfn.TEXTJOIN("",,_xlpm.kakaku),LEFT(_xlfn.TEXTJOIN("/",,_xlpm.kakaku),FIND("/",_xlfn.TEXTJOIN("/",,_xlpm.kakaku))-1))+$T$2)/手数料))),""),"")</f>
        <v/>
      </c>
    </row>
    <row r="196" spans="22:24" x14ac:dyDescent="0.4">
      <c r="V196" t="str" cm="1">
        <f t="array" aca="1" ref="V196" ca="1">IFERROR(INT(IF(VALUE(U196)=335370,_xlfn.LET(_xlpm.meika,INDEX(INDIRECT(Sheet2!$W$2&amp;"I"&amp;Sheet2!D196&amp;":P"&amp;Sheet2!D196),MATCH("在庫あり*",INDIRECT(Sheet2!$W$2&amp;"I"&amp;Sheet2!D196&amp;":P"&amp;Sheet2!D196),0)-1),_xlpm.con,MIN(A196,6),_xlpm.kakaku,_xlfn.XLOOKUP(_xlpm.meika,INDIRECT(Sheet2!$W$2&amp;"H"&amp;Sheet2!B196&amp;":H"&amp;Sheet2!D196),INDIRECT(Sheet2!$W$2&amp;"F"&amp;Sheet2!B196&amp;":F"&amp;Sheet2!D196),"",0,1),(_xlpm.kakaku+$T$2)/手数料),"")),"")</f>
        <v/>
      </c>
      <c r="X196" t="str" cm="1">
        <f t="array" aca="1" ref="X196" ca="1">IFERROR(IF(VALUE(U196)=335370,_xlfn.LET(_xlpm.con,MIN(A196,6),_xlpm.kakaku,_xlfn.XLOOKUP($Y$2:$Y$5&amp;$Z$2,INDIRECT(Sheet2!$W$2&amp;"H"&amp;Sheet2!B196&amp;":H"&amp;Sheet2!B196+_xlpm.con)&amp;INDIRECT(Sheet2!$W$2&amp;"G"&amp;Sheet2!B196&amp;":G"&amp;Sheet2!B196+_xlpm.con),INDIRECT(Sheet2!$W$2&amp;"F"&amp;Sheet2!B196&amp;":F"&amp;Sheet2!B196+_xlpm.con),"",0,1),INT(VALUE((IF(COUNT(_xlpm.kakaku)=1,_xlfn.TEXTJOIN("",,_xlpm.kakaku),LEFT(_xlfn.TEXTJOIN("/",,_xlpm.kakaku),FIND("/",_xlfn.TEXTJOIN("/",,_xlpm.kakaku))-1))+$T$2)/手数料))),""),"")</f>
        <v/>
      </c>
    </row>
    <row r="197" spans="22:24" x14ac:dyDescent="0.4">
      <c r="V197" t="str" cm="1">
        <f t="array" aca="1" ref="V197" ca="1">IFERROR(INT(IF(VALUE(U197)=335370,_xlfn.LET(_xlpm.meika,INDEX(INDIRECT(Sheet2!$W$2&amp;"I"&amp;Sheet2!D197&amp;":P"&amp;Sheet2!D197),MATCH("在庫あり*",INDIRECT(Sheet2!$W$2&amp;"I"&amp;Sheet2!D197&amp;":P"&amp;Sheet2!D197),0)-1),_xlpm.con,MIN(A197,6),_xlpm.kakaku,_xlfn.XLOOKUP(_xlpm.meika,INDIRECT(Sheet2!$W$2&amp;"H"&amp;Sheet2!B197&amp;":H"&amp;Sheet2!D197),INDIRECT(Sheet2!$W$2&amp;"F"&amp;Sheet2!B197&amp;":F"&amp;Sheet2!D197),"",0,1),(_xlpm.kakaku+$T$2)/手数料),"")),"")</f>
        <v/>
      </c>
      <c r="X197" t="str" cm="1">
        <f t="array" aca="1" ref="X197" ca="1">IFERROR(IF(VALUE(U197)=335370,_xlfn.LET(_xlpm.con,MIN(A197,6),_xlpm.kakaku,_xlfn.XLOOKUP($Y$2:$Y$5&amp;$Z$2,INDIRECT(Sheet2!$W$2&amp;"H"&amp;Sheet2!B197&amp;":H"&amp;Sheet2!B197+_xlpm.con)&amp;INDIRECT(Sheet2!$W$2&amp;"G"&amp;Sheet2!B197&amp;":G"&amp;Sheet2!B197+_xlpm.con),INDIRECT(Sheet2!$W$2&amp;"F"&amp;Sheet2!B197&amp;":F"&amp;Sheet2!B197+_xlpm.con),"",0,1),INT(VALUE((IF(COUNT(_xlpm.kakaku)=1,_xlfn.TEXTJOIN("",,_xlpm.kakaku),LEFT(_xlfn.TEXTJOIN("/",,_xlpm.kakaku),FIND("/",_xlfn.TEXTJOIN("/",,_xlpm.kakaku))-1))+$T$2)/手数料))),""),"")</f>
        <v/>
      </c>
    </row>
    <row r="198" spans="22:24" x14ac:dyDescent="0.4">
      <c r="V198" t="str" cm="1">
        <f t="array" aca="1" ref="V198" ca="1">IFERROR(INT(IF(VALUE(U198)=335370,_xlfn.LET(_xlpm.meika,INDEX(INDIRECT(Sheet2!$W$2&amp;"I"&amp;Sheet2!D198&amp;":P"&amp;Sheet2!D198),MATCH("在庫あり*",INDIRECT(Sheet2!$W$2&amp;"I"&amp;Sheet2!D198&amp;":P"&amp;Sheet2!D198),0)-1),_xlpm.con,MIN(A198,6),_xlpm.kakaku,_xlfn.XLOOKUP(_xlpm.meika,INDIRECT(Sheet2!$W$2&amp;"H"&amp;Sheet2!B198&amp;":H"&amp;Sheet2!D198),INDIRECT(Sheet2!$W$2&amp;"F"&amp;Sheet2!B198&amp;":F"&amp;Sheet2!D198),"",0,1),(_xlpm.kakaku+$T$2)/手数料),"")),"")</f>
        <v/>
      </c>
      <c r="X198" t="str" cm="1">
        <f t="array" aca="1" ref="X198" ca="1">IFERROR(IF(VALUE(U198)=335370,_xlfn.LET(_xlpm.con,MIN(A198,6),_xlpm.kakaku,_xlfn.XLOOKUP($Y$2:$Y$5&amp;$Z$2,INDIRECT(Sheet2!$W$2&amp;"H"&amp;Sheet2!B198&amp;":H"&amp;Sheet2!B198+_xlpm.con)&amp;INDIRECT(Sheet2!$W$2&amp;"G"&amp;Sheet2!B198&amp;":G"&amp;Sheet2!B198+_xlpm.con),INDIRECT(Sheet2!$W$2&amp;"F"&amp;Sheet2!B198&amp;":F"&amp;Sheet2!B198+_xlpm.con),"",0,1),INT(VALUE((IF(COUNT(_xlpm.kakaku)=1,_xlfn.TEXTJOIN("",,_xlpm.kakaku),LEFT(_xlfn.TEXTJOIN("/",,_xlpm.kakaku),FIND("/",_xlfn.TEXTJOIN("/",,_xlpm.kakaku))-1))+$T$2)/手数料))),""),"")</f>
        <v/>
      </c>
    </row>
    <row r="199" spans="22:24" x14ac:dyDescent="0.4">
      <c r="V199" t="str" cm="1">
        <f t="array" aca="1" ref="V199" ca="1">IFERROR(INT(IF(VALUE(U199)=335370,_xlfn.LET(_xlpm.meika,INDEX(INDIRECT(Sheet2!$W$2&amp;"I"&amp;Sheet2!D199&amp;":P"&amp;Sheet2!D199),MATCH("在庫あり*",INDIRECT(Sheet2!$W$2&amp;"I"&amp;Sheet2!D199&amp;":P"&amp;Sheet2!D199),0)-1),_xlpm.con,MIN(A199,6),_xlpm.kakaku,_xlfn.XLOOKUP(_xlpm.meika,INDIRECT(Sheet2!$W$2&amp;"H"&amp;Sheet2!B199&amp;":H"&amp;Sheet2!D199),INDIRECT(Sheet2!$W$2&amp;"F"&amp;Sheet2!B199&amp;":F"&amp;Sheet2!D199),"",0,1),(_xlpm.kakaku+$T$2)/手数料),"")),"")</f>
        <v/>
      </c>
      <c r="X199" t="str" cm="1">
        <f t="array" aca="1" ref="X199" ca="1">IFERROR(IF(VALUE(U199)=335370,_xlfn.LET(_xlpm.con,MIN(A199,6),_xlpm.kakaku,_xlfn.XLOOKUP($Y$2:$Y$5&amp;$Z$2,INDIRECT(Sheet2!$W$2&amp;"H"&amp;Sheet2!B199&amp;":H"&amp;Sheet2!B199+_xlpm.con)&amp;INDIRECT(Sheet2!$W$2&amp;"G"&amp;Sheet2!B199&amp;":G"&amp;Sheet2!B199+_xlpm.con),INDIRECT(Sheet2!$W$2&amp;"F"&amp;Sheet2!B199&amp;":F"&amp;Sheet2!B199+_xlpm.con),"",0,1),INT(VALUE((IF(COUNT(_xlpm.kakaku)=1,_xlfn.TEXTJOIN("",,_xlpm.kakaku),LEFT(_xlfn.TEXTJOIN("/",,_xlpm.kakaku),FIND("/",_xlfn.TEXTJOIN("/",,_xlpm.kakaku))-1))+$T$2)/手数料))),""),"")</f>
        <v/>
      </c>
    </row>
    <row r="200" spans="22:24" x14ac:dyDescent="0.4">
      <c r="V200" t="str" cm="1">
        <f t="array" aca="1" ref="V200" ca="1">IFERROR(INT(IF(VALUE(U200)=335370,_xlfn.LET(_xlpm.meika,INDEX(INDIRECT(Sheet2!$W$2&amp;"I"&amp;Sheet2!D200&amp;":P"&amp;Sheet2!D200),MATCH("在庫あり*",INDIRECT(Sheet2!$W$2&amp;"I"&amp;Sheet2!D200&amp;":P"&amp;Sheet2!D200),0)-1),_xlpm.con,MIN(A200,6),_xlpm.kakaku,_xlfn.XLOOKUP(_xlpm.meika,INDIRECT(Sheet2!$W$2&amp;"H"&amp;Sheet2!B200&amp;":H"&amp;Sheet2!D200),INDIRECT(Sheet2!$W$2&amp;"F"&amp;Sheet2!B200&amp;":F"&amp;Sheet2!D200),"",0,1),(_xlpm.kakaku+$T$2)/手数料),"")),"")</f>
        <v/>
      </c>
      <c r="X200" t="str" cm="1">
        <f t="array" aca="1" ref="X200" ca="1">IFERROR(IF(VALUE(U200)=335370,_xlfn.LET(_xlpm.con,MIN(A200,6),_xlpm.kakaku,_xlfn.XLOOKUP($Y$2:$Y$5&amp;$Z$2,INDIRECT(Sheet2!$W$2&amp;"H"&amp;Sheet2!B200&amp;":H"&amp;Sheet2!B200+_xlpm.con)&amp;INDIRECT(Sheet2!$W$2&amp;"G"&amp;Sheet2!B200&amp;":G"&amp;Sheet2!B200+_xlpm.con),INDIRECT(Sheet2!$W$2&amp;"F"&amp;Sheet2!B200&amp;":F"&amp;Sheet2!B200+_xlpm.con),"",0,1),INT(VALUE((IF(COUNT(_xlpm.kakaku)=1,_xlfn.TEXTJOIN("",,_xlpm.kakaku),LEFT(_xlfn.TEXTJOIN("/",,_xlpm.kakaku),FIND("/",_xlfn.TEXTJOIN("/",,_xlpm.kakaku))-1))+$T$2)/手数料))),""),"")</f>
        <v/>
      </c>
    </row>
    <row r="201" spans="22:24" x14ac:dyDescent="0.4">
      <c r="V201" t="str" cm="1">
        <f t="array" aca="1" ref="V201" ca="1">IFERROR(INT(IF(VALUE(U201)=335370,_xlfn.LET(_xlpm.meika,INDEX(INDIRECT(Sheet2!$W$2&amp;"I"&amp;Sheet2!D201&amp;":P"&amp;Sheet2!D201),MATCH("在庫あり*",INDIRECT(Sheet2!$W$2&amp;"I"&amp;Sheet2!D201&amp;":P"&amp;Sheet2!D201),0)-1),_xlpm.con,MIN(A201,6),_xlpm.kakaku,_xlfn.XLOOKUP(_xlpm.meika,INDIRECT(Sheet2!$W$2&amp;"H"&amp;Sheet2!B201&amp;":H"&amp;Sheet2!D201),INDIRECT(Sheet2!$W$2&amp;"F"&amp;Sheet2!B201&amp;":F"&amp;Sheet2!D201),"",0,1),(_xlpm.kakaku+$T$2)/手数料),"")),"")</f>
        <v/>
      </c>
      <c r="X201" t="str" cm="1">
        <f t="array" aca="1" ref="X201" ca="1">IFERROR(IF(VALUE(U201)=335370,_xlfn.LET(_xlpm.con,MIN(A201,6),_xlpm.kakaku,_xlfn.XLOOKUP($Y$2:$Y$5&amp;$Z$2,INDIRECT(Sheet2!$W$2&amp;"H"&amp;Sheet2!B201&amp;":H"&amp;Sheet2!B201+_xlpm.con)&amp;INDIRECT(Sheet2!$W$2&amp;"G"&amp;Sheet2!B201&amp;":G"&amp;Sheet2!B201+_xlpm.con),INDIRECT(Sheet2!$W$2&amp;"F"&amp;Sheet2!B201&amp;":F"&amp;Sheet2!B201+_xlpm.con),"",0,1),INT(VALUE((IF(COUNT(_xlpm.kakaku)=1,_xlfn.TEXTJOIN("",,_xlpm.kakaku),LEFT(_xlfn.TEXTJOIN("/",,_xlpm.kakaku),FIND("/",_xlfn.TEXTJOIN("/",,_xlpm.kakaku))-1))+$T$2)/手数料))),""),"")</f>
        <v/>
      </c>
    </row>
    <row r="202" spans="22:24" x14ac:dyDescent="0.4">
      <c r="V202" t="str" cm="1">
        <f t="array" aca="1" ref="V202" ca="1">IFERROR(INT(IF(VALUE(U202)=335370,_xlfn.LET(_xlpm.meika,INDEX(INDIRECT(Sheet2!$W$2&amp;"I"&amp;Sheet2!D202&amp;":P"&amp;Sheet2!D202),MATCH("在庫あり*",INDIRECT(Sheet2!$W$2&amp;"I"&amp;Sheet2!D202&amp;":P"&amp;Sheet2!D202),0)-1),_xlpm.con,MIN(A202,6),_xlpm.kakaku,_xlfn.XLOOKUP(_xlpm.meika,INDIRECT(Sheet2!$W$2&amp;"H"&amp;Sheet2!B202&amp;":H"&amp;Sheet2!D202),INDIRECT(Sheet2!$W$2&amp;"F"&amp;Sheet2!B202&amp;":F"&amp;Sheet2!D202),"",0,1),(_xlpm.kakaku+$T$2)/手数料),"")),"")</f>
        <v/>
      </c>
      <c r="X202" t="str" cm="1">
        <f t="array" aca="1" ref="X202" ca="1">IFERROR(IF(VALUE(U202)=335370,_xlfn.LET(_xlpm.con,MIN(A202,6),_xlpm.kakaku,_xlfn.XLOOKUP($Y$2:$Y$5&amp;$Z$2,INDIRECT(Sheet2!$W$2&amp;"H"&amp;Sheet2!B202&amp;":H"&amp;Sheet2!B202+_xlpm.con)&amp;INDIRECT(Sheet2!$W$2&amp;"G"&amp;Sheet2!B202&amp;":G"&amp;Sheet2!B202+_xlpm.con),INDIRECT(Sheet2!$W$2&amp;"F"&amp;Sheet2!B202&amp;":F"&amp;Sheet2!B202+_xlpm.con),"",0,1),INT(VALUE((IF(COUNT(_xlpm.kakaku)=1,_xlfn.TEXTJOIN("",,_xlpm.kakaku),LEFT(_xlfn.TEXTJOIN("/",,_xlpm.kakaku),FIND("/",_xlfn.TEXTJOIN("/",,_xlpm.kakaku))-1))+$T$2)/手数料))),""),"")</f>
        <v/>
      </c>
    </row>
    <row r="203" spans="22:24" x14ac:dyDescent="0.4">
      <c r="V203" t="str" cm="1">
        <f t="array" aca="1" ref="V203" ca="1">IFERROR(INT(IF(VALUE(U203)=335370,_xlfn.LET(_xlpm.meika,INDEX(INDIRECT(Sheet2!$W$2&amp;"I"&amp;Sheet2!D203&amp;":P"&amp;Sheet2!D203),MATCH("在庫あり*",INDIRECT(Sheet2!$W$2&amp;"I"&amp;Sheet2!D203&amp;":P"&amp;Sheet2!D203),0)-1),_xlpm.con,MIN(A203,6),_xlpm.kakaku,_xlfn.XLOOKUP(_xlpm.meika,INDIRECT(Sheet2!$W$2&amp;"H"&amp;Sheet2!B203&amp;":H"&amp;Sheet2!D203),INDIRECT(Sheet2!$W$2&amp;"F"&amp;Sheet2!B203&amp;":F"&amp;Sheet2!D203),"",0,1),(_xlpm.kakaku+$T$2)/手数料),"")),"")</f>
        <v/>
      </c>
      <c r="X203" t="str" cm="1">
        <f t="array" aca="1" ref="X203" ca="1">IFERROR(IF(VALUE(U203)=335370,_xlfn.LET(_xlpm.con,MIN(A203,6),_xlpm.kakaku,_xlfn.XLOOKUP($Y$2:$Y$5&amp;$Z$2,INDIRECT(Sheet2!$W$2&amp;"H"&amp;Sheet2!B203&amp;":H"&amp;Sheet2!B203+_xlpm.con)&amp;INDIRECT(Sheet2!$W$2&amp;"G"&amp;Sheet2!B203&amp;":G"&amp;Sheet2!B203+_xlpm.con),INDIRECT(Sheet2!$W$2&amp;"F"&amp;Sheet2!B203&amp;":F"&amp;Sheet2!B203+_xlpm.con),"",0,1),INT(VALUE((IF(COUNT(_xlpm.kakaku)=1,_xlfn.TEXTJOIN("",,_xlpm.kakaku),LEFT(_xlfn.TEXTJOIN("/",,_xlpm.kakaku),FIND("/",_xlfn.TEXTJOIN("/",,_xlpm.kakaku))-1))+$T$2)/手数料))),""),"")</f>
        <v/>
      </c>
    </row>
    <row r="204" spans="22:24" x14ac:dyDescent="0.4">
      <c r="V204" t="str" cm="1">
        <f t="array" aca="1" ref="V204" ca="1">IFERROR(INT(IF(VALUE(U204)=335370,_xlfn.LET(_xlpm.meika,INDEX(INDIRECT(Sheet2!$W$2&amp;"I"&amp;Sheet2!D204&amp;":P"&amp;Sheet2!D204),MATCH("在庫あり*",INDIRECT(Sheet2!$W$2&amp;"I"&amp;Sheet2!D204&amp;":P"&amp;Sheet2!D204),0)-1),_xlpm.con,MIN(A204,6),_xlpm.kakaku,_xlfn.XLOOKUP(_xlpm.meika,INDIRECT(Sheet2!$W$2&amp;"H"&amp;Sheet2!B204&amp;":H"&amp;Sheet2!D204),INDIRECT(Sheet2!$W$2&amp;"F"&amp;Sheet2!B204&amp;":F"&amp;Sheet2!D204),"",0,1),(_xlpm.kakaku+$T$2)/手数料),"")),"")</f>
        <v/>
      </c>
      <c r="X204" t="str" cm="1">
        <f t="array" aca="1" ref="X204" ca="1">IFERROR(IF(VALUE(U204)=335370,_xlfn.LET(_xlpm.con,MIN(A204,6),_xlpm.kakaku,_xlfn.XLOOKUP($Y$2:$Y$5&amp;$Z$2,INDIRECT(Sheet2!$W$2&amp;"H"&amp;Sheet2!B204&amp;":H"&amp;Sheet2!B204+_xlpm.con)&amp;INDIRECT(Sheet2!$W$2&amp;"G"&amp;Sheet2!B204&amp;":G"&amp;Sheet2!B204+_xlpm.con),INDIRECT(Sheet2!$W$2&amp;"F"&amp;Sheet2!B204&amp;":F"&amp;Sheet2!B204+_xlpm.con),"",0,1),INT(VALUE((IF(COUNT(_xlpm.kakaku)=1,_xlfn.TEXTJOIN("",,_xlpm.kakaku),LEFT(_xlfn.TEXTJOIN("/",,_xlpm.kakaku),FIND("/",_xlfn.TEXTJOIN("/",,_xlpm.kakaku))-1))+$T$2)/手数料))),""),"")</f>
        <v/>
      </c>
    </row>
    <row r="205" spans="22:24" x14ac:dyDescent="0.4">
      <c r="V205" t="str" cm="1">
        <f t="array" aca="1" ref="V205" ca="1">IFERROR(INT(IF(VALUE(U205)=335370,_xlfn.LET(_xlpm.meika,INDEX(INDIRECT(Sheet2!$W$2&amp;"I"&amp;Sheet2!D205&amp;":P"&amp;Sheet2!D205),MATCH("在庫あり*",INDIRECT(Sheet2!$W$2&amp;"I"&amp;Sheet2!D205&amp;":P"&amp;Sheet2!D205),0)-1),_xlpm.con,MIN(A205,6),_xlpm.kakaku,_xlfn.XLOOKUP(_xlpm.meika,INDIRECT(Sheet2!$W$2&amp;"H"&amp;Sheet2!B205&amp;":H"&amp;Sheet2!D205),INDIRECT(Sheet2!$W$2&amp;"F"&amp;Sheet2!B205&amp;":F"&amp;Sheet2!D205),"",0,1),(_xlpm.kakaku+$T$2)/手数料),"")),"")</f>
        <v/>
      </c>
      <c r="X205" t="str" cm="1">
        <f t="array" aca="1" ref="X205" ca="1">IFERROR(IF(VALUE(U205)=335370,_xlfn.LET(_xlpm.con,MIN(A205,6),_xlpm.kakaku,_xlfn.XLOOKUP($Y$2:$Y$5&amp;$Z$2,INDIRECT(Sheet2!$W$2&amp;"H"&amp;Sheet2!B205&amp;":H"&amp;Sheet2!B205+_xlpm.con)&amp;INDIRECT(Sheet2!$W$2&amp;"G"&amp;Sheet2!B205&amp;":G"&amp;Sheet2!B205+_xlpm.con),INDIRECT(Sheet2!$W$2&amp;"F"&amp;Sheet2!B205&amp;":F"&amp;Sheet2!B205+_xlpm.con),"",0,1),INT(VALUE((IF(COUNT(_xlpm.kakaku)=1,_xlfn.TEXTJOIN("",,_xlpm.kakaku),LEFT(_xlfn.TEXTJOIN("/",,_xlpm.kakaku),FIND("/",_xlfn.TEXTJOIN("/",,_xlpm.kakaku))-1))+$T$2)/手数料))),""),"")</f>
        <v/>
      </c>
    </row>
    <row r="206" spans="22:24" x14ac:dyDescent="0.4">
      <c r="V206" t="str" cm="1">
        <f t="array" aca="1" ref="V206" ca="1">IFERROR(INT(IF(VALUE(U206)=335370,_xlfn.LET(_xlpm.meika,INDEX(INDIRECT(Sheet2!$W$2&amp;"I"&amp;Sheet2!D206&amp;":P"&amp;Sheet2!D206),MATCH("在庫あり*",INDIRECT(Sheet2!$W$2&amp;"I"&amp;Sheet2!D206&amp;":P"&amp;Sheet2!D206),0)-1),_xlpm.con,MIN(A206,6),_xlpm.kakaku,_xlfn.XLOOKUP(_xlpm.meika,INDIRECT(Sheet2!$W$2&amp;"H"&amp;Sheet2!B206&amp;":H"&amp;Sheet2!D206),INDIRECT(Sheet2!$W$2&amp;"F"&amp;Sheet2!B206&amp;":F"&amp;Sheet2!D206),"",0,1),(_xlpm.kakaku+$T$2)/手数料),"")),"")</f>
        <v/>
      </c>
      <c r="X206" t="str" cm="1">
        <f t="array" aca="1" ref="X206" ca="1">IFERROR(IF(VALUE(U206)=335370,_xlfn.LET(_xlpm.con,MIN(A206,6),_xlpm.kakaku,_xlfn.XLOOKUP($Y$2:$Y$5&amp;$Z$2,INDIRECT(Sheet2!$W$2&amp;"H"&amp;Sheet2!B206&amp;":H"&amp;Sheet2!B206+_xlpm.con)&amp;INDIRECT(Sheet2!$W$2&amp;"G"&amp;Sheet2!B206&amp;":G"&amp;Sheet2!B206+_xlpm.con),INDIRECT(Sheet2!$W$2&amp;"F"&amp;Sheet2!B206&amp;":F"&amp;Sheet2!B206+_xlpm.con),"",0,1),INT(VALUE((IF(COUNT(_xlpm.kakaku)=1,_xlfn.TEXTJOIN("",,_xlpm.kakaku),LEFT(_xlfn.TEXTJOIN("/",,_xlpm.kakaku),FIND("/",_xlfn.TEXTJOIN("/",,_xlpm.kakaku))-1))+$T$2)/手数料))),""),"")</f>
        <v/>
      </c>
    </row>
    <row r="207" spans="22:24" x14ac:dyDescent="0.4">
      <c r="V207" t="str" cm="1">
        <f t="array" aca="1" ref="V207" ca="1">IFERROR(INT(IF(VALUE(U207)=335370,_xlfn.LET(_xlpm.meika,INDEX(INDIRECT(Sheet2!$W$2&amp;"I"&amp;Sheet2!D207&amp;":P"&amp;Sheet2!D207),MATCH("在庫あり*",INDIRECT(Sheet2!$W$2&amp;"I"&amp;Sheet2!D207&amp;":P"&amp;Sheet2!D207),0)-1),_xlpm.con,MIN(A207,6),_xlpm.kakaku,_xlfn.XLOOKUP(_xlpm.meika,INDIRECT(Sheet2!$W$2&amp;"H"&amp;Sheet2!B207&amp;":H"&amp;Sheet2!D207),INDIRECT(Sheet2!$W$2&amp;"F"&amp;Sheet2!B207&amp;":F"&amp;Sheet2!D207),"",0,1),(_xlpm.kakaku+$T$2)/手数料),"")),"")</f>
        <v/>
      </c>
      <c r="X207" t="str" cm="1">
        <f t="array" aca="1" ref="X207" ca="1">IFERROR(IF(VALUE(U207)=335370,_xlfn.LET(_xlpm.con,MIN(A207,6),_xlpm.kakaku,_xlfn.XLOOKUP($Y$2:$Y$5&amp;$Z$2,INDIRECT(Sheet2!$W$2&amp;"H"&amp;Sheet2!B207&amp;":H"&amp;Sheet2!B207+_xlpm.con)&amp;INDIRECT(Sheet2!$W$2&amp;"G"&amp;Sheet2!B207&amp;":G"&amp;Sheet2!B207+_xlpm.con),INDIRECT(Sheet2!$W$2&amp;"F"&amp;Sheet2!B207&amp;":F"&amp;Sheet2!B207+_xlpm.con),"",0,1),INT(VALUE((IF(COUNT(_xlpm.kakaku)=1,_xlfn.TEXTJOIN("",,_xlpm.kakaku),LEFT(_xlfn.TEXTJOIN("/",,_xlpm.kakaku),FIND("/",_xlfn.TEXTJOIN("/",,_xlpm.kakaku))-1))+$T$2)/手数料))),""),"")</f>
        <v/>
      </c>
    </row>
    <row r="208" spans="22:24" x14ac:dyDescent="0.4">
      <c r="V208" t="str" cm="1">
        <f t="array" aca="1" ref="V208" ca="1">IFERROR(INT(IF(VALUE(U208)=335370,_xlfn.LET(_xlpm.meika,INDEX(INDIRECT(Sheet2!$W$2&amp;"I"&amp;Sheet2!D208&amp;":P"&amp;Sheet2!D208),MATCH("在庫あり*",INDIRECT(Sheet2!$W$2&amp;"I"&amp;Sheet2!D208&amp;":P"&amp;Sheet2!D208),0)-1),_xlpm.con,MIN(A208,6),_xlpm.kakaku,_xlfn.XLOOKUP(_xlpm.meika,INDIRECT(Sheet2!$W$2&amp;"H"&amp;Sheet2!B208&amp;":H"&amp;Sheet2!D208),INDIRECT(Sheet2!$W$2&amp;"F"&amp;Sheet2!B208&amp;":F"&amp;Sheet2!D208),"",0,1),(_xlpm.kakaku+$T$2)/手数料),"")),"")</f>
        <v/>
      </c>
      <c r="X208" t="str" cm="1">
        <f t="array" aca="1" ref="X208" ca="1">IFERROR(IF(VALUE(U208)=335370,_xlfn.LET(_xlpm.con,MIN(A208,6),_xlpm.kakaku,_xlfn.XLOOKUP($Y$2:$Y$5&amp;$Z$2,INDIRECT(Sheet2!$W$2&amp;"H"&amp;Sheet2!B208&amp;":H"&amp;Sheet2!B208+_xlpm.con)&amp;INDIRECT(Sheet2!$W$2&amp;"G"&amp;Sheet2!B208&amp;":G"&amp;Sheet2!B208+_xlpm.con),INDIRECT(Sheet2!$W$2&amp;"F"&amp;Sheet2!B208&amp;":F"&amp;Sheet2!B208+_xlpm.con),"",0,1),INT(VALUE((IF(COUNT(_xlpm.kakaku)=1,_xlfn.TEXTJOIN("",,_xlpm.kakaku),LEFT(_xlfn.TEXTJOIN("/",,_xlpm.kakaku),FIND("/",_xlfn.TEXTJOIN("/",,_xlpm.kakaku))-1))+$T$2)/手数料))),""),"")</f>
        <v/>
      </c>
    </row>
    <row r="209" spans="22:24" x14ac:dyDescent="0.4">
      <c r="V209" t="str" cm="1">
        <f t="array" aca="1" ref="V209" ca="1">IFERROR(INT(IF(VALUE(U209)=335370,_xlfn.LET(_xlpm.meika,INDEX(INDIRECT(Sheet2!$W$2&amp;"I"&amp;Sheet2!D209&amp;":P"&amp;Sheet2!D209),MATCH("在庫あり*",INDIRECT(Sheet2!$W$2&amp;"I"&amp;Sheet2!D209&amp;":P"&amp;Sheet2!D209),0)-1),_xlpm.con,MIN(A209,6),_xlpm.kakaku,_xlfn.XLOOKUP(_xlpm.meika,INDIRECT(Sheet2!$W$2&amp;"H"&amp;Sheet2!B209&amp;":H"&amp;Sheet2!D209),INDIRECT(Sheet2!$W$2&amp;"F"&amp;Sheet2!B209&amp;":F"&amp;Sheet2!D209),"",0,1),(_xlpm.kakaku+$T$2)/手数料),"")),"")</f>
        <v/>
      </c>
      <c r="X209" t="str" cm="1">
        <f t="array" aca="1" ref="X209" ca="1">IFERROR(IF(VALUE(U209)=335370,_xlfn.LET(_xlpm.con,MIN(A209,6),_xlpm.kakaku,_xlfn.XLOOKUP($Y$2:$Y$5&amp;$Z$2,INDIRECT(Sheet2!$W$2&amp;"H"&amp;Sheet2!B209&amp;":H"&amp;Sheet2!B209+_xlpm.con)&amp;INDIRECT(Sheet2!$W$2&amp;"G"&amp;Sheet2!B209&amp;":G"&amp;Sheet2!B209+_xlpm.con),INDIRECT(Sheet2!$W$2&amp;"F"&amp;Sheet2!B209&amp;":F"&amp;Sheet2!B209+_xlpm.con),"",0,1),INT(VALUE((IF(COUNT(_xlpm.kakaku)=1,_xlfn.TEXTJOIN("",,_xlpm.kakaku),LEFT(_xlfn.TEXTJOIN("/",,_xlpm.kakaku),FIND("/",_xlfn.TEXTJOIN("/",,_xlpm.kakaku))-1))+$T$2)/手数料))),""),"")</f>
        <v/>
      </c>
    </row>
    <row r="210" spans="22:24" x14ac:dyDescent="0.4">
      <c r="V210" t="str" cm="1">
        <f t="array" aca="1" ref="V210" ca="1">IFERROR(INT(IF(VALUE(U210)=335370,_xlfn.LET(_xlpm.meika,INDEX(INDIRECT(Sheet2!$W$2&amp;"I"&amp;Sheet2!D210&amp;":P"&amp;Sheet2!D210),MATCH("在庫あり*",INDIRECT(Sheet2!$W$2&amp;"I"&amp;Sheet2!D210&amp;":P"&amp;Sheet2!D210),0)-1),_xlpm.con,MIN(A210,6),_xlpm.kakaku,_xlfn.XLOOKUP(_xlpm.meika,INDIRECT(Sheet2!$W$2&amp;"H"&amp;Sheet2!B210&amp;":H"&amp;Sheet2!D210),INDIRECT(Sheet2!$W$2&amp;"F"&amp;Sheet2!B210&amp;":F"&amp;Sheet2!D210),"",0,1),(_xlpm.kakaku+$T$2)/手数料),"")),"")</f>
        <v/>
      </c>
      <c r="X210" t="str" cm="1">
        <f t="array" aca="1" ref="X210" ca="1">IFERROR(IF(VALUE(U210)=335370,_xlfn.LET(_xlpm.con,MIN(A210,6),_xlpm.kakaku,_xlfn.XLOOKUP($Y$2:$Y$5&amp;$Z$2,INDIRECT(Sheet2!$W$2&amp;"H"&amp;Sheet2!B210&amp;":H"&amp;Sheet2!B210+_xlpm.con)&amp;INDIRECT(Sheet2!$W$2&amp;"G"&amp;Sheet2!B210&amp;":G"&amp;Sheet2!B210+_xlpm.con),INDIRECT(Sheet2!$W$2&amp;"F"&amp;Sheet2!B210&amp;":F"&amp;Sheet2!B210+_xlpm.con),"",0,1),INT(VALUE((IF(COUNT(_xlpm.kakaku)=1,_xlfn.TEXTJOIN("",,_xlpm.kakaku),LEFT(_xlfn.TEXTJOIN("/",,_xlpm.kakaku),FIND("/",_xlfn.TEXTJOIN("/",,_xlpm.kakaku))-1))+$T$2)/手数料))),""),"")</f>
        <v/>
      </c>
    </row>
    <row r="211" spans="22:24" x14ac:dyDescent="0.4">
      <c r="V211" t="str" cm="1">
        <f t="array" aca="1" ref="V211" ca="1">IFERROR(INT(IF(VALUE(U211)=335370,_xlfn.LET(_xlpm.meika,INDEX(INDIRECT(Sheet2!$W$2&amp;"I"&amp;Sheet2!D211&amp;":P"&amp;Sheet2!D211),MATCH("在庫あり*",INDIRECT(Sheet2!$W$2&amp;"I"&amp;Sheet2!D211&amp;":P"&amp;Sheet2!D211),0)-1),_xlpm.con,MIN(A211,6),_xlpm.kakaku,_xlfn.XLOOKUP(_xlpm.meika,INDIRECT(Sheet2!$W$2&amp;"H"&amp;Sheet2!B211&amp;":H"&amp;Sheet2!D211),INDIRECT(Sheet2!$W$2&amp;"F"&amp;Sheet2!B211&amp;":F"&amp;Sheet2!D211),"",0,1),(_xlpm.kakaku+$T$2)/手数料),"")),"")</f>
        <v/>
      </c>
      <c r="X211" t="str" cm="1">
        <f t="array" aca="1" ref="X211" ca="1">IFERROR(IF(VALUE(U211)=335370,_xlfn.LET(_xlpm.con,MIN(A211,6),_xlpm.kakaku,_xlfn.XLOOKUP($Y$2:$Y$5&amp;$Z$2,INDIRECT(Sheet2!$W$2&amp;"H"&amp;Sheet2!B211&amp;":H"&amp;Sheet2!B211+_xlpm.con)&amp;INDIRECT(Sheet2!$W$2&amp;"G"&amp;Sheet2!B211&amp;":G"&amp;Sheet2!B211+_xlpm.con),INDIRECT(Sheet2!$W$2&amp;"F"&amp;Sheet2!B211&amp;":F"&amp;Sheet2!B211+_xlpm.con),"",0,1),INT(VALUE((IF(COUNT(_xlpm.kakaku)=1,_xlfn.TEXTJOIN("",,_xlpm.kakaku),LEFT(_xlfn.TEXTJOIN("/",,_xlpm.kakaku),FIND("/",_xlfn.TEXTJOIN("/",,_xlpm.kakaku))-1))+$T$2)/手数料))),""),"")</f>
        <v/>
      </c>
    </row>
    <row r="212" spans="22:24" x14ac:dyDescent="0.4">
      <c r="V212" t="str" cm="1">
        <f t="array" aca="1" ref="V212" ca="1">IFERROR(INT(IF(VALUE(U212)=335370,_xlfn.LET(_xlpm.meika,INDEX(INDIRECT(Sheet2!$W$2&amp;"I"&amp;Sheet2!D212&amp;":P"&amp;Sheet2!D212),MATCH("在庫あり*",INDIRECT(Sheet2!$W$2&amp;"I"&amp;Sheet2!D212&amp;":P"&amp;Sheet2!D212),0)-1),_xlpm.con,MIN(A212,6),_xlpm.kakaku,_xlfn.XLOOKUP(_xlpm.meika,INDIRECT(Sheet2!$W$2&amp;"H"&amp;Sheet2!B212&amp;":H"&amp;Sheet2!D212),INDIRECT(Sheet2!$W$2&amp;"F"&amp;Sheet2!B212&amp;":F"&amp;Sheet2!D212),"",0,1),(_xlpm.kakaku+$T$2)/手数料),"")),"")</f>
        <v/>
      </c>
      <c r="X212" t="str" cm="1">
        <f t="array" aca="1" ref="X212" ca="1">IFERROR(IF(VALUE(U212)=335370,_xlfn.LET(_xlpm.con,MIN(A212,6),_xlpm.kakaku,_xlfn.XLOOKUP($Y$2:$Y$5&amp;$Z$2,INDIRECT(Sheet2!$W$2&amp;"H"&amp;Sheet2!B212&amp;":H"&amp;Sheet2!B212+_xlpm.con)&amp;INDIRECT(Sheet2!$W$2&amp;"G"&amp;Sheet2!B212&amp;":G"&amp;Sheet2!B212+_xlpm.con),INDIRECT(Sheet2!$W$2&amp;"F"&amp;Sheet2!B212&amp;":F"&amp;Sheet2!B212+_xlpm.con),"",0,1),INT(VALUE((IF(COUNT(_xlpm.kakaku)=1,_xlfn.TEXTJOIN("",,_xlpm.kakaku),LEFT(_xlfn.TEXTJOIN("/",,_xlpm.kakaku),FIND("/",_xlfn.TEXTJOIN("/",,_xlpm.kakaku))-1))+$T$2)/手数料))),""),"")</f>
        <v/>
      </c>
    </row>
    <row r="213" spans="22:24" x14ac:dyDescent="0.4">
      <c r="V213" t="str" cm="1">
        <f t="array" aca="1" ref="V213" ca="1">IFERROR(INT(IF(VALUE(U213)=335370,_xlfn.LET(_xlpm.meika,INDEX(INDIRECT(Sheet2!$W$2&amp;"I"&amp;Sheet2!D213&amp;":P"&amp;Sheet2!D213),MATCH("在庫あり*",INDIRECT(Sheet2!$W$2&amp;"I"&amp;Sheet2!D213&amp;":P"&amp;Sheet2!D213),0)-1),_xlpm.con,MIN(A213,6),_xlpm.kakaku,_xlfn.XLOOKUP(_xlpm.meika,INDIRECT(Sheet2!$W$2&amp;"H"&amp;Sheet2!B213&amp;":H"&amp;Sheet2!D213),INDIRECT(Sheet2!$W$2&amp;"F"&amp;Sheet2!B213&amp;":F"&amp;Sheet2!D213),"",0,1),(_xlpm.kakaku+$T$2)/手数料),"")),"")</f>
        <v/>
      </c>
      <c r="X213" t="str" cm="1">
        <f t="array" aca="1" ref="X213" ca="1">IFERROR(IF(VALUE(U213)=335370,_xlfn.LET(_xlpm.con,MIN(A213,6),_xlpm.kakaku,_xlfn.XLOOKUP($Y$2:$Y$5&amp;$Z$2,INDIRECT(Sheet2!$W$2&amp;"H"&amp;Sheet2!B213&amp;":H"&amp;Sheet2!B213+_xlpm.con)&amp;INDIRECT(Sheet2!$W$2&amp;"G"&amp;Sheet2!B213&amp;":G"&amp;Sheet2!B213+_xlpm.con),INDIRECT(Sheet2!$W$2&amp;"F"&amp;Sheet2!B213&amp;":F"&amp;Sheet2!B213+_xlpm.con),"",0,1),INT(VALUE((IF(COUNT(_xlpm.kakaku)=1,_xlfn.TEXTJOIN("",,_xlpm.kakaku),LEFT(_xlfn.TEXTJOIN("/",,_xlpm.kakaku),FIND("/",_xlfn.TEXTJOIN("/",,_xlpm.kakaku))-1))+$T$2)/手数料))),""),"")</f>
        <v/>
      </c>
    </row>
    <row r="214" spans="22:24" x14ac:dyDescent="0.4">
      <c r="V214" t="str" cm="1">
        <f t="array" aca="1" ref="V214" ca="1">IFERROR(INT(IF(VALUE(U214)=335370,_xlfn.LET(_xlpm.meika,INDEX(INDIRECT(Sheet2!$W$2&amp;"I"&amp;Sheet2!D214&amp;":P"&amp;Sheet2!D214),MATCH("在庫あり*",INDIRECT(Sheet2!$W$2&amp;"I"&amp;Sheet2!D214&amp;":P"&amp;Sheet2!D214),0)-1),_xlpm.con,MIN(A214,6),_xlpm.kakaku,_xlfn.XLOOKUP(_xlpm.meika,INDIRECT(Sheet2!$W$2&amp;"H"&amp;Sheet2!B214&amp;":H"&amp;Sheet2!D214),INDIRECT(Sheet2!$W$2&amp;"F"&amp;Sheet2!B214&amp;":F"&amp;Sheet2!D214),"",0,1),(_xlpm.kakaku+$T$2)/手数料),"")),"")</f>
        <v/>
      </c>
      <c r="X214" t="str" cm="1">
        <f t="array" aca="1" ref="X214" ca="1">IFERROR(IF(VALUE(U214)=335370,_xlfn.LET(_xlpm.con,MIN(A214,6),_xlpm.kakaku,_xlfn.XLOOKUP($Y$2:$Y$5&amp;$Z$2,INDIRECT(Sheet2!$W$2&amp;"H"&amp;Sheet2!B214&amp;":H"&amp;Sheet2!B214+_xlpm.con)&amp;INDIRECT(Sheet2!$W$2&amp;"G"&amp;Sheet2!B214&amp;":G"&amp;Sheet2!B214+_xlpm.con),INDIRECT(Sheet2!$W$2&amp;"F"&amp;Sheet2!B214&amp;":F"&amp;Sheet2!B214+_xlpm.con),"",0,1),INT(VALUE((IF(COUNT(_xlpm.kakaku)=1,_xlfn.TEXTJOIN("",,_xlpm.kakaku),LEFT(_xlfn.TEXTJOIN("/",,_xlpm.kakaku),FIND("/",_xlfn.TEXTJOIN("/",,_xlpm.kakaku))-1))+$T$2)/手数料))),""),"")</f>
        <v/>
      </c>
    </row>
    <row r="215" spans="22:24" x14ac:dyDescent="0.4">
      <c r="V215" t="str" cm="1">
        <f t="array" aca="1" ref="V215" ca="1">IFERROR(INT(IF(VALUE(U215)=335370,_xlfn.LET(_xlpm.meika,INDEX(INDIRECT(Sheet2!$W$2&amp;"I"&amp;Sheet2!D215&amp;":P"&amp;Sheet2!D215),MATCH("在庫あり*",INDIRECT(Sheet2!$W$2&amp;"I"&amp;Sheet2!D215&amp;":P"&amp;Sheet2!D215),0)-1),_xlpm.con,MIN(A215,6),_xlpm.kakaku,_xlfn.XLOOKUP(_xlpm.meika,INDIRECT(Sheet2!$W$2&amp;"H"&amp;Sheet2!B215&amp;":H"&amp;Sheet2!D215),INDIRECT(Sheet2!$W$2&amp;"F"&amp;Sheet2!B215&amp;":F"&amp;Sheet2!D215),"",0,1),(_xlpm.kakaku+$T$2)/手数料),"")),"")</f>
        <v/>
      </c>
      <c r="X215" t="str" cm="1">
        <f t="array" aca="1" ref="X215" ca="1">IFERROR(IF(VALUE(U215)=335370,_xlfn.LET(_xlpm.con,MIN(A215,6),_xlpm.kakaku,_xlfn.XLOOKUP($Y$2:$Y$5&amp;$Z$2,INDIRECT(Sheet2!$W$2&amp;"H"&amp;Sheet2!B215&amp;":H"&amp;Sheet2!B215+_xlpm.con)&amp;INDIRECT(Sheet2!$W$2&amp;"G"&amp;Sheet2!B215&amp;":G"&amp;Sheet2!B215+_xlpm.con),INDIRECT(Sheet2!$W$2&amp;"F"&amp;Sheet2!B215&amp;":F"&amp;Sheet2!B215+_xlpm.con),"",0,1),INT(VALUE((IF(COUNT(_xlpm.kakaku)=1,_xlfn.TEXTJOIN("",,_xlpm.kakaku),LEFT(_xlfn.TEXTJOIN("/",,_xlpm.kakaku),FIND("/",_xlfn.TEXTJOIN("/",,_xlpm.kakaku))-1))+$T$2)/手数料))),""),"")</f>
        <v/>
      </c>
    </row>
    <row r="216" spans="22:24" x14ac:dyDescent="0.4">
      <c r="V216" t="str" cm="1">
        <f t="array" aca="1" ref="V216" ca="1">IFERROR(INT(IF(VALUE(U216)=335370,_xlfn.LET(_xlpm.meika,INDEX(INDIRECT(Sheet2!$W$2&amp;"I"&amp;Sheet2!D216&amp;":P"&amp;Sheet2!D216),MATCH("在庫あり*",INDIRECT(Sheet2!$W$2&amp;"I"&amp;Sheet2!D216&amp;":P"&amp;Sheet2!D216),0)-1),_xlpm.con,MIN(A216,6),_xlpm.kakaku,_xlfn.XLOOKUP(_xlpm.meika,INDIRECT(Sheet2!$W$2&amp;"H"&amp;Sheet2!B216&amp;":H"&amp;Sheet2!D216),INDIRECT(Sheet2!$W$2&amp;"F"&amp;Sheet2!B216&amp;":F"&amp;Sheet2!D216),"",0,1),(_xlpm.kakaku+$T$2)/手数料),"")),"")</f>
        <v/>
      </c>
      <c r="X216" t="str" cm="1">
        <f t="array" aca="1" ref="X216" ca="1">IFERROR(IF(VALUE(U216)=335370,_xlfn.LET(_xlpm.con,MIN(A216,6),_xlpm.kakaku,_xlfn.XLOOKUP($Y$2:$Y$5&amp;$Z$2,INDIRECT(Sheet2!$W$2&amp;"H"&amp;Sheet2!B216&amp;":H"&amp;Sheet2!B216+_xlpm.con)&amp;INDIRECT(Sheet2!$W$2&amp;"G"&amp;Sheet2!B216&amp;":G"&amp;Sheet2!B216+_xlpm.con),INDIRECT(Sheet2!$W$2&amp;"F"&amp;Sheet2!B216&amp;":F"&amp;Sheet2!B216+_xlpm.con),"",0,1),INT(VALUE((IF(COUNT(_xlpm.kakaku)=1,_xlfn.TEXTJOIN("",,_xlpm.kakaku),LEFT(_xlfn.TEXTJOIN("/",,_xlpm.kakaku),FIND("/",_xlfn.TEXTJOIN("/",,_xlpm.kakaku))-1))+$T$2)/手数料))),""),"")</f>
        <v/>
      </c>
    </row>
    <row r="217" spans="22:24" x14ac:dyDescent="0.4">
      <c r="V217" t="str" cm="1">
        <f t="array" aca="1" ref="V217" ca="1">IFERROR(INT(IF(VALUE(U217)=335370,_xlfn.LET(_xlpm.meika,INDEX(INDIRECT(Sheet2!$W$2&amp;"I"&amp;Sheet2!D217&amp;":P"&amp;Sheet2!D217),MATCH("在庫あり*",INDIRECT(Sheet2!$W$2&amp;"I"&amp;Sheet2!D217&amp;":P"&amp;Sheet2!D217),0)-1),_xlpm.con,MIN(A217,6),_xlpm.kakaku,_xlfn.XLOOKUP(_xlpm.meika,INDIRECT(Sheet2!$W$2&amp;"H"&amp;Sheet2!B217&amp;":H"&amp;Sheet2!D217),INDIRECT(Sheet2!$W$2&amp;"F"&amp;Sheet2!B217&amp;":F"&amp;Sheet2!D217),"",0,1),(_xlpm.kakaku+$T$2)/手数料),"")),"")</f>
        <v/>
      </c>
      <c r="X217" t="str" cm="1">
        <f t="array" aca="1" ref="X217" ca="1">IFERROR(IF(VALUE(U217)=335370,_xlfn.LET(_xlpm.con,MIN(A217,6),_xlpm.kakaku,_xlfn.XLOOKUP($Y$2:$Y$5&amp;$Z$2,INDIRECT(Sheet2!$W$2&amp;"H"&amp;Sheet2!B217&amp;":H"&amp;Sheet2!B217+_xlpm.con)&amp;INDIRECT(Sheet2!$W$2&amp;"G"&amp;Sheet2!B217&amp;":G"&amp;Sheet2!B217+_xlpm.con),INDIRECT(Sheet2!$W$2&amp;"F"&amp;Sheet2!B217&amp;":F"&amp;Sheet2!B217+_xlpm.con),"",0,1),INT(VALUE((IF(COUNT(_xlpm.kakaku)=1,_xlfn.TEXTJOIN("",,_xlpm.kakaku),LEFT(_xlfn.TEXTJOIN("/",,_xlpm.kakaku),FIND("/",_xlfn.TEXTJOIN("/",,_xlpm.kakaku))-1))+$T$2)/手数料))),""),"")</f>
        <v/>
      </c>
    </row>
    <row r="218" spans="22:24" x14ac:dyDescent="0.4">
      <c r="V218" t="str" cm="1">
        <f t="array" aca="1" ref="V218" ca="1">IFERROR(INT(IF(VALUE(U218)=335370,_xlfn.LET(_xlpm.meika,INDEX(INDIRECT(Sheet2!$W$2&amp;"I"&amp;Sheet2!D218&amp;":P"&amp;Sheet2!D218),MATCH("在庫あり*",INDIRECT(Sheet2!$W$2&amp;"I"&amp;Sheet2!D218&amp;":P"&amp;Sheet2!D218),0)-1),_xlpm.con,MIN(A218,6),_xlpm.kakaku,_xlfn.XLOOKUP(_xlpm.meika,INDIRECT(Sheet2!$W$2&amp;"H"&amp;Sheet2!B218&amp;":H"&amp;Sheet2!D218),INDIRECT(Sheet2!$W$2&amp;"F"&amp;Sheet2!B218&amp;":F"&amp;Sheet2!D218),"",0,1),(_xlpm.kakaku+$T$2)/手数料),"")),"")</f>
        <v/>
      </c>
      <c r="X218" t="str" cm="1">
        <f t="array" aca="1" ref="X218" ca="1">IFERROR(IF(VALUE(U218)=335370,_xlfn.LET(_xlpm.con,MIN(A218,6),_xlpm.kakaku,_xlfn.XLOOKUP($Y$2:$Y$5&amp;$Z$2,INDIRECT(Sheet2!$W$2&amp;"H"&amp;Sheet2!B218&amp;":H"&amp;Sheet2!B218+_xlpm.con)&amp;INDIRECT(Sheet2!$W$2&amp;"G"&amp;Sheet2!B218&amp;":G"&amp;Sheet2!B218+_xlpm.con),INDIRECT(Sheet2!$W$2&amp;"F"&amp;Sheet2!B218&amp;":F"&amp;Sheet2!B218+_xlpm.con),"",0,1),INT(VALUE((IF(COUNT(_xlpm.kakaku)=1,_xlfn.TEXTJOIN("",,_xlpm.kakaku),LEFT(_xlfn.TEXTJOIN("/",,_xlpm.kakaku),FIND("/",_xlfn.TEXTJOIN("/",,_xlpm.kakaku))-1))+$T$2)/手数料))),""),"")</f>
        <v/>
      </c>
    </row>
    <row r="219" spans="22:24" x14ac:dyDescent="0.4">
      <c r="V219" t="str" cm="1">
        <f t="array" aca="1" ref="V219" ca="1">IFERROR(INT(IF(VALUE(U219)=335370,_xlfn.LET(_xlpm.meika,INDEX(INDIRECT(Sheet2!$W$2&amp;"I"&amp;Sheet2!D219&amp;":P"&amp;Sheet2!D219),MATCH("在庫あり*",INDIRECT(Sheet2!$W$2&amp;"I"&amp;Sheet2!D219&amp;":P"&amp;Sheet2!D219),0)-1),_xlpm.con,MIN(A219,6),_xlpm.kakaku,_xlfn.XLOOKUP(_xlpm.meika,INDIRECT(Sheet2!$W$2&amp;"H"&amp;Sheet2!B219&amp;":H"&amp;Sheet2!D219),INDIRECT(Sheet2!$W$2&amp;"F"&amp;Sheet2!B219&amp;":F"&amp;Sheet2!D219),"",0,1),(_xlpm.kakaku+$T$2)/手数料),"")),"")</f>
        <v/>
      </c>
      <c r="X219" t="str" cm="1">
        <f t="array" aca="1" ref="X219" ca="1">IFERROR(IF(VALUE(U219)=335370,_xlfn.LET(_xlpm.con,MIN(A219,6),_xlpm.kakaku,_xlfn.XLOOKUP($Y$2:$Y$5&amp;$Z$2,INDIRECT(Sheet2!$W$2&amp;"H"&amp;Sheet2!B219&amp;":H"&amp;Sheet2!B219+_xlpm.con)&amp;INDIRECT(Sheet2!$W$2&amp;"G"&amp;Sheet2!B219&amp;":G"&amp;Sheet2!B219+_xlpm.con),INDIRECT(Sheet2!$W$2&amp;"F"&amp;Sheet2!B219&amp;":F"&amp;Sheet2!B219+_xlpm.con),"",0,1),INT(VALUE((IF(COUNT(_xlpm.kakaku)=1,_xlfn.TEXTJOIN("",,_xlpm.kakaku),LEFT(_xlfn.TEXTJOIN("/",,_xlpm.kakaku),FIND("/",_xlfn.TEXTJOIN("/",,_xlpm.kakaku))-1))+$T$2)/手数料))),""),"")</f>
        <v/>
      </c>
    </row>
    <row r="220" spans="22:24" x14ac:dyDescent="0.4">
      <c r="V220" t="str" cm="1">
        <f t="array" aca="1" ref="V220" ca="1">IFERROR(INT(IF(VALUE(U220)=335370,_xlfn.LET(_xlpm.meika,INDEX(INDIRECT(Sheet2!$W$2&amp;"I"&amp;Sheet2!D220&amp;":P"&amp;Sheet2!D220),MATCH("在庫あり*",INDIRECT(Sheet2!$W$2&amp;"I"&amp;Sheet2!D220&amp;":P"&amp;Sheet2!D220),0)-1),_xlpm.con,MIN(A220,6),_xlpm.kakaku,_xlfn.XLOOKUP(_xlpm.meika,INDIRECT(Sheet2!$W$2&amp;"H"&amp;Sheet2!B220&amp;":H"&amp;Sheet2!D220),INDIRECT(Sheet2!$W$2&amp;"F"&amp;Sheet2!B220&amp;":F"&amp;Sheet2!D220),"",0,1),(_xlpm.kakaku+$T$2)/手数料),"")),"")</f>
        <v/>
      </c>
      <c r="X220" t="str" cm="1">
        <f t="array" aca="1" ref="X220" ca="1">IFERROR(IF(VALUE(U220)=335370,_xlfn.LET(_xlpm.con,MIN(A220,6),_xlpm.kakaku,_xlfn.XLOOKUP($Y$2:$Y$5&amp;$Z$2,INDIRECT(Sheet2!$W$2&amp;"H"&amp;Sheet2!B220&amp;":H"&amp;Sheet2!B220+_xlpm.con)&amp;INDIRECT(Sheet2!$W$2&amp;"G"&amp;Sheet2!B220&amp;":G"&amp;Sheet2!B220+_xlpm.con),INDIRECT(Sheet2!$W$2&amp;"F"&amp;Sheet2!B220&amp;":F"&amp;Sheet2!B220+_xlpm.con),"",0,1),INT(VALUE((IF(COUNT(_xlpm.kakaku)=1,_xlfn.TEXTJOIN("",,_xlpm.kakaku),LEFT(_xlfn.TEXTJOIN("/",,_xlpm.kakaku),FIND("/",_xlfn.TEXTJOIN("/",,_xlpm.kakaku))-1))+$T$2)/手数料))),""),"")</f>
        <v/>
      </c>
    </row>
    <row r="221" spans="22:24" x14ac:dyDescent="0.4">
      <c r="V221" t="str" cm="1">
        <f t="array" aca="1" ref="V221" ca="1">IFERROR(INT(IF(VALUE(U221)=335370,_xlfn.LET(_xlpm.meika,INDEX(INDIRECT(Sheet2!$W$2&amp;"I"&amp;Sheet2!D221&amp;":P"&amp;Sheet2!D221),MATCH("在庫あり*",INDIRECT(Sheet2!$W$2&amp;"I"&amp;Sheet2!D221&amp;":P"&amp;Sheet2!D221),0)-1),_xlpm.con,MIN(A221,6),_xlpm.kakaku,_xlfn.XLOOKUP(_xlpm.meika,INDIRECT(Sheet2!$W$2&amp;"H"&amp;Sheet2!B221&amp;":H"&amp;Sheet2!D221),INDIRECT(Sheet2!$W$2&amp;"F"&amp;Sheet2!B221&amp;":F"&amp;Sheet2!D221),"",0,1),(_xlpm.kakaku+$T$2)/手数料),"")),"")</f>
        <v/>
      </c>
      <c r="X221" t="str" cm="1">
        <f t="array" aca="1" ref="X221" ca="1">IFERROR(IF(VALUE(U221)=335370,_xlfn.LET(_xlpm.con,MIN(A221,6),_xlpm.kakaku,_xlfn.XLOOKUP($Y$2:$Y$5&amp;$Z$2,INDIRECT(Sheet2!$W$2&amp;"H"&amp;Sheet2!B221&amp;":H"&amp;Sheet2!B221+_xlpm.con)&amp;INDIRECT(Sheet2!$W$2&amp;"G"&amp;Sheet2!B221&amp;":G"&amp;Sheet2!B221+_xlpm.con),INDIRECT(Sheet2!$W$2&amp;"F"&amp;Sheet2!B221&amp;":F"&amp;Sheet2!B221+_xlpm.con),"",0,1),INT(VALUE((IF(COUNT(_xlpm.kakaku)=1,_xlfn.TEXTJOIN("",,_xlpm.kakaku),LEFT(_xlfn.TEXTJOIN("/",,_xlpm.kakaku),FIND("/",_xlfn.TEXTJOIN("/",,_xlpm.kakaku))-1))+$T$2)/手数料))),""),"")</f>
        <v/>
      </c>
    </row>
    <row r="222" spans="22:24" x14ac:dyDescent="0.4">
      <c r="V222" t="str" cm="1">
        <f t="array" aca="1" ref="V222" ca="1">IFERROR(INT(IF(VALUE(U222)=335370,_xlfn.LET(_xlpm.meika,INDEX(INDIRECT(Sheet2!$W$2&amp;"I"&amp;Sheet2!D222&amp;":P"&amp;Sheet2!D222),MATCH("在庫あり*",INDIRECT(Sheet2!$W$2&amp;"I"&amp;Sheet2!D222&amp;":P"&amp;Sheet2!D222),0)-1),_xlpm.con,MIN(A222,6),_xlpm.kakaku,_xlfn.XLOOKUP(_xlpm.meika,INDIRECT(Sheet2!$W$2&amp;"H"&amp;Sheet2!B222&amp;":H"&amp;Sheet2!D222),INDIRECT(Sheet2!$W$2&amp;"F"&amp;Sheet2!B222&amp;":F"&amp;Sheet2!D222),"",0,1),(_xlpm.kakaku+$T$2)/手数料),"")),"")</f>
        <v/>
      </c>
      <c r="X222" t="str" cm="1">
        <f t="array" aca="1" ref="X222" ca="1">IFERROR(IF(VALUE(U222)=335370,_xlfn.LET(_xlpm.con,MIN(A222,6),_xlpm.kakaku,_xlfn.XLOOKUP($Y$2:$Y$5&amp;$Z$2,INDIRECT(Sheet2!$W$2&amp;"H"&amp;Sheet2!B222&amp;":H"&amp;Sheet2!B222+_xlpm.con)&amp;INDIRECT(Sheet2!$W$2&amp;"G"&amp;Sheet2!B222&amp;":G"&amp;Sheet2!B222+_xlpm.con),INDIRECT(Sheet2!$W$2&amp;"F"&amp;Sheet2!B222&amp;":F"&amp;Sheet2!B222+_xlpm.con),"",0,1),INT(VALUE((IF(COUNT(_xlpm.kakaku)=1,_xlfn.TEXTJOIN("",,_xlpm.kakaku),LEFT(_xlfn.TEXTJOIN("/",,_xlpm.kakaku),FIND("/",_xlfn.TEXTJOIN("/",,_xlpm.kakaku))-1))+$T$2)/手数料))),""),"")</f>
        <v/>
      </c>
    </row>
    <row r="223" spans="22:24" x14ac:dyDescent="0.4">
      <c r="V223" t="str" cm="1">
        <f t="array" aca="1" ref="V223" ca="1">IFERROR(INT(IF(VALUE(U223)=335370,_xlfn.LET(_xlpm.meika,INDEX(INDIRECT(Sheet2!$W$2&amp;"I"&amp;Sheet2!D223&amp;":P"&amp;Sheet2!D223),MATCH("在庫あり*",INDIRECT(Sheet2!$W$2&amp;"I"&amp;Sheet2!D223&amp;":P"&amp;Sheet2!D223),0)-1),_xlpm.con,MIN(A223,6),_xlpm.kakaku,_xlfn.XLOOKUP(_xlpm.meika,INDIRECT(Sheet2!$W$2&amp;"H"&amp;Sheet2!B223&amp;":H"&amp;Sheet2!D223),INDIRECT(Sheet2!$W$2&amp;"F"&amp;Sheet2!B223&amp;":F"&amp;Sheet2!D223),"",0,1),(_xlpm.kakaku+$T$2)/手数料),"")),"")</f>
        <v/>
      </c>
      <c r="X223" t="str" cm="1">
        <f t="array" aca="1" ref="X223" ca="1">IFERROR(IF(VALUE(U223)=335370,_xlfn.LET(_xlpm.con,MIN(A223,6),_xlpm.kakaku,_xlfn.XLOOKUP($Y$2:$Y$5&amp;$Z$2,INDIRECT(Sheet2!$W$2&amp;"H"&amp;Sheet2!B223&amp;":H"&amp;Sheet2!B223+_xlpm.con)&amp;INDIRECT(Sheet2!$W$2&amp;"G"&amp;Sheet2!B223&amp;":G"&amp;Sheet2!B223+_xlpm.con),INDIRECT(Sheet2!$W$2&amp;"F"&amp;Sheet2!B223&amp;":F"&amp;Sheet2!B223+_xlpm.con),"",0,1),INT(VALUE((IF(COUNT(_xlpm.kakaku)=1,_xlfn.TEXTJOIN("",,_xlpm.kakaku),LEFT(_xlfn.TEXTJOIN("/",,_xlpm.kakaku),FIND("/",_xlfn.TEXTJOIN("/",,_xlpm.kakaku))-1))+$T$2)/手数料))),""),"")</f>
        <v/>
      </c>
    </row>
    <row r="224" spans="22:24" x14ac:dyDescent="0.4">
      <c r="V224" t="str" cm="1">
        <f t="array" aca="1" ref="V224" ca="1">IFERROR(INT(IF(VALUE(U224)=335370,_xlfn.LET(_xlpm.meika,INDEX(INDIRECT(Sheet2!$W$2&amp;"I"&amp;Sheet2!D224&amp;":P"&amp;Sheet2!D224),MATCH("在庫あり*",INDIRECT(Sheet2!$W$2&amp;"I"&amp;Sheet2!D224&amp;":P"&amp;Sheet2!D224),0)-1),_xlpm.con,MIN(A224,6),_xlpm.kakaku,_xlfn.XLOOKUP(_xlpm.meika,INDIRECT(Sheet2!$W$2&amp;"H"&amp;Sheet2!B224&amp;":H"&amp;Sheet2!D224),INDIRECT(Sheet2!$W$2&amp;"F"&amp;Sheet2!B224&amp;":F"&amp;Sheet2!D224),"",0,1),(_xlpm.kakaku+$T$2)/手数料),"")),"")</f>
        <v/>
      </c>
      <c r="X224" t="str" cm="1">
        <f t="array" aca="1" ref="X224" ca="1">IFERROR(IF(VALUE(U224)=335370,_xlfn.LET(_xlpm.con,MIN(A224,6),_xlpm.kakaku,_xlfn.XLOOKUP($Y$2:$Y$5&amp;$Z$2,INDIRECT(Sheet2!$W$2&amp;"H"&amp;Sheet2!B224&amp;":H"&amp;Sheet2!B224+_xlpm.con)&amp;INDIRECT(Sheet2!$W$2&amp;"G"&amp;Sheet2!B224&amp;":G"&amp;Sheet2!B224+_xlpm.con),INDIRECT(Sheet2!$W$2&amp;"F"&amp;Sheet2!B224&amp;":F"&amp;Sheet2!B224+_xlpm.con),"",0,1),INT(VALUE((IF(COUNT(_xlpm.kakaku)=1,_xlfn.TEXTJOIN("",,_xlpm.kakaku),LEFT(_xlfn.TEXTJOIN("/",,_xlpm.kakaku),FIND("/",_xlfn.TEXTJOIN("/",,_xlpm.kakaku))-1))+$T$2)/手数料))),""),"")</f>
        <v/>
      </c>
    </row>
    <row r="225" spans="22:24" x14ac:dyDescent="0.4">
      <c r="V225" t="str" cm="1">
        <f t="array" aca="1" ref="V225" ca="1">IFERROR(INT(IF(VALUE(U225)=335370,_xlfn.LET(_xlpm.meika,INDEX(INDIRECT(Sheet2!$W$2&amp;"I"&amp;Sheet2!D225&amp;":P"&amp;Sheet2!D225),MATCH("在庫あり*",INDIRECT(Sheet2!$W$2&amp;"I"&amp;Sheet2!D225&amp;":P"&amp;Sheet2!D225),0)-1),_xlpm.con,MIN(A225,6),_xlpm.kakaku,_xlfn.XLOOKUP(_xlpm.meika,INDIRECT(Sheet2!$W$2&amp;"H"&amp;Sheet2!B225&amp;":H"&amp;Sheet2!D225),INDIRECT(Sheet2!$W$2&amp;"F"&amp;Sheet2!B225&amp;":F"&amp;Sheet2!D225),"",0,1),(_xlpm.kakaku+$T$2)/手数料),"")),"")</f>
        <v/>
      </c>
      <c r="X225" t="str" cm="1">
        <f t="array" aca="1" ref="X225" ca="1">IFERROR(IF(VALUE(U225)=335370,_xlfn.LET(_xlpm.con,MIN(A225,6),_xlpm.kakaku,_xlfn.XLOOKUP($Y$2:$Y$5&amp;$Z$2,INDIRECT(Sheet2!$W$2&amp;"H"&amp;Sheet2!B225&amp;":H"&amp;Sheet2!B225+_xlpm.con)&amp;INDIRECT(Sheet2!$W$2&amp;"G"&amp;Sheet2!B225&amp;":G"&amp;Sheet2!B225+_xlpm.con),INDIRECT(Sheet2!$W$2&amp;"F"&amp;Sheet2!B225&amp;":F"&amp;Sheet2!B225+_xlpm.con),"",0,1),INT(VALUE((IF(COUNT(_xlpm.kakaku)=1,_xlfn.TEXTJOIN("",,_xlpm.kakaku),LEFT(_xlfn.TEXTJOIN("/",,_xlpm.kakaku),FIND("/",_xlfn.TEXTJOIN("/",,_xlpm.kakaku))-1))+$T$2)/手数料))),""),"")</f>
        <v/>
      </c>
    </row>
    <row r="226" spans="22:24" x14ac:dyDescent="0.4">
      <c r="V226" t="str" cm="1">
        <f t="array" aca="1" ref="V226" ca="1">IFERROR(INT(IF(VALUE(U226)=335370,_xlfn.LET(_xlpm.meika,INDEX(INDIRECT(Sheet2!$W$2&amp;"I"&amp;Sheet2!D226&amp;":P"&amp;Sheet2!D226),MATCH("在庫あり*",INDIRECT(Sheet2!$W$2&amp;"I"&amp;Sheet2!D226&amp;":P"&amp;Sheet2!D226),0)-1),_xlpm.con,MIN(A226,6),_xlpm.kakaku,_xlfn.XLOOKUP(_xlpm.meika,INDIRECT(Sheet2!$W$2&amp;"H"&amp;Sheet2!B226&amp;":H"&amp;Sheet2!D226),INDIRECT(Sheet2!$W$2&amp;"F"&amp;Sheet2!B226&amp;":F"&amp;Sheet2!D226),"",0,1),(_xlpm.kakaku+$T$2)/手数料),"")),"")</f>
        <v/>
      </c>
      <c r="X226" t="str" cm="1">
        <f t="array" aca="1" ref="X226" ca="1">IFERROR(IF(VALUE(U226)=335370,_xlfn.LET(_xlpm.con,MIN(A226,6),_xlpm.kakaku,_xlfn.XLOOKUP($Y$2:$Y$5&amp;$Z$2,INDIRECT(Sheet2!$W$2&amp;"H"&amp;Sheet2!B226&amp;":H"&amp;Sheet2!B226+_xlpm.con)&amp;INDIRECT(Sheet2!$W$2&amp;"G"&amp;Sheet2!B226&amp;":G"&amp;Sheet2!B226+_xlpm.con),INDIRECT(Sheet2!$W$2&amp;"F"&amp;Sheet2!B226&amp;":F"&amp;Sheet2!B226+_xlpm.con),"",0,1),INT(VALUE((IF(COUNT(_xlpm.kakaku)=1,_xlfn.TEXTJOIN("",,_xlpm.kakaku),LEFT(_xlfn.TEXTJOIN("/",,_xlpm.kakaku),FIND("/",_xlfn.TEXTJOIN("/",,_xlpm.kakaku))-1))+$T$2)/手数料))),""),"")</f>
        <v/>
      </c>
    </row>
    <row r="227" spans="22:24" x14ac:dyDescent="0.4">
      <c r="V227" t="str" cm="1">
        <f t="array" aca="1" ref="V227" ca="1">IFERROR(INT(IF(VALUE(U227)=335370,_xlfn.LET(_xlpm.meika,INDEX(INDIRECT(Sheet2!$W$2&amp;"I"&amp;Sheet2!D227&amp;":P"&amp;Sheet2!D227),MATCH("在庫あり*",INDIRECT(Sheet2!$W$2&amp;"I"&amp;Sheet2!D227&amp;":P"&amp;Sheet2!D227),0)-1),_xlpm.con,MIN(A227,6),_xlpm.kakaku,_xlfn.XLOOKUP(_xlpm.meika,INDIRECT(Sheet2!$W$2&amp;"H"&amp;Sheet2!B227&amp;":H"&amp;Sheet2!D227),INDIRECT(Sheet2!$W$2&amp;"F"&amp;Sheet2!B227&amp;":F"&amp;Sheet2!D227),"",0,1),(_xlpm.kakaku+$T$2)/手数料),"")),"")</f>
        <v/>
      </c>
      <c r="X227" t="str" cm="1">
        <f t="array" aca="1" ref="X227" ca="1">IFERROR(IF(VALUE(U227)=335370,_xlfn.LET(_xlpm.con,MIN(A227,6),_xlpm.kakaku,_xlfn.XLOOKUP($Y$2:$Y$5&amp;$Z$2,INDIRECT(Sheet2!$W$2&amp;"H"&amp;Sheet2!B227&amp;":H"&amp;Sheet2!B227+_xlpm.con)&amp;INDIRECT(Sheet2!$W$2&amp;"G"&amp;Sheet2!B227&amp;":G"&amp;Sheet2!B227+_xlpm.con),INDIRECT(Sheet2!$W$2&amp;"F"&amp;Sheet2!B227&amp;":F"&amp;Sheet2!B227+_xlpm.con),"",0,1),INT(VALUE((IF(COUNT(_xlpm.kakaku)=1,_xlfn.TEXTJOIN("",,_xlpm.kakaku),LEFT(_xlfn.TEXTJOIN("/",,_xlpm.kakaku),FIND("/",_xlfn.TEXTJOIN("/",,_xlpm.kakaku))-1))+$T$2)/手数料))),""),"")</f>
        <v/>
      </c>
    </row>
    <row r="228" spans="22:24" x14ac:dyDescent="0.4">
      <c r="V228" t="str" cm="1">
        <f t="array" aca="1" ref="V228" ca="1">IFERROR(INT(IF(VALUE(U228)=335370,_xlfn.LET(_xlpm.meika,INDEX(INDIRECT(Sheet2!$W$2&amp;"I"&amp;Sheet2!D228&amp;":P"&amp;Sheet2!D228),MATCH("在庫あり*",INDIRECT(Sheet2!$W$2&amp;"I"&amp;Sheet2!D228&amp;":P"&amp;Sheet2!D228),0)-1),_xlpm.con,MIN(A228,6),_xlpm.kakaku,_xlfn.XLOOKUP(_xlpm.meika,INDIRECT(Sheet2!$W$2&amp;"H"&amp;Sheet2!B228&amp;":H"&amp;Sheet2!D228),INDIRECT(Sheet2!$W$2&amp;"F"&amp;Sheet2!B228&amp;":F"&amp;Sheet2!D228),"",0,1),(_xlpm.kakaku+$T$2)/手数料),"")),"")</f>
        <v/>
      </c>
      <c r="X228" t="str" cm="1">
        <f t="array" aca="1" ref="X228" ca="1">IFERROR(IF(VALUE(U228)=335370,_xlfn.LET(_xlpm.con,MIN(A228,6),_xlpm.kakaku,_xlfn.XLOOKUP($Y$2:$Y$5&amp;$Z$2,INDIRECT(Sheet2!$W$2&amp;"H"&amp;Sheet2!B228&amp;":H"&amp;Sheet2!B228+_xlpm.con)&amp;INDIRECT(Sheet2!$W$2&amp;"G"&amp;Sheet2!B228&amp;":G"&amp;Sheet2!B228+_xlpm.con),INDIRECT(Sheet2!$W$2&amp;"F"&amp;Sheet2!B228&amp;":F"&amp;Sheet2!B228+_xlpm.con),"",0,1),INT(VALUE((IF(COUNT(_xlpm.kakaku)=1,_xlfn.TEXTJOIN("",,_xlpm.kakaku),LEFT(_xlfn.TEXTJOIN("/",,_xlpm.kakaku),FIND("/",_xlfn.TEXTJOIN("/",,_xlpm.kakaku))-1))+$T$2)/手数料))),""),"")</f>
        <v/>
      </c>
    </row>
    <row r="229" spans="22:24" x14ac:dyDescent="0.4">
      <c r="V229" t="str" cm="1">
        <f t="array" aca="1" ref="V229" ca="1">IFERROR(INT(IF(VALUE(U229)=335370,_xlfn.LET(_xlpm.meika,INDEX(INDIRECT(Sheet2!$W$2&amp;"I"&amp;Sheet2!D229&amp;":P"&amp;Sheet2!D229),MATCH("在庫あり*",INDIRECT(Sheet2!$W$2&amp;"I"&amp;Sheet2!D229&amp;":P"&amp;Sheet2!D229),0)-1),_xlpm.con,MIN(A229,6),_xlpm.kakaku,_xlfn.XLOOKUP(_xlpm.meika,INDIRECT(Sheet2!$W$2&amp;"H"&amp;Sheet2!B229&amp;":H"&amp;Sheet2!D229),INDIRECT(Sheet2!$W$2&amp;"F"&amp;Sheet2!B229&amp;":F"&amp;Sheet2!D229),"",0,1),(_xlpm.kakaku+$T$2)/手数料),"")),"")</f>
        <v/>
      </c>
      <c r="X229" t="str" cm="1">
        <f t="array" aca="1" ref="X229" ca="1">IFERROR(IF(VALUE(U229)=335370,_xlfn.LET(_xlpm.con,MIN(A229,6),_xlpm.kakaku,_xlfn.XLOOKUP($Y$2:$Y$5&amp;$Z$2,INDIRECT(Sheet2!$W$2&amp;"H"&amp;Sheet2!B229&amp;":H"&amp;Sheet2!B229+_xlpm.con)&amp;INDIRECT(Sheet2!$W$2&amp;"G"&amp;Sheet2!B229&amp;":G"&amp;Sheet2!B229+_xlpm.con),INDIRECT(Sheet2!$W$2&amp;"F"&amp;Sheet2!B229&amp;":F"&amp;Sheet2!B229+_xlpm.con),"",0,1),INT(VALUE((IF(COUNT(_xlpm.kakaku)=1,_xlfn.TEXTJOIN("",,_xlpm.kakaku),LEFT(_xlfn.TEXTJOIN("/",,_xlpm.kakaku),FIND("/",_xlfn.TEXTJOIN("/",,_xlpm.kakaku))-1))+$T$2)/手数料))),""),"")</f>
        <v/>
      </c>
    </row>
    <row r="230" spans="22:24" x14ac:dyDescent="0.4">
      <c r="V230" t="str" cm="1">
        <f t="array" aca="1" ref="V230" ca="1">IFERROR(INT(IF(VALUE(U230)=335370,_xlfn.LET(_xlpm.meika,INDEX(INDIRECT(Sheet2!$W$2&amp;"I"&amp;Sheet2!D230&amp;":P"&amp;Sheet2!D230),MATCH("在庫あり*",INDIRECT(Sheet2!$W$2&amp;"I"&amp;Sheet2!D230&amp;":P"&amp;Sheet2!D230),0)-1),_xlpm.con,MIN(A230,6),_xlpm.kakaku,_xlfn.XLOOKUP(_xlpm.meika,INDIRECT(Sheet2!$W$2&amp;"H"&amp;Sheet2!B230&amp;":H"&amp;Sheet2!D230),INDIRECT(Sheet2!$W$2&amp;"F"&amp;Sheet2!B230&amp;":F"&amp;Sheet2!D230),"",0,1),(_xlpm.kakaku+$T$2)/手数料),"")),"")</f>
        <v/>
      </c>
      <c r="X230" t="str" cm="1">
        <f t="array" aca="1" ref="X230" ca="1">IFERROR(IF(VALUE(U230)=335370,_xlfn.LET(_xlpm.con,MIN(A230,6),_xlpm.kakaku,_xlfn.XLOOKUP($Y$2:$Y$5&amp;$Z$2,INDIRECT(Sheet2!$W$2&amp;"H"&amp;Sheet2!B230&amp;":H"&amp;Sheet2!B230+_xlpm.con)&amp;INDIRECT(Sheet2!$W$2&amp;"G"&amp;Sheet2!B230&amp;":G"&amp;Sheet2!B230+_xlpm.con),INDIRECT(Sheet2!$W$2&amp;"F"&amp;Sheet2!B230&amp;":F"&amp;Sheet2!B230+_xlpm.con),"",0,1),INT(VALUE((IF(COUNT(_xlpm.kakaku)=1,_xlfn.TEXTJOIN("",,_xlpm.kakaku),LEFT(_xlfn.TEXTJOIN("/",,_xlpm.kakaku),FIND("/",_xlfn.TEXTJOIN("/",,_xlpm.kakaku))-1))+$T$2)/手数料))),""),"")</f>
        <v/>
      </c>
    </row>
    <row r="231" spans="22:24" x14ac:dyDescent="0.4">
      <c r="V231" t="str" cm="1">
        <f t="array" aca="1" ref="V231" ca="1">IFERROR(INT(IF(VALUE(U231)=335370,_xlfn.LET(_xlpm.meika,INDEX(INDIRECT(Sheet2!$W$2&amp;"I"&amp;Sheet2!D231&amp;":P"&amp;Sheet2!D231),MATCH("在庫あり*",INDIRECT(Sheet2!$W$2&amp;"I"&amp;Sheet2!D231&amp;":P"&amp;Sheet2!D231),0)-1),_xlpm.con,MIN(A231,6),_xlpm.kakaku,_xlfn.XLOOKUP(_xlpm.meika,INDIRECT(Sheet2!$W$2&amp;"H"&amp;Sheet2!B231&amp;":H"&amp;Sheet2!D231),INDIRECT(Sheet2!$W$2&amp;"F"&amp;Sheet2!B231&amp;":F"&amp;Sheet2!D231),"",0,1),(_xlpm.kakaku+$T$2)/手数料),"")),"")</f>
        <v/>
      </c>
      <c r="X231" t="str" cm="1">
        <f t="array" aca="1" ref="X231" ca="1">IFERROR(IF(VALUE(U231)=335370,_xlfn.LET(_xlpm.con,MIN(A231,6),_xlpm.kakaku,_xlfn.XLOOKUP($Y$2:$Y$5&amp;$Z$2,INDIRECT(Sheet2!$W$2&amp;"H"&amp;Sheet2!B231&amp;":H"&amp;Sheet2!B231+_xlpm.con)&amp;INDIRECT(Sheet2!$W$2&amp;"G"&amp;Sheet2!B231&amp;":G"&amp;Sheet2!B231+_xlpm.con),INDIRECT(Sheet2!$W$2&amp;"F"&amp;Sheet2!B231&amp;":F"&amp;Sheet2!B231+_xlpm.con),"",0,1),INT(VALUE((IF(COUNT(_xlpm.kakaku)=1,_xlfn.TEXTJOIN("",,_xlpm.kakaku),LEFT(_xlfn.TEXTJOIN("/",,_xlpm.kakaku),FIND("/",_xlfn.TEXTJOIN("/",,_xlpm.kakaku))-1))+$T$2)/手数料))),""),"")</f>
        <v/>
      </c>
    </row>
    <row r="232" spans="22:24" x14ac:dyDescent="0.4">
      <c r="V232" t="str" cm="1">
        <f t="array" aca="1" ref="V232" ca="1">IFERROR(INT(IF(VALUE(U232)=335370,_xlfn.LET(_xlpm.meika,INDEX(INDIRECT(Sheet2!$W$2&amp;"I"&amp;Sheet2!D232&amp;":P"&amp;Sheet2!D232),MATCH("在庫あり*",INDIRECT(Sheet2!$W$2&amp;"I"&amp;Sheet2!D232&amp;":P"&amp;Sheet2!D232),0)-1),_xlpm.con,MIN(A232,6),_xlpm.kakaku,_xlfn.XLOOKUP(_xlpm.meika,INDIRECT(Sheet2!$W$2&amp;"H"&amp;Sheet2!B232&amp;":H"&amp;Sheet2!D232),INDIRECT(Sheet2!$W$2&amp;"F"&amp;Sheet2!B232&amp;":F"&amp;Sheet2!D232),"",0,1),(_xlpm.kakaku+$T$2)/手数料),"")),"")</f>
        <v/>
      </c>
      <c r="X232" t="str" cm="1">
        <f t="array" aca="1" ref="X232" ca="1">IFERROR(IF(VALUE(U232)=335370,_xlfn.LET(_xlpm.con,MIN(A232,6),_xlpm.kakaku,_xlfn.XLOOKUP($Y$2:$Y$5&amp;$Z$2,INDIRECT(Sheet2!$W$2&amp;"H"&amp;Sheet2!B232&amp;":H"&amp;Sheet2!B232+_xlpm.con)&amp;INDIRECT(Sheet2!$W$2&amp;"G"&amp;Sheet2!B232&amp;":G"&amp;Sheet2!B232+_xlpm.con),INDIRECT(Sheet2!$W$2&amp;"F"&amp;Sheet2!B232&amp;":F"&amp;Sheet2!B232+_xlpm.con),"",0,1),INT(VALUE((IF(COUNT(_xlpm.kakaku)=1,_xlfn.TEXTJOIN("",,_xlpm.kakaku),LEFT(_xlfn.TEXTJOIN("/",,_xlpm.kakaku),FIND("/",_xlfn.TEXTJOIN("/",,_xlpm.kakaku))-1))+$T$2)/手数料))),""),"")</f>
        <v/>
      </c>
    </row>
    <row r="233" spans="22:24" x14ac:dyDescent="0.4">
      <c r="V233" t="str" cm="1">
        <f t="array" aca="1" ref="V233" ca="1">IFERROR(INT(IF(VALUE(U233)=335370,_xlfn.LET(_xlpm.meika,INDEX(INDIRECT(Sheet2!$W$2&amp;"I"&amp;Sheet2!D233&amp;":P"&amp;Sheet2!D233),MATCH("在庫あり*",INDIRECT(Sheet2!$W$2&amp;"I"&amp;Sheet2!D233&amp;":P"&amp;Sheet2!D233),0)-1),_xlpm.con,MIN(A233,6),_xlpm.kakaku,_xlfn.XLOOKUP(_xlpm.meika,INDIRECT(Sheet2!$W$2&amp;"H"&amp;Sheet2!B233&amp;":H"&amp;Sheet2!D233),INDIRECT(Sheet2!$W$2&amp;"F"&amp;Sheet2!B233&amp;":F"&amp;Sheet2!D233),"",0,1),(_xlpm.kakaku+$T$2)/手数料),"")),"")</f>
        <v/>
      </c>
      <c r="X233" t="str" cm="1">
        <f t="array" aca="1" ref="X233" ca="1">IFERROR(IF(VALUE(U233)=335370,_xlfn.LET(_xlpm.con,MIN(A233,6),_xlpm.kakaku,_xlfn.XLOOKUP($Y$2:$Y$5&amp;$Z$2,INDIRECT(Sheet2!$W$2&amp;"H"&amp;Sheet2!B233&amp;":H"&amp;Sheet2!B233+_xlpm.con)&amp;INDIRECT(Sheet2!$W$2&amp;"G"&amp;Sheet2!B233&amp;":G"&amp;Sheet2!B233+_xlpm.con),INDIRECT(Sheet2!$W$2&amp;"F"&amp;Sheet2!B233&amp;":F"&amp;Sheet2!B233+_xlpm.con),"",0,1),INT(VALUE((IF(COUNT(_xlpm.kakaku)=1,_xlfn.TEXTJOIN("",,_xlpm.kakaku),LEFT(_xlfn.TEXTJOIN("/",,_xlpm.kakaku),FIND("/",_xlfn.TEXTJOIN("/",,_xlpm.kakaku))-1))+$T$2)/手数料))),""),"")</f>
        <v/>
      </c>
    </row>
    <row r="234" spans="22:24" x14ac:dyDescent="0.4">
      <c r="V234" t="str" cm="1">
        <f t="array" aca="1" ref="V234" ca="1">IFERROR(INT(IF(VALUE(U234)=335370,_xlfn.LET(_xlpm.meika,INDEX(INDIRECT(Sheet2!$W$2&amp;"I"&amp;Sheet2!D234&amp;":P"&amp;Sheet2!D234),MATCH("在庫あり*",INDIRECT(Sheet2!$W$2&amp;"I"&amp;Sheet2!D234&amp;":P"&amp;Sheet2!D234),0)-1),_xlpm.con,MIN(A234,6),_xlpm.kakaku,_xlfn.XLOOKUP(_xlpm.meika,INDIRECT(Sheet2!$W$2&amp;"H"&amp;Sheet2!B234&amp;":H"&amp;Sheet2!D234),INDIRECT(Sheet2!$W$2&amp;"F"&amp;Sheet2!B234&amp;":F"&amp;Sheet2!D234),"",0,1),(_xlpm.kakaku+$T$2)/手数料),"")),"")</f>
        <v/>
      </c>
      <c r="X234" t="str" cm="1">
        <f t="array" aca="1" ref="X234" ca="1">IFERROR(IF(VALUE(U234)=335370,_xlfn.LET(_xlpm.con,MIN(A234,6),_xlpm.kakaku,_xlfn.XLOOKUP($Y$2:$Y$5&amp;$Z$2,INDIRECT(Sheet2!$W$2&amp;"H"&amp;Sheet2!B234&amp;":H"&amp;Sheet2!B234+_xlpm.con)&amp;INDIRECT(Sheet2!$W$2&amp;"G"&amp;Sheet2!B234&amp;":G"&amp;Sheet2!B234+_xlpm.con),INDIRECT(Sheet2!$W$2&amp;"F"&amp;Sheet2!B234&amp;":F"&amp;Sheet2!B234+_xlpm.con),"",0,1),INT(VALUE((IF(COUNT(_xlpm.kakaku)=1,_xlfn.TEXTJOIN("",,_xlpm.kakaku),LEFT(_xlfn.TEXTJOIN("/",,_xlpm.kakaku),FIND("/",_xlfn.TEXTJOIN("/",,_xlpm.kakaku))-1))+$T$2)/手数料))),""),"")</f>
        <v/>
      </c>
    </row>
    <row r="235" spans="22:24" x14ac:dyDescent="0.4">
      <c r="V235" t="str" cm="1">
        <f t="array" aca="1" ref="V235" ca="1">IFERROR(INT(IF(VALUE(U235)=335370,_xlfn.LET(_xlpm.meika,INDEX(INDIRECT(Sheet2!$W$2&amp;"I"&amp;Sheet2!D235&amp;":P"&amp;Sheet2!D235),MATCH("在庫あり*",INDIRECT(Sheet2!$W$2&amp;"I"&amp;Sheet2!D235&amp;":P"&amp;Sheet2!D235),0)-1),_xlpm.con,MIN(A235,6),_xlpm.kakaku,_xlfn.XLOOKUP(_xlpm.meika,INDIRECT(Sheet2!$W$2&amp;"H"&amp;Sheet2!B235&amp;":H"&amp;Sheet2!D235),INDIRECT(Sheet2!$W$2&amp;"F"&amp;Sheet2!B235&amp;":F"&amp;Sheet2!D235),"",0,1),(_xlpm.kakaku+$T$2)/手数料),"")),"")</f>
        <v/>
      </c>
      <c r="X235" t="str" cm="1">
        <f t="array" aca="1" ref="X235" ca="1">IFERROR(IF(VALUE(U235)=335370,_xlfn.LET(_xlpm.con,MIN(A235,6),_xlpm.kakaku,_xlfn.XLOOKUP($Y$2:$Y$5&amp;$Z$2,INDIRECT(Sheet2!$W$2&amp;"H"&amp;Sheet2!B235&amp;":H"&amp;Sheet2!B235+_xlpm.con)&amp;INDIRECT(Sheet2!$W$2&amp;"G"&amp;Sheet2!B235&amp;":G"&amp;Sheet2!B235+_xlpm.con),INDIRECT(Sheet2!$W$2&amp;"F"&amp;Sheet2!B235&amp;":F"&amp;Sheet2!B235+_xlpm.con),"",0,1),INT(VALUE((IF(COUNT(_xlpm.kakaku)=1,_xlfn.TEXTJOIN("",,_xlpm.kakaku),LEFT(_xlfn.TEXTJOIN("/",,_xlpm.kakaku),FIND("/",_xlfn.TEXTJOIN("/",,_xlpm.kakaku))-1))+$T$2)/手数料))),""),"")</f>
        <v/>
      </c>
    </row>
    <row r="236" spans="22:24" x14ac:dyDescent="0.4">
      <c r="V236" t="str" cm="1">
        <f t="array" aca="1" ref="V236" ca="1">IFERROR(INT(IF(VALUE(U236)=335370,_xlfn.LET(_xlpm.meika,INDEX(INDIRECT(Sheet2!$W$2&amp;"I"&amp;Sheet2!D236&amp;":P"&amp;Sheet2!D236),MATCH("在庫あり*",INDIRECT(Sheet2!$W$2&amp;"I"&amp;Sheet2!D236&amp;":P"&amp;Sheet2!D236),0)-1),_xlpm.con,MIN(A236,6),_xlpm.kakaku,_xlfn.XLOOKUP(_xlpm.meika,INDIRECT(Sheet2!$W$2&amp;"H"&amp;Sheet2!B236&amp;":H"&amp;Sheet2!D236),INDIRECT(Sheet2!$W$2&amp;"F"&amp;Sheet2!B236&amp;":F"&amp;Sheet2!D236),"",0,1),(_xlpm.kakaku+$T$2)/手数料),"")),"")</f>
        <v/>
      </c>
      <c r="X236" t="str" cm="1">
        <f t="array" aca="1" ref="X236" ca="1">IFERROR(IF(VALUE(U236)=335370,_xlfn.LET(_xlpm.con,MIN(A236,6),_xlpm.kakaku,_xlfn.XLOOKUP($Y$2:$Y$5&amp;$Z$2,INDIRECT(Sheet2!$W$2&amp;"H"&amp;Sheet2!B236&amp;":H"&amp;Sheet2!B236+_xlpm.con)&amp;INDIRECT(Sheet2!$W$2&amp;"G"&amp;Sheet2!B236&amp;":G"&amp;Sheet2!B236+_xlpm.con),INDIRECT(Sheet2!$W$2&amp;"F"&amp;Sheet2!B236&amp;":F"&amp;Sheet2!B236+_xlpm.con),"",0,1),INT(VALUE((IF(COUNT(_xlpm.kakaku)=1,_xlfn.TEXTJOIN("",,_xlpm.kakaku),LEFT(_xlfn.TEXTJOIN("/",,_xlpm.kakaku),FIND("/",_xlfn.TEXTJOIN("/",,_xlpm.kakaku))-1))+$T$2)/手数料))),""),"")</f>
        <v/>
      </c>
    </row>
    <row r="237" spans="22:24" x14ac:dyDescent="0.4">
      <c r="V237" t="str" cm="1">
        <f t="array" aca="1" ref="V237" ca="1">IFERROR(INT(IF(VALUE(U237)=335370,_xlfn.LET(_xlpm.meika,INDEX(INDIRECT(Sheet2!$W$2&amp;"I"&amp;Sheet2!D237&amp;":P"&amp;Sheet2!D237),MATCH("在庫あり*",INDIRECT(Sheet2!$W$2&amp;"I"&amp;Sheet2!D237&amp;":P"&amp;Sheet2!D237),0)-1),_xlpm.con,MIN(A237,6),_xlpm.kakaku,_xlfn.XLOOKUP(_xlpm.meika,INDIRECT(Sheet2!$W$2&amp;"H"&amp;Sheet2!B237&amp;":H"&amp;Sheet2!D237),INDIRECT(Sheet2!$W$2&amp;"F"&amp;Sheet2!B237&amp;":F"&amp;Sheet2!D237),"",0,1),(_xlpm.kakaku+$T$2)/手数料),"")),"")</f>
        <v/>
      </c>
      <c r="X237" t="str" cm="1">
        <f t="array" aca="1" ref="X237" ca="1">IFERROR(IF(VALUE(U237)=335370,_xlfn.LET(_xlpm.con,MIN(A237,6),_xlpm.kakaku,_xlfn.XLOOKUP($Y$2:$Y$5&amp;$Z$2,INDIRECT(Sheet2!$W$2&amp;"H"&amp;Sheet2!B237&amp;":H"&amp;Sheet2!B237+_xlpm.con)&amp;INDIRECT(Sheet2!$W$2&amp;"G"&amp;Sheet2!B237&amp;":G"&amp;Sheet2!B237+_xlpm.con),INDIRECT(Sheet2!$W$2&amp;"F"&amp;Sheet2!B237&amp;":F"&amp;Sheet2!B237+_xlpm.con),"",0,1),INT(VALUE((IF(COUNT(_xlpm.kakaku)=1,_xlfn.TEXTJOIN("",,_xlpm.kakaku),LEFT(_xlfn.TEXTJOIN("/",,_xlpm.kakaku),FIND("/",_xlfn.TEXTJOIN("/",,_xlpm.kakaku))-1))+$T$2)/手数料))),""),"")</f>
        <v/>
      </c>
    </row>
    <row r="238" spans="22:24" x14ac:dyDescent="0.4">
      <c r="V238" t="str" cm="1">
        <f t="array" aca="1" ref="V238" ca="1">IFERROR(INT(IF(VALUE(U238)=335370,_xlfn.LET(_xlpm.meika,INDEX(INDIRECT(Sheet2!$W$2&amp;"I"&amp;Sheet2!D238&amp;":P"&amp;Sheet2!D238),MATCH("在庫あり*",INDIRECT(Sheet2!$W$2&amp;"I"&amp;Sheet2!D238&amp;":P"&amp;Sheet2!D238),0)-1),_xlpm.con,MIN(A238,6),_xlpm.kakaku,_xlfn.XLOOKUP(_xlpm.meika,INDIRECT(Sheet2!$W$2&amp;"H"&amp;Sheet2!B238&amp;":H"&amp;Sheet2!D238),INDIRECT(Sheet2!$W$2&amp;"F"&amp;Sheet2!B238&amp;":F"&amp;Sheet2!D238),"",0,1),(_xlpm.kakaku+$T$2)/手数料),"")),"")</f>
        <v/>
      </c>
      <c r="X238" t="str" cm="1">
        <f t="array" aca="1" ref="X238" ca="1">IFERROR(IF(VALUE(U238)=335370,_xlfn.LET(_xlpm.con,MIN(A238,6),_xlpm.kakaku,_xlfn.XLOOKUP($Y$2:$Y$5&amp;$Z$2,INDIRECT(Sheet2!$W$2&amp;"H"&amp;Sheet2!B238&amp;":H"&amp;Sheet2!B238+_xlpm.con)&amp;INDIRECT(Sheet2!$W$2&amp;"G"&amp;Sheet2!B238&amp;":G"&amp;Sheet2!B238+_xlpm.con),INDIRECT(Sheet2!$W$2&amp;"F"&amp;Sheet2!B238&amp;":F"&amp;Sheet2!B238+_xlpm.con),"",0,1),INT(VALUE((IF(COUNT(_xlpm.kakaku)=1,_xlfn.TEXTJOIN("",,_xlpm.kakaku),LEFT(_xlfn.TEXTJOIN("/",,_xlpm.kakaku),FIND("/",_xlfn.TEXTJOIN("/",,_xlpm.kakaku))-1))+$T$2)/手数料))),""),"")</f>
        <v/>
      </c>
    </row>
    <row r="239" spans="22:24" x14ac:dyDescent="0.4">
      <c r="V239" t="str" cm="1">
        <f t="array" aca="1" ref="V239" ca="1">IFERROR(INT(IF(VALUE(U239)=335370,_xlfn.LET(_xlpm.meika,INDEX(INDIRECT(Sheet2!$W$2&amp;"I"&amp;Sheet2!D239&amp;":P"&amp;Sheet2!D239),MATCH("在庫あり*",INDIRECT(Sheet2!$W$2&amp;"I"&amp;Sheet2!D239&amp;":P"&amp;Sheet2!D239),0)-1),_xlpm.con,MIN(A239,6),_xlpm.kakaku,_xlfn.XLOOKUP(_xlpm.meika,INDIRECT(Sheet2!$W$2&amp;"H"&amp;Sheet2!B239&amp;":H"&amp;Sheet2!D239),INDIRECT(Sheet2!$W$2&amp;"F"&amp;Sheet2!B239&amp;":F"&amp;Sheet2!D239),"",0,1),(_xlpm.kakaku+$T$2)/手数料),"")),"")</f>
        <v/>
      </c>
      <c r="X239" t="str" cm="1">
        <f t="array" aca="1" ref="X239" ca="1">IFERROR(IF(VALUE(U239)=335370,_xlfn.LET(_xlpm.con,MIN(A239,6),_xlpm.kakaku,_xlfn.XLOOKUP($Y$2:$Y$5&amp;$Z$2,INDIRECT(Sheet2!$W$2&amp;"H"&amp;Sheet2!B239&amp;":H"&amp;Sheet2!B239+_xlpm.con)&amp;INDIRECT(Sheet2!$W$2&amp;"G"&amp;Sheet2!B239&amp;":G"&amp;Sheet2!B239+_xlpm.con),INDIRECT(Sheet2!$W$2&amp;"F"&amp;Sheet2!B239&amp;":F"&amp;Sheet2!B239+_xlpm.con),"",0,1),INT(VALUE((IF(COUNT(_xlpm.kakaku)=1,_xlfn.TEXTJOIN("",,_xlpm.kakaku),LEFT(_xlfn.TEXTJOIN("/",,_xlpm.kakaku),FIND("/",_xlfn.TEXTJOIN("/",,_xlpm.kakaku))-1))+$T$2)/手数料))),""),"")</f>
        <v/>
      </c>
    </row>
    <row r="240" spans="22:24" x14ac:dyDescent="0.4">
      <c r="V240" t="str" cm="1">
        <f t="array" aca="1" ref="V240" ca="1">IFERROR(INT(IF(VALUE(U240)=335370,_xlfn.LET(_xlpm.meika,INDEX(INDIRECT(Sheet2!$W$2&amp;"I"&amp;Sheet2!D240&amp;":P"&amp;Sheet2!D240),MATCH("在庫あり*",INDIRECT(Sheet2!$W$2&amp;"I"&amp;Sheet2!D240&amp;":P"&amp;Sheet2!D240),0)-1),_xlpm.con,MIN(A240,6),_xlpm.kakaku,_xlfn.XLOOKUP(_xlpm.meika,INDIRECT(Sheet2!$W$2&amp;"H"&amp;Sheet2!B240&amp;":H"&amp;Sheet2!D240),INDIRECT(Sheet2!$W$2&amp;"F"&amp;Sheet2!B240&amp;":F"&amp;Sheet2!D240),"",0,1),(_xlpm.kakaku+$T$2)/手数料),"")),"")</f>
        <v/>
      </c>
      <c r="X240" t="str" cm="1">
        <f t="array" aca="1" ref="X240" ca="1">IFERROR(IF(VALUE(U240)=335370,_xlfn.LET(_xlpm.con,MIN(A240,6),_xlpm.kakaku,_xlfn.XLOOKUP($Y$2:$Y$5&amp;$Z$2,INDIRECT(Sheet2!$W$2&amp;"H"&amp;Sheet2!B240&amp;":H"&amp;Sheet2!B240+_xlpm.con)&amp;INDIRECT(Sheet2!$W$2&amp;"G"&amp;Sheet2!B240&amp;":G"&amp;Sheet2!B240+_xlpm.con),INDIRECT(Sheet2!$W$2&amp;"F"&amp;Sheet2!B240&amp;":F"&amp;Sheet2!B240+_xlpm.con),"",0,1),INT(VALUE((IF(COUNT(_xlpm.kakaku)=1,_xlfn.TEXTJOIN("",,_xlpm.kakaku),LEFT(_xlfn.TEXTJOIN("/",,_xlpm.kakaku),FIND("/",_xlfn.TEXTJOIN("/",,_xlpm.kakaku))-1))+$T$2)/手数料))),""),"")</f>
        <v/>
      </c>
    </row>
    <row r="241" spans="22:24" x14ac:dyDescent="0.4">
      <c r="V241" t="str" cm="1">
        <f t="array" aca="1" ref="V241" ca="1">IFERROR(INT(IF(VALUE(U241)=335370,_xlfn.LET(_xlpm.meika,INDEX(INDIRECT(Sheet2!$W$2&amp;"I"&amp;Sheet2!D241&amp;":P"&amp;Sheet2!D241),MATCH("在庫あり*",INDIRECT(Sheet2!$W$2&amp;"I"&amp;Sheet2!D241&amp;":P"&amp;Sheet2!D241),0)-1),_xlpm.con,MIN(A241,6),_xlpm.kakaku,_xlfn.XLOOKUP(_xlpm.meika,INDIRECT(Sheet2!$W$2&amp;"H"&amp;Sheet2!B241&amp;":H"&amp;Sheet2!D241),INDIRECT(Sheet2!$W$2&amp;"F"&amp;Sheet2!B241&amp;":F"&amp;Sheet2!D241),"",0,1),(_xlpm.kakaku+$T$2)/手数料),"")),"")</f>
        <v/>
      </c>
      <c r="X241" t="str" cm="1">
        <f t="array" aca="1" ref="X241" ca="1">IFERROR(IF(VALUE(U241)=335370,_xlfn.LET(_xlpm.con,MIN(A241,6),_xlpm.kakaku,_xlfn.XLOOKUP($Y$2:$Y$5&amp;$Z$2,INDIRECT(Sheet2!$W$2&amp;"H"&amp;Sheet2!B241&amp;":H"&amp;Sheet2!B241+_xlpm.con)&amp;INDIRECT(Sheet2!$W$2&amp;"G"&amp;Sheet2!B241&amp;":G"&amp;Sheet2!B241+_xlpm.con),INDIRECT(Sheet2!$W$2&amp;"F"&amp;Sheet2!B241&amp;":F"&amp;Sheet2!B241+_xlpm.con),"",0,1),INT(VALUE((IF(COUNT(_xlpm.kakaku)=1,_xlfn.TEXTJOIN("",,_xlpm.kakaku),LEFT(_xlfn.TEXTJOIN("/",,_xlpm.kakaku),FIND("/",_xlfn.TEXTJOIN("/",,_xlpm.kakaku))-1))+$T$2)/手数料))),""),"")</f>
        <v/>
      </c>
    </row>
    <row r="242" spans="22:24" x14ac:dyDescent="0.4">
      <c r="V242" t="str" cm="1">
        <f t="array" aca="1" ref="V242" ca="1">IFERROR(INT(IF(VALUE(U242)=335370,_xlfn.LET(_xlpm.meika,INDEX(INDIRECT(Sheet2!$W$2&amp;"I"&amp;Sheet2!D242&amp;":P"&amp;Sheet2!D242),MATCH("在庫あり*",INDIRECT(Sheet2!$W$2&amp;"I"&amp;Sheet2!D242&amp;":P"&amp;Sheet2!D242),0)-1),_xlpm.con,MIN(A242,6),_xlpm.kakaku,_xlfn.XLOOKUP(_xlpm.meika,INDIRECT(Sheet2!$W$2&amp;"H"&amp;Sheet2!B242&amp;":H"&amp;Sheet2!D242),INDIRECT(Sheet2!$W$2&amp;"F"&amp;Sheet2!B242&amp;":F"&amp;Sheet2!D242),"",0,1),(_xlpm.kakaku+$T$2)/手数料),"")),"")</f>
        <v/>
      </c>
      <c r="X242" t="str" cm="1">
        <f t="array" aca="1" ref="X242" ca="1">IFERROR(IF(VALUE(U242)=335370,_xlfn.LET(_xlpm.con,MIN(A242,6),_xlpm.kakaku,_xlfn.XLOOKUP($Y$2:$Y$5&amp;$Z$2,INDIRECT(Sheet2!$W$2&amp;"H"&amp;Sheet2!B242&amp;":H"&amp;Sheet2!B242+_xlpm.con)&amp;INDIRECT(Sheet2!$W$2&amp;"G"&amp;Sheet2!B242&amp;":G"&amp;Sheet2!B242+_xlpm.con),INDIRECT(Sheet2!$W$2&amp;"F"&amp;Sheet2!B242&amp;":F"&amp;Sheet2!B242+_xlpm.con),"",0,1),INT(VALUE((IF(COUNT(_xlpm.kakaku)=1,_xlfn.TEXTJOIN("",,_xlpm.kakaku),LEFT(_xlfn.TEXTJOIN("/",,_xlpm.kakaku),FIND("/",_xlfn.TEXTJOIN("/",,_xlpm.kakaku))-1))+$T$2)/手数料))),""),"")</f>
        <v/>
      </c>
    </row>
    <row r="243" spans="22:24" x14ac:dyDescent="0.4">
      <c r="V243" t="str" cm="1">
        <f t="array" aca="1" ref="V243" ca="1">IFERROR(INT(IF(VALUE(U243)=335370,_xlfn.LET(_xlpm.meika,INDEX(INDIRECT(Sheet2!$W$2&amp;"I"&amp;Sheet2!D243&amp;":P"&amp;Sheet2!D243),MATCH("在庫あり*",INDIRECT(Sheet2!$W$2&amp;"I"&amp;Sheet2!D243&amp;":P"&amp;Sheet2!D243),0)-1),_xlpm.con,MIN(A243,6),_xlpm.kakaku,_xlfn.XLOOKUP(_xlpm.meika,INDIRECT(Sheet2!$W$2&amp;"H"&amp;Sheet2!B243&amp;":H"&amp;Sheet2!D243),INDIRECT(Sheet2!$W$2&amp;"F"&amp;Sheet2!B243&amp;":F"&amp;Sheet2!D243),"",0,1),(_xlpm.kakaku+$T$2)/手数料),"")),"")</f>
        <v/>
      </c>
      <c r="X243" t="str" cm="1">
        <f t="array" aca="1" ref="X243" ca="1">IFERROR(IF(VALUE(U243)=335370,_xlfn.LET(_xlpm.con,MIN(A243,6),_xlpm.kakaku,_xlfn.XLOOKUP($Y$2:$Y$5&amp;$Z$2,INDIRECT(Sheet2!$W$2&amp;"H"&amp;Sheet2!B243&amp;":H"&amp;Sheet2!B243+_xlpm.con)&amp;INDIRECT(Sheet2!$W$2&amp;"G"&amp;Sheet2!B243&amp;":G"&amp;Sheet2!B243+_xlpm.con),INDIRECT(Sheet2!$W$2&amp;"F"&amp;Sheet2!B243&amp;":F"&amp;Sheet2!B243+_xlpm.con),"",0,1),INT(VALUE((IF(COUNT(_xlpm.kakaku)=1,_xlfn.TEXTJOIN("",,_xlpm.kakaku),LEFT(_xlfn.TEXTJOIN("/",,_xlpm.kakaku),FIND("/",_xlfn.TEXTJOIN("/",,_xlpm.kakaku))-1))+$T$2)/手数料))),""),"")</f>
        <v/>
      </c>
    </row>
    <row r="244" spans="22:24" x14ac:dyDescent="0.4">
      <c r="V244" t="str" cm="1">
        <f t="array" aca="1" ref="V244" ca="1">IFERROR(INT(IF(VALUE(U244)=335370,_xlfn.LET(_xlpm.meika,INDEX(INDIRECT(Sheet2!$W$2&amp;"I"&amp;Sheet2!D244&amp;":P"&amp;Sheet2!D244),MATCH("在庫あり*",INDIRECT(Sheet2!$W$2&amp;"I"&amp;Sheet2!D244&amp;":P"&amp;Sheet2!D244),0)-1),_xlpm.con,MIN(A244,6),_xlpm.kakaku,_xlfn.XLOOKUP(_xlpm.meika,INDIRECT(Sheet2!$W$2&amp;"H"&amp;Sheet2!B244&amp;":H"&amp;Sheet2!D244),INDIRECT(Sheet2!$W$2&amp;"F"&amp;Sheet2!B244&amp;":F"&amp;Sheet2!D244),"",0,1),(_xlpm.kakaku+$T$2)/手数料),"")),"")</f>
        <v/>
      </c>
      <c r="X244" t="str" cm="1">
        <f t="array" aca="1" ref="X244" ca="1">IFERROR(IF(VALUE(U244)=335370,_xlfn.LET(_xlpm.con,MIN(A244,6),_xlpm.kakaku,_xlfn.XLOOKUP($Y$2:$Y$5&amp;$Z$2,INDIRECT(Sheet2!$W$2&amp;"H"&amp;Sheet2!B244&amp;":H"&amp;Sheet2!B244+_xlpm.con)&amp;INDIRECT(Sheet2!$W$2&amp;"G"&amp;Sheet2!B244&amp;":G"&amp;Sheet2!B244+_xlpm.con),INDIRECT(Sheet2!$W$2&amp;"F"&amp;Sheet2!B244&amp;":F"&amp;Sheet2!B244+_xlpm.con),"",0,1),INT(VALUE((IF(COUNT(_xlpm.kakaku)=1,_xlfn.TEXTJOIN("",,_xlpm.kakaku),LEFT(_xlfn.TEXTJOIN("/",,_xlpm.kakaku),FIND("/",_xlfn.TEXTJOIN("/",,_xlpm.kakaku))-1))+$T$2)/手数料))),""),"")</f>
        <v/>
      </c>
    </row>
    <row r="245" spans="22:24" x14ac:dyDescent="0.4">
      <c r="V245" t="str" cm="1">
        <f t="array" aca="1" ref="V245" ca="1">IFERROR(INT(IF(VALUE(U245)=335370,_xlfn.LET(_xlpm.meika,INDEX(INDIRECT(Sheet2!$W$2&amp;"I"&amp;Sheet2!D245&amp;":P"&amp;Sheet2!D245),MATCH("在庫あり*",INDIRECT(Sheet2!$W$2&amp;"I"&amp;Sheet2!D245&amp;":P"&amp;Sheet2!D245),0)-1),_xlpm.con,MIN(A245,6),_xlpm.kakaku,_xlfn.XLOOKUP(_xlpm.meika,INDIRECT(Sheet2!$W$2&amp;"H"&amp;Sheet2!B245&amp;":H"&amp;Sheet2!D245),INDIRECT(Sheet2!$W$2&amp;"F"&amp;Sheet2!B245&amp;":F"&amp;Sheet2!D245),"",0,1),(_xlpm.kakaku+$T$2)/手数料),"")),"")</f>
        <v/>
      </c>
      <c r="X245" t="str" cm="1">
        <f t="array" aca="1" ref="X245" ca="1">IFERROR(IF(VALUE(U245)=335370,_xlfn.LET(_xlpm.con,MIN(A245,6),_xlpm.kakaku,_xlfn.XLOOKUP($Y$2:$Y$5&amp;$Z$2,INDIRECT(Sheet2!$W$2&amp;"H"&amp;Sheet2!B245&amp;":H"&amp;Sheet2!B245+_xlpm.con)&amp;INDIRECT(Sheet2!$W$2&amp;"G"&amp;Sheet2!B245&amp;":G"&amp;Sheet2!B245+_xlpm.con),INDIRECT(Sheet2!$W$2&amp;"F"&amp;Sheet2!B245&amp;":F"&amp;Sheet2!B245+_xlpm.con),"",0,1),INT(VALUE((IF(COUNT(_xlpm.kakaku)=1,_xlfn.TEXTJOIN("",,_xlpm.kakaku),LEFT(_xlfn.TEXTJOIN("/",,_xlpm.kakaku),FIND("/",_xlfn.TEXTJOIN("/",,_xlpm.kakaku))-1))+$T$2)/手数料))),""),"")</f>
        <v/>
      </c>
    </row>
    <row r="246" spans="22:24" x14ac:dyDescent="0.4">
      <c r="V246" t="str" cm="1">
        <f t="array" aca="1" ref="V246" ca="1">IFERROR(INT(IF(VALUE(U246)=335370,_xlfn.LET(_xlpm.meika,INDEX(INDIRECT(Sheet2!$W$2&amp;"I"&amp;Sheet2!D246&amp;":P"&amp;Sheet2!D246),MATCH("在庫あり*",INDIRECT(Sheet2!$W$2&amp;"I"&amp;Sheet2!D246&amp;":P"&amp;Sheet2!D246),0)-1),_xlpm.con,MIN(A246,6),_xlpm.kakaku,_xlfn.XLOOKUP(_xlpm.meika,INDIRECT(Sheet2!$W$2&amp;"H"&amp;Sheet2!B246&amp;":H"&amp;Sheet2!D246),INDIRECT(Sheet2!$W$2&amp;"F"&amp;Sheet2!B246&amp;":F"&amp;Sheet2!D246),"",0,1),(_xlpm.kakaku+$T$2)/手数料),"")),"")</f>
        <v/>
      </c>
      <c r="X246" t="str" cm="1">
        <f t="array" aca="1" ref="X246" ca="1">IFERROR(IF(VALUE(U246)=335370,_xlfn.LET(_xlpm.con,MIN(A246,6),_xlpm.kakaku,_xlfn.XLOOKUP($Y$2:$Y$5&amp;$Z$2,INDIRECT(Sheet2!$W$2&amp;"H"&amp;Sheet2!B246&amp;":H"&amp;Sheet2!B246+_xlpm.con)&amp;INDIRECT(Sheet2!$W$2&amp;"G"&amp;Sheet2!B246&amp;":G"&amp;Sheet2!B246+_xlpm.con),INDIRECT(Sheet2!$W$2&amp;"F"&amp;Sheet2!B246&amp;":F"&amp;Sheet2!B246+_xlpm.con),"",0,1),INT(VALUE((IF(COUNT(_xlpm.kakaku)=1,_xlfn.TEXTJOIN("",,_xlpm.kakaku),LEFT(_xlfn.TEXTJOIN("/",,_xlpm.kakaku),FIND("/",_xlfn.TEXTJOIN("/",,_xlpm.kakaku))-1))+$T$2)/手数料))),""),"")</f>
        <v/>
      </c>
    </row>
    <row r="247" spans="22:24" x14ac:dyDescent="0.4">
      <c r="V247" t="str" cm="1">
        <f t="array" aca="1" ref="V247" ca="1">IFERROR(INT(IF(VALUE(U247)=335370,_xlfn.LET(_xlpm.meika,INDEX(INDIRECT(Sheet2!$W$2&amp;"I"&amp;Sheet2!D247&amp;":P"&amp;Sheet2!D247),MATCH("在庫あり*",INDIRECT(Sheet2!$W$2&amp;"I"&amp;Sheet2!D247&amp;":P"&amp;Sheet2!D247),0)-1),_xlpm.con,MIN(A247,6),_xlpm.kakaku,_xlfn.XLOOKUP(_xlpm.meika,INDIRECT(Sheet2!$W$2&amp;"H"&amp;Sheet2!B247&amp;":H"&amp;Sheet2!D247),INDIRECT(Sheet2!$W$2&amp;"F"&amp;Sheet2!B247&amp;":F"&amp;Sheet2!D247),"",0,1),(_xlpm.kakaku+$T$2)/手数料),"")),"")</f>
        <v/>
      </c>
      <c r="X247" t="str" cm="1">
        <f t="array" aca="1" ref="X247" ca="1">IFERROR(IF(VALUE(U247)=335370,_xlfn.LET(_xlpm.con,MIN(A247,6),_xlpm.kakaku,_xlfn.XLOOKUP($Y$2:$Y$5&amp;$Z$2,INDIRECT(Sheet2!$W$2&amp;"H"&amp;Sheet2!B247&amp;":H"&amp;Sheet2!B247+_xlpm.con)&amp;INDIRECT(Sheet2!$W$2&amp;"G"&amp;Sheet2!B247&amp;":G"&amp;Sheet2!B247+_xlpm.con),INDIRECT(Sheet2!$W$2&amp;"F"&amp;Sheet2!B247&amp;":F"&amp;Sheet2!B247+_xlpm.con),"",0,1),INT(VALUE((IF(COUNT(_xlpm.kakaku)=1,_xlfn.TEXTJOIN("",,_xlpm.kakaku),LEFT(_xlfn.TEXTJOIN("/",,_xlpm.kakaku),FIND("/",_xlfn.TEXTJOIN("/",,_xlpm.kakaku))-1))+$T$2)/手数料))),""),"")</f>
        <v/>
      </c>
    </row>
    <row r="248" spans="22:24" x14ac:dyDescent="0.4">
      <c r="V248" t="str" cm="1">
        <f t="array" aca="1" ref="V248" ca="1">IFERROR(INT(IF(VALUE(U248)=335370,_xlfn.LET(_xlpm.meika,INDEX(INDIRECT(Sheet2!$W$2&amp;"I"&amp;Sheet2!D248&amp;":P"&amp;Sheet2!D248),MATCH("在庫あり*",INDIRECT(Sheet2!$W$2&amp;"I"&amp;Sheet2!D248&amp;":P"&amp;Sheet2!D248),0)-1),_xlpm.con,MIN(A248,6),_xlpm.kakaku,_xlfn.XLOOKUP(_xlpm.meika,INDIRECT(Sheet2!$W$2&amp;"H"&amp;Sheet2!B248&amp;":H"&amp;Sheet2!D248),INDIRECT(Sheet2!$W$2&amp;"F"&amp;Sheet2!B248&amp;":F"&amp;Sheet2!D248),"",0,1),(_xlpm.kakaku+$T$2)/手数料),"")),"")</f>
        <v/>
      </c>
      <c r="X248" t="str" cm="1">
        <f t="array" aca="1" ref="X248" ca="1">IFERROR(IF(VALUE(U248)=335370,_xlfn.LET(_xlpm.con,MIN(A248,6),_xlpm.kakaku,_xlfn.XLOOKUP($Y$2:$Y$5&amp;$Z$2,INDIRECT(Sheet2!$W$2&amp;"H"&amp;Sheet2!B248&amp;":H"&amp;Sheet2!B248+_xlpm.con)&amp;INDIRECT(Sheet2!$W$2&amp;"G"&amp;Sheet2!B248&amp;":G"&amp;Sheet2!B248+_xlpm.con),INDIRECT(Sheet2!$W$2&amp;"F"&amp;Sheet2!B248&amp;":F"&amp;Sheet2!B248+_xlpm.con),"",0,1),INT(VALUE((IF(COUNT(_xlpm.kakaku)=1,_xlfn.TEXTJOIN("",,_xlpm.kakaku),LEFT(_xlfn.TEXTJOIN("/",,_xlpm.kakaku),FIND("/",_xlfn.TEXTJOIN("/",,_xlpm.kakaku))-1))+$T$2)/手数料))),""),"")</f>
        <v/>
      </c>
    </row>
    <row r="249" spans="22:24" x14ac:dyDescent="0.4">
      <c r="V249" t="str" cm="1">
        <f t="array" aca="1" ref="V249" ca="1">IFERROR(INT(IF(VALUE(U249)=335370,_xlfn.LET(_xlpm.meika,INDEX(INDIRECT(Sheet2!$W$2&amp;"I"&amp;Sheet2!D249&amp;":P"&amp;Sheet2!D249),MATCH("在庫あり*",INDIRECT(Sheet2!$W$2&amp;"I"&amp;Sheet2!D249&amp;":P"&amp;Sheet2!D249),0)-1),_xlpm.con,MIN(A249,6),_xlpm.kakaku,_xlfn.XLOOKUP(_xlpm.meika,INDIRECT(Sheet2!$W$2&amp;"H"&amp;Sheet2!B249&amp;":H"&amp;Sheet2!D249),INDIRECT(Sheet2!$W$2&amp;"F"&amp;Sheet2!B249&amp;":F"&amp;Sheet2!D249),"",0,1),(_xlpm.kakaku+$T$2)/手数料),"")),"")</f>
        <v/>
      </c>
      <c r="X249" t="str" cm="1">
        <f t="array" aca="1" ref="X249" ca="1">IFERROR(IF(VALUE(U249)=335370,_xlfn.LET(_xlpm.con,MIN(A249,6),_xlpm.kakaku,_xlfn.XLOOKUP($Y$2:$Y$5&amp;$Z$2,INDIRECT(Sheet2!$W$2&amp;"H"&amp;Sheet2!B249&amp;":H"&amp;Sheet2!B249+_xlpm.con)&amp;INDIRECT(Sheet2!$W$2&amp;"G"&amp;Sheet2!B249&amp;":G"&amp;Sheet2!B249+_xlpm.con),INDIRECT(Sheet2!$W$2&amp;"F"&amp;Sheet2!B249&amp;":F"&amp;Sheet2!B249+_xlpm.con),"",0,1),INT(VALUE((IF(COUNT(_xlpm.kakaku)=1,_xlfn.TEXTJOIN("",,_xlpm.kakaku),LEFT(_xlfn.TEXTJOIN("/",,_xlpm.kakaku),FIND("/",_xlfn.TEXTJOIN("/",,_xlpm.kakaku))-1))+$T$2)/手数料))),""),"")</f>
        <v/>
      </c>
    </row>
    <row r="250" spans="22:24" x14ac:dyDescent="0.4">
      <c r="V250" t="str" cm="1">
        <f t="array" aca="1" ref="V250" ca="1">IFERROR(INT(IF(VALUE(U250)=335370,_xlfn.LET(_xlpm.meika,INDEX(INDIRECT(Sheet2!$W$2&amp;"I"&amp;Sheet2!D250&amp;":P"&amp;Sheet2!D250),MATCH("在庫あり*",INDIRECT(Sheet2!$W$2&amp;"I"&amp;Sheet2!D250&amp;":P"&amp;Sheet2!D250),0)-1),_xlpm.con,MIN(A250,6),_xlpm.kakaku,_xlfn.XLOOKUP(_xlpm.meika,INDIRECT(Sheet2!$W$2&amp;"H"&amp;Sheet2!B250&amp;":H"&amp;Sheet2!D250),INDIRECT(Sheet2!$W$2&amp;"F"&amp;Sheet2!B250&amp;":F"&amp;Sheet2!D250),"",0,1),(_xlpm.kakaku+$T$2)/手数料),"")),"")</f>
        <v/>
      </c>
      <c r="X250" t="str" cm="1">
        <f t="array" aca="1" ref="X250" ca="1">IFERROR(IF(VALUE(U250)=335370,_xlfn.LET(_xlpm.con,MIN(A250,6),_xlpm.kakaku,_xlfn.XLOOKUP($Y$2:$Y$5&amp;$Z$2,INDIRECT(Sheet2!$W$2&amp;"H"&amp;Sheet2!B250&amp;":H"&amp;Sheet2!B250+_xlpm.con)&amp;INDIRECT(Sheet2!$W$2&amp;"G"&amp;Sheet2!B250&amp;":G"&amp;Sheet2!B250+_xlpm.con),INDIRECT(Sheet2!$W$2&amp;"F"&amp;Sheet2!B250&amp;":F"&amp;Sheet2!B250+_xlpm.con),"",0,1),INT(VALUE((IF(COUNT(_xlpm.kakaku)=1,_xlfn.TEXTJOIN("",,_xlpm.kakaku),LEFT(_xlfn.TEXTJOIN("/",,_xlpm.kakaku),FIND("/",_xlfn.TEXTJOIN("/",,_xlpm.kakaku))-1))+$T$2)/手数料))),""),"")</f>
        <v/>
      </c>
    </row>
    <row r="251" spans="22:24" x14ac:dyDescent="0.4">
      <c r="V251" t="str" cm="1">
        <f t="array" aca="1" ref="V251" ca="1">IFERROR(INT(IF(VALUE(U251)=335370,_xlfn.LET(_xlpm.meika,INDEX(INDIRECT(Sheet2!$W$2&amp;"I"&amp;Sheet2!D251&amp;":P"&amp;Sheet2!D251),MATCH("在庫あり*",INDIRECT(Sheet2!$W$2&amp;"I"&amp;Sheet2!D251&amp;":P"&amp;Sheet2!D251),0)-1),_xlpm.con,MIN(A251,6),_xlpm.kakaku,_xlfn.XLOOKUP(_xlpm.meika,INDIRECT(Sheet2!$W$2&amp;"H"&amp;Sheet2!B251&amp;":H"&amp;Sheet2!D251),INDIRECT(Sheet2!$W$2&amp;"F"&amp;Sheet2!B251&amp;":F"&amp;Sheet2!D251),"",0,1),(_xlpm.kakaku+$T$2)/手数料),"")),"")</f>
        <v/>
      </c>
      <c r="X251" t="str" cm="1">
        <f t="array" aca="1" ref="X251" ca="1">IFERROR(IF(VALUE(U251)=335370,_xlfn.LET(_xlpm.con,MIN(A251,6),_xlpm.kakaku,_xlfn.XLOOKUP($Y$2:$Y$5&amp;$Z$2,INDIRECT(Sheet2!$W$2&amp;"H"&amp;Sheet2!B251&amp;":H"&amp;Sheet2!B251+_xlpm.con)&amp;INDIRECT(Sheet2!$W$2&amp;"G"&amp;Sheet2!B251&amp;":G"&amp;Sheet2!B251+_xlpm.con),INDIRECT(Sheet2!$W$2&amp;"F"&amp;Sheet2!B251&amp;":F"&amp;Sheet2!B251+_xlpm.con),"",0,1),INT(VALUE((IF(COUNT(_xlpm.kakaku)=1,_xlfn.TEXTJOIN("",,_xlpm.kakaku),LEFT(_xlfn.TEXTJOIN("/",,_xlpm.kakaku),FIND("/",_xlfn.TEXTJOIN("/",,_xlpm.kakaku))-1))+$T$2)/手数料))),""),"")</f>
        <v/>
      </c>
    </row>
    <row r="252" spans="22:24" x14ac:dyDescent="0.4">
      <c r="V252" t="str" cm="1">
        <f t="array" aca="1" ref="V252" ca="1">IFERROR(INT(IF(VALUE(U252)=335370,_xlfn.LET(_xlpm.meika,INDEX(INDIRECT(Sheet2!$W$2&amp;"I"&amp;Sheet2!D252&amp;":P"&amp;Sheet2!D252),MATCH("在庫あり*",INDIRECT(Sheet2!$W$2&amp;"I"&amp;Sheet2!D252&amp;":P"&amp;Sheet2!D252),0)-1),_xlpm.con,MIN(A252,6),_xlpm.kakaku,_xlfn.XLOOKUP(_xlpm.meika,INDIRECT(Sheet2!$W$2&amp;"H"&amp;Sheet2!B252&amp;":H"&amp;Sheet2!D252),INDIRECT(Sheet2!$W$2&amp;"F"&amp;Sheet2!B252&amp;":F"&amp;Sheet2!D252),"",0,1),(_xlpm.kakaku+$T$2)/手数料),"")),"")</f>
        <v/>
      </c>
      <c r="X252" t="str" cm="1">
        <f t="array" aca="1" ref="X252" ca="1">IFERROR(IF(VALUE(U252)=335370,_xlfn.LET(_xlpm.con,MIN(A252,6),_xlpm.kakaku,_xlfn.XLOOKUP($Y$2:$Y$5&amp;$Z$2,INDIRECT(Sheet2!$W$2&amp;"H"&amp;Sheet2!B252&amp;":H"&amp;Sheet2!B252+_xlpm.con)&amp;INDIRECT(Sheet2!$W$2&amp;"G"&amp;Sheet2!B252&amp;":G"&amp;Sheet2!B252+_xlpm.con),INDIRECT(Sheet2!$W$2&amp;"F"&amp;Sheet2!B252&amp;":F"&amp;Sheet2!B252+_xlpm.con),"",0,1),INT(VALUE((IF(COUNT(_xlpm.kakaku)=1,_xlfn.TEXTJOIN("",,_xlpm.kakaku),LEFT(_xlfn.TEXTJOIN("/",,_xlpm.kakaku),FIND("/",_xlfn.TEXTJOIN("/",,_xlpm.kakaku))-1))+$T$2)/手数料))),""),"")</f>
        <v/>
      </c>
    </row>
    <row r="253" spans="22:24" x14ac:dyDescent="0.4">
      <c r="V253" t="str" cm="1">
        <f t="array" aca="1" ref="V253" ca="1">IFERROR(INT(IF(VALUE(U253)=335370,_xlfn.LET(_xlpm.meika,INDEX(INDIRECT(Sheet2!$W$2&amp;"I"&amp;Sheet2!D253&amp;":P"&amp;Sheet2!D253),MATCH("在庫あり*",INDIRECT(Sheet2!$W$2&amp;"I"&amp;Sheet2!D253&amp;":P"&amp;Sheet2!D253),0)-1),_xlpm.con,MIN(A253,6),_xlpm.kakaku,_xlfn.XLOOKUP(_xlpm.meika,INDIRECT(Sheet2!$W$2&amp;"H"&amp;Sheet2!B253&amp;":H"&amp;Sheet2!D253),INDIRECT(Sheet2!$W$2&amp;"F"&amp;Sheet2!B253&amp;":F"&amp;Sheet2!D253),"",0,1),(_xlpm.kakaku+$T$2)/手数料),"")),"")</f>
        <v/>
      </c>
      <c r="X253" t="str" cm="1">
        <f t="array" aca="1" ref="X253" ca="1">IFERROR(IF(VALUE(U253)=335370,_xlfn.LET(_xlpm.con,MIN(A253,6),_xlpm.kakaku,_xlfn.XLOOKUP($Y$2:$Y$5&amp;$Z$2,INDIRECT(Sheet2!$W$2&amp;"H"&amp;Sheet2!B253&amp;":H"&amp;Sheet2!B253+_xlpm.con)&amp;INDIRECT(Sheet2!$W$2&amp;"G"&amp;Sheet2!B253&amp;":G"&amp;Sheet2!B253+_xlpm.con),INDIRECT(Sheet2!$W$2&amp;"F"&amp;Sheet2!B253&amp;":F"&amp;Sheet2!B253+_xlpm.con),"",0,1),INT(VALUE((IF(COUNT(_xlpm.kakaku)=1,_xlfn.TEXTJOIN("",,_xlpm.kakaku),LEFT(_xlfn.TEXTJOIN("/",,_xlpm.kakaku),FIND("/",_xlfn.TEXTJOIN("/",,_xlpm.kakaku))-1))+$T$2)/手数料))),""),"")</f>
        <v/>
      </c>
    </row>
    <row r="254" spans="22:24" x14ac:dyDescent="0.4">
      <c r="V254" t="str" cm="1">
        <f t="array" aca="1" ref="V254" ca="1">IFERROR(INT(IF(VALUE(U254)=335370,_xlfn.LET(_xlpm.meika,INDEX(INDIRECT(Sheet2!$W$2&amp;"I"&amp;Sheet2!D254&amp;":P"&amp;Sheet2!D254),MATCH("在庫あり*",INDIRECT(Sheet2!$W$2&amp;"I"&amp;Sheet2!D254&amp;":P"&amp;Sheet2!D254),0)-1),_xlpm.con,MIN(A254,6),_xlpm.kakaku,_xlfn.XLOOKUP(_xlpm.meika,INDIRECT(Sheet2!$W$2&amp;"H"&amp;Sheet2!B254&amp;":H"&amp;Sheet2!D254),INDIRECT(Sheet2!$W$2&amp;"F"&amp;Sheet2!B254&amp;":F"&amp;Sheet2!D254),"",0,1),(_xlpm.kakaku+$T$2)/手数料),"")),"")</f>
        <v/>
      </c>
      <c r="X254" t="str" cm="1">
        <f t="array" aca="1" ref="X254" ca="1">IFERROR(IF(VALUE(U254)=335370,_xlfn.LET(_xlpm.con,MIN(A254,6),_xlpm.kakaku,_xlfn.XLOOKUP($Y$2:$Y$5&amp;$Z$2,INDIRECT(Sheet2!$W$2&amp;"H"&amp;Sheet2!B254&amp;":H"&amp;Sheet2!B254+_xlpm.con)&amp;INDIRECT(Sheet2!$W$2&amp;"G"&amp;Sheet2!B254&amp;":G"&amp;Sheet2!B254+_xlpm.con),INDIRECT(Sheet2!$W$2&amp;"F"&amp;Sheet2!B254&amp;":F"&amp;Sheet2!B254+_xlpm.con),"",0,1),INT(VALUE((IF(COUNT(_xlpm.kakaku)=1,_xlfn.TEXTJOIN("",,_xlpm.kakaku),LEFT(_xlfn.TEXTJOIN("/",,_xlpm.kakaku),FIND("/",_xlfn.TEXTJOIN("/",,_xlpm.kakaku))-1))+$T$2)/手数料))),""),"")</f>
        <v/>
      </c>
    </row>
    <row r="255" spans="22:24" x14ac:dyDescent="0.4">
      <c r="V255" t="str" cm="1">
        <f t="array" aca="1" ref="V255" ca="1">IFERROR(INT(IF(VALUE(U255)=335370,_xlfn.LET(_xlpm.meika,INDEX(INDIRECT(Sheet2!$W$2&amp;"I"&amp;Sheet2!D255&amp;":P"&amp;Sheet2!D255),MATCH("在庫あり*",INDIRECT(Sheet2!$W$2&amp;"I"&amp;Sheet2!D255&amp;":P"&amp;Sheet2!D255),0)-1),_xlpm.con,MIN(A255,6),_xlpm.kakaku,_xlfn.XLOOKUP(_xlpm.meika,INDIRECT(Sheet2!$W$2&amp;"H"&amp;Sheet2!B255&amp;":H"&amp;Sheet2!D255),INDIRECT(Sheet2!$W$2&amp;"F"&amp;Sheet2!B255&amp;":F"&amp;Sheet2!D255),"",0,1),(_xlpm.kakaku+$T$2)/手数料),"")),"")</f>
        <v/>
      </c>
      <c r="X255" t="str" cm="1">
        <f t="array" aca="1" ref="X255" ca="1">IFERROR(IF(VALUE(U255)=335370,_xlfn.LET(_xlpm.con,MIN(A255,6),_xlpm.kakaku,_xlfn.XLOOKUP($Y$2:$Y$5&amp;$Z$2,INDIRECT(Sheet2!$W$2&amp;"H"&amp;Sheet2!B255&amp;":H"&amp;Sheet2!B255+_xlpm.con)&amp;INDIRECT(Sheet2!$W$2&amp;"G"&amp;Sheet2!B255&amp;":G"&amp;Sheet2!B255+_xlpm.con),INDIRECT(Sheet2!$W$2&amp;"F"&amp;Sheet2!B255&amp;":F"&amp;Sheet2!B255+_xlpm.con),"",0,1),INT(VALUE((IF(COUNT(_xlpm.kakaku)=1,_xlfn.TEXTJOIN("",,_xlpm.kakaku),LEFT(_xlfn.TEXTJOIN("/",,_xlpm.kakaku),FIND("/",_xlfn.TEXTJOIN("/",,_xlpm.kakaku))-1))+$T$2)/手数料))),""),"")</f>
        <v/>
      </c>
    </row>
    <row r="256" spans="22:24" x14ac:dyDescent="0.4">
      <c r="V256" t="str" cm="1">
        <f t="array" aca="1" ref="V256" ca="1">IFERROR(INT(IF(VALUE(U256)=335370,_xlfn.LET(_xlpm.meika,INDEX(INDIRECT(Sheet2!$W$2&amp;"I"&amp;Sheet2!D256&amp;":P"&amp;Sheet2!D256),MATCH("在庫あり*",INDIRECT(Sheet2!$W$2&amp;"I"&amp;Sheet2!D256&amp;":P"&amp;Sheet2!D256),0)-1),_xlpm.con,MIN(A256,6),_xlpm.kakaku,_xlfn.XLOOKUP(_xlpm.meika,INDIRECT(Sheet2!$W$2&amp;"H"&amp;Sheet2!B256&amp;":H"&amp;Sheet2!D256),INDIRECT(Sheet2!$W$2&amp;"F"&amp;Sheet2!B256&amp;":F"&amp;Sheet2!D256),"",0,1),(_xlpm.kakaku+$T$2)/手数料),"")),"")</f>
        <v/>
      </c>
      <c r="X256" t="str" cm="1">
        <f t="array" aca="1" ref="X256" ca="1">IFERROR(IF(VALUE(U256)=335370,_xlfn.LET(_xlpm.con,MIN(A256,6),_xlpm.kakaku,_xlfn.XLOOKUP($Y$2:$Y$5&amp;$Z$2,INDIRECT(Sheet2!$W$2&amp;"H"&amp;Sheet2!B256&amp;":H"&amp;Sheet2!B256+_xlpm.con)&amp;INDIRECT(Sheet2!$W$2&amp;"G"&amp;Sheet2!B256&amp;":G"&amp;Sheet2!B256+_xlpm.con),INDIRECT(Sheet2!$W$2&amp;"F"&amp;Sheet2!B256&amp;":F"&amp;Sheet2!B256+_xlpm.con),"",0,1),INT(VALUE((IF(COUNT(_xlpm.kakaku)=1,_xlfn.TEXTJOIN("",,_xlpm.kakaku),LEFT(_xlfn.TEXTJOIN("/",,_xlpm.kakaku),FIND("/",_xlfn.TEXTJOIN("/",,_xlpm.kakaku))-1))+$T$2)/手数料))),""),"")</f>
        <v/>
      </c>
    </row>
    <row r="257" spans="22:24" x14ac:dyDescent="0.4">
      <c r="V257" t="str" cm="1">
        <f t="array" aca="1" ref="V257" ca="1">IFERROR(INT(IF(VALUE(U257)=335370,_xlfn.LET(_xlpm.meika,INDEX(INDIRECT(Sheet2!$W$2&amp;"I"&amp;Sheet2!D257&amp;":P"&amp;Sheet2!D257),MATCH("在庫あり*",INDIRECT(Sheet2!$W$2&amp;"I"&amp;Sheet2!D257&amp;":P"&amp;Sheet2!D257),0)-1),_xlpm.con,MIN(A257,6),_xlpm.kakaku,_xlfn.XLOOKUP(_xlpm.meika,INDIRECT(Sheet2!$W$2&amp;"H"&amp;Sheet2!B257&amp;":H"&amp;Sheet2!D257),INDIRECT(Sheet2!$W$2&amp;"F"&amp;Sheet2!B257&amp;":F"&amp;Sheet2!D257),"",0,1),(_xlpm.kakaku+$T$2)/手数料),"")),"")</f>
        <v/>
      </c>
      <c r="X257" t="str" cm="1">
        <f t="array" aca="1" ref="X257" ca="1">IFERROR(IF(VALUE(U257)=335370,_xlfn.LET(_xlpm.con,MIN(A257,6),_xlpm.kakaku,_xlfn.XLOOKUP($Y$2:$Y$5&amp;$Z$2,INDIRECT(Sheet2!$W$2&amp;"H"&amp;Sheet2!B257&amp;":H"&amp;Sheet2!B257+_xlpm.con)&amp;INDIRECT(Sheet2!$W$2&amp;"G"&amp;Sheet2!B257&amp;":G"&amp;Sheet2!B257+_xlpm.con),INDIRECT(Sheet2!$W$2&amp;"F"&amp;Sheet2!B257&amp;":F"&amp;Sheet2!B257+_xlpm.con),"",0,1),INT(VALUE((IF(COUNT(_xlpm.kakaku)=1,_xlfn.TEXTJOIN("",,_xlpm.kakaku),LEFT(_xlfn.TEXTJOIN("/",,_xlpm.kakaku),FIND("/",_xlfn.TEXTJOIN("/",,_xlpm.kakaku))-1))+$T$2)/手数料))),""),"")</f>
        <v/>
      </c>
    </row>
    <row r="258" spans="22:24" x14ac:dyDescent="0.4">
      <c r="V258" t="str" cm="1">
        <f t="array" aca="1" ref="V258" ca="1">IFERROR(INT(IF(VALUE(U258)=335370,_xlfn.LET(_xlpm.meika,INDEX(INDIRECT(Sheet2!$W$2&amp;"I"&amp;Sheet2!D258&amp;":P"&amp;Sheet2!D258),MATCH("在庫あり*",INDIRECT(Sheet2!$W$2&amp;"I"&amp;Sheet2!D258&amp;":P"&amp;Sheet2!D258),0)-1),_xlpm.con,MIN(A258,6),_xlpm.kakaku,_xlfn.XLOOKUP(_xlpm.meika,INDIRECT(Sheet2!$W$2&amp;"H"&amp;Sheet2!B258&amp;":H"&amp;Sheet2!D258),INDIRECT(Sheet2!$W$2&amp;"F"&amp;Sheet2!B258&amp;":F"&amp;Sheet2!D258),"",0,1),(_xlpm.kakaku+$T$2)/手数料),"")),"")</f>
        <v/>
      </c>
      <c r="X258" t="str" cm="1">
        <f t="array" aca="1" ref="X258" ca="1">IFERROR(IF(VALUE(U258)=335370,_xlfn.LET(_xlpm.con,MIN(A258,6),_xlpm.kakaku,_xlfn.XLOOKUP($Y$2:$Y$5&amp;$Z$2,INDIRECT(Sheet2!$W$2&amp;"H"&amp;Sheet2!B258&amp;":H"&amp;Sheet2!B258+_xlpm.con)&amp;INDIRECT(Sheet2!$W$2&amp;"G"&amp;Sheet2!B258&amp;":G"&amp;Sheet2!B258+_xlpm.con),INDIRECT(Sheet2!$W$2&amp;"F"&amp;Sheet2!B258&amp;":F"&amp;Sheet2!B258+_xlpm.con),"",0,1),INT(VALUE((IF(COUNT(_xlpm.kakaku)=1,_xlfn.TEXTJOIN("",,_xlpm.kakaku),LEFT(_xlfn.TEXTJOIN("/",,_xlpm.kakaku),FIND("/",_xlfn.TEXTJOIN("/",,_xlpm.kakaku))-1))+$T$2)/手数料))),""),"")</f>
        <v/>
      </c>
    </row>
    <row r="259" spans="22:24" x14ac:dyDescent="0.4">
      <c r="V259" t="str" cm="1">
        <f t="array" aca="1" ref="V259" ca="1">IFERROR(INT(IF(VALUE(U259)=335370,_xlfn.LET(_xlpm.meika,INDEX(INDIRECT(Sheet2!$W$2&amp;"I"&amp;Sheet2!D259&amp;":P"&amp;Sheet2!D259),MATCH("在庫あり*",INDIRECT(Sheet2!$W$2&amp;"I"&amp;Sheet2!D259&amp;":P"&amp;Sheet2!D259),0)-1),_xlpm.con,MIN(A259,6),_xlpm.kakaku,_xlfn.XLOOKUP(_xlpm.meika,INDIRECT(Sheet2!$W$2&amp;"H"&amp;Sheet2!B259&amp;":H"&amp;Sheet2!D259),INDIRECT(Sheet2!$W$2&amp;"F"&amp;Sheet2!B259&amp;":F"&amp;Sheet2!D259),"",0,1),(_xlpm.kakaku+$T$2)/手数料),"")),"")</f>
        <v/>
      </c>
      <c r="X259" t="str" cm="1">
        <f t="array" aca="1" ref="X259" ca="1">IFERROR(IF(VALUE(U259)=335370,_xlfn.LET(_xlpm.con,MIN(A259,6),_xlpm.kakaku,_xlfn.XLOOKUP($Y$2:$Y$5&amp;$Z$2,INDIRECT(Sheet2!$W$2&amp;"H"&amp;Sheet2!B259&amp;":H"&amp;Sheet2!B259+_xlpm.con)&amp;INDIRECT(Sheet2!$W$2&amp;"G"&amp;Sheet2!B259&amp;":G"&amp;Sheet2!B259+_xlpm.con),INDIRECT(Sheet2!$W$2&amp;"F"&amp;Sheet2!B259&amp;":F"&amp;Sheet2!B259+_xlpm.con),"",0,1),INT(VALUE((IF(COUNT(_xlpm.kakaku)=1,_xlfn.TEXTJOIN("",,_xlpm.kakaku),LEFT(_xlfn.TEXTJOIN("/",,_xlpm.kakaku),FIND("/",_xlfn.TEXTJOIN("/",,_xlpm.kakaku))-1))+$T$2)/手数料))),""),"")</f>
        <v/>
      </c>
    </row>
    <row r="260" spans="22:24" x14ac:dyDescent="0.4">
      <c r="V260" t="str" cm="1">
        <f t="array" aca="1" ref="V260" ca="1">IFERROR(INT(IF(VALUE(U260)=335370,_xlfn.LET(_xlpm.meika,INDEX(INDIRECT(Sheet2!$W$2&amp;"I"&amp;Sheet2!D260&amp;":P"&amp;Sheet2!D260),MATCH("在庫あり*",INDIRECT(Sheet2!$W$2&amp;"I"&amp;Sheet2!D260&amp;":P"&amp;Sheet2!D260),0)-1),_xlpm.con,MIN(A260,6),_xlpm.kakaku,_xlfn.XLOOKUP(_xlpm.meika,INDIRECT(Sheet2!$W$2&amp;"H"&amp;Sheet2!B260&amp;":H"&amp;Sheet2!D260),INDIRECT(Sheet2!$W$2&amp;"F"&amp;Sheet2!B260&amp;":F"&amp;Sheet2!D260),"",0,1),(_xlpm.kakaku+$T$2)/手数料),"")),"")</f>
        <v/>
      </c>
      <c r="X260" t="str" cm="1">
        <f t="array" aca="1" ref="X260" ca="1">IFERROR(IF(VALUE(U260)=335370,_xlfn.LET(_xlpm.con,MIN(A260,6),_xlpm.kakaku,_xlfn.XLOOKUP($Y$2:$Y$5&amp;$Z$2,INDIRECT(Sheet2!$W$2&amp;"H"&amp;Sheet2!B260&amp;":H"&amp;Sheet2!B260+_xlpm.con)&amp;INDIRECT(Sheet2!$W$2&amp;"G"&amp;Sheet2!B260&amp;":G"&amp;Sheet2!B260+_xlpm.con),INDIRECT(Sheet2!$W$2&amp;"F"&amp;Sheet2!B260&amp;":F"&amp;Sheet2!B260+_xlpm.con),"",0,1),INT(VALUE((IF(COUNT(_xlpm.kakaku)=1,_xlfn.TEXTJOIN("",,_xlpm.kakaku),LEFT(_xlfn.TEXTJOIN("/",,_xlpm.kakaku),FIND("/",_xlfn.TEXTJOIN("/",,_xlpm.kakaku))-1))+$T$2)/手数料))),""),"")</f>
        <v/>
      </c>
    </row>
    <row r="261" spans="22:24" x14ac:dyDescent="0.4">
      <c r="V261" t="str" cm="1">
        <f t="array" aca="1" ref="V261" ca="1">IFERROR(INT(IF(VALUE(U261)=335370,_xlfn.LET(_xlpm.meika,INDEX(INDIRECT(Sheet2!$W$2&amp;"I"&amp;Sheet2!D261&amp;":P"&amp;Sheet2!D261),MATCH("在庫あり*",INDIRECT(Sheet2!$W$2&amp;"I"&amp;Sheet2!D261&amp;":P"&amp;Sheet2!D261),0)-1),_xlpm.con,MIN(A261,6),_xlpm.kakaku,_xlfn.XLOOKUP(_xlpm.meika,INDIRECT(Sheet2!$W$2&amp;"H"&amp;Sheet2!B261&amp;":H"&amp;Sheet2!D261),INDIRECT(Sheet2!$W$2&amp;"F"&amp;Sheet2!B261&amp;":F"&amp;Sheet2!D261),"",0,1),(_xlpm.kakaku+$T$2)/手数料),"")),"")</f>
        <v/>
      </c>
      <c r="X261" t="str" cm="1">
        <f t="array" aca="1" ref="X261" ca="1">IFERROR(IF(VALUE(U261)=335370,_xlfn.LET(_xlpm.con,MIN(A261,6),_xlpm.kakaku,_xlfn.XLOOKUP($Y$2:$Y$5&amp;$Z$2,INDIRECT(Sheet2!$W$2&amp;"H"&amp;Sheet2!B261&amp;":H"&amp;Sheet2!B261+_xlpm.con)&amp;INDIRECT(Sheet2!$W$2&amp;"G"&amp;Sheet2!B261&amp;":G"&amp;Sheet2!B261+_xlpm.con),INDIRECT(Sheet2!$W$2&amp;"F"&amp;Sheet2!B261&amp;":F"&amp;Sheet2!B261+_xlpm.con),"",0,1),INT(VALUE((IF(COUNT(_xlpm.kakaku)=1,_xlfn.TEXTJOIN("",,_xlpm.kakaku),LEFT(_xlfn.TEXTJOIN("/",,_xlpm.kakaku),FIND("/",_xlfn.TEXTJOIN("/",,_xlpm.kakaku))-1))+$T$2)/手数料))),""),"")</f>
        <v/>
      </c>
    </row>
    <row r="262" spans="22:24" x14ac:dyDescent="0.4">
      <c r="V262" t="str" cm="1">
        <f t="array" aca="1" ref="V262" ca="1">IFERROR(INT(IF(VALUE(U262)=335370,_xlfn.LET(_xlpm.meika,INDEX(INDIRECT(Sheet2!$W$2&amp;"I"&amp;Sheet2!D262&amp;":P"&amp;Sheet2!D262),MATCH("在庫あり*",INDIRECT(Sheet2!$W$2&amp;"I"&amp;Sheet2!D262&amp;":P"&amp;Sheet2!D262),0)-1),_xlpm.con,MIN(A262,6),_xlpm.kakaku,_xlfn.XLOOKUP(_xlpm.meika,INDIRECT(Sheet2!$W$2&amp;"H"&amp;Sheet2!B262&amp;":H"&amp;Sheet2!D262),INDIRECT(Sheet2!$W$2&amp;"F"&amp;Sheet2!B262&amp;":F"&amp;Sheet2!D262),"",0,1),(_xlpm.kakaku+$T$2)/手数料),"")),"")</f>
        <v/>
      </c>
      <c r="X262" t="str" cm="1">
        <f t="array" aca="1" ref="X262" ca="1">IFERROR(IF(VALUE(U262)=335370,_xlfn.LET(_xlpm.con,MIN(A262,6),_xlpm.kakaku,_xlfn.XLOOKUP($Y$2:$Y$5&amp;$Z$2,INDIRECT(Sheet2!$W$2&amp;"H"&amp;Sheet2!B262&amp;":H"&amp;Sheet2!B262+_xlpm.con)&amp;INDIRECT(Sheet2!$W$2&amp;"G"&amp;Sheet2!B262&amp;":G"&amp;Sheet2!B262+_xlpm.con),INDIRECT(Sheet2!$W$2&amp;"F"&amp;Sheet2!B262&amp;":F"&amp;Sheet2!B262+_xlpm.con),"",0,1),INT(VALUE((IF(COUNT(_xlpm.kakaku)=1,_xlfn.TEXTJOIN("",,_xlpm.kakaku),LEFT(_xlfn.TEXTJOIN("/",,_xlpm.kakaku),FIND("/",_xlfn.TEXTJOIN("/",,_xlpm.kakaku))-1))+$T$2)/手数料))),""),"")</f>
        <v/>
      </c>
    </row>
    <row r="263" spans="22:24" x14ac:dyDescent="0.4">
      <c r="V263" t="str" cm="1">
        <f t="array" aca="1" ref="V263" ca="1">IFERROR(INT(IF(VALUE(U263)=335370,_xlfn.LET(_xlpm.meika,INDEX(INDIRECT(Sheet2!$W$2&amp;"I"&amp;Sheet2!D263&amp;":P"&amp;Sheet2!D263),MATCH("在庫あり*",INDIRECT(Sheet2!$W$2&amp;"I"&amp;Sheet2!D263&amp;":P"&amp;Sheet2!D263),0)-1),_xlpm.con,MIN(A263,6),_xlpm.kakaku,_xlfn.XLOOKUP(_xlpm.meika,INDIRECT(Sheet2!$W$2&amp;"H"&amp;Sheet2!B263&amp;":H"&amp;Sheet2!D263),INDIRECT(Sheet2!$W$2&amp;"F"&amp;Sheet2!B263&amp;":F"&amp;Sheet2!D263),"",0,1),(_xlpm.kakaku+$T$2)/手数料),"")),"")</f>
        <v/>
      </c>
      <c r="X263" t="str" cm="1">
        <f t="array" aca="1" ref="X263" ca="1">IFERROR(IF(VALUE(U263)=335370,_xlfn.LET(_xlpm.con,MIN(A263,6),_xlpm.kakaku,_xlfn.XLOOKUP($Y$2:$Y$5&amp;$Z$2,INDIRECT(Sheet2!$W$2&amp;"H"&amp;Sheet2!B263&amp;":H"&amp;Sheet2!B263+_xlpm.con)&amp;INDIRECT(Sheet2!$W$2&amp;"G"&amp;Sheet2!B263&amp;":G"&amp;Sheet2!B263+_xlpm.con),INDIRECT(Sheet2!$W$2&amp;"F"&amp;Sheet2!B263&amp;":F"&amp;Sheet2!B263+_xlpm.con),"",0,1),INT(VALUE((IF(COUNT(_xlpm.kakaku)=1,_xlfn.TEXTJOIN("",,_xlpm.kakaku),LEFT(_xlfn.TEXTJOIN("/",,_xlpm.kakaku),FIND("/",_xlfn.TEXTJOIN("/",,_xlpm.kakaku))-1))+$T$2)/手数料))),""),"")</f>
        <v/>
      </c>
    </row>
    <row r="264" spans="22:24" x14ac:dyDescent="0.4">
      <c r="V264" t="str" cm="1">
        <f t="array" aca="1" ref="V264" ca="1">IFERROR(INT(IF(VALUE(U264)=335370,_xlfn.LET(_xlpm.meika,INDEX(INDIRECT(Sheet2!$W$2&amp;"I"&amp;Sheet2!D264&amp;":P"&amp;Sheet2!D264),MATCH("在庫あり*",INDIRECT(Sheet2!$W$2&amp;"I"&amp;Sheet2!D264&amp;":P"&amp;Sheet2!D264),0)-1),_xlpm.con,MIN(A264,6),_xlpm.kakaku,_xlfn.XLOOKUP(_xlpm.meika,INDIRECT(Sheet2!$W$2&amp;"H"&amp;Sheet2!B264&amp;":H"&amp;Sheet2!D264),INDIRECT(Sheet2!$W$2&amp;"F"&amp;Sheet2!B264&amp;":F"&amp;Sheet2!D264),"",0,1),(_xlpm.kakaku+$T$2)/手数料),"")),"")</f>
        <v/>
      </c>
      <c r="X264" t="str" cm="1">
        <f t="array" aca="1" ref="X264" ca="1">IFERROR(IF(VALUE(U264)=335370,_xlfn.LET(_xlpm.con,MIN(A264,6),_xlpm.kakaku,_xlfn.XLOOKUP($Y$2:$Y$5&amp;$Z$2,INDIRECT(Sheet2!$W$2&amp;"H"&amp;Sheet2!B264&amp;":H"&amp;Sheet2!B264+_xlpm.con)&amp;INDIRECT(Sheet2!$W$2&amp;"G"&amp;Sheet2!B264&amp;":G"&amp;Sheet2!B264+_xlpm.con),INDIRECT(Sheet2!$W$2&amp;"F"&amp;Sheet2!B264&amp;":F"&amp;Sheet2!B264+_xlpm.con),"",0,1),INT(VALUE((IF(COUNT(_xlpm.kakaku)=1,_xlfn.TEXTJOIN("",,_xlpm.kakaku),LEFT(_xlfn.TEXTJOIN("/",,_xlpm.kakaku),FIND("/",_xlfn.TEXTJOIN("/",,_xlpm.kakaku))-1))+$T$2)/手数料))),""),"")</f>
        <v/>
      </c>
    </row>
    <row r="265" spans="22:24" x14ac:dyDescent="0.4">
      <c r="V265" t="str" cm="1">
        <f t="array" aca="1" ref="V265" ca="1">IFERROR(INT(IF(VALUE(U265)=335370,_xlfn.LET(_xlpm.meika,INDEX(INDIRECT(Sheet2!$W$2&amp;"I"&amp;Sheet2!D265&amp;":P"&amp;Sheet2!D265),MATCH("在庫あり*",INDIRECT(Sheet2!$W$2&amp;"I"&amp;Sheet2!D265&amp;":P"&amp;Sheet2!D265),0)-1),_xlpm.con,MIN(A265,6),_xlpm.kakaku,_xlfn.XLOOKUP(_xlpm.meika,INDIRECT(Sheet2!$W$2&amp;"H"&amp;Sheet2!B265&amp;":H"&amp;Sheet2!D265),INDIRECT(Sheet2!$W$2&amp;"F"&amp;Sheet2!B265&amp;":F"&amp;Sheet2!D265),"",0,1),(_xlpm.kakaku+$T$2)/手数料),"")),"")</f>
        <v/>
      </c>
      <c r="X265" t="str" cm="1">
        <f t="array" aca="1" ref="X265" ca="1">IFERROR(IF(VALUE(U265)=335370,_xlfn.LET(_xlpm.con,MIN(A265,6),_xlpm.kakaku,_xlfn.XLOOKUP($Y$2:$Y$5&amp;$Z$2,INDIRECT(Sheet2!$W$2&amp;"H"&amp;Sheet2!B265&amp;":H"&amp;Sheet2!B265+_xlpm.con)&amp;INDIRECT(Sheet2!$W$2&amp;"G"&amp;Sheet2!B265&amp;":G"&amp;Sheet2!B265+_xlpm.con),INDIRECT(Sheet2!$W$2&amp;"F"&amp;Sheet2!B265&amp;":F"&amp;Sheet2!B265+_xlpm.con),"",0,1),INT(VALUE((IF(COUNT(_xlpm.kakaku)=1,_xlfn.TEXTJOIN("",,_xlpm.kakaku),LEFT(_xlfn.TEXTJOIN("/",,_xlpm.kakaku),FIND("/",_xlfn.TEXTJOIN("/",,_xlpm.kakaku))-1))+$T$2)/手数料))),""),"")</f>
        <v/>
      </c>
    </row>
    <row r="266" spans="22:24" x14ac:dyDescent="0.4">
      <c r="V266" t="str" cm="1">
        <f t="array" aca="1" ref="V266" ca="1">IFERROR(INT(IF(VALUE(U266)=335370,_xlfn.LET(_xlpm.meika,INDEX(INDIRECT(Sheet2!$W$2&amp;"I"&amp;Sheet2!D266&amp;":P"&amp;Sheet2!D266),MATCH("在庫あり*",INDIRECT(Sheet2!$W$2&amp;"I"&amp;Sheet2!D266&amp;":P"&amp;Sheet2!D266),0)-1),_xlpm.con,MIN(A266,6),_xlpm.kakaku,_xlfn.XLOOKUP(_xlpm.meika,INDIRECT(Sheet2!$W$2&amp;"H"&amp;Sheet2!B266&amp;":H"&amp;Sheet2!D266),INDIRECT(Sheet2!$W$2&amp;"F"&amp;Sheet2!B266&amp;":F"&amp;Sheet2!D266),"",0,1),(_xlpm.kakaku+$T$2)/手数料),"")),"")</f>
        <v/>
      </c>
      <c r="X266" t="str" cm="1">
        <f t="array" aca="1" ref="X266" ca="1">IFERROR(IF(VALUE(U266)=335370,_xlfn.LET(_xlpm.con,MIN(A266,6),_xlpm.kakaku,_xlfn.XLOOKUP($Y$2:$Y$5&amp;$Z$2,INDIRECT(Sheet2!$W$2&amp;"H"&amp;Sheet2!B266&amp;":H"&amp;Sheet2!B266+_xlpm.con)&amp;INDIRECT(Sheet2!$W$2&amp;"G"&amp;Sheet2!B266&amp;":G"&amp;Sheet2!B266+_xlpm.con),INDIRECT(Sheet2!$W$2&amp;"F"&amp;Sheet2!B266&amp;":F"&amp;Sheet2!B266+_xlpm.con),"",0,1),INT(VALUE((IF(COUNT(_xlpm.kakaku)=1,_xlfn.TEXTJOIN("",,_xlpm.kakaku),LEFT(_xlfn.TEXTJOIN("/",,_xlpm.kakaku),FIND("/",_xlfn.TEXTJOIN("/",,_xlpm.kakaku))-1))+$T$2)/手数料))),""),"")</f>
        <v/>
      </c>
    </row>
    <row r="267" spans="22:24" x14ac:dyDescent="0.4">
      <c r="V267" t="str" cm="1">
        <f t="array" aca="1" ref="V267" ca="1">IFERROR(INT(IF(VALUE(U267)=335370,_xlfn.LET(_xlpm.meika,INDEX(INDIRECT(Sheet2!$W$2&amp;"I"&amp;Sheet2!D267&amp;":P"&amp;Sheet2!D267),MATCH("在庫あり*",INDIRECT(Sheet2!$W$2&amp;"I"&amp;Sheet2!D267&amp;":P"&amp;Sheet2!D267),0)-1),_xlpm.con,MIN(A267,6),_xlpm.kakaku,_xlfn.XLOOKUP(_xlpm.meika,INDIRECT(Sheet2!$W$2&amp;"H"&amp;Sheet2!B267&amp;":H"&amp;Sheet2!D267),INDIRECT(Sheet2!$W$2&amp;"F"&amp;Sheet2!B267&amp;":F"&amp;Sheet2!D267),"",0,1),(_xlpm.kakaku+$T$2)/手数料),"")),"")</f>
        <v/>
      </c>
      <c r="X267" t="str" cm="1">
        <f t="array" aca="1" ref="X267" ca="1">IFERROR(IF(VALUE(U267)=335370,_xlfn.LET(_xlpm.con,MIN(A267,6),_xlpm.kakaku,_xlfn.XLOOKUP($Y$2:$Y$5&amp;$Z$2,INDIRECT(Sheet2!$W$2&amp;"H"&amp;Sheet2!B267&amp;":H"&amp;Sheet2!B267+_xlpm.con)&amp;INDIRECT(Sheet2!$W$2&amp;"G"&amp;Sheet2!B267&amp;":G"&amp;Sheet2!B267+_xlpm.con),INDIRECT(Sheet2!$W$2&amp;"F"&amp;Sheet2!B267&amp;":F"&amp;Sheet2!B267+_xlpm.con),"",0,1),INT(VALUE((IF(COUNT(_xlpm.kakaku)=1,_xlfn.TEXTJOIN("",,_xlpm.kakaku),LEFT(_xlfn.TEXTJOIN("/",,_xlpm.kakaku),FIND("/",_xlfn.TEXTJOIN("/",,_xlpm.kakaku))-1))+$T$2)/手数料))),""),"")</f>
        <v/>
      </c>
    </row>
    <row r="268" spans="22:24" x14ac:dyDescent="0.4">
      <c r="V268" t="str" cm="1">
        <f t="array" aca="1" ref="V268" ca="1">IFERROR(INT(IF(VALUE(U268)=335370,_xlfn.LET(_xlpm.meika,INDEX(INDIRECT(Sheet2!$W$2&amp;"I"&amp;Sheet2!D268&amp;":P"&amp;Sheet2!D268),MATCH("在庫あり*",INDIRECT(Sheet2!$W$2&amp;"I"&amp;Sheet2!D268&amp;":P"&amp;Sheet2!D268),0)-1),_xlpm.con,MIN(A268,6),_xlpm.kakaku,_xlfn.XLOOKUP(_xlpm.meika,INDIRECT(Sheet2!$W$2&amp;"H"&amp;Sheet2!B268&amp;":H"&amp;Sheet2!D268),INDIRECT(Sheet2!$W$2&amp;"F"&amp;Sheet2!B268&amp;":F"&amp;Sheet2!D268),"",0,1),(_xlpm.kakaku+$T$2)/手数料),"")),"")</f>
        <v/>
      </c>
      <c r="X268" t="str" cm="1">
        <f t="array" aca="1" ref="X268" ca="1">IFERROR(IF(VALUE(U268)=335370,_xlfn.LET(_xlpm.con,MIN(A268,6),_xlpm.kakaku,_xlfn.XLOOKUP($Y$2:$Y$5&amp;$Z$2,INDIRECT(Sheet2!$W$2&amp;"H"&amp;Sheet2!B268&amp;":H"&amp;Sheet2!B268+_xlpm.con)&amp;INDIRECT(Sheet2!$W$2&amp;"G"&amp;Sheet2!B268&amp;":G"&amp;Sheet2!B268+_xlpm.con),INDIRECT(Sheet2!$W$2&amp;"F"&amp;Sheet2!B268&amp;":F"&amp;Sheet2!B268+_xlpm.con),"",0,1),INT(VALUE((IF(COUNT(_xlpm.kakaku)=1,_xlfn.TEXTJOIN("",,_xlpm.kakaku),LEFT(_xlfn.TEXTJOIN("/",,_xlpm.kakaku),FIND("/",_xlfn.TEXTJOIN("/",,_xlpm.kakaku))-1))+$T$2)/手数料))),""),"")</f>
        <v/>
      </c>
    </row>
    <row r="269" spans="22:24" x14ac:dyDescent="0.4">
      <c r="V269" t="str" cm="1">
        <f t="array" aca="1" ref="V269" ca="1">IFERROR(INT(IF(VALUE(U269)=335370,_xlfn.LET(_xlpm.meika,INDEX(INDIRECT(Sheet2!$W$2&amp;"I"&amp;Sheet2!D269&amp;":P"&amp;Sheet2!D269),MATCH("在庫あり*",INDIRECT(Sheet2!$W$2&amp;"I"&amp;Sheet2!D269&amp;":P"&amp;Sheet2!D269),0)-1),_xlpm.con,MIN(A269,6),_xlpm.kakaku,_xlfn.XLOOKUP(_xlpm.meika,INDIRECT(Sheet2!$W$2&amp;"H"&amp;Sheet2!B269&amp;":H"&amp;Sheet2!D269),INDIRECT(Sheet2!$W$2&amp;"F"&amp;Sheet2!B269&amp;":F"&amp;Sheet2!D269),"",0,1),(_xlpm.kakaku+$T$2)/手数料),"")),"")</f>
        <v/>
      </c>
      <c r="X269" t="str" cm="1">
        <f t="array" aca="1" ref="X269" ca="1">IFERROR(IF(VALUE(U269)=335370,_xlfn.LET(_xlpm.con,MIN(A269,6),_xlpm.kakaku,_xlfn.XLOOKUP($Y$2:$Y$5&amp;$Z$2,INDIRECT(Sheet2!$W$2&amp;"H"&amp;Sheet2!B269&amp;":H"&amp;Sheet2!B269+_xlpm.con)&amp;INDIRECT(Sheet2!$W$2&amp;"G"&amp;Sheet2!B269&amp;":G"&amp;Sheet2!B269+_xlpm.con),INDIRECT(Sheet2!$W$2&amp;"F"&amp;Sheet2!B269&amp;":F"&amp;Sheet2!B269+_xlpm.con),"",0,1),INT(VALUE((IF(COUNT(_xlpm.kakaku)=1,_xlfn.TEXTJOIN("",,_xlpm.kakaku),LEFT(_xlfn.TEXTJOIN("/",,_xlpm.kakaku),FIND("/",_xlfn.TEXTJOIN("/",,_xlpm.kakaku))-1))+$T$2)/手数料))),""),"")</f>
        <v/>
      </c>
    </row>
    <row r="270" spans="22:24" x14ac:dyDescent="0.4">
      <c r="V270" t="str" cm="1">
        <f t="array" aca="1" ref="V270" ca="1">IFERROR(INT(IF(VALUE(U270)=335370,_xlfn.LET(_xlpm.meika,INDEX(INDIRECT(Sheet2!$W$2&amp;"I"&amp;Sheet2!D270&amp;":P"&amp;Sheet2!D270),MATCH("在庫あり*",INDIRECT(Sheet2!$W$2&amp;"I"&amp;Sheet2!D270&amp;":P"&amp;Sheet2!D270),0)-1),_xlpm.con,MIN(A270,6),_xlpm.kakaku,_xlfn.XLOOKUP(_xlpm.meika,INDIRECT(Sheet2!$W$2&amp;"H"&amp;Sheet2!B270&amp;":H"&amp;Sheet2!D270),INDIRECT(Sheet2!$W$2&amp;"F"&amp;Sheet2!B270&amp;":F"&amp;Sheet2!D270),"",0,1),(_xlpm.kakaku+$T$2)/手数料),"")),"")</f>
        <v/>
      </c>
      <c r="X270" t="str" cm="1">
        <f t="array" aca="1" ref="X270" ca="1">IFERROR(IF(VALUE(U270)=335370,_xlfn.LET(_xlpm.con,MIN(A270,6),_xlpm.kakaku,_xlfn.XLOOKUP($Y$2:$Y$5&amp;$Z$2,INDIRECT(Sheet2!$W$2&amp;"H"&amp;Sheet2!B270&amp;":H"&amp;Sheet2!B270+_xlpm.con)&amp;INDIRECT(Sheet2!$W$2&amp;"G"&amp;Sheet2!B270&amp;":G"&amp;Sheet2!B270+_xlpm.con),INDIRECT(Sheet2!$W$2&amp;"F"&amp;Sheet2!B270&amp;":F"&amp;Sheet2!B270+_xlpm.con),"",0,1),INT(VALUE((IF(COUNT(_xlpm.kakaku)=1,_xlfn.TEXTJOIN("",,_xlpm.kakaku),LEFT(_xlfn.TEXTJOIN("/",,_xlpm.kakaku),FIND("/",_xlfn.TEXTJOIN("/",,_xlpm.kakaku))-1))+$T$2)/手数料))),""),"")</f>
        <v/>
      </c>
    </row>
    <row r="271" spans="22:24" x14ac:dyDescent="0.4">
      <c r="V271" t="str" cm="1">
        <f t="array" aca="1" ref="V271" ca="1">IFERROR(INT(IF(VALUE(U271)=335370,_xlfn.LET(_xlpm.meika,INDEX(INDIRECT(Sheet2!$W$2&amp;"I"&amp;Sheet2!D271&amp;":P"&amp;Sheet2!D271),MATCH("在庫あり*",INDIRECT(Sheet2!$W$2&amp;"I"&amp;Sheet2!D271&amp;":P"&amp;Sheet2!D271),0)-1),_xlpm.con,MIN(A271,6),_xlpm.kakaku,_xlfn.XLOOKUP(_xlpm.meika,INDIRECT(Sheet2!$W$2&amp;"H"&amp;Sheet2!B271&amp;":H"&amp;Sheet2!D271),INDIRECT(Sheet2!$W$2&amp;"F"&amp;Sheet2!B271&amp;":F"&amp;Sheet2!D271),"",0,1),(_xlpm.kakaku+$T$2)/手数料),"")),"")</f>
        <v/>
      </c>
      <c r="X271" t="str" cm="1">
        <f t="array" aca="1" ref="X271" ca="1">IFERROR(IF(VALUE(U271)=335370,_xlfn.LET(_xlpm.con,MIN(A271,6),_xlpm.kakaku,_xlfn.XLOOKUP($Y$2:$Y$5&amp;$Z$2,INDIRECT(Sheet2!$W$2&amp;"H"&amp;Sheet2!B271&amp;":H"&amp;Sheet2!B271+_xlpm.con)&amp;INDIRECT(Sheet2!$W$2&amp;"G"&amp;Sheet2!B271&amp;":G"&amp;Sheet2!B271+_xlpm.con),INDIRECT(Sheet2!$W$2&amp;"F"&amp;Sheet2!B271&amp;":F"&amp;Sheet2!B271+_xlpm.con),"",0,1),INT(VALUE((IF(COUNT(_xlpm.kakaku)=1,_xlfn.TEXTJOIN("",,_xlpm.kakaku),LEFT(_xlfn.TEXTJOIN("/",,_xlpm.kakaku),FIND("/",_xlfn.TEXTJOIN("/",,_xlpm.kakaku))-1))+$T$2)/手数料))),""),"")</f>
        <v/>
      </c>
    </row>
    <row r="272" spans="22:24" x14ac:dyDescent="0.4">
      <c r="V272" t="str" cm="1">
        <f t="array" aca="1" ref="V272" ca="1">IFERROR(INT(IF(VALUE(U272)=335370,_xlfn.LET(_xlpm.meika,INDEX(INDIRECT(Sheet2!$W$2&amp;"I"&amp;Sheet2!D272&amp;":P"&amp;Sheet2!D272),MATCH("在庫あり*",INDIRECT(Sheet2!$W$2&amp;"I"&amp;Sheet2!D272&amp;":P"&amp;Sheet2!D272),0)-1),_xlpm.con,MIN(A272,6),_xlpm.kakaku,_xlfn.XLOOKUP(_xlpm.meika,INDIRECT(Sheet2!$W$2&amp;"H"&amp;Sheet2!B272&amp;":H"&amp;Sheet2!D272),INDIRECT(Sheet2!$W$2&amp;"F"&amp;Sheet2!B272&amp;":F"&amp;Sheet2!D272),"",0,1),(_xlpm.kakaku+$T$2)/手数料),"")),"")</f>
        <v/>
      </c>
      <c r="X272" t="str" cm="1">
        <f t="array" aca="1" ref="X272" ca="1">IFERROR(IF(VALUE(U272)=335370,_xlfn.LET(_xlpm.con,MIN(A272,6),_xlpm.kakaku,_xlfn.XLOOKUP($Y$2:$Y$5&amp;$Z$2,INDIRECT(Sheet2!$W$2&amp;"H"&amp;Sheet2!B272&amp;":H"&amp;Sheet2!B272+_xlpm.con)&amp;INDIRECT(Sheet2!$W$2&amp;"G"&amp;Sheet2!B272&amp;":G"&amp;Sheet2!B272+_xlpm.con),INDIRECT(Sheet2!$W$2&amp;"F"&amp;Sheet2!B272&amp;":F"&amp;Sheet2!B272+_xlpm.con),"",0,1),INT(VALUE((IF(COUNT(_xlpm.kakaku)=1,_xlfn.TEXTJOIN("",,_xlpm.kakaku),LEFT(_xlfn.TEXTJOIN("/",,_xlpm.kakaku),FIND("/",_xlfn.TEXTJOIN("/",,_xlpm.kakaku))-1))+$T$2)/手数料))),""),"")</f>
        <v/>
      </c>
    </row>
    <row r="273" spans="22:24" x14ac:dyDescent="0.4">
      <c r="V273" t="str" cm="1">
        <f t="array" aca="1" ref="V273" ca="1">IFERROR(INT(IF(VALUE(U273)=335370,_xlfn.LET(_xlpm.meika,INDEX(INDIRECT(Sheet2!$W$2&amp;"I"&amp;Sheet2!D273&amp;":P"&amp;Sheet2!D273),MATCH("在庫あり*",INDIRECT(Sheet2!$W$2&amp;"I"&amp;Sheet2!D273&amp;":P"&amp;Sheet2!D273),0)-1),_xlpm.con,MIN(A273,6),_xlpm.kakaku,_xlfn.XLOOKUP(_xlpm.meika,INDIRECT(Sheet2!$W$2&amp;"H"&amp;Sheet2!B273&amp;":H"&amp;Sheet2!D273),INDIRECT(Sheet2!$W$2&amp;"F"&amp;Sheet2!B273&amp;":F"&amp;Sheet2!D273),"",0,1),(_xlpm.kakaku+$T$2)/手数料),"")),"")</f>
        <v/>
      </c>
      <c r="X273" t="str" cm="1">
        <f t="array" aca="1" ref="X273" ca="1">IFERROR(IF(VALUE(U273)=335370,_xlfn.LET(_xlpm.con,MIN(A273,6),_xlpm.kakaku,_xlfn.XLOOKUP($Y$2:$Y$5&amp;$Z$2,INDIRECT(Sheet2!$W$2&amp;"H"&amp;Sheet2!B273&amp;":H"&amp;Sheet2!B273+_xlpm.con)&amp;INDIRECT(Sheet2!$W$2&amp;"G"&amp;Sheet2!B273&amp;":G"&amp;Sheet2!B273+_xlpm.con),INDIRECT(Sheet2!$W$2&amp;"F"&amp;Sheet2!B273&amp;":F"&amp;Sheet2!B273+_xlpm.con),"",0,1),INT(VALUE((IF(COUNT(_xlpm.kakaku)=1,_xlfn.TEXTJOIN("",,_xlpm.kakaku),LEFT(_xlfn.TEXTJOIN("/",,_xlpm.kakaku),FIND("/",_xlfn.TEXTJOIN("/",,_xlpm.kakaku))-1))+$T$2)/手数料))),""),"")</f>
        <v/>
      </c>
    </row>
    <row r="274" spans="22:24" x14ac:dyDescent="0.4">
      <c r="V274" t="str" cm="1">
        <f t="array" aca="1" ref="V274" ca="1">IFERROR(INT(IF(VALUE(U274)=335370,_xlfn.LET(_xlpm.meika,INDEX(INDIRECT(Sheet2!$W$2&amp;"I"&amp;Sheet2!D274&amp;":P"&amp;Sheet2!D274),MATCH("在庫あり*",INDIRECT(Sheet2!$W$2&amp;"I"&amp;Sheet2!D274&amp;":P"&amp;Sheet2!D274),0)-1),_xlpm.con,MIN(A274,6),_xlpm.kakaku,_xlfn.XLOOKUP(_xlpm.meika,INDIRECT(Sheet2!$W$2&amp;"H"&amp;Sheet2!B274&amp;":H"&amp;Sheet2!D274),INDIRECT(Sheet2!$W$2&amp;"F"&amp;Sheet2!B274&amp;":F"&amp;Sheet2!D274),"",0,1),(_xlpm.kakaku+$T$2)/手数料),"")),"")</f>
        <v/>
      </c>
      <c r="X274" t="str" cm="1">
        <f t="array" aca="1" ref="X274" ca="1">IFERROR(IF(VALUE(U274)=335370,_xlfn.LET(_xlpm.con,MIN(A274,6),_xlpm.kakaku,_xlfn.XLOOKUP($Y$2:$Y$5&amp;$Z$2,INDIRECT(Sheet2!$W$2&amp;"H"&amp;Sheet2!B274&amp;":H"&amp;Sheet2!B274+_xlpm.con)&amp;INDIRECT(Sheet2!$W$2&amp;"G"&amp;Sheet2!B274&amp;":G"&amp;Sheet2!B274+_xlpm.con),INDIRECT(Sheet2!$W$2&amp;"F"&amp;Sheet2!B274&amp;":F"&amp;Sheet2!B274+_xlpm.con),"",0,1),INT(VALUE((IF(COUNT(_xlpm.kakaku)=1,_xlfn.TEXTJOIN("",,_xlpm.kakaku),LEFT(_xlfn.TEXTJOIN("/",,_xlpm.kakaku),FIND("/",_xlfn.TEXTJOIN("/",,_xlpm.kakaku))-1))+$T$2)/手数料))),""),"")</f>
        <v/>
      </c>
    </row>
    <row r="275" spans="22:24" x14ac:dyDescent="0.4">
      <c r="V275" t="str" cm="1">
        <f t="array" aca="1" ref="V275" ca="1">IFERROR(INT(IF(VALUE(U275)=335370,_xlfn.LET(_xlpm.meika,INDEX(INDIRECT(Sheet2!$W$2&amp;"I"&amp;Sheet2!D275&amp;":P"&amp;Sheet2!D275),MATCH("在庫あり*",INDIRECT(Sheet2!$W$2&amp;"I"&amp;Sheet2!D275&amp;":P"&amp;Sheet2!D275),0)-1),_xlpm.con,MIN(A275,6),_xlpm.kakaku,_xlfn.XLOOKUP(_xlpm.meika,INDIRECT(Sheet2!$W$2&amp;"H"&amp;Sheet2!B275&amp;":H"&amp;Sheet2!D275),INDIRECT(Sheet2!$W$2&amp;"F"&amp;Sheet2!B275&amp;":F"&amp;Sheet2!D275),"",0,1),(_xlpm.kakaku+$T$2)/手数料),"")),"")</f>
        <v/>
      </c>
      <c r="X275" t="str" cm="1">
        <f t="array" aca="1" ref="X275" ca="1">IFERROR(IF(VALUE(U275)=335370,_xlfn.LET(_xlpm.con,MIN(A275,6),_xlpm.kakaku,_xlfn.XLOOKUP($Y$2:$Y$5&amp;$Z$2,INDIRECT(Sheet2!$W$2&amp;"H"&amp;Sheet2!B275&amp;":H"&amp;Sheet2!B275+_xlpm.con)&amp;INDIRECT(Sheet2!$W$2&amp;"G"&amp;Sheet2!B275&amp;":G"&amp;Sheet2!B275+_xlpm.con),INDIRECT(Sheet2!$W$2&amp;"F"&amp;Sheet2!B275&amp;":F"&amp;Sheet2!B275+_xlpm.con),"",0,1),INT(VALUE((IF(COUNT(_xlpm.kakaku)=1,_xlfn.TEXTJOIN("",,_xlpm.kakaku),LEFT(_xlfn.TEXTJOIN("/",,_xlpm.kakaku),FIND("/",_xlfn.TEXTJOIN("/",,_xlpm.kakaku))-1))+$T$2)/手数料))),""),"")</f>
        <v/>
      </c>
    </row>
    <row r="276" spans="22:24" x14ac:dyDescent="0.4">
      <c r="V276" t="str" cm="1">
        <f t="array" aca="1" ref="V276" ca="1">IFERROR(INT(IF(VALUE(U276)=335370,_xlfn.LET(_xlpm.meika,INDEX(INDIRECT(Sheet2!$W$2&amp;"I"&amp;Sheet2!D276&amp;":P"&amp;Sheet2!D276),MATCH("在庫あり*",INDIRECT(Sheet2!$W$2&amp;"I"&amp;Sheet2!D276&amp;":P"&amp;Sheet2!D276),0)-1),_xlpm.con,MIN(A276,6),_xlpm.kakaku,_xlfn.XLOOKUP(_xlpm.meika,INDIRECT(Sheet2!$W$2&amp;"H"&amp;Sheet2!B276&amp;":H"&amp;Sheet2!D276),INDIRECT(Sheet2!$W$2&amp;"F"&amp;Sheet2!B276&amp;":F"&amp;Sheet2!D276),"",0,1),(_xlpm.kakaku+$T$2)/手数料),"")),"")</f>
        <v/>
      </c>
      <c r="X276" t="str" cm="1">
        <f t="array" aca="1" ref="X276" ca="1">IFERROR(IF(VALUE(U276)=335370,_xlfn.LET(_xlpm.con,MIN(A276,6),_xlpm.kakaku,_xlfn.XLOOKUP($Y$2:$Y$5&amp;$Z$2,INDIRECT(Sheet2!$W$2&amp;"H"&amp;Sheet2!B276&amp;":H"&amp;Sheet2!B276+_xlpm.con)&amp;INDIRECT(Sheet2!$W$2&amp;"G"&amp;Sheet2!B276&amp;":G"&amp;Sheet2!B276+_xlpm.con),INDIRECT(Sheet2!$W$2&amp;"F"&amp;Sheet2!B276&amp;":F"&amp;Sheet2!B276+_xlpm.con),"",0,1),INT(VALUE((IF(COUNT(_xlpm.kakaku)=1,_xlfn.TEXTJOIN("",,_xlpm.kakaku),LEFT(_xlfn.TEXTJOIN("/",,_xlpm.kakaku),FIND("/",_xlfn.TEXTJOIN("/",,_xlpm.kakaku))-1))+$T$2)/手数料))),""),"")</f>
        <v/>
      </c>
    </row>
    <row r="277" spans="22:24" x14ac:dyDescent="0.4">
      <c r="V277" t="str" cm="1">
        <f t="array" aca="1" ref="V277" ca="1">IFERROR(INT(IF(VALUE(U277)=335370,_xlfn.LET(_xlpm.meika,INDEX(INDIRECT(Sheet2!$W$2&amp;"I"&amp;Sheet2!D277&amp;":P"&amp;Sheet2!D277),MATCH("在庫あり*",INDIRECT(Sheet2!$W$2&amp;"I"&amp;Sheet2!D277&amp;":P"&amp;Sheet2!D277),0)-1),_xlpm.con,MIN(A277,6),_xlpm.kakaku,_xlfn.XLOOKUP(_xlpm.meika,INDIRECT(Sheet2!$W$2&amp;"H"&amp;Sheet2!B277&amp;":H"&amp;Sheet2!D277),INDIRECT(Sheet2!$W$2&amp;"F"&amp;Sheet2!B277&amp;":F"&amp;Sheet2!D277),"",0,1),(_xlpm.kakaku+$T$2)/手数料),"")),"")</f>
        <v/>
      </c>
      <c r="X277" t="str" cm="1">
        <f t="array" aca="1" ref="X277" ca="1">IFERROR(IF(VALUE(U277)=335370,_xlfn.LET(_xlpm.con,MIN(A277,6),_xlpm.kakaku,_xlfn.XLOOKUP($Y$2:$Y$5&amp;$Z$2,INDIRECT(Sheet2!$W$2&amp;"H"&amp;Sheet2!B277&amp;":H"&amp;Sheet2!B277+_xlpm.con)&amp;INDIRECT(Sheet2!$W$2&amp;"G"&amp;Sheet2!B277&amp;":G"&amp;Sheet2!B277+_xlpm.con),INDIRECT(Sheet2!$W$2&amp;"F"&amp;Sheet2!B277&amp;":F"&amp;Sheet2!B277+_xlpm.con),"",0,1),INT(VALUE((IF(COUNT(_xlpm.kakaku)=1,_xlfn.TEXTJOIN("",,_xlpm.kakaku),LEFT(_xlfn.TEXTJOIN("/",,_xlpm.kakaku),FIND("/",_xlfn.TEXTJOIN("/",,_xlpm.kakaku))-1))+$T$2)/手数料))),""),"")</f>
        <v/>
      </c>
    </row>
    <row r="278" spans="22:24" x14ac:dyDescent="0.4">
      <c r="V278" t="str" cm="1">
        <f t="array" aca="1" ref="V278" ca="1">IFERROR(INT(IF(VALUE(U278)=335370,_xlfn.LET(_xlpm.meika,INDEX(INDIRECT(Sheet2!$W$2&amp;"I"&amp;Sheet2!D278&amp;":P"&amp;Sheet2!D278),MATCH("在庫あり*",INDIRECT(Sheet2!$W$2&amp;"I"&amp;Sheet2!D278&amp;":P"&amp;Sheet2!D278),0)-1),_xlpm.con,MIN(A278,6),_xlpm.kakaku,_xlfn.XLOOKUP(_xlpm.meika,INDIRECT(Sheet2!$W$2&amp;"H"&amp;Sheet2!B278&amp;":H"&amp;Sheet2!D278),INDIRECT(Sheet2!$W$2&amp;"F"&amp;Sheet2!B278&amp;":F"&amp;Sheet2!D278),"",0,1),(_xlpm.kakaku+$T$2)/手数料),"")),"")</f>
        <v/>
      </c>
      <c r="X278" t="str" cm="1">
        <f t="array" aca="1" ref="X278" ca="1">IFERROR(IF(VALUE(U278)=335370,_xlfn.LET(_xlpm.con,MIN(A278,6),_xlpm.kakaku,_xlfn.XLOOKUP($Y$2:$Y$5&amp;$Z$2,INDIRECT(Sheet2!$W$2&amp;"H"&amp;Sheet2!B278&amp;":H"&amp;Sheet2!B278+_xlpm.con)&amp;INDIRECT(Sheet2!$W$2&amp;"G"&amp;Sheet2!B278&amp;":G"&amp;Sheet2!B278+_xlpm.con),INDIRECT(Sheet2!$W$2&amp;"F"&amp;Sheet2!B278&amp;":F"&amp;Sheet2!B278+_xlpm.con),"",0,1),INT(VALUE((IF(COUNT(_xlpm.kakaku)=1,_xlfn.TEXTJOIN("",,_xlpm.kakaku),LEFT(_xlfn.TEXTJOIN("/",,_xlpm.kakaku),FIND("/",_xlfn.TEXTJOIN("/",,_xlpm.kakaku))-1))+$T$2)/手数料))),""),"")</f>
        <v/>
      </c>
    </row>
    <row r="279" spans="22:24" x14ac:dyDescent="0.4">
      <c r="V279" t="str" cm="1">
        <f t="array" aca="1" ref="V279" ca="1">IFERROR(INT(IF(VALUE(U279)=335370,_xlfn.LET(_xlpm.meika,INDEX(INDIRECT(Sheet2!$W$2&amp;"I"&amp;Sheet2!D279&amp;":P"&amp;Sheet2!D279),MATCH("在庫あり*",INDIRECT(Sheet2!$W$2&amp;"I"&amp;Sheet2!D279&amp;":P"&amp;Sheet2!D279),0)-1),_xlpm.con,MIN(A279,6),_xlpm.kakaku,_xlfn.XLOOKUP(_xlpm.meika,INDIRECT(Sheet2!$W$2&amp;"H"&amp;Sheet2!B279&amp;":H"&amp;Sheet2!D279),INDIRECT(Sheet2!$W$2&amp;"F"&amp;Sheet2!B279&amp;":F"&amp;Sheet2!D279),"",0,1),(_xlpm.kakaku+$T$2)/手数料),"")),"")</f>
        <v/>
      </c>
      <c r="X279" t="str" cm="1">
        <f t="array" aca="1" ref="X279" ca="1">IFERROR(IF(VALUE(U279)=335370,_xlfn.LET(_xlpm.con,MIN(A279,6),_xlpm.kakaku,_xlfn.XLOOKUP($Y$2:$Y$5&amp;$Z$2,INDIRECT(Sheet2!$W$2&amp;"H"&amp;Sheet2!B279&amp;":H"&amp;Sheet2!B279+_xlpm.con)&amp;INDIRECT(Sheet2!$W$2&amp;"G"&amp;Sheet2!B279&amp;":G"&amp;Sheet2!B279+_xlpm.con),INDIRECT(Sheet2!$W$2&amp;"F"&amp;Sheet2!B279&amp;":F"&amp;Sheet2!B279+_xlpm.con),"",0,1),INT(VALUE((IF(COUNT(_xlpm.kakaku)=1,_xlfn.TEXTJOIN("",,_xlpm.kakaku),LEFT(_xlfn.TEXTJOIN("/",,_xlpm.kakaku),FIND("/",_xlfn.TEXTJOIN("/",,_xlpm.kakaku))-1))+$T$2)/手数料))),""),"")</f>
        <v/>
      </c>
    </row>
    <row r="280" spans="22:24" x14ac:dyDescent="0.4">
      <c r="V280" t="str" cm="1">
        <f t="array" aca="1" ref="V280" ca="1">IFERROR(INT(IF(VALUE(U280)=335370,_xlfn.LET(_xlpm.meika,INDEX(INDIRECT(Sheet2!$W$2&amp;"I"&amp;Sheet2!D280&amp;":P"&amp;Sheet2!D280),MATCH("在庫あり*",INDIRECT(Sheet2!$W$2&amp;"I"&amp;Sheet2!D280&amp;":P"&amp;Sheet2!D280),0)-1),_xlpm.con,MIN(A280,6),_xlpm.kakaku,_xlfn.XLOOKUP(_xlpm.meika,INDIRECT(Sheet2!$W$2&amp;"H"&amp;Sheet2!B280&amp;":H"&amp;Sheet2!D280),INDIRECT(Sheet2!$W$2&amp;"F"&amp;Sheet2!B280&amp;":F"&amp;Sheet2!D280),"",0,1),(_xlpm.kakaku+$T$2)/手数料),"")),"")</f>
        <v/>
      </c>
      <c r="X280" t="str" cm="1">
        <f t="array" aca="1" ref="X280" ca="1">IFERROR(IF(VALUE(U280)=335370,_xlfn.LET(_xlpm.con,MIN(A280,6),_xlpm.kakaku,_xlfn.XLOOKUP($Y$2:$Y$5&amp;$Z$2,INDIRECT(Sheet2!$W$2&amp;"H"&amp;Sheet2!B280&amp;":H"&amp;Sheet2!B280+_xlpm.con)&amp;INDIRECT(Sheet2!$W$2&amp;"G"&amp;Sheet2!B280&amp;":G"&amp;Sheet2!B280+_xlpm.con),INDIRECT(Sheet2!$W$2&amp;"F"&amp;Sheet2!B280&amp;":F"&amp;Sheet2!B280+_xlpm.con),"",0,1),INT(VALUE((IF(COUNT(_xlpm.kakaku)=1,_xlfn.TEXTJOIN("",,_xlpm.kakaku),LEFT(_xlfn.TEXTJOIN("/",,_xlpm.kakaku),FIND("/",_xlfn.TEXTJOIN("/",,_xlpm.kakaku))-1))+$T$2)/手数料))),""),"")</f>
        <v/>
      </c>
    </row>
    <row r="281" spans="22:24" x14ac:dyDescent="0.4">
      <c r="V281" t="str" cm="1">
        <f t="array" aca="1" ref="V281" ca="1">IFERROR(INT(IF(VALUE(U281)=335370,_xlfn.LET(_xlpm.meika,INDEX(INDIRECT(Sheet2!$W$2&amp;"I"&amp;Sheet2!D281&amp;":P"&amp;Sheet2!D281),MATCH("在庫あり*",INDIRECT(Sheet2!$W$2&amp;"I"&amp;Sheet2!D281&amp;":P"&amp;Sheet2!D281),0)-1),_xlpm.con,MIN(A281,6),_xlpm.kakaku,_xlfn.XLOOKUP(_xlpm.meika,INDIRECT(Sheet2!$W$2&amp;"H"&amp;Sheet2!B281&amp;":H"&amp;Sheet2!D281),INDIRECT(Sheet2!$W$2&amp;"F"&amp;Sheet2!B281&amp;":F"&amp;Sheet2!D281),"",0,1),(_xlpm.kakaku+$T$2)/手数料),"")),"")</f>
        <v/>
      </c>
      <c r="X281" t="str" cm="1">
        <f t="array" aca="1" ref="X281" ca="1">IFERROR(IF(VALUE(U281)=335370,_xlfn.LET(_xlpm.con,MIN(A281,6),_xlpm.kakaku,_xlfn.XLOOKUP($Y$2:$Y$5&amp;$Z$2,INDIRECT(Sheet2!$W$2&amp;"H"&amp;Sheet2!B281&amp;":H"&amp;Sheet2!B281+_xlpm.con)&amp;INDIRECT(Sheet2!$W$2&amp;"G"&amp;Sheet2!B281&amp;":G"&amp;Sheet2!B281+_xlpm.con),INDIRECT(Sheet2!$W$2&amp;"F"&amp;Sheet2!B281&amp;":F"&amp;Sheet2!B281+_xlpm.con),"",0,1),INT(VALUE((IF(COUNT(_xlpm.kakaku)=1,_xlfn.TEXTJOIN("",,_xlpm.kakaku),LEFT(_xlfn.TEXTJOIN("/",,_xlpm.kakaku),FIND("/",_xlfn.TEXTJOIN("/",,_xlpm.kakaku))-1))+$T$2)/手数料))),""),"")</f>
        <v/>
      </c>
    </row>
    <row r="282" spans="22:24" x14ac:dyDescent="0.4">
      <c r="V282" t="str" cm="1">
        <f t="array" aca="1" ref="V282" ca="1">IFERROR(INT(IF(VALUE(U282)=335370,_xlfn.LET(_xlpm.meika,INDEX(INDIRECT(Sheet2!$W$2&amp;"I"&amp;Sheet2!D282&amp;":P"&amp;Sheet2!D282),MATCH("在庫あり*",INDIRECT(Sheet2!$W$2&amp;"I"&amp;Sheet2!D282&amp;":P"&amp;Sheet2!D282),0)-1),_xlpm.con,MIN(A282,6),_xlpm.kakaku,_xlfn.XLOOKUP(_xlpm.meika,INDIRECT(Sheet2!$W$2&amp;"H"&amp;Sheet2!B282&amp;":H"&amp;Sheet2!D282),INDIRECT(Sheet2!$W$2&amp;"F"&amp;Sheet2!B282&amp;":F"&amp;Sheet2!D282),"",0,1),(_xlpm.kakaku+$T$2)/手数料),"")),"")</f>
        <v/>
      </c>
      <c r="X282" t="str" cm="1">
        <f t="array" aca="1" ref="X282" ca="1">IFERROR(IF(VALUE(U282)=335370,_xlfn.LET(_xlpm.con,MIN(A282,6),_xlpm.kakaku,_xlfn.XLOOKUP($Y$2:$Y$5&amp;$Z$2,INDIRECT(Sheet2!$W$2&amp;"H"&amp;Sheet2!B282&amp;":H"&amp;Sheet2!B282+_xlpm.con)&amp;INDIRECT(Sheet2!$W$2&amp;"G"&amp;Sheet2!B282&amp;":G"&amp;Sheet2!B282+_xlpm.con),INDIRECT(Sheet2!$W$2&amp;"F"&amp;Sheet2!B282&amp;":F"&amp;Sheet2!B282+_xlpm.con),"",0,1),INT(VALUE((IF(COUNT(_xlpm.kakaku)=1,_xlfn.TEXTJOIN("",,_xlpm.kakaku),LEFT(_xlfn.TEXTJOIN("/",,_xlpm.kakaku),FIND("/",_xlfn.TEXTJOIN("/",,_xlpm.kakaku))-1))+$T$2)/手数料))),""),"")</f>
        <v/>
      </c>
    </row>
    <row r="283" spans="22:24" x14ac:dyDescent="0.4">
      <c r="V283" t="str" cm="1">
        <f t="array" aca="1" ref="V283" ca="1">IFERROR(INT(IF(VALUE(U283)=335370,_xlfn.LET(_xlpm.meika,INDEX(INDIRECT(Sheet2!$W$2&amp;"I"&amp;Sheet2!D283&amp;":P"&amp;Sheet2!D283),MATCH("在庫あり*",INDIRECT(Sheet2!$W$2&amp;"I"&amp;Sheet2!D283&amp;":P"&amp;Sheet2!D283),0)-1),_xlpm.con,MIN(A283,6),_xlpm.kakaku,_xlfn.XLOOKUP(_xlpm.meika,INDIRECT(Sheet2!$W$2&amp;"H"&amp;Sheet2!B283&amp;":H"&amp;Sheet2!D283),INDIRECT(Sheet2!$W$2&amp;"F"&amp;Sheet2!B283&amp;":F"&amp;Sheet2!D283),"",0,1),(_xlpm.kakaku+$T$2)/手数料),"")),"")</f>
        <v/>
      </c>
      <c r="X283" t="str" cm="1">
        <f t="array" aca="1" ref="X283" ca="1">IFERROR(IF(VALUE(U283)=335370,_xlfn.LET(_xlpm.con,MIN(A283,6),_xlpm.kakaku,_xlfn.XLOOKUP($Y$2:$Y$5&amp;$Z$2,INDIRECT(Sheet2!$W$2&amp;"H"&amp;Sheet2!B283&amp;":H"&amp;Sheet2!B283+_xlpm.con)&amp;INDIRECT(Sheet2!$W$2&amp;"G"&amp;Sheet2!B283&amp;":G"&amp;Sheet2!B283+_xlpm.con),INDIRECT(Sheet2!$W$2&amp;"F"&amp;Sheet2!B283&amp;":F"&amp;Sheet2!B283+_xlpm.con),"",0,1),INT(VALUE((IF(COUNT(_xlpm.kakaku)=1,_xlfn.TEXTJOIN("",,_xlpm.kakaku),LEFT(_xlfn.TEXTJOIN("/",,_xlpm.kakaku),FIND("/",_xlfn.TEXTJOIN("/",,_xlpm.kakaku))-1))+$T$2)/手数料))),""),"")</f>
        <v/>
      </c>
    </row>
    <row r="284" spans="22:24" x14ac:dyDescent="0.4">
      <c r="V284" t="str" cm="1">
        <f t="array" aca="1" ref="V284" ca="1">IFERROR(INT(IF(VALUE(U284)=335370,_xlfn.LET(_xlpm.meika,INDEX(INDIRECT(Sheet2!$W$2&amp;"I"&amp;Sheet2!D284&amp;":P"&amp;Sheet2!D284),MATCH("在庫あり*",INDIRECT(Sheet2!$W$2&amp;"I"&amp;Sheet2!D284&amp;":P"&amp;Sheet2!D284),0)-1),_xlpm.con,MIN(A284,6),_xlpm.kakaku,_xlfn.XLOOKUP(_xlpm.meika,INDIRECT(Sheet2!$W$2&amp;"H"&amp;Sheet2!B284&amp;":H"&amp;Sheet2!D284),INDIRECT(Sheet2!$W$2&amp;"F"&amp;Sheet2!B284&amp;":F"&amp;Sheet2!D284),"",0,1),(_xlpm.kakaku+$T$2)/手数料),"")),"")</f>
        <v/>
      </c>
      <c r="X284" t="str" cm="1">
        <f t="array" aca="1" ref="X284" ca="1">IFERROR(IF(VALUE(U284)=335370,_xlfn.LET(_xlpm.con,MIN(A284,6),_xlpm.kakaku,_xlfn.XLOOKUP($Y$2:$Y$5&amp;$Z$2,INDIRECT(Sheet2!$W$2&amp;"H"&amp;Sheet2!B284&amp;":H"&amp;Sheet2!B284+_xlpm.con)&amp;INDIRECT(Sheet2!$W$2&amp;"G"&amp;Sheet2!B284&amp;":G"&amp;Sheet2!B284+_xlpm.con),INDIRECT(Sheet2!$W$2&amp;"F"&amp;Sheet2!B284&amp;":F"&amp;Sheet2!B284+_xlpm.con),"",0,1),INT(VALUE((IF(COUNT(_xlpm.kakaku)=1,_xlfn.TEXTJOIN("",,_xlpm.kakaku),LEFT(_xlfn.TEXTJOIN("/",,_xlpm.kakaku),FIND("/",_xlfn.TEXTJOIN("/",,_xlpm.kakaku))-1))+$T$2)/手数料))),""),"")</f>
        <v/>
      </c>
    </row>
    <row r="285" spans="22:24" x14ac:dyDescent="0.4">
      <c r="V285" t="str" cm="1">
        <f t="array" aca="1" ref="V285" ca="1">IFERROR(INT(IF(VALUE(U285)=335370,_xlfn.LET(_xlpm.meika,INDEX(INDIRECT(Sheet2!$W$2&amp;"I"&amp;Sheet2!D285&amp;":P"&amp;Sheet2!D285),MATCH("在庫あり*",INDIRECT(Sheet2!$W$2&amp;"I"&amp;Sheet2!D285&amp;":P"&amp;Sheet2!D285),0)-1),_xlpm.con,MIN(A285,6),_xlpm.kakaku,_xlfn.XLOOKUP(_xlpm.meika,INDIRECT(Sheet2!$W$2&amp;"H"&amp;Sheet2!B285&amp;":H"&amp;Sheet2!D285),INDIRECT(Sheet2!$W$2&amp;"F"&amp;Sheet2!B285&amp;":F"&amp;Sheet2!D285),"",0,1),(_xlpm.kakaku+$T$2)/手数料),"")),"")</f>
        <v/>
      </c>
      <c r="X285" t="str" cm="1">
        <f t="array" aca="1" ref="X285" ca="1">IFERROR(IF(VALUE(U285)=335370,_xlfn.LET(_xlpm.con,MIN(A285,6),_xlpm.kakaku,_xlfn.XLOOKUP($Y$2:$Y$5&amp;$Z$2,INDIRECT(Sheet2!$W$2&amp;"H"&amp;Sheet2!B285&amp;":H"&amp;Sheet2!B285+_xlpm.con)&amp;INDIRECT(Sheet2!$W$2&amp;"G"&amp;Sheet2!B285&amp;":G"&amp;Sheet2!B285+_xlpm.con),INDIRECT(Sheet2!$W$2&amp;"F"&amp;Sheet2!B285&amp;":F"&amp;Sheet2!B285+_xlpm.con),"",0,1),INT(VALUE((IF(COUNT(_xlpm.kakaku)=1,_xlfn.TEXTJOIN("",,_xlpm.kakaku),LEFT(_xlfn.TEXTJOIN("/",,_xlpm.kakaku),FIND("/",_xlfn.TEXTJOIN("/",,_xlpm.kakaku))-1))+$T$2)/手数料))),""),"")</f>
        <v/>
      </c>
    </row>
    <row r="286" spans="22:24" x14ac:dyDescent="0.4">
      <c r="V286" t="str" cm="1">
        <f t="array" aca="1" ref="V286" ca="1">IFERROR(INT(IF(VALUE(U286)=335370,_xlfn.LET(_xlpm.meika,INDEX(INDIRECT(Sheet2!$W$2&amp;"I"&amp;Sheet2!D286&amp;":P"&amp;Sheet2!D286),MATCH("在庫あり*",INDIRECT(Sheet2!$W$2&amp;"I"&amp;Sheet2!D286&amp;":P"&amp;Sheet2!D286),0)-1),_xlpm.con,MIN(A286,6),_xlpm.kakaku,_xlfn.XLOOKUP(_xlpm.meika,INDIRECT(Sheet2!$W$2&amp;"H"&amp;Sheet2!B286&amp;":H"&amp;Sheet2!D286),INDIRECT(Sheet2!$W$2&amp;"F"&amp;Sheet2!B286&amp;":F"&amp;Sheet2!D286),"",0,1),(_xlpm.kakaku+$T$2)/手数料),"")),"")</f>
        <v/>
      </c>
      <c r="X286" t="str" cm="1">
        <f t="array" aca="1" ref="X286" ca="1">IFERROR(IF(VALUE(U286)=335370,_xlfn.LET(_xlpm.con,MIN(A286,6),_xlpm.kakaku,_xlfn.XLOOKUP($Y$2:$Y$5&amp;$Z$2,INDIRECT(Sheet2!$W$2&amp;"H"&amp;Sheet2!B286&amp;":H"&amp;Sheet2!B286+_xlpm.con)&amp;INDIRECT(Sheet2!$W$2&amp;"G"&amp;Sheet2!B286&amp;":G"&amp;Sheet2!B286+_xlpm.con),INDIRECT(Sheet2!$W$2&amp;"F"&amp;Sheet2!B286&amp;":F"&amp;Sheet2!B286+_xlpm.con),"",0,1),INT(VALUE((IF(COUNT(_xlpm.kakaku)=1,_xlfn.TEXTJOIN("",,_xlpm.kakaku),LEFT(_xlfn.TEXTJOIN("/",,_xlpm.kakaku),FIND("/",_xlfn.TEXTJOIN("/",,_xlpm.kakaku))-1))+$T$2)/手数料))),""),"")</f>
        <v/>
      </c>
    </row>
    <row r="287" spans="22:24" x14ac:dyDescent="0.4">
      <c r="V287" t="str" cm="1">
        <f t="array" aca="1" ref="V287" ca="1">IFERROR(INT(IF(VALUE(U287)=335370,_xlfn.LET(_xlpm.meika,INDEX(INDIRECT(Sheet2!$W$2&amp;"I"&amp;Sheet2!D287&amp;":P"&amp;Sheet2!D287),MATCH("在庫あり*",INDIRECT(Sheet2!$W$2&amp;"I"&amp;Sheet2!D287&amp;":P"&amp;Sheet2!D287),0)-1),_xlpm.con,MIN(A287,6),_xlpm.kakaku,_xlfn.XLOOKUP(_xlpm.meika,INDIRECT(Sheet2!$W$2&amp;"H"&amp;Sheet2!B287&amp;":H"&amp;Sheet2!D287),INDIRECT(Sheet2!$W$2&amp;"F"&amp;Sheet2!B287&amp;":F"&amp;Sheet2!D287),"",0,1),(_xlpm.kakaku+$T$2)/手数料),"")),"")</f>
        <v/>
      </c>
      <c r="X287" t="str" cm="1">
        <f t="array" aca="1" ref="X287" ca="1">IFERROR(IF(VALUE(U287)=335370,_xlfn.LET(_xlpm.con,MIN(A287,6),_xlpm.kakaku,_xlfn.XLOOKUP($Y$2:$Y$5&amp;$Z$2,INDIRECT(Sheet2!$W$2&amp;"H"&amp;Sheet2!B287&amp;":H"&amp;Sheet2!B287+_xlpm.con)&amp;INDIRECT(Sheet2!$W$2&amp;"G"&amp;Sheet2!B287&amp;":G"&amp;Sheet2!B287+_xlpm.con),INDIRECT(Sheet2!$W$2&amp;"F"&amp;Sheet2!B287&amp;":F"&amp;Sheet2!B287+_xlpm.con),"",0,1),INT(VALUE((IF(COUNT(_xlpm.kakaku)=1,_xlfn.TEXTJOIN("",,_xlpm.kakaku),LEFT(_xlfn.TEXTJOIN("/",,_xlpm.kakaku),FIND("/",_xlfn.TEXTJOIN("/",,_xlpm.kakaku))-1))+$T$2)/手数料))),""),"")</f>
        <v/>
      </c>
    </row>
    <row r="288" spans="22:24" x14ac:dyDescent="0.4">
      <c r="V288" t="str" cm="1">
        <f t="array" aca="1" ref="V288" ca="1">IFERROR(INT(IF(VALUE(U288)=335370,_xlfn.LET(_xlpm.meika,INDEX(INDIRECT(Sheet2!$W$2&amp;"I"&amp;Sheet2!D288&amp;":P"&amp;Sheet2!D288),MATCH("在庫あり*",INDIRECT(Sheet2!$W$2&amp;"I"&amp;Sheet2!D288&amp;":P"&amp;Sheet2!D288),0)-1),_xlpm.con,MIN(A288,6),_xlpm.kakaku,_xlfn.XLOOKUP(_xlpm.meika,INDIRECT(Sheet2!$W$2&amp;"H"&amp;Sheet2!B288&amp;":H"&amp;Sheet2!D288),INDIRECT(Sheet2!$W$2&amp;"F"&amp;Sheet2!B288&amp;":F"&amp;Sheet2!D288),"",0,1),(_xlpm.kakaku+$T$2)/手数料),"")),"")</f>
        <v/>
      </c>
      <c r="X288" t="str" cm="1">
        <f t="array" aca="1" ref="X288" ca="1">IFERROR(IF(VALUE(U288)=335370,_xlfn.LET(_xlpm.con,MIN(A288,6),_xlpm.kakaku,_xlfn.XLOOKUP($Y$2:$Y$5&amp;$Z$2,INDIRECT(Sheet2!$W$2&amp;"H"&amp;Sheet2!B288&amp;":H"&amp;Sheet2!B288+_xlpm.con)&amp;INDIRECT(Sheet2!$W$2&amp;"G"&amp;Sheet2!B288&amp;":G"&amp;Sheet2!B288+_xlpm.con),INDIRECT(Sheet2!$W$2&amp;"F"&amp;Sheet2!B288&amp;":F"&amp;Sheet2!B288+_xlpm.con),"",0,1),INT(VALUE((IF(COUNT(_xlpm.kakaku)=1,_xlfn.TEXTJOIN("",,_xlpm.kakaku),LEFT(_xlfn.TEXTJOIN("/",,_xlpm.kakaku),FIND("/",_xlfn.TEXTJOIN("/",,_xlpm.kakaku))-1))+$T$2)/手数料))),""),"")</f>
        <v/>
      </c>
    </row>
    <row r="289" spans="22:24" x14ac:dyDescent="0.4">
      <c r="V289" t="str" cm="1">
        <f t="array" aca="1" ref="V289" ca="1">IFERROR(INT(IF(VALUE(U289)=335370,_xlfn.LET(_xlpm.meika,INDEX(INDIRECT(Sheet2!$W$2&amp;"I"&amp;Sheet2!D289&amp;":P"&amp;Sheet2!D289),MATCH("在庫あり*",INDIRECT(Sheet2!$W$2&amp;"I"&amp;Sheet2!D289&amp;":P"&amp;Sheet2!D289),0)-1),_xlpm.con,MIN(A289,6),_xlpm.kakaku,_xlfn.XLOOKUP(_xlpm.meika,INDIRECT(Sheet2!$W$2&amp;"H"&amp;Sheet2!B289&amp;":H"&amp;Sheet2!D289),INDIRECT(Sheet2!$W$2&amp;"F"&amp;Sheet2!B289&amp;":F"&amp;Sheet2!D289),"",0,1),(_xlpm.kakaku+$T$2)/手数料),"")),"")</f>
        <v/>
      </c>
      <c r="X289" t="str" cm="1">
        <f t="array" aca="1" ref="X289" ca="1">IFERROR(IF(VALUE(U289)=335370,_xlfn.LET(_xlpm.con,MIN(A289,6),_xlpm.kakaku,_xlfn.XLOOKUP($Y$2:$Y$5&amp;$Z$2,INDIRECT(Sheet2!$W$2&amp;"H"&amp;Sheet2!B289&amp;":H"&amp;Sheet2!B289+_xlpm.con)&amp;INDIRECT(Sheet2!$W$2&amp;"G"&amp;Sheet2!B289&amp;":G"&amp;Sheet2!B289+_xlpm.con),INDIRECT(Sheet2!$W$2&amp;"F"&amp;Sheet2!B289&amp;":F"&amp;Sheet2!B289+_xlpm.con),"",0,1),INT(VALUE((IF(COUNT(_xlpm.kakaku)=1,_xlfn.TEXTJOIN("",,_xlpm.kakaku),LEFT(_xlfn.TEXTJOIN("/",,_xlpm.kakaku),FIND("/",_xlfn.TEXTJOIN("/",,_xlpm.kakaku))-1))+$T$2)/手数料))),""),"")</f>
        <v/>
      </c>
    </row>
    <row r="290" spans="22:24" x14ac:dyDescent="0.4">
      <c r="V290" t="str" cm="1">
        <f t="array" aca="1" ref="V290" ca="1">IFERROR(INT(IF(VALUE(U290)=335370,_xlfn.LET(_xlpm.meika,INDEX(INDIRECT(Sheet2!$W$2&amp;"I"&amp;Sheet2!D290&amp;":P"&amp;Sheet2!D290),MATCH("在庫あり*",INDIRECT(Sheet2!$W$2&amp;"I"&amp;Sheet2!D290&amp;":P"&amp;Sheet2!D290),0)-1),_xlpm.con,MIN(A290,6),_xlpm.kakaku,_xlfn.XLOOKUP(_xlpm.meika,INDIRECT(Sheet2!$W$2&amp;"H"&amp;Sheet2!B290&amp;":H"&amp;Sheet2!D290),INDIRECT(Sheet2!$W$2&amp;"F"&amp;Sheet2!B290&amp;":F"&amp;Sheet2!D290),"",0,1),(_xlpm.kakaku+$T$2)/手数料),"")),"")</f>
        <v/>
      </c>
      <c r="X290" t="str" cm="1">
        <f t="array" aca="1" ref="X290" ca="1">IFERROR(IF(VALUE(U290)=335370,_xlfn.LET(_xlpm.con,MIN(A290,6),_xlpm.kakaku,_xlfn.XLOOKUP($Y$2:$Y$5&amp;$Z$2,INDIRECT(Sheet2!$W$2&amp;"H"&amp;Sheet2!B290&amp;":H"&amp;Sheet2!B290+_xlpm.con)&amp;INDIRECT(Sheet2!$W$2&amp;"G"&amp;Sheet2!B290&amp;":G"&amp;Sheet2!B290+_xlpm.con),INDIRECT(Sheet2!$W$2&amp;"F"&amp;Sheet2!B290&amp;":F"&amp;Sheet2!B290+_xlpm.con),"",0,1),INT(VALUE((IF(COUNT(_xlpm.kakaku)=1,_xlfn.TEXTJOIN("",,_xlpm.kakaku),LEFT(_xlfn.TEXTJOIN("/",,_xlpm.kakaku),FIND("/",_xlfn.TEXTJOIN("/",,_xlpm.kakaku))-1))+$T$2)/手数料))),""),"")</f>
        <v/>
      </c>
    </row>
    <row r="291" spans="22:24" x14ac:dyDescent="0.4">
      <c r="V291" t="str" cm="1">
        <f t="array" aca="1" ref="V291" ca="1">IFERROR(INT(IF(VALUE(U291)=335370,_xlfn.LET(_xlpm.meika,INDEX(INDIRECT(Sheet2!$W$2&amp;"I"&amp;Sheet2!D291&amp;":P"&amp;Sheet2!D291),MATCH("在庫あり*",INDIRECT(Sheet2!$W$2&amp;"I"&amp;Sheet2!D291&amp;":P"&amp;Sheet2!D291),0)-1),_xlpm.con,MIN(A291,6),_xlpm.kakaku,_xlfn.XLOOKUP(_xlpm.meika,INDIRECT(Sheet2!$W$2&amp;"H"&amp;Sheet2!B291&amp;":H"&amp;Sheet2!D291),INDIRECT(Sheet2!$W$2&amp;"F"&amp;Sheet2!B291&amp;":F"&amp;Sheet2!D291),"",0,1),(_xlpm.kakaku+$T$2)/手数料),"")),"")</f>
        <v/>
      </c>
      <c r="X291" t="str" cm="1">
        <f t="array" aca="1" ref="X291" ca="1">IFERROR(IF(VALUE(U291)=335370,_xlfn.LET(_xlpm.con,MIN(A291,6),_xlpm.kakaku,_xlfn.XLOOKUP($Y$2:$Y$5&amp;$Z$2,INDIRECT(Sheet2!$W$2&amp;"H"&amp;Sheet2!B291&amp;":H"&amp;Sheet2!B291+_xlpm.con)&amp;INDIRECT(Sheet2!$W$2&amp;"G"&amp;Sheet2!B291&amp;":G"&amp;Sheet2!B291+_xlpm.con),INDIRECT(Sheet2!$W$2&amp;"F"&amp;Sheet2!B291&amp;":F"&amp;Sheet2!B291+_xlpm.con),"",0,1),INT(VALUE((IF(COUNT(_xlpm.kakaku)=1,_xlfn.TEXTJOIN("",,_xlpm.kakaku),LEFT(_xlfn.TEXTJOIN("/",,_xlpm.kakaku),FIND("/",_xlfn.TEXTJOIN("/",,_xlpm.kakaku))-1))+$T$2)/手数料))),""),"")</f>
        <v/>
      </c>
    </row>
    <row r="292" spans="22:24" x14ac:dyDescent="0.4">
      <c r="V292" t="str" cm="1">
        <f t="array" aca="1" ref="V292" ca="1">IFERROR(INT(IF(VALUE(U292)=335370,_xlfn.LET(_xlpm.meika,INDEX(INDIRECT(Sheet2!$W$2&amp;"I"&amp;Sheet2!D292&amp;":P"&amp;Sheet2!D292),MATCH("在庫あり*",INDIRECT(Sheet2!$W$2&amp;"I"&amp;Sheet2!D292&amp;":P"&amp;Sheet2!D292),0)-1),_xlpm.con,MIN(A292,6),_xlpm.kakaku,_xlfn.XLOOKUP(_xlpm.meika,INDIRECT(Sheet2!$W$2&amp;"H"&amp;Sheet2!B292&amp;":H"&amp;Sheet2!D292),INDIRECT(Sheet2!$W$2&amp;"F"&amp;Sheet2!B292&amp;":F"&amp;Sheet2!D292),"",0,1),(_xlpm.kakaku+$T$2)/手数料),"")),"")</f>
        <v/>
      </c>
      <c r="X292" t="str" cm="1">
        <f t="array" aca="1" ref="X292" ca="1">IFERROR(IF(VALUE(U292)=335370,_xlfn.LET(_xlpm.con,MIN(A292,6),_xlpm.kakaku,_xlfn.XLOOKUP($Y$2:$Y$5&amp;$Z$2,INDIRECT(Sheet2!$W$2&amp;"H"&amp;Sheet2!B292&amp;":H"&amp;Sheet2!B292+_xlpm.con)&amp;INDIRECT(Sheet2!$W$2&amp;"G"&amp;Sheet2!B292&amp;":G"&amp;Sheet2!B292+_xlpm.con),INDIRECT(Sheet2!$W$2&amp;"F"&amp;Sheet2!B292&amp;":F"&amp;Sheet2!B292+_xlpm.con),"",0,1),INT(VALUE((IF(COUNT(_xlpm.kakaku)=1,_xlfn.TEXTJOIN("",,_xlpm.kakaku),LEFT(_xlfn.TEXTJOIN("/",,_xlpm.kakaku),FIND("/",_xlfn.TEXTJOIN("/",,_xlpm.kakaku))-1))+$T$2)/手数料))),""),"")</f>
        <v/>
      </c>
    </row>
    <row r="293" spans="22:24" x14ac:dyDescent="0.4">
      <c r="V293" t="str" cm="1">
        <f t="array" aca="1" ref="V293" ca="1">IFERROR(INT(IF(VALUE(U293)=335370,_xlfn.LET(_xlpm.meika,INDEX(INDIRECT(Sheet2!$W$2&amp;"I"&amp;Sheet2!D293&amp;":P"&amp;Sheet2!D293),MATCH("在庫あり*",INDIRECT(Sheet2!$W$2&amp;"I"&amp;Sheet2!D293&amp;":P"&amp;Sheet2!D293),0)-1),_xlpm.con,MIN(A293,6),_xlpm.kakaku,_xlfn.XLOOKUP(_xlpm.meika,INDIRECT(Sheet2!$W$2&amp;"H"&amp;Sheet2!B293&amp;":H"&amp;Sheet2!D293),INDIRECT(Sheet2!$W$2&amp;"F"&amp;Sheet2!B293&amp;":F"&amp;Sheet2!D293),"",0,1),(_xlpm.kakaku+$T$2)/手数料),"")),"")</f>
        <v/>
      </c>
      <c r="X293" t="str" cm="1">
        <f t="array" aca="1" ref="X293" ca="1">IFERROR(IF(VALUE(U293)=335370,_xlfn.LET(_xlpm.con,MIN(A293,6),_xlpm.kakaku,_xlfn.XLOOKUP($Y$2:$Y$5&amp;$Z$2,INDIRECT(Sheet2!$W$2&amp;"H"&amp;Sheet2!B293&amp;":H"&amp;Sheet2!B293+_xlpm.con)&amp;INDIRECT(Sheet2!$W$2&amp;"G"&amp;Sheet2!B293&amp;":G"&amp;Sheet2!B293+_xlpm.con),INDIRECT(Sheet2!$W$2&amp;"F"&amp;Sheet2!B293&amp;":F"&amp;Sheet2!B293+_xlpm.con),"",0,1),INT(VALUE((IF(COUNT(_xlpm.kakaku)=1,_xlfn.TEXTJOIN("",,_xlpm.kakaku),LEFT(_xlfn.TEXTJOIN("/",,_xlpm.kakaku),FIND("/",_xlfn.TEXTJOIN("/",,_xlpm.kakaku))-1))+$T$2)/手数料))),""),"")</f>
        <v/>
      </c>
    </row>
    <row r="294" spans="22:24" x14ac:dyDescent="0.4">
      <c r="V294" t="str" cm="1">
        <f t="array" aca="1" ref="V294" ca="1">IFERROR(INT(IF(VALUE(U294)=335370,_xlfn.LET(_xlpm.meika,INDEX(INDIRECT(Sheet2!$W$2&amp;"I"&amp;Sheet2!D294&amp;":P"&amp;Sheet2!D294),MATCH("在庫あり*",INDIRECT(Sheet2!$W$2&amp;"I"&amp;Sheet2!D294&amp;":P"&amp;Sheet2!D294),0)-1),_xlpm.con,MIN(A294,6),_xlpm.kakaku,_xlfn.XLOOKUP(_xlpm.meika,INDIRECT(Sheet2!$W$2&amp;"H"&amp;Sheet2!B294&amp;":H"&amp;Sheet2!D294),INDIRECT(Sheet2!$W$2&amp;"F"&amp;Sheet2!B294&amp;":F"&amp;Sheet2!D294),"",0,1),(_xlpm.kakaku+$T$2)/手数料),"")),"")</f>
        <v/>
      </c>
      <c r="X294" t="str" cm="1">
        <f t="array" aca="1" ref="X294" ca="1">IFERROR(IF(VALUE(U294)=335370,_xlfn.LET(_xlpm.con,MIN(A294,6),_xlpm.kakaku,_xlfn.XLOOKUP($Y$2:$Y$5&amp;$Z$2,INDIRECT(Sheet2!$W$2&amp;"H"&amp;Sheet2!B294&amp;":H"&amp;Sheet2!B294+_xlpm.con)&amp;INDIRECT(Sheet2!$W$2&amp;"G"&amp;Sheet2!B294&amp;":G"&amp;Sheet2!B294+_xlpm.con),INDIRECT(Sheet2!$W$2&amp;"F"&amp;Sheet2!B294&amp;":F"&amp;Sheet2!B294+_xlpm.con),"",0,1),INT(VALUE((IF(COUNT(_xlpm.kakaku)=1,_xlfn.TEXTJOIN("",,_xlpm.kakaku),LEFT(_xlfn.TEXTJOIN("/",,_xlpm.kakaku),FIND("/",_xlfn.TEXTJOIN("/",,_xlpm.kakaku))-1))+$T$2)/手数料))),""),"")</f>
        <v/>
      </c>
    </row>
    <row r="295" spans="22:24" x14ac:dyDescent="0.4">
      <c r="V295" t="str" cm="1">
        <f t="array" aca="1" ref="V295" ca="1">IFERROR(INT(IF(VALUE(U295)=335370,_xlfn.LET(_xlpm.meika,INDEX(INDIRECT(Sheet2!$W$2&amp;"I"&amp;Sheet2!D295&amp;":P"&amp;Sheet2!D295),MATCH("在庫あり*",INDIRECT(Sheet2!$W$2&amp;"I"&amp;Sheet2!D295&amp;":P"&amp;Sheet2!D295),0)-1),_xlpm.con,MIN(A295,6),_xlpm.kakaku,_xlfn.XLOOKUP(_xlpm.meika,INDIRECT(Sheet2!$W$2&amp;"H"&amp;Sheet2!B295&amp;":H"&amp;Sheet2!D295),INDIRECT(Sheet2!$W$2&amp;"F"&amp;Sheet2!B295&amp;":F"&amp;Sheet2!D295),"",0,1),(_xlpm.kakaku+$T$2)/手数料),"")),"")</f>
        <v/>
      </c>
      <c r="X295" t="str" cm="1">
        <f t="array" aca="1" ref="X295" ca="1">IFERROR(IF(VALUE(U295)=335370,_xlfn.LET(_xlpm.con,MIN(A295,6),_xlpm.kakaku,_xlfn.XLOOKUP($Y$2:$Y$5&amp;$Z$2,INDIRECT(Sheet2!$W$2&amp;"H"&amp;Sheet2!B295&amp;":H"&amp;Sheet2!B295+_xlpm.con)&amp;INDIRECT(Sheet2!$W$2&amp;"G"&amp;Sheet2!B295&amp;":G"&amp;Sheet2!B295+_xlpm.con),INDIRECT(Sheet2!$W$2&amp;"F"&amp;Sheet2!B295&amp;":F"&amp;Sheet2!B295+_xlpm.con),"",0,1),INT(VALUE((IF(COUNT(_xlpm.kakaku)=1,_xlfn.TEXTJOIN("",,_xlpm.kakaku),LEFT(_xlfn.TEXTJOIN("/",,_xlpm.kakaku),FIND("/",_xlfn.TEXTJOIN("/",,_xlpm.kakaku))-1))+$T$2)/手数料))),""),"")</f>
        <v/>
      </c>
    </row>
    <row r="296" spans="22:24" x14ac:dyDescent="0.4">
      <c r="V296" t="str" cm="1">
        <f t="array" aca="1" ref="V296" ca="1">IFERROR(INT(IF(VALUE(U296)=335370,_xlfn.LET(_xlpm.meika,INDEX(INDIRECT(Sheet2!$W$2&amp;"I"&amp;Sheet2!D296&amp;":P"&amp;Sheet2!D296),MATCH("在庫あり*",INDIRECT(Sheet2!$W$2&amp;"I"&amp;Sheet2!D296&amp;":P"&amp;Sheet2!D296),0)-1),_xlpm.con,MIN(A296,6),_xlpm.kakaku,_xlfn.XLOOKUP(_xlpm.meika,INDIRECT(Sheet2!$W$2&amp;"H"&amp;Sheet2!B296&amp;":H"&amp;Sheet2!D296),INDIRECT(Sheet2!$W$2&amp;"F"&amp;Sheet2!B296&amp;":F"&amp;Sheet2!D296),"",0,1),(_xlpm.kakaku+$T$2)/手数料),"")),"")</f>
        <v/>
      </c>
      <c r="X296" t="str" cm="1">
        <f t="array" aca="1" ref="X296" ca="1">IFERROR(IF(VALUE(U296)=335370,_xlfn.LET(_xlpm.con,MIN(A296,6),_xlpm.kakaku,_xlfn.XLOOKUP($Y$2:$Y$5&amp;$Z$2,INDIRECT(Sheet2!$W$2&amp;"H"&amp;Sheet2!B296&amp;":H"&amp;Sheet2!B296+_xlpm.con)&amp;INDIRECT(Sheet2!$W$2&amp;"G"&amp;Sheet2!B296&amp;":G"&amp;Sheet2!B296+_xlpm.con),INDIRECT(Sheet2!$W$2&amp;"F"&amp;Sheet2!B296&amp;":F"&amp;Sheet2!B296+_xlpm.con),"",0,1),INT(VALUE((IF(COUNT(_xlpm.kakaku)=1,_xlfn.TEXTJOIN("",,_xlpm.kakaku),LEFT(_xlfn.TEXTJOIN("/",,_xlpm.kakaku),FIND("/",_xlfn.TEXTJOIN("/",,_xlpm.kakaku))-1))+$T$2)/手数料))),""),"")</f>
        <v/>
      </c>
    </row>
    <row r="297" spans="22:24" x14ac:dyDescent="0.4">
      <c r="V297" t="str" cm="1">
        <f t="array" aca="1" ref="V297" ca="1">IFERROR(INT(IF(VALUE(U297)=335370,_xlfn.LET(_xlpm.meika,INDEX(INDIRECT(Sheet2!$W$2&amp;"I"&amp;Sheet2!D297&amp;":P"&amp;Sheet2!D297),MATCH("在庫あり*",INDIRECT(Sheet2!$W$2&amp;"I"&amp;Sheet2!D297&amp;":P"&amp;Sheet2!D297),0)-1),_xlpm.con,MIN(A297,6),_xlpm.kakaku,_xlfn.XLOOKUP(_xlpm.meika,INDIRECT(Sheet2!$W$2&amp;"H"&amp;Sheet2!B297&amp;":H"&amp;Sheet2!D297),INDIRECT(Sheet2!$W$2&amp;"F"&amp;Sheet2!B297&amp;":F"&amp;Sheet2!D297),"",0,1),(_xlpm.kakaku+$T$2)/手数料),"")),"")</f>
        <v/>
      </c>
      <c r="X297" t="str" cm="1">
        <f t="array" aca="1" ref="X297" ca="1">IFERROR(IF(VALUE(U297)=335370,_xlfn.LET(_xlpm.con,MIN(A297,6),_xlpm.kakaku,_xlfn.XLOOKUP($Y$2:$Y$5&amp;$Z$2,INDIRECT(Sheet2!$W$2&amp;"H"&amp;Sheet2!B297&amp;":H"&amp;Sheet2!B297+_xlpm.con)&amp;INDIRECT(Sheet2!$W$2&amp;"G"&amp;Sheet2!B297&amp;":G"&amp;Sheet2!B297+_xlpm.con),INDIRECT(Sheet2!$W$2&amp;"F"&amp;Sheet2!B297&amp;":F"&amp;Sheet2!B297+_xlpm.con),"",0,1),INT(VALUE((IF(COUNT(_xlpm.kakaku)=1,_xlfn.TEXTJOIN("",,_xlpm.kakaku),LEFT(_xlfn.TEXTJOIN("/",,_xlpm.kakaku),FIND("/",_xlfn.TEXTJOIN("/",,_xlpm.kakaku))-1))+$T$2)/手数料))),""),"")</f>
        <v/>
      </c>
    </row>
    <row r="298" spans="22:24" x14ac:dyDescent="0.4">
      <c r="V298" t="str" cm="1">
        <f t="array" aca="1" ref="V298" ca="1">IFERROR(INT(IF(VALUE(U298)=335370,_xlfn.LET(_xlpm.meika,INDEX(INDIRECT(Sheet2!$W$2&amp;"I"&amp;Sheet2!D298&amp;":P"&amp;Sheet2!D298),MATCH("在庫あり*",INDIRECT(Sheet2!$W$2&amp;"I"&amp;Sheet2!D298&amp;":P"&amp;Sheet2!D298),0)-1),_xlpm.con,MIN(A298,6),_xlpm.kakaku,_xlfn.XLOOKUP(_xlpm.meika,INDIRECT(Sheet2!$W$2&amp;"H"&amp;Sheet2!B298&amp;":H"&amp;Sheet2!D298),INDIRECT(Sheet2!$W$2&amp;"F"&amp;Sheet2!B298&amp;":F"&amp;Sheet2!D298),"",0,1),(_xlpm.kakaku+$T$2)/手数料),"")),"")</f>
        <v/>
      </c>
      <c r="X298" t="str" cm="1">
        <f t="array" aca="1" ref="X298" ca="1">IFERROR(IF(VALUE(U298)=335370,_xlfn.LET(_xlpm.con,MIN(A298,6),_xlpm.kakaku,_xlfn.XLOOKUP($Y$2:$Y$5&amp;$Z$2,INDIRECT(Sheet2!$W$2&amp;"H"&amp;Sheet2!B298&amp;":H"&amp;Sheet2!B298+_xlpm.con)&amp;INDIRECT(Sheet2!$W$2&amp;"G"&amp;Sheet2!B298&amp;":G"&amp;Sheet2!B298+_xlpm.con),INDIRECT(Sheet2!$W$2&amp;"F"&amp;Sheet2!B298&amp;":F"&amp;Sheet2!B298+_xlpm.con),"",0,1),INT(VALUE((IF(COUNT(_xlpm.kakaku)=1,_xlfn.TEXTJOIN("",,_xlpm.kakaku),LEFT(_xlfn.TEXTJOIN("/",,_xlpm.kakaku),FIND("/",_xlfn.TEXTJOIN("/",,_xlpm.kakaku))-1))+$T$2)/手数料))),""),"")</f>
        <v/>
      </c>
    </row>
    <row r="299" spans="22:24" x14ac:dyDescent="0.4">
      <c r="V299" t="str" cm="1">
        <f t="array" aca="1" ref="V299" ca="1">IFERROR(INT(IF(VALUE(U299)=335370,_xlfn.LET(_xlpm.meika,INDEX(INDIRECT(Sheet2!$W$2&amp;"I"&amp;Sheet2!D299&amp;":P"&amp;Sheet2!D299),MATCH("在庫あり*",INDIRECT(Sheet2!$W$2&amp;"I"&amp;Sheet2!D299&amp;":P"&amp;Sheet2!D299),0)-1),_xlpm.con,MIN(A299,6),_xlpm.kakaku,_xlfn.XLOOKUP(_xlpm.meika,INDIRECT(Sheet2!$W$2&amp;"H"&amp;Sheet2!B299&amp;":H"&amp;Sheet2!D299),INDIRECT(Sheet2!$W$2&amp;"F"&amp;Sheet2!B299&amp;":F"&amp;Sheet2!D299),"",0,1),(_xlpm.kakaku+$T$2)/手数料),"")),"")</f>
        <v/>
      </c>
      <c r="X299" t="str" cm="1">
        <f t="array" aca="1" ref="X299" ca="1">IFERROR(IF(VALUE(U299)=335370,_xlfn.LET(_xlpm.con,MIN(A299,6),_xlpm.kakaku,_xlfn.XLOOKUP($Y$2:$Y$5&amp;$Z$2,INDIRECT(Sheet2!$W$2&amp;"H"&amp;Sheet2!B299&amp;":H"&amp;Sheet2!B299+_xlpm.con)&amp;INDIRECT(Sheet2!$W$2&amp;"G"&amp;Sheet2!B299&amp;":G"&amp;Sheet2!B299+_xlpm.con),INDIRECT(Sheet2!$W$2&amp;"F"&amp;Sheet2!B299&amp;":F"&amp;Sheet2!B299+_xlpm.con),"",0,1),INT(VALUE((IF(COUNT(_xlpm.kakaku)=1,_xlfn.TEXTJOIN("",,_xlpm.kakaku),LEFT(_xlfn.TEXTJOIN("/",,_xlpm.kakaku),FIND("/",_xlfn.TEXTJOIN("/",,_xlpm.kakaku))-1))+$T$2)/手数料))),""),"")</f>
        <v/>
      </c>
    </row>
    <row r="300" spans="22:24" x14ac:dyDescent="0.4">
      <c r="V300" t="str" cm="1">
        <f t="array" aca="1" ref="V300" ca="1">IFERROR(INT(IF(VALUE(U300)=335370,_xlfn.LET(_xlpm.meika,INDEX(INDIRECT(Sheet2!$W$2&amp;"I"&amp;Sheet2!D300&amp;":P"&amp;Sheet2!D300),MATCH("在庫あり*",INDIRECT(Sheet2!$W$2&amp;"I"&amp;Sheet2!D300&amp;":P"&amp;Sheet2!D300),0)-1),_xlpm.con,MIN(A300,6),_xlpm.kakaku,_xlfn.XLOOKUP(_xlpm.meika,INDIRECT(Sheet2!$W$2&amp;"H"&amp;Sheet2!B300&amp;":H"&amp;Sheet2!D300),INDIRECT(Sheet2!$W$2&amp;"F"&amp;Sheet2!B300&amp;":F"&amp;Sheet2!D300),"",0,1),(_xlpm.kakaku+$T$2)/手数料),"")),"")</f>
        <v/>
      </c>
      <c r="X300" t="str" cm="1">
        <f t="array" aca="1" ref="X300" ca="1">IFERROR(IF(VALUE(U300)=335370,_xlfn.LET(_xlpm.con,MIN(A300,6),_xlpm.kakaku,_xlfn.XLOOKUP($Y$2:$Y$5&amp;$Z$2,INDIRECT(Sheet2!$W$2&amp;"H"&amp;Sheet2!B300&amp;":H"&amp;Sheet2!B300+_xlpm.con)&amp;INDIRECT(Sheet2!$W$2&amp;"G"&amp;Sheet2!B300&amp;":G"&amp;Sheet2!B300+_xlpm.con),INDIRECT(Sheet2!$W$2&amp;"F"&amp;Sheet2!B300&amp;":F"&amp;Sheet2!B300+_xlpm.con),"",0,1),INT(VALUE((IF(COUNT(_xlpm.kakaku)=1,_xlfn.TEXTJOIN("",,_xlpm.kakaku),LEFT(_xlfn.TEXTJOIN("/",,_xlpm.kakaku),FIND("/",_xlfn.TEXTJOIN("/",,_xlpm.kakaku))-1))+$T$2)/手数料))),""),"")</f>
        <v/>
      </c>
    </row>
    <row r="301" spans="22:24" x14ac:dyDescent="0.4">
      <c r="V301" t="str" cm="1">
        <f t="array" aca="1" ref="V301" ca="1">IFERROR(INT(IF(VALUE(U301)=335370,_xlfn.LET(_xlpm.meika,INDEX(INDIRECT(Sheet2!$W$2&amp;"I"&amp;Sheet2!D301&amp;":P"&amp;Sheet2!D301),MATCH("在庫あり*",INDIRECT(Sheet2!$W$2&amp;"I"&amp;Sheet2!D301&amp;":P"&amp;Sheet2!D301),0)-1),_xlpm.con,MIN(A301,6),_xlpm.kakaku,_xlfn.XLOOKUP(_xlpm.meika,INDIRECT(Sheet2!$W$2&amp;"H"&amp;Sheet2!B301&amp;":H"&amp;Sheet2!D301),INDIRECT(Sheet2!$W$2&amp;"F"&amp;Sheet2!B301&amp;":F"&amp;Sheet2!D301),"",0,1),(_xlpm.kakaku+$T$2)/手数料),"")),"")</f>
        <v/>
      </c>
      <c r="X301" t="str" cm="1">
        <f t="array" aca="1" ref="X301" ca="1">IFERROR(IF(VALUE(U301)=335370,_xlfn.LET(_xlpm.con,MIN(A301,6),_xlpm.kakaku,_xlfn.XLOOKUP($Y$2:$Y$5&amp;$Z$2,INDIRECT(Sheet2!$W$2&amp;"H"&amp;Sheet2!B301&amp;":H"&amp;Sheet2!B301+_xlpm.con)&amp;INDIRECT(Sheet2!$W$2&amp;"G"&amp;Sheet2!B301&amp;":G"&amp;Sheet2!B301+_xlpm.con),INDIRECT(Sheet2!$W$2&amp;"F"&amp;Sheet2!B301&amp;":F"&amp;Sheet2!B301+_xlpm.con),"",0,1),INT(VALUE((IF(COUNT(_xlpm.kakaku)=1,_xlfn.TEXTJOIN("",,_xlpm.kakaku),LEFT(_xlfn.TEXTJOIN("/",,_xlpm.kakaku),FIND("/",_xlfn.TEXTJOIN("/",,_xlpm.kakaku))-1))+$T$2)/手数料))),""),"")</f>
        <v/>
      </c>
    </row>
    <row r="302" spans="22:24" x14ac:dyDescent="0.4">
      <c r="V302" t="str" cm="1">
        <f t="array" aca="1" ref="V302" ca="1">IFERROR(INT(IF(VALUE(U302)=335370,_xlfn.LET(_xlpm.meika,INDEX(INDIRECT(Sheet2!$W$2&amp;"I"&amp;Sheet2!D302&amp;":P"&amp;Sheet2!D302),MATCH("在庫あり*",INDIRECT(Sheet2!$W$2&amp;"I"&amp;Sheet2!D302&amp;":P"&amp;Sheet2!D302),0)-1),_xlpm.con,MIN(A302,6),_xlpm.kakaku,_xlfn.XLOOKUP(_xlpm.meika,INDIRECT(Sheet2!$W$2&amp;"H"&amp;Sheet2!B302&amp;":H"&amp;Sheet2!D302),INDIRECT(Sheet2!$W$2&amp;"F"&amp;Sheet2!B302&amp;":F"&amp;Sheet2!D302),"",0,1),(_xlpm.kakaku+$T$2)/手数料),"")),"")</f>
        <v/>
      </c>
      <c r="X302" t="str" cm="1">
        <f t="array" aca="1" ref="X302" ca="1">IFERROR(IF(VALUE(U302)=335370,_xlfn.LET(_xlpm.con,MIN(A302,6),_xlpm.kakaku,_xlfn.XLOOKUP($Y$2:$Y$5&amp;$Z$2,INDIRECT(Sheet2!$W$2&amp;"H"&amp;Sheet2!B302&amp;":H"&amp;Sheet2!B302+_xlpm.con)&amp;INDIRECT(Sheet2!$W$2&amp;"G"&amp;Sheet2!B302&amp;":G"&amp;Sheet2!B302+_xlpm.con),INDIRECT(Sheet2!$W$2&amp;"F"&amp;Sheet2!B302&amp;":F"&amp;Sheet2!B302+_xlpm.con),"",0,1),INT(VALUE((IF(COUNT(_xlpm.kakaku)=1,_xlfn.TEXTJOIN("",,_xlpm.kakaku),LEFT(_xlfn.TEXTJOIN("/",,_xlpm.kakaku),FIND("/",_xlfn.TEXTJOIN("/",,_xlpm.kakaku))-1))+$T$2)/手数料))),""),"")</f>
        <v/>
      </c>
    </row>
    <row r="303" spans="22:24" x14ac:dyDescent="0.4">
      <c r="V303" t="str" cm="1">
        <f t="array" aca="1" ref="V303" ca="1">IFERROR(INT(IF(VALUE(U303)=335370,_xlfn.LET(_xlpm.meika,INDEX(INDIRECT(Sheet2!$W$2&amp;"I"&amp;Sheet2!D303&amp;":P"&amp;Sheet2!D303),MATCH("在庫あり*",INDIRECT(Sheet2!$W$2&amp;"I"&amp;Sheet2!D303&amp;":P"&amp;Sheet2!D303),0)-1),_xlpm.con,MIN(A303,6),_xlpm.kakaku,_xlfn.XLOOKUP(_xlpm.meika,INDIRECT(Sheet2!$W$2&amp;"H"&amp;Sheet2!B303&amp;":H"&amp;Sheet2!D303),INDIRECT(Sheet2!$W$2&amp;"F"&amp;Sheet2!B303&amp;":F"&amp;Sheet2!D303),"",0,1),(_xlpm.kakaku+$T$2)/手数料),"")),"")</f>
        <v/>
      </c>
      <c r="X303" t="str" cm="1">
        <f t="array" aca="1" ref="X303" ca="1">IFERROR(IF(VALUE(U303)=335370,_xlfn.LET(_xlpm.con,MIN(A303,6),_xlpm.kakaku,_xlfn.XLOOKUP($Y$2:$Y$5&amp;$Z$2,INDIRECT(Sheet2!$W$2&amp;"H"&amp;Sheet2!B303&amp;":H"&amp;Sheet2!B303+_xlpm.con)&amp;INDIRECT(Sheet2!$W$2&amp;"G"&amp;Sheet2!B303&amp;":G"&amp;Sheet2!B303+_xlpm.con),INDIRECT(Sheet2!$W$2&amp;"F"&amp;Sheet2!B303&amp;":F"&amp;Sheet2!B303+_xlpm.con),"",0,1),INT(VALUE((IF(COUNT(_xlpm.kakaku)=1,_xlfn.TEXTJOIN("",,_xlpm.kakaku),LEFT(_xlfn.TEXTJOIN("/",,_xlpm.kakaku),FIND("/",_xlfn.TEXTJOIN("/",,_xlpm.kakaku))-1))+$T$2)/手数料))),""),"")</f>
        <v/>
      </c>
    </row>
    <row r="304" spans="22:24" x14ac:dyDescent="0.4">
      <c r="V304" t="str" cm="1">
        <f t="array" aca="1" ref="V304" ca="1">IFERROR(INT(IF(VALUE(U304)=335370,_xlfn.LET(_xlpm.meika,INDEX(INDIRECT(Sheet2!$W$2&amp;"I"&amp;Sheet2!D304&amp;":P"&amp;Sheet2!D304),MATCH("在庫あり*",INDIRECT(Sheet2!$W$2&amp;"I"&amp;Sheet2!D304&amp;":P"&amp;Sheet2!D304),0)-1),_xlpm.con,MIN(A304,6),_xlpm.kakaku,_xlfn.XLOOKUP(_xlpm.meika,INDIRECT(Sheet2!$W$2&amp;"H"&amp;Sheet2!B304&amp;":H"&amp;Sheet2!D304),INDIRECT(Sheet2!$W$2&amp;"F"&amp;Sheet2!B304&amp;":F"&amp;Sheet2!D304),"",0,1),(_xlpm.kakaku+$T$2)/手数料),"")),"")</f>
        <v/>
      </c>
      <c r="X304" t="str" cm="1">
        <f t="array" aca="1" ref="X304" ca="1">IFERROR(IF(VALUE(U304)=335370,_xlfn.LET(_xlpm.con,MIN(A304,6),_xlpm.kakaku,_xlfn.XLOOKUP($Y$2:$Y$5&amp;$Z$2,INDIRECT(Sheet2!$W$2&amp;"H"&amp;Sheet2!B304&amp;":H"&amp;Sheet2!B304+_xlpm.con)&amp;INDIRECT(Sheet2!$W$2&amp;"G"&amp;Sheet2!B304&amp;":G"&amp;Sheet2!B304+_xlpm.con),INDIRECT(Sheet2!$W$2&amp;"F"&amp;Sheet2!B304&amp;":F"&amp;Sheet2!B304+_xlpm.con),"",0,1),INT(VALUE((IF(COUNT(_xlpm.kakaku)=1,_xlfn.TEXTJOIN("",,_xlpm.kakaku),LEFT(_xlfn.TEXTJOIN("/",,_xlpm.kakaku),FIND("/",_xlfn.TEXTJOIN("/",,_xlpm.kakaku))-1))+$T$2)/手数料))),""),"")</f>
        <v/>
      </c>
    </row>
    <row r="305" spans="22:24" x14ac:dyDescent="0.4">
      <c r="V305" t="str" cm="1">
        <f t="array" aca="1" ref="V305" ca="1">IFERROR(INT(IF(VALUE(U305)=335370,_xlfn.LET(_xlpm.meika,INDEX(INDIRECT(Sheet2!$W$2&amp;"I"&amp;Sheet2!D305&amp;":P"&amp;Sheet2!D305),MATCH("在庫あり*",INDIRECT(Sheet2!$W$2&amp;"I"&amp;Sheet2!D305&amp;":P"&amp;Sheet2!D305),0)-1),_xlpm.con,MIN(A305,6),_xlpm.kakaku,_xlfn.XLOOKUP(_xlpm.meika,INDIRECT(Sheet2!$W$2&amp;"H"&amp;Sheet2!B305&amp;":H"&amp;Sheet2!D305),INDIRECT(Sheet2!$W$2&amp;"F"&amp;Sheet2!B305&amp;":F"&amp;Sheet2!D305),"",0,1),(_xlpm.kakaku+$T$2)/手数料),"")),"")</f>
        <v/>
      </c>
      <c r="X305" t="str" cm="1">
        <f t="array" aca="1" ref="X305" ca="1">IFERROR(IF(VALUE(U305)=335370,_xlfn.LET(_xlpm.con,MIN(A305,6),_xlpm.kakaku,_xlfn.XLOOKUP($Y$2:$Y$5&amp;$Z$2,INDIRECT(Sheet2!$W$2&amp;"H"&amp;Sheet2!B305&amp;":H"&amp;Sheet2!B305+_xlpm.con)&amp;INDIRECT(Sheet2!$W$2&amp;"G"&amp;Sheet2!B305&amp;":G"&amp;Sheet2!B305+_xlpm.con),INDIRECT(Sheet2!$W$2&amp;"F"&amp;Sheet2!B305&amp;":F"&amp;Sheet2!B305+_xlpm.con),"",0,1),INT(VALUE((IF(COUNT(_xlpm.kakaku)=1,_xlfn.TEXTJOIN("",,_xlpm.kakaku),LEFT(_xlfn.TEXTJOIN("/",,_xlpm.kakaku),FIND("/",_xlfn.TEXTJOIN("/",,_xlpm.kakaku))-1))+$T$2)/手数料))),""),"")</f>
        <v/>
      </c>
    </row>
    <row r="306" spans="22:24" x14ac:dyDescent="0.4">
      <c r="V306" t="str" cm="1">
        <f t="array" aca="1" ref="V306" ca="1">IFERROR(INT(IF(VALUE(U306)=335370,_xlfn.LET(_xlpm.meika,INDEX(INDIRECT(Sheet2!$W$2&amp;"I"&amp;Sheet2!D306&amp;":P"&amp;Sheet2!D306),MATCH("在庫あり*",INDIRECT(Sheet2!$W$2&amp;"I"&amp;Sheet2!D306&amp;":P"&amp;Sheet2!D306),0)-1),_xlpm.con,MIN(A306,6),_xlpm.kakaku,_xlfn.XLOOKUP(_xlpm.meika,INDIRECT(Sheet2!$W$2&amp;"H"&amp;Sheet2!B306&amp;":H"&amp;Sheet2!D306),INDIRECT(Sheet2!$W$2&amp;"F"&amp;Sheet2!B306&amp;":F"&amp;Sheet2!D306),"",0,1),(_xlpm.kakaku+$T$2)/手数料),"")),"")</f>
        <v/>
      </c>
      <c r="X306" t="str" cm="1">
        <f t="array" aca="1" ref="X306" ca="1">IFERROR(IF(VALUE(U306)=335370,_xlfn.LET(_xlpm.con,MIN(A306,6),_xlpm.kakaku,_xlfn.XLOOKUP($Y$2:$Y$5&amp;$Z$2,INDIRECT(Sheet2!$W$2&amp;"H"&amp;Sheet2!B306&amp;":H"&amp;Sheet2!B306+_xlpm.con)&amp;INDIRECT(Sheet2!$W$2&amp;"G"&amp;Sheet2!B306&amp;":G"&amp;Sheet2!B306+_xlpm.con),INDIRECT(Sheet2!$W$2&amp;"F"&amp;Sheet2!B306&amp;":F"&amp;Sheet2!B306+_xlpm.con),"",0,1),INT(VALUE((IF(COUNT(_xlpm.kakaku)=1,_xlfn.TEXTJOIN("",,_xlpm.kakaku),LEFT(_xlfn.TEXTJOIN("/",,_xlpm.kakaku),FIND("/",_xlfn.TEXTJOIN("/",,_xlpm.kakaku))-1))+$T$2)/手数料))),""),"")</f>
        <v/>
      </c>
    </row>
    <row r="307" spans="22:24" x14ac:dyDescent="0.4">
      <c r="V307" t="str" cm="1">
        <f t="array" aca="1" ref="V307" ca="1">IFERROR(INT(IF(VALUE(U307)=335370,_xlfn.LET(_xlpm.meika,INDEX(INDIRECT(Sheet2!$W$2&amp;"I"&amp;Sheet2!D307&amp;":P"&amp;Sheet2!D307),MATCH("在庫あり*",INDIRECT(Sheet2!$W$2&amp;"I"&amp;Sheet2!D307&amp;":P"&amp;Sheet2!D307),0)-1),_xlpm.con,MIN(A307,6),_xlpm.kakaku,_xlfn.XLOOKUP(_xlpm.meika,INDIRECT(Sheet2!$W$2&amp;"H"&amp;Sheet2!B307&amp;":H"&amp;Sheet2!D307),INDIRECT(Sheet2!$W$2&amp;"F"&amp;Sheet2!B307&amp;":F"&amp;Sheet2!D307),"",0,1),(_xlpm.kakaku+$T$2)/手数料),"")),"")</f>
        <v/>
      </c>
      <c r="X307" t="str" cm="1">
        <f t="array" aca="1" ref="X307" ca="1">IFERROR(IF(VALUE(U307)=335370,_xlfn.LET(_xlpm.con,MIN(A307,6),_xlpm.kakaku,_xlfn.XLOOKUP($Y$2:$Y$5&amp;$Z$2,INDIRECT(Sheet2!$W$2&amp;"H"&amp;Sheet2!B307&amp;":H"&amp;Sheet2!B307+_xlpm.con)&amp;INDIRECT(Sheet2!$W$2&amp;"G"&amp;Sheet2!B307&amp;":G"&amp;Sheet2!B307+_xlpm.con),INDIRECT(Sheet2!$W$2&amp;"F"&amp;Sheet2!B307&amp;":F"&amp;Sheet2!B307+_xlpm.con),"",0,1),INT(VALUE((IF(COUNT(_xlpm.kakaku)=1,_xlfn.TEXTJOIN("",,_xlpm.kakaku),LEFT(_xlfn.TEXTJOIN("/",,_xlpm.kakaku),FIND("/",_xlfn.TEXTJOIN("/",,_xlpm.kakaku))-1))+$T$2)/手数料))),""),"")</f>
        <v/>
      </c>
    </row>
    <row r="308" spans="22:24" x14ac:dyDescent="0.4">
      <c r="V308" t="str" cm="1">
        <f t="array" aca="1" ref="V308" ca="1">IFERROR(INT(IF(VALUE(U308)=335370,_xlfn.LET(_xlpm.meika,INDEX(INDIRECT(Sheet2!$W$2&amp;"I"&amp;Sheet2!D308&amp;":P"&amp;Sheet2!D308),MATCH("在庫あり*",INDIRECT(Sheet2!$W$2&amp;"I"&amp;Sheet2!D308&amp;":P"&amp;Sheet2!D308),0)-1),_xlpm.con,MIN(A308,6),_xlpm.kakaku,_xlfn.XLOOKUP(_xlpm.meika,INDIRECT(Sheet2!$W$2&amp;"H"&amp;Sheet2!B308&amp;":H"&amp;Sheet2!D308),INDIRECT(Sheet2!$W$2&amp;"F"&amp;Sheet2!B308&amp;":F"&amp;Sheet2!D308),"",0,1),(_xlpm.kakaku+$T$2)/手数料),"")),"")</f>
        <v/>
      </c>
      <c r="X308" t="str" cm="1">
        <f t="array" aca="1" ref="X308" ca="1">IFERROR(IF(VALUE(U308)=335370,_xlfn.LET(_xlpm.con,MIN(A308,6),_xlpm.kakaku,_xlfn.XLOOKUP($Y$2:$Y$5&amp;$Z$2,INDIRECT(Sheet2!$W$2&amp;"H"&amp;Sheet2!B308&amp;":H"&amp;Sheet2!B308+_xlpm.con)&amp;INDIRECT(Sheet2!$W$2&amp;"G"&amp;Sheet2!B308&amp;":G"&amp;Sheet2!B308+_xlpm.con),INDIRECT(Sheet2!$W$2&amp;"F"&amp;Sheet2!B308&amp;":F"&amp;Sheet2!B308+_xlpm.con),"",0,1),INT(VALUE((IF(COUNT(_xlpm.kakaku)=1,_xlfn.TEXTJOIN("",,_xlpm.kakaku),LEFT(_xlfn.TEXTJOIN("/",,_xlpm.kakaku),FIND("/",_xlfn.TEXTJOIN("/",,_xlpm.kakaku))-1))+$T$2)/手数料))),""),"")</f>
        <v/>
      </c>
    </row>
    <row r="309" spans="22:24" x14ac:dyDescent="0.4">
      <c r="V309" t="str" cm="1">
        <f t="array" aca="1" ref="V309" ca="1">IFERROR(INT(IF(VALUE(U309)=335370,_xlfn.LET(_xlpm.meika,INDEX(INDIRECT(Sheet2!$W$2&amp;"I"&amp;Sheet2!D309&amp;":P"&amp;Sheet2!D309),MATCH("在庫あり*",INDIRECT(Sheet2!$W$2&amp;"I"&amp;Sheet2!D309&amp;":P"&amp;Sheet2!D309),0)-1),_xlpm.con,MIN(A309,6),_xlpm.kakaku,_xlfn.XLOOKUP(_xlpm.meika,INDIRECT(Sheet2!$W$2&amp;"H"&amp;Sheet2!B309&amp;":H"&amp;Sheet2!D309),INDIRECT(Sheet2!$W$2&amp;"F"&amp;Sheet2!B309&amp;":F"&amp;Sheet2!D309),"",0,1),(_xlpm.kakaku+$T$2)/手数料),"")),"")</f>
        <v/>
      </c>
      <c r="X309" t="str" cm="1">
        <f t="array" aca="1" ref="X309" ca="1">IFERROR(IF(VALUE(U309)=335370,_xlfn.LET(_xlpm.con,MIN(A309,6),_xlpm.kakaku,_xlfn.XLOOKUP($Y$2:$Y$5&amp;$Z$2,INDIRECT(Sheet2!$W$2&amp;"H"&amp;Sheet2!B309&amp;":H"&amp;Sheet2!B309+_xlpm.con)&amp;INDIRECT(Sheet2!$W$2&amp;"G"&amp;Sheet2!B309&amp;":G"&amp;Sheet2!B309+_xlpm.con),INDIRECT(Sheet2!$W$2&amp;"F"&amp;Sheet2!B309&amp;":F"&amp;Sheet2!B309+_xlpm.con),"",0,1),INT(VALUE((IF(COUNT(_xlpm.kakaku)=1,_xlfn.TEXTJOIN("",,_xlpm.kakaku),LEFT(_xlfn.TEXTJOIN("/",,_xlpm.kakaku),FIND("/",_xlfn.TEXTJOIN("/",,_xlpm.kakaku))-1))+$T$2)/手数料))),""),"")</f>
        <v/>
      </c>
    </row>
    <row r="310" spans="22:24" x14ac:dyDescent="0.4">
      <c r="V310" t="str" cm="1">
        <f t="array" aca="1" ref="V310" ca="1">IFERROR(INT(IF(VALUE(U310)=335370,_xlfn.LET(_xlpm.meika,INDEX(INDIRECT(Sheet2!$W$2&amp;"I"&amp;Sheet2!D310&amp;":P"&amp;Sheet2!D310),MATCH("在庫あり*",INDIRECT(Sheet2!$W$2&amp;"I"&amp;Sheet2!D310&amp;":P"&amp;Sheet2!D310),0)-1),_xlpm.con,MIN(A310,6),_xlpm.kakaku,_xlfn.XLOOKUP(_xlpm.meika,INDIRECT(Sheet2!$W$2&amp;"H"&amp;Sheet2!B310&amp;":H"&amp;Sheet2!D310),INDIRECT(Sheet2!$W$2&amp;"F"&amp;Sheet2!B310&amp;":F"&amp;Sheet2!D310),"",0,1),(_xlpm.kakaku+$T$2)/手数料),"")),"")</f>
        <v/>
      </c>
      <c r="X310" t="str" cm="1">
        <f t="array" aca="1" ref="X310" ca="1">IFERROR(IF(VALUE(U310)=335370,_xlfn.LET(_xlpm.con,MIN(A310,6),_xlpm.kakaku,_xlfn.XLOOKUP($Y$2:$Y$5&amp;$Z$2,INDIRECT(Sheet2!$W$2&amp;"H"&amp;Sheet2!B310&amp;":H"&amp;Sheet2!B310+_xlpm.con)&amp;INDIRECT(Sheet2!$W$2&amp;"G"&amp;Sheet2!B310&amp;":G"&amp;Sheet2!B310+_xlpm.con),INDIRECT(Sheet2!$W$2&amp;"F"&amp;Sheet2!B310&amp;":F"&amp;Sheet2!B310+_xlpm.con),"",0,1),INT(VALUE((IF(COUNT(_xlpm.kakaku)=1,_xlfn.TEXTJOIN("",,_xlpm.kakaku),LEFT(_xlfn.TEXTJOIN("/",,_xlpm.kakaku),FIND("/",_xlfn.TEXTJOIN("/",,_xlpm.kakaku))-1))+$T$2)/手数料))),""),"")</f>
        <v/>
      </c>
    </row>
    <row r="311" spans="22:24" x14ac:dyDescent="0.4">
      <c r="V311" t="str" cm="1">
        <f t="array" aca="1" ref="V311" ca="1">IFERROR(INT(IF(VALUE(U311)=335370,_xlfn.LET(_xlpm.meika,INDEX(INDIRECT(Sheet2!$W$2&amp;"I"&amp;Sheet2!D311&amp;":P"&amp;Sheet2!D311),MATCH("在庫あり*",INDIRECT(Sheet2!$W$2&amp;"I"&amp;Sheet2!D311&amp;":P"&amp;Sheet2!D311),0)-1),_xlpm.con,MIN(A311,6),_xlpm.kakaku,_xlfn.XLOOKUP(_xlpm.meika,INDIRECT(Sheet2!$W$2&amp;"H"&amp;Sheet2!B311&amp;":H"&amp;Sheet2!D311),INDIRECT(Sheet2!$W$2&amp;"F"&amp;Sheet2!B311&amp;":F"&amp;Sheet2!D311),"",0,1),(_xlpm.kakaku+$T$2)/手数料),"")),"")</f>
        <v/>
      </c>
      <c r="X311" t="str" cm="1">
        <f t="array" aca="1" ref="X311" ca="1">IFERROR(IF(VALUE(U311)=335370,_xlfn.LET(_xlpm.con,MIN(A311,6),_xlpm.kakaku,_xlfn.XLOOKUP($Y$2:$Y$5&amp;$Z$2,INDIRECT(Sheet2!$W$2&amp;"H"&amp;Sheet2!B311&amp;":H"&amp;Sheet2!B311+_xlpm.con)&amp;INDIRECT(Sheet2!$W$2&amp;"G"&amp;Sheet2!B311&amp;":G"&amp;Sheet2!B311+_xlpm.con),INDIRECT(Sheet2!$W$2&amp;"F"&amp;Sheet2!B311&amp;":F"&amp;Sheet2!B311+_xlpm.con),"",0,1),INT(VALUE((IF(COUNT(_xlpm.kakaku)=1,_xlfn.TEXTJOIN("",,_xlpm.kakaku),LEFT(_xlfn.TEXTJOIN("/",,_xlpm.kakaku),FIND("/",_xlfn.TEXTJOIN("/",,_xlpm.kakaku))-1))+$T$2)/手数料))),""),"")</f>
        <v/>
      </c>
    </row>
    <row r="312" spans="22:24" x14ac:dyDescent="0.4">
      <c r="V312" t="str" cm="1">
        <f t="array" aca="1" ref="V312" ca="1">IFERROR(INT(IF(VALUE(U312)=335370,_xlfn.LET(_xlpm.meika,INDEX(INDIRECT(Sheet2!$W$2&amp;"I"&amp;Sheet2!D312&amp;":P"&amp;Sheet2!D312),MATCH("在庫あり*",INDIRECT(Sheet2!$W$2&amp;"I"&amp;Sheet2!D312&amp;":P"&amp;Sheet2!D312),0)-1),_xlpm.con,MIN(A312,6),_xlpm.kakaku,_xlfn.XLOOKUP(_xlpm.meika,INDIRECT(Sheet2!$W$2&amp;"H"&amp;Sheet2!B312&amp;":H"&amp;Sheet2!D312),INDIRECT(Sheet2!$W$2&amp;"F"&amp;Sheet2!B312&amp;":F"&amp;Sheet2!D312),"",0,1),(_xlpm.kakaku+$T$2)/手数料),"")),"")</f>
        <v/>
      </c>
      <c r="X312" t="str" cm="1">
        <f t="array" aca="1" ref="X312" ca="1">IFERROR(IF(VALUE(U312)=335370,_xlfn.LET(_xlpm.con,MIN(A312,6),_xlpm.kakaku,_xlfn.XLOOKUP($Y$2:$Y$5&amp;$Z$2,INDIRECT(Sheet2!$W$2&amp;"H"&amp;Sheet2!B312&amp;":H"&amp;Sheet2!B312+_xlpm.con)&amp;INDIRECT(Sheet2!$W$2&amp;"G"&amp;Sheet2!B312&amp;":G"&amp;Sheet2!B312+_xlpm.con),INDIRECT(Sheet2!$W$2&amp;"F"&amp;Sheet2!B312&amp;":F"&amp;Sheet2!B312+_xlpm.con),"",0,1),INT(VALUE((IF(COUNT(_xlpm.kakaku)=1,_xlfn.TEXTJOIN("",,_xlpm.kakaku),LEFT(_xlfn.TEXTJOIN("/",,_xlpm.kakaku),FIND("/",_xlfn.TEXTJOIN("/",,_xlpm.kakaku))-1))+$T$2)/手数料))),""),"")</f>
        <v/>
      </c>
    </row>
    <row r="313" spans="22:24" x14ac:dyDescent="0.4">
      <c r="V313" t="str" cm="1">
        <f t="array" aca="1" ref="V313" ca="1">IFERROR(INT(IF(VALUE(U313)=335370,_xlfn.LET(_xlpm.meika,INDEX(INDIRECT(Sheet2!$W$2&amp;"I"&amp;Sheet2!D313&amp;":P"&amp;Sheet2!D313),MATCH("在庫あり*",INDIRECT(Sheet2!$W$2&amp;"I"&amp;Sheet2!D313&amp;":P"&amp;Sheet2!D313),0)-1),_xlpm.con,MIN(A313,6),_xlpm.kakaku,_xlfn.XLOOKUP(_xlpm.meika,INDIRECT(Sheet2!$W$2&amp;"H"&amp;Sheet2!B313&amp;":H"&amp;Sheet2!D313),INDIRECT(Sheet2!$W$2&amp;"F"&amp;Sheet2!B313&amp;":F"&amp;Sheet2!D313),"",0,1),(_xlpm.kakaku+$T$2)/手数料),"")),"")</f>
        <v/>
      </c>
      <c r="X313" t="str" cm="1">
        <f t="array" aca="1" ref="X313" ca="1">IFERROR(IF(VALUE(U313)=335370,_xlfn.LET(_xlpm.con,MIN(A313,6),_xlpm.kakaku,_xlfn.XLOOKUP($Y$2:$Y$5&amp;$Z$2,INDIRECT(Sheet2!$W$2&amp;"H"&amp;Sheet2!B313&amp;":H"&amp;Sheet2!B313+_xlpm.con)&amp;INDIRECT(Sheet2!$W$2&amp;"G"&amp;Sheet2!B313&amp;":G"&amp;Sheet2!B313+_xlpm.con),INDIRECT(Sheet2!$W$2&amp;"F"&amp;Sheet2!B313&amp;":F"&amp;Sheet2!B313+_xlpm.con),"",0,1),INT(VALUE((IF(COUNT(_xlpm.kakaku)=1,_xlfn.TEXTJOIN("",,_xlpm.kakaku),LEFT(_xlfn.TEXTJOIN("/",,_xlpm.kakaku),FIND("/",_xlfn.TEXTJOIN("/",,_xlpm.kakaku))-1))+$T$2)/手数料))),""),"")</f>
        <v/>
      </c>
    </row>
    <row r="314" spans="22:24" x14ac:dyDescent="0.4">
      <c r="V314" t="str" cm="1">
        <f t="array" aca="1" ref="V314" ca="1">IFERROR(INT(IF(VALUE(U314)=335370,_xlfn.LET(_xlpm.meika,INDEX(INDIRECT(Sheet2!$W$2&amp;"I"&amp;Sheet2!D314&amp;":P"&amp;Sheet2!D314),MATCH("在庫あり*",INDIRECT(Sheet2!$W$2&amp;"I"&amp;Sheet2!D314&amp;":P"&amp;Sheet2!D314),0)-1),_xlpm.con,MIN(A314,6),_xlpm.kakaku,_xlfn.XLOOKUP(_xlpm.meika,INDIRECT(Sheet2!$W$2&amp;"H"&amp;Sheet2!B314&amp;":H"&amp;Sheet2!D314),INDIRECT(Sheet2!$W$2&amp;"F"&amp;Sheet2!B314&amp;":F"&amp;Sheet2!D314),"",0,1),(_xlpm.kakaku+$T$2)/手数料),"")),"")</f>
        <v/>
      </c>
      <c r="X314" t="str" cm="1">
        <f t="array" aca="1" ref="X314" ca="1">IFERROR(IF(VALUE(U314)=335370,_xlfn.LET(_xlpm.con,MIN(A314,6),_xlpm.kakaku,_xlfn.XLOOKUP($Y$2:$Y$5&amp;$Z$2,INDIRECT(Sheet2!$W$2&amp;"H"&amp;Sheet2!B314&amp;":H"&amp;Sheet2!B314+_xlpm.con)&amp;INDIRECT(Sheet2!$W$2&amp;"G"&amp;Sheet2!B314&amp;":G"&amp;Sheet2!B314+_xlpm.con),INDIRECT(Sheet2!$W$2&amp;"F"&amp;Sheet2!B314&amp;":F"&amp;Sheet2!B314+_xlpm.con),"",0,1),INT(VALUE((IF(COUNT(_xlpm.kakaku)=1,_xlfn.TEXTJOIN("",,_xlpm.kakaku),LEFT(_xlfn.TEXTJOIN("/",,_xlpm.kakaku),FIND("/",_xlfn.TEXTJOIN("/",,_xlpm.kakaku))-1))+$T$2)/手数料))),""),"")</f>
        <v/>
      </c>
    </row>
    <row r="315" spans="22:24" x14ac:dyDescent="0.4">
      <c r="V315" t="str" cm="1">
        <f t="array" aca="1" ref="V315" ca="1">IFERROR(INT(IF(VALUE(U315)=335370,_xlfn.LET(_xlpm.meika,INDEX(INDIRECT(Sheet2!$W$2&amp;"I"&amp;Sheet2!D315&amp;":P"&amp;Sheet2!D315),MATCH("在庫あり*",INDIRECT(Sheet2!$W$2&amp;"I"&amp;Sheet2!D315&amp;":P"&amp;Sheet2!D315),0)-1),_xlpm.con,MIN(A315,6),_xlpm.kakaku,_xlfn.XLOOKUP(_xlpm.meika,INDIRECT(Sheet2!$W$2&amp;"H"&amp;Sheet2!B315&amp;":H"&amp;Sheet2!D315),INDIRECT(Sheet2!$W$2&amp;"F"&amp;Sheet2!B315&amp;":F"&amp;Sheet2!D315),"",0,1),(_xlpm.kakaku+$T$2)/手数料),"")),"")</f>
        <v/>
      </c>
      <c r="X315" t="str" cm="1">
        <f t="array" aca="1" ref="X315" ca="1">IFERROR(IF(VALUE(U315)=335370,_xlfn.LET(_xlpm.con,MIN(A315,6),_xlpm.kakaku,_xlfn.XLOOKUP($Y$2:$Y$5&amp;$Z$2,INDIRECT(Sheet2!$W$2&amp;"H"&amp;Sheet2!B315&amp;":H"&amp;Sheet2!B315+_xlpm.con)&amp;INDIRECT(Sheet2!$W$2&amp;"G"&amp;Sheet2!B315&amp;":G"&amp;Sheet2!B315+_xlpm.con),INDIRECT(Sheet2!$W$2&amp;"F"&amp;Sheet2!B315&amp;":F"&amp;Sheet2!B315+_xlpm.con),"",0,1),INT(VALUE((IF(COUNT(_xlpm.kakaku)=1,_xlfn.TEXTJOIN("",,_xlpm.kakaku),LEFT(_xlfn.TEXTJOIN("/",,_xlpm.kakaku),FIND("/",_xlfn.TEXTJOIN("/",,_xlpm.kakaku))-1))+$T$2)/手数料))),""),"")</f>
        <v/>
      </c>
    </row>
    <row r="316" spans="22:24" x14ac:dyDescent="0.4">
      <c r="V316" t="str" cm="1">
        <f t="array" aca="1" ref="V316" ca="1">IFERROR(INT(IF(VALUE(U316)=335370,_xlfn.LET(_xlpm.meika,INDEX(INDIRECT(Sheet2!$W$2&amp;"I"&amp;Sheet2!D316&amp;":P"&amp;Sheet2!D316),MATCH("在庫あり*",INDIRECT(Sheet2!$W$2&amp;"I"&amp;Sheet2!D316&amp;":P"&amp;Sheet2!D316),0)-1),_xlpm.con,MIN(A316,6),_xlpm.kakaku,_xlfn.XLOOKUP(_xlpm.meika,INDIRECT(Sheet2!$W$2&amp;"H"&amp;Sheet2!B316&amp;":H"&amp;Sheet2!D316),INDIRECT(Sheet2!$W$2&amp;"F"&amp;Sheet2!B316&amp;":F"&amp;Sheet2!D316),"",0,1),(_xlpm.kakaku+$T$2)/手数料),"")),"")</f>
        <v/>
      </c>
      <c r="X316" t="str" cm="1">
        <f t="array" aca="1" ref="X316" ca="1">IFERROR(IF(VALUE(U316)=335370,_xlfn.LET(_xlpm.con,MIN(A316,6),_xlpm.kakaku,_xlfn.XLOOKUP($Y$2:$Y$5&amp;$Z$2,INDIRECT(Sheet2!$W$2&amp;"H"&amp;Sheet2!B316&amp;":H"&amp;Sheet2!B316+_xlpm.con)&amp;INDIRECT(Sheet2!$W$2&amp;"G"&amp;Sheet2!B316&amp;":G"&amp;Sheet2!B316+_xlpm.con),INDIRECT(Sheet2!$W$2&amp;"F"&amp;Sheet2!B316&amp;":F"&amp;Sheet2!B316+_xlpm.con),"",0,1),INT(VALUE((IF(COUNT(_xlpm.kakaku)=1,_xlfn.TEXTJOIN("",,_xlpm.kakaku),LEFT(_xlfn.TEXTJOIN("/",,_xlpm.kakaku),FIND("/",_xlfn.TEXTJOIN("/",,_xlpm.kakaku))-1))+$T$2)/手数料))),""),"")</f>
        <v/>
      </c>
    </row>
    <row r="317" spans="22:24" x14ac:dyDescent="0.4">
      <c r="V317" t="str" cm="1">
        <f t="array" aca="1" ref="V317" ca="1">IFERROR(INT(IF(VALUE(U317)=335370,_xlfn.LET(_xlpm.meika,INDEX(INDIRECT(Sheet2!$W$2&amp;"I"&amp;Sheet2!D317&amp;":P"&amp;Sheet2!D317),MATCH("在庫あり*",INDIRECT(Sheet2!$W$2&amp;"I"&amp;Sheet2!D317&amp;":P"&amp;Sheet2!D317),0)-1),_xlpm.con,MIN(A317,6),_xlpm.kakaku,_xlfn.XLOOKUP(_xlpm.meika,INDIRECT(Sheet2!$W$2&amp;"H"&amp;Sheet2!B317&amp;":H"&amp;Sheet2!D317),INDIRECT(Sheet2!$W$2&amp;"F"&amp;Sheet2!B317&amp;":F"&amp;Sheet2!D317),"",0,1),(_xlpm.kakaku+$T$2)/手数料),"")),"")</f>
        <v/>
      </c>
      <c r="X317" t="str" cm="1">
        <f t="array" aca="1" ref="X317" ca="1">IFERROR(IF(VALUE(U317)=335370,_xlfn.LET(_xlpm.con,MIN(A317,6),_xlpm.kakaku,_xlfn.XLOOKUP($Y$2:$Y$5&amp;$Z$2,INDIRECT(Sheet2!$W$2&amp;"H"&amp;Sheet2!B317&amp;":H"&amp;Sheet2!B317+_xlpm.con)&amp;INDIRECT(Sheet2!$W$2&amp;"G"&amp;Sheet2!B317&amp;":G"&amp;Sheet2!B317+_xlpm.con),INDIRECT(Sheet2!$W$2&amp;"F"&amp;Sheet2!B317&amp;":F"&amp;Sheet2!B317+_xlpm.con),"",0,1),INT(VALUE((IF(COUNT(_xlpm.kakaku)=1,_xlfn.TEXTJOIN("",,_xlpm.kakaku),LEFT(_xlfn.TEXTJOIN("/",,_xlpm.kakaku),FIND("/",_xlfn.TEXTJOIN("/",,_xlpm.kakaku))-1))+$T$2)/手数料))),""),"")</f>
        <v/>
      </c>
    </row>
    <row r="318" spans="22:24" x14ac:dyDescent="0.4">
      <c r="V318" t="str" cm="1">
        <f t="array" aca="1" ref="V318" ca="1">IFERROR(INT(IF(VALUE(U318)=335370,_xlfn.LET(_xlpm.meika,INDEX(INDIRECT(Sheet2!$W$2&amp;"I"&amp;Sheet2!D318&amp;":P"&amp;Sheet2!D318),MATCH("在庫あり*",INDIRECT(Sheet2!$W$2&amp;"I"&amp;Sheet2!D318&amp;":P"&amp;Sheet2!D318),0)-1),_xlpm.con,MIN(A318,6),_xlpm.kakaku,_xlfn.XLOOKUP(_xlpm.meika,INDIRECT(Sheet2!$W$2&amp;"H"&amp;Sheet2!B318&amp;":H"&amp;Sheet2!D318),INDIRECT(Sheet2!$W$2&amp;"F"&amp;Sheet2!B318&amp;":F"&amp;Sheet2!D318),"",0,1),(_xlpm.kakaku+$T$2)/手数料),"")),"")</f>
        <v/>
      </c>
      <c r="X318" t="str" cm="1">
        <f t="array" aca="1" ref="X318" ca="1">IFERROR(IF(VALUE(U318)=335370,_xlfn.LET(_xlpm.con,MIN(A318,6),_xlpm.kakaku,_xlfn.XLOOKUP($Y$2:$Y$5&amp;$Z$2,INDIRECT(Sheet2!$W$2&amp;"H"&amp;Sheet2!B318&amp;":H"&amp;Sheet2!B318+_xlpm.con)&amp;INDIRECT(Sheet2!$W$2&amp;"G"&amp;Sheet2!B318&amp;":G"&amp;Sheet2!B318+_xlpm.con),INDIRECT(Sheet2!$W$2&amp;"F"&amp;Sheet2!B318&amp;":F"&amp;Sheet2!B318+_xlpm.con),"",0,1),INT(VALUE((IF(COUNT(_xlpm.kakaku)=1,_xlfn.TEXTJOIN("",,_xlpm.kakaku),LEFT(_xlfn.TEXTJOIN("/",,_xlpm.kakaku),FIND("/",_xlfn.TEXTJOIN("/",,_xlpm.kakaku))-1))+$T$2)/手数料))),""),"")</f>
        <v/>
      </c>
    </row>
    <row r="319" spans="22:24" x14ac:dyDescent="0.4">
      <c r="V319" t="str" cm="1">
        <f t="array" aca="1" ref="V319" ca="1">IFERROR(INT(IF(VALUE(U319)=335370,_xlfn.LET(_xlpm.meika,INDEX(INDIRECT(Sheet2!$W$2&amp;"I"&amp;Sheet2!D319&amp;":P"&amp;Sheet2!D319),MATCH("在庫あり*",INDIRECT(Sheet2!$W$2&amp;"I"&amp;Sheet2!D319&amp;":P"&amp;Sheet2!D319),0)-1),_xlpm.con,MIN(A319,6),_xlpm.kakaku,_xlfn.XLOOKUP(_xlpm.meika,INDIRECT(Sheet2!$W$2&amp;"H"&amp;Sheet2!B319&amp;":H"&amp;Sheet2!D319),INDIRECT(Sheet2!$W$2&amp;"F"&amp;Sheet2!B319&amp;":F"&amp;Sheet2!D319),"",0,1),(_xlpm.kakaku+$T$2)/手数料),"")),"")</f>
        <v/>
      </c>
      <c r="X319" t="str" cm="1">
        <f t="array" aca="1" ref="X319" ca="1">IFERROR(IF(VALUE(U319)=335370,_xlfn.LET(_xlpm.con,MIN(A319,6),_xlpm.kakaku,_xlfn.XLOOKUP($Y$2:$Y$5&amp;$Z$2,INDIRECT(Sheet2!$W$2&amp;"H"&amp;Sheet2!B319&amp;":H"&amp;Sheet2!B319+_xlpm.con)&amp;INDIRECT(Sheet2!$W$2&amp;"G"&amp;Sheet2!B319&amp;":G"&amp;Sheet2!B319+_xlpm.con),INDIRECT(Sheet2!$W$2&amp;"F"&amp;Sheet2!B319&amp;":F"&amp;Sheet2!B319+_xlpm.con),"",0,1),INT(VALUE((IF(COUNT(_xlpm.kakaku)=1,_xlfn.TEXTJOIN("",,_xlpm.kakaku),LEFT(_xlfn.TEXTJOIN("/",,_xlpm.kakaku),FIND("/",_xlfn.TEXTJOIN("/",,_xlpm.kakaku))-1))+$T$2)/手数料))),""),"")</f>
        <v/>
      </c>
    </row>
    <row r="320" spans="22:24" x14ac:dyDescent="0.4">
      <c r="V320" t="str" cm="1">
        <f t="array" aca="1" ref="V320" ca="1">IFERROR(INT(IF(VALUE(U320)=335370,_xlfn.LET(_xlpm.meika,INDEX(INDIRECT(Sheet2!$W$2&amp;"I"&amp;Sheet2!D320&amp;":P"&amp;Sheet2!D320),MATCH("在庫あり*",INDIRECT(Sheet2!$W$2&amp;"I"&amp;Sheet2!D320&amp;":P"&amp;Sheet2!D320),0)-1),_xlpm.con,MIN(A320,6),_xlpm.kakaku,_xlfn.XLOOKUP(_xlpm.meika,INDIRECT(Sheet2!$W$2&amp;"H"&amp;Sheet2!B320&amp;":H"&amp;Sheet2!D320),INDIRECT(Sheet2!$W$2&amp;"F"&amp;Sheet2!B320&amp;":F"&amp;Sheet2!D320),"",0,1),(_xlpm.kakaku+$T$2)/手数料),"")),"")</f>
        <v/>
      </c>
      <c r="X320" t="str" cm="1">
        <f t="array" aca="1" ref="X320" ca="1">IFERROR(IF(VALUE(U320)=335370,_xlfn.LET(_xlpm.con,MIN(A320,6),_xlpm.kakaku,_xlfn.XLOOKUP($Y$2:$Y$5&amp;$Z$2,INDIRECT(Sheet2!$W$2&amp;"H"&amp;Sheet2!B320&amp;":H"&amp;Sheet2!B320+_xlpm.con)&amp;INDIRECT(Sheet2!$W$2&amp;"G"&amp;Sheet2!B320&amp;":G"&amp;Sheet2!B320+_xlpm.con),INDIRECT(Sheet2!$W$2&amp;"F"&amp;Sheet2!B320&amp;":F"&amp;Sheet2!B320+_xlpm.con),"",0,1),INT(VALUE((IF(COUNT(_xlpm.kakaku)=1,_xlfn.TEXTJOIN("",,_xlpm.kakaku),LEFT(_xlfn.TEXTJOIN("/",,_xlpm.kakaku),FIND("/",_xlfn.TEXTJOIN("/",,_xlpm.kakaku))-1))+$T$2)/手数料))),""),"")</f>
        <v/>
      </c>
    </row>
    <row r="321" spans="22:24" x14ac:dyDescent="0.4">
      <c r="V321" t="str" cm="1">
        <f t="array" aca="1" ref="V321" ca="1">IFERROR(INT(IF(VALUE(U321)=335370,_xlfn.LET(_xlpm.meika,INDEX(INDIRECT(Sheet2!$W$2&amp;"I"&amp;Sheet2!D321&amp;":P"&amp;Sheet2!D321),MATCH("在庫あり*",INDIRECT(Sheet2!$W$2&amp;"I"&amp;Sheet2!D321&amp;":P"&amp;Sheet2!D321),0)-1),_xlpm.con,MIN(A321,6),_xlpm.kakaku,_xlfn.XLOOKUP(_xlpm.meika,INDIRECT(Sheet2!$W$2&amp;"H"&amp;Sheet2!B321&amp;":H"&amp;Sheet2!D321),INDIRECT(Sheet2!$W$2&amp;"F"&amp;Sheet2!B321&amp;":F"&amp;Sheet2!D321),"",0,1),(_xlpm.kakaku+$T$2)/手数料),"")),"")</f>
        <v/>
      </c>
      <c r="X321" t="str" cm="1">
        <f t="array" aca="1" ref="X321" ca="1">IFERROR(IF(VALUE(U321)=335370,_xlfn.LET(_xlpm.con,MIN(A321,6),_xlpm.kakaku,_xlfn.XLOOKUP($Y$2:$Y$5&amp;$Z$2,INDIRECT(Sheet2!$W$2&amp;"H"&amp;Sheet2!B321&amp;":H"&amp;Sheet2!B321+_xlpm.con)&amp;INDIRECT(Sheet2!$W$2&amp;"G"&amp;Sheet2!B321&amp;":G"&amp;Sheet2!B321+_xlpm.con),INDIRECT(Sheet2!$W$2&amp;"F"&amp;Sheet2!B321&amp;":F"&amp;Sheet2!B321+_xlpm.con),"",0,1),INT(VALUE((IF(COUNT(_xlpm.kakaku)=1,_xlfn.TEXTJOIN("",,_xlpm.kakaku),LEFT(_xlfn.TEXTJOIN("/",,_xlpm.kakaku),FIND("/",_xlfn.TEXTJOIN("/",,_xlpm.kakaku))-1))+$T$2)/手数料))),""),"")</f>
        <v/>
      </c>
    </row>
    <row r="322" spans="22:24" x14ac:dyDescent="0.4">
      <c r="V322" t="str" cm="1">
        <f t="array" aca="1" ref="V322" ca="1">IFERROR(INT(IF(VALUE(U322)=335370,_xlfn.LET(_xlpm.meika,INDEX(INDIRECT(Sheet2!$W$2&amp;"I"&amp;Sheet2!D322&amp;":P"&amp;Sheet2!D322),MATCH("在庫あり*",INDIRECT(Sheet2!$W$2&amp;"I"&amp;Sheet2!D322&amp;":P"&amp;Sheet2!D322),0)-1),_xlpm.con,MIN(A322,6),_xlpm.kakaku,_xlfn.XLOOKUP(_xlpm.meika,INDIRECT(Sheet2!$W$2&amp;"H"&amp;Sheet2!B322&amp;":H"&amp;Sheet2!D322),INDIRECT(Sheet2!$W$2&amp;"F"&amp;Sheet2!B322&amp;":F"&amp;Sheet2!D322),"",0,1),(_xlpm.kakaku+$T$2)/手数料),"")),"")</f>
        <v/>
      </c>
      <c r="X322" t="str" cm="1">
        <f t="array" aca="1" ref="X322" ca="1">IFERROR(IF(VALUE(U322)=335370,_xlfn.LET(_xlpm.con,MIN(A322,6),_xlpm.kakaku,_xlfn.XLOOKUP($Y$2:$Y$5&amp;$Z$2,INDIRECT(Sheet2!$W$2&amp;"H"&amp;Sheet2!B322&amp;":H"&amp;Sheet2!B322+_xlpm.con)&amp;INDIRECT(Sheet2!$W$2&amp;"G"&amp;Sheet2!B322&amp;":G"&amp;Sheet2!B322+_xlpm.con),INDIRECT(Sheet2!$W$2&amp;"F"&amp;Sheet2!B322&amp;":F"&amp;Sheet2!B322+_xlpm.con),"",0,1),INT(VALUE((IF(COUNT(_xlpm.kakaku)=1,_xlfn.TEXTJOIN("",,_xlpm.kakaku),LEFT(_xlfn.TEXTJOIN("/",,_xlpm.kakaku),FIND("/",_xlfn.TEXTJOIN("/",,_xlpm.kakaku))-1))+$T$2)/手数料))),""),"")</f>
        <v/>
      </c>
    </row>
    <row r="323" spans="22:24" x14ac:dyDescent="0.4">
      <c r="V323" t="str" cm="1">
        <f t="array" aca="1" ref="V323" ca="1">IFERROR(INT(IF(VALUE(U323)=335370,_xlfn.LET(_xlpm.meika,INDEX(INDIRECT(Sheet2!$W$2&amp;"I"&amp;Sheet2!D323&amp;":P"&amp;Sheet2!D323),MATCH("在庫あり*",INDIRECT(Sheet2!$W$2&amp;"I"&amp;Sheet2!D323&amp;":P"&amp;Sheet2!D323),0)-1),_xlpm.con,MIN(A323,6),_xlpm.kakaku,_xlfn.XLOOKUP(_xlpm.meika,INDIRECT(Sheet2!$W$2&amp;"H"&amp;Sheet2!B323&amp;":H"&amp;Sheet2!D323),INDIRECT(Sheet2!$W$2&amp;"F"&amp;Sheet2!B323&amp;":F"&amp;Sheet2!D323),"",0,1),(_xlpm.kakaku+$T$2)/手数料),"")),"")</f>
        <v/>
      </c>
      <c r="X323" t="str" cm="1">
        <f t="array" aca="1" ref="X323" ca="1">IFERROR(IF(VALUE(U323)=335370,_xlfn.LET(_xlpm.con,MIN(A323,6),_xlpm.kakaku,_xlfn.XLOOKUP($Y$2:$Y$5&amp;$Z$2,INDIRECT(Sheet2!$W$2&amp;"H"&amp;Sheet2!B323&amp;":H"&amp;Sheet2!B323+_xlpm.con)&amp;INDIRECT(Sheet2!$W$2&amp;"G"&amp;Sheet2!B323&amp;":G"&amp;Sheet2!B323+_xlpm.con),INDIRECT(Sheet2!$W$2&amp;"F"&amp;Sheet2!B323&amp;":F"&amp;Sheet2!B323+_xlpm.con),"",0,1),INT(VALUE((IF(COUNT(_xlpm.kakaku)=1,_xlfn.TEXTJOIN("",,_xlpm.kakaku),LEFT(_xlfn.TEXTJOIN("/",,_xlpm.kakaku),FIND("/",_xlfn.TEXTJOIN("/",,_xlpm.kakaku))-1))+$T$2)/手数料))),""),"")</f>
        <v/>
      </c>
    </row>
    <row r="324" spans="22:24" x14ac:dyDescent="0.4">
      <c r="V324" t="str" cm="1">
        <f t="array" aca="1" ref="V324" ca="1">IFERROR(INT(IF(VALUE(U324)=335370,_xlfn.LET(_xlpm.meika,INDEX(INDIRECT(Sheet2!$W$2&amp;"I"&amp;Sheet2!D324&amp;":P"&amp;Sheet2!D324),MATCH("在庫あり*",INDIRECT(Sheet2!$W$2&amp;"I"&amp;Sheet2!D324&amp;":P"&amp;Sheet2!D324),0)-1),_xlpm.con,MIN(A324,6),_xlpm.kakaku,_xlfn.XLOOKUP(_xlpm.meika,INDIRECT(Sheet2!$W$2&amp;"H"&amp;Sheet2!B324&amp;":H"&amp;Sheet2!D324),INDIRECT(Sheet2!$W$2&amp;"F"&amp;Sheet2!B324&amp;":F"&amp;Sheet2!D324),"",0,1),(_xlpm.kakaku+$T$2)/手数料),"")),"")</f>
        <v/>
      </c>
      <c r="X324" t="str" cm="1">
        <f t="array" aca="1" ref="X324" ca="1">IFERROR(IF(VALUE(U324)=335370,_xlfn.LET(_xlpm.con,MIN(A324,6),_xlpm.kakaku,_xlfn.XLOOKUP($Y$2:$Y$5&amp;$Z$2,INDIRECT(Sheet2!$W$2&amp;"H"&amp;Sheet2!B324&amp;":H"&amp;Sheet2!B324+_xlpm.con)&amp;INDIRECT(Sheet2!$W$2&amp;"G"&amp;Sheet2!B324&amp;":G"&amp;Sheet2!B324+_xlpm.con),INDIRECT(Sheet2!$W$2&amp;"F"&amp;Sheet2!B324&amp;":F"&amp;Sheet2!B324+_xlpm.con),"",0,1),INT(VALUE((IF(COUNT(_xlpm.kakaku)=1,_xlfn.TEXTJOIN("",,_xlpm.kakaku),LEFT(_xlfn.TEXTJOIN("/",,_xlpm.kakaku),FIND("/",_xlfn.TEXTJOIN("/",,_xlpm.kakaku))-1))+$T$2)/手数料))),""),"")</f>
        <v/>
      </c>
    </row>
    <row r="325" spans="22:24" x14ac:dyDescent="0.4">
      <c r="V325" t="str" cm="1">
        <f t="array" aca="1" ref="V325" ca="1">IFERROR(INT(IF(VALUE(U325)=335370,_xlfn.LET(_xlpm.meika,INDEX(INDIRECT(Sheet2!$W$2&amp;"I"&amp;Sheet2!D325&amp;":P"&amp;Sheet2!D325),MATCH("在庫あり*",INDIRECT(Sheet2!$W$2&amp;"I"&amp;Sheet2!D325&amp;":P"&amp;Sheet2!D325),0)-1),_xlpm.con,MIN(A325,6),_xlpm.kakaku,_xlfn.XLOOKUP(_xlpm.meika,INDIRECT(Sheet2!$W$2&amp;"H"&amp;Sheet2!B325&amp;":H"&amp;Sheet2!D325),INDIRECT(Sheet2!$W$2&amp;"F"&amp;Sheet2!B325&amp;":F"&amp;Sheet2!D325),"",0,1),(_xlpm.kakaku+$T$2)/手数料),"")),"")</f>
        <v/>
      </c>
      <c r="X325" t="str" cm="1">
        <f t="array" aca="1" ref="X325" ca="1">IFERROR(IF(VALUE(U325)=335370,_xlfn.LET(_xlpm.con,MIN(A325,6),_xlpm.kakaku,_xlfn.XLOOKUP($Y$2:$Y$5&amp;$Z$2,INDIRECT(Sheet2!$W$2&amp;"H"&amp;Sheet2!B325&amp;":H"&amp;Sheet2!B325+_xlpm.con)&amp;INDIRECT(Sheet2!$W$2&amp;"G"&amp;Sheet2!B325&amp;":G"&amp;Sheet2!B325+_xlpm.con),INDIRECT(Sheet2!$W$2&amp;"F"&amp;Sheet2!B325&amp;":F"&amp;Sheet2!B325+_xlpm.con),"",0,1),INT(VALUE((IF(COUNT(_xlpm.kakaku)=1,_xlfn.TEXTJOIN("",,_xlpm.kakaku),LEFT(_xlfn.TEXTJOIN("/",,_xlpm.kakaku),FIND("/",_xlfn.TEXTJOIN("/",,_xlpm.kakaku))-1))+$T$2)/手数料))),""),"")</f>
        <v/>
      </c>
    </row>
    <row r="326" spans="22:24" x14ac:dyDescent="0.4">
      <c r="V326" t="str" cm="1">
        <f t="array" aca="1" ref="V326" ca="1">IFERROR(INT(IF(VALUE(U326)=335370,_xlfn.LET(_xlpm.meika,INDEX(INDIRECT(Sheet2!$W$2&amp;"I"&amp;Sheet2!D326&amp;":P"&amp;Sheet2!D326),MATCH("在庫あり*",INDIRECT(Sheet2!$W$2&amp;"I"&amp;Sheet2!D326&amp;":P"&amp;Sheet2!D326),0)-1),_xlpm.con,MIN(A326,6),_xlpm.kakaku,_xlfn.XLOOKUP(_xlpm.meika,INDIRECT(Sheet2!$W$2&amp;"H"&amp;Sheet2!B326&amp;":H"&amp;Sheet2!D326),INDIRECT(Sheet2!$W$2&amp;"F"&amp;Sheet2!B326&amp;":F"&amp;Sheet2!D326),"",0,1),(_xlpm.kakaku+$T$2)/手数料),"")),"")</f>
        <v/>
      </c>
      <c r="X326" t="str" cm="1">
        <f t="array" aca="1" ref="X326" ca="1">IFERROR(IF(VALUE(U326)=335370,_xlfn.LET(_xlpm.con,MIN(A326,6),_xlpm.kakaku,_xlfn.XLOOKUP($Y$2:$Y$5&amp;$Z$2,INDIRECT(Sheet2!$W$2&amp;"H"&amp;Sheet2!B326&amp;":H"&amp;Sheet2!B326+_xlpm.con)&amp;INDIRECT(Sheet2!$W$2&amp;"G"&amp;Sheet2!B326&amp;":G"&amp;Sheet2!B326+_xlpm.con),INDIRECT(Sheet2!$W$2&amp;"F"&amp;Sheet2!B326&amp;":F"&amp;Sheet2!B326+_xlpm.con),"",0,1),INT(VALUE((IF(COUNT(_xlpm.kakaku)=1,_xlfn.TEXTJOIN("",,_xlpm.kakaku),LEFT(_xlfn.TEXTJOIN("/",,_xlpm.kakaku),FIND("/",_xlfn.TEXTJOIN("/",,_xlpm.kakaku))-1))+$T$2)/手数料))),""),"")</f>
        <v/>
      </c>
    </row>
    <row r="327" spans="22:24" x14ac:dyDescent="0.4">
      <c r="V327" t="str" cm="1">
        <f t="array" aca="1" ref="V327" ca="1">IFERROR(INT(IF(VALUE(U327)=335370,_xlfn.LET(_xlpm.meika,INDEX(INDIRECT(Sheet2!$W$2&amp;"I"&amp;Sheet2!D327&amp;":P"&amp;Sheet2!D327),MATCH("在庫あり*",INDIRECT(Sheet2!$W$2&amp;"I"&amp;Sheet2!D327&amp;":P"&amp;Sheet2!D327),0)-1),_xlpm.con,MIN(A327,6),_xlpm.kakaku,_xlfn.XLOOKUP(_xlpm.meika,INDIRECT(Sheet2!$W$2&amp;"H"&amp;Sheet2!B327&amp;":H"&amp;Sheet2!D327),INDIRECT(Sheet2!$W$2&amp;"F"&amp;Sheet2!B327&amp;":F"&amp;Sheet2!D327),"",0,1),(_xlpm.kakaku+$T$2)/手数料),"")),"")</f>
        <v/>
      </c>
      <c r="X327" t="str" cm="1">
        <f t="array" aca="1" ref="X327" ca="1">IFERROR(IF(VALUE(U327)=335370,_xlfn.LET(_xlpm.con,MIN(A327,6),_xlpm.kakaku,_xlfn.XLOOKUP($Y$2:$Y$5&amp;$Z$2,INDIRECT(Sheet2!$W$2&amp;"H"&amp;Sheet2!B327&amp;":H"&amp;Sheet2!B327+_xlpm.con)&amp;INDIRECT(Sheet2!$W$2&amp;"G"&amp;Sheet2!B327&amp;":G"&amp;Sheet2!B327+_xlpm.con),INDIRECT(Sheet2!$W$2&amp;"F"&amp;Sheet2!B327&amp;":F"&amp;Sheet2!B327+_xlpm.con),"",0,1),INT(VALUE((IF(COUNT(_xlpm.kakaku)=1,_xlfn.TEXTJOIN("",,_xlpm.kakaku),LEFT(_xlfn.TEXTJOIN("/",,_xlpm.kakaku),FIND("/",_xlfn.TEXTJOIN("/",,_xlpm.kakaku))-1))+$T$2)/手数料))),""),"")</f>
        <v/>
      </c>
    </row>
    <row r="328" spans="22:24" x14ac:dyDescent="0.4">
      <c r="V328" t="str" cm="1">
        <f t="array" aca="1" ref="V328" ca="1">IFERROR(INT(IF(VALUE(U328)=335370,_xlfn.LET(_xlpm.meika,INDEX(INDIRECT(Sheet2!$W$2&amp;"I"&amp;Sheet2!D328&amp;":P"&amp;Sheet2!D328),MATCH("在庫あり*",INDIRECT(Sheet2!$W$2&amp;"I"&amp;Sheet2!D328&amp;":P"&amp;Sheet2!D328),0)-1),_xlpm.con,MIN(A328,6),_xlpm.kakaku,_xlfn.XLOOKUP(_xlpm.meika,INDIRECT(Sheet2!$W$2&amp;"H"&amp;Sheet2!B328&amp;":H"&amp;Sheet2!D328),INDIRECT(Sheet2!$W$2&amp;"F"&amp;Sheet2!B328&amp;":F"&amp;Sheet2!D328),"",0,1),(_xlpm.kakaku+$T$2)/手数料),"")),"")</f>
        <v/>
      </c>
      <c r="X328" t="str" cm="1">
        <f t="array" aca="1" ref="X328" ca="1">IFERROR(IF(VALUE(U328)=335370,_xlfn.LET(_xlpm.con,MIN(A328,6),_xlpm.kakaku,_xlfn.XLOOKUP($Y$2:$Y$5&amp;$Z$2,INDIRECT(Sheet2!$W$2&amp;"H"&amp;Sheet2!B328&amp;":H"&amp;Sheet2!B328+_xlpm.con)&amp;INDIRECT(Sheet2!$W$2&amp;"G"&amp;Sheet2!B328&amp;":G"&amp;Sheet2!B328+_xlpm.con),INDIRECT(Sheet2!$W$2&amp;"F"&amp;Sheet2!B328&amp;":F"&amp;Sheet2!B328+_xlpm.con),"",0,1),INT(VALUE((IF(COUNT(_xlpm.kakaku)=1,_xlfn.TEXTJOIN("",,_xlpm.kakaku),LEFT(_xlfn.TEXTJOIN("/",,_xlpm.kakaku),FIND("/",_xlfn.TEXTJOIN("/",,_xlpm.kakaku))-1))+$T$2)/手数料))),""),"")</f>
        <v/>
      </c>
    </row>
    <row r="329" spans="22:24" x14ac:dyDescent="0.4">
      <c r="V329" t="str" cm="1">
        <f t="array" aca="1" ref="V329" ca="1">IFERROR(INT(IF(VALUE(U329)=335370,_xlfn.LET(_xlpm.meika,INDEX(INDIRECT(Sheet2!$W$2&amp;"I"&amp;Sheet2!D329&amp;":P"&amp;Sheet2!D329),MATCH("在庫あり*",INDIRECT(Sheet2!$W$2&amp;"I"&amp;Sheet2!D329&amp;":P"&amp;Sheet2!D329),0)-1),_xlpm.con,MIN(A329,6),_xlpm.kakaku,_xlfn.XLOOKUP(_xlpm.meika,INDIRECT(Sheet2!$W$2&amp;"H"&amp;Sheet2!B329&amp;":H"&amp;Sheet2!D329),INDIRECT(Sheet2!$W$2&amp;"F"&amp;Sheet2!B329&amp;":F"&amp;Sheet2!D329),"",0,1),(_xlpm.kakaku+$T$2)/手数料),"")),"")</f>
        <v/>
      </c>
      <c r="X329" t="str" cm="1">
        <f t="array" aca="1" ref="X329" ca="1">IFERROR(IF(VALUE(U329)=335370,_xlfn.LET(_xlpm.con,MIN(A329,6),_xlpm.kakaku,_xlfn.XLOOKUP($Y$2:$Y$5&amp;$Z$2,INDIRECT(Sheet2!$W$2&amp;"H"&amp;Sheet2!B329&amp;":H"&amp;Sheet2!B329+_xlpm.con)&amp;INDIRECT(Sheet2!$W$2&amp;"G"&amp;Sheet2!B329&amp;":G"&amp;Sheet2!B329+_xlpm.con),INDIRECT(Sheet2!$W$2&amp;"F"&amp;Sheet2!B329&amp;":F"&amp;Sheet2!B329+_xlpm.con),"",0,1),INT(VALUE((IF(COUNT(_xlpm.kakaku)=1,_xlfn.TEXTJOIN("",,_xlpm.kakaku),LEFT(_xlfn.TEXTJOIN("/",,_xlpm.kakaku),FIND("/",_xlfn.TEXTJOIN("/",,_xlpm.kakaku))-1))+$T$2)/手数料))),""),"")</f>
        <v/>
      </c>
    </row>
    <row r="330" spans="22:24" x14ac:dyDescent="0.4">
      <c r="V330" t="str" cm="1">
        <f t="array" aca="1" ref="V330" ca="1">IFERROR(INT(IF(VALUE(U330)=335370,_xlfn.LET(_xlpm.meika,INDEX(INDIRECT(Sheet2!$W$2&amp;"I"&amp;Sheet2!D330&amp;":P"&amp;Sheet2!D330),MATCH("在庫あり*",INDIRECT(Sheet2!$W$2&amp;"I"&amp;Sheet2!D330&amp;":P"&amp;Sheet2!D330),0)-1),_xlpm.con,MIN(A330,6),_xlpm.kakaku,_xlfn.XLOOKUP(_xlpm.meika,INDIRECT(Sheet2!$W$2&amp;"H"&amp;Sheet2!B330&amp;":H"&amp;Sheet2!D330),INDIRECT(Sheet2!$W$2&amp;"F"&amp;Sheet2!B330&amp;":F"&amp;Sheet2!D330),"",0,1),(_xlpm.kakaku+$T$2)/手数料),"")),"")</f>
        <v/>
      </c>
      <c r="X330" t="str" cm="1">
        <f t="array" aca="1" ref="X330" ca="1">IFERROR(IF(VALUE(U330)=335370,_xlfn.LET(_xlpm.con,MIN(A330,6),_xlpm.kakaku,_xlfn.XLOOKUP($Y$2:$Y$5&amp;$Z$2,INDIRECT(Sheet2!$W$2&amp;"H"&amp;Sheet2!B330&amp;":H"&amp;Sheet2!B330+_xlpm.con)&amp;INDIRECT(Sheet2!$W$2&amp;"G"&amp;Sheet2!B330&amp;":G"&amp;Sheet2!B330+_xlpm.con),INDIRECT(Sheet2!$W$2&amp;"F"&amp;Sheet2!B330&amp;":F"&amp;Sheet2!B330+_xlpm.con),"",0,1),INT(VALUE((IF(COUNT(_xlpm.kakaku)=1,_xlfn.TEXTJOIN("",,_xlpm.kakaku),LEFT(_xlfn.TEXTJOIN("/",,_xlpm.kakaku),FIND("/",_xlfn.TEXTJOIN("/",,_xlpm.kakaku))-1))+$T$2)/手数料))),""),"")</f>
        <v/>
      </c>
    </row>
    <row r="331" spans="22:24" x14ac:dyDescent="0.4">
      <c r="V331" t="str" cm="1">
        <f t="array" aca="1" ref="V331" ca="1">IFERROR(INT(IF(VALUE(U331)=335370,_xlfn.LET(_xlpm.meika,INDEX(INDIRECT(Sheet2!$W$2&amp;"I"&amp;Sheet2!D331&amp;":P"&amp;Sheet2!D331),MATCH("在庫あり*",INDIRECT(Sheet2!$W$2&amp;"I"&amp;Sheet2!D331&amp;":P"&amp;Sheet2!D331),0)-1),_xlpm.con,MIN(A331,6),_xlpm.kakaku,_xlfn.XLOOKUP(_xlpm.meika,INDIRECT(Sheet2!$W$2&amp;"H"&amp;Sheet2!B331&amp;":H"&amp;Sheet2!D331),INDIRECT(Sheet2!$W$2&amp;"F"&amp;Sheet2!B331&amp;":F"&amp;Sheet2!D331),"",0,1),(_xlpm.kakaku+$T$2)/手数料),"")),"")</f>
        <v/>
      </c>
      <c r="X331" t="str" cm="1">
        <f t="array" aca="1" ref="X331" ca="1">IFERROR(IF(VALUE(U331)=335370,_xlfn.LET(_xlpm.con,MIN(A331,6),_xlpm.kakaku,_xlfn.XLOOKUP($Y$2:$Y$5&amp;$Z$2,INDIRECT(Sheet2!$W$2&amp;"H"&amp;Sheet2!B331&amp;":H"&amp;Sheet2!B331+_xlpm.con)&amp;INDIRECT(Sheet2!$W$2&amp;"G"&amp;Sheet2!B331&amp;":G"&amp;Sheet2!B331+_xlpm.con),INDIRECT(Sheet2!$W$2&amp;"F"&amp;Sheet2!B331&amp;":F"&amp;Sheet2!B331+_xlpm.con),"",0,1),INT(VALUE((IF(COUNT(_xlpm.kakaku)=1,_xlfn.TEXTJOIN("",,_xlpm.kakaku),LEFT(_xlfn.TEXTJOIN("/",,_xlpm.kakaku),FIND("/",_xlfn.TEXTJOIN("/",,_xlpm.kakaku))-1))+$T$2)/手数料))),""),"")</f>
        <v/>
      </c>
    </row>
    <row r="332" spans="22:24" x14ac:dyDescent="0.4">
      <c r="V332" t="str" cm="1">
        <f t="array" aca="1" ref="V332" ca="1">IFERROR(INT(IF(VALUE(U332)=335370,_xlfn.LET(_xlpm.meika,INDEX(INDIRECT(Sheet2!$W$2&amp;"I"&amp;Sheet2!D332&amp;":P"&amp;Sheet2!D332),MATCH("在庫あり*",INDIRECT(Sheet2!$W$2&amp;"I"&amp;Sheet2!D332&amp;":P"&amp;Sheet2!D332),0)-1),_xlpm.con,MIN(A332,6),_xlpm.kakaku,_xlfn.XLOOKUP(_xlpm.meika,INDIRECT(Sheet2!$W$2&amp;"H"&amp;Sheet2!B332&amp;":H"&amp;Sheet2!D332),INDIRECT(Sheet2!$W$2&amp;"F"&amp;Sheet2!B332&amp;":F"&amp;Sheet2!D332),"",0,1),(_xlpm.kakaku+$T$2)/手数料),"")),"")</f>
        <v/>
      </c>
      <c r="X332" t="str" cm="1">
        <f t="array" aca="1" ref="X332" ca="1">IFERROR(IF(VALUE(U332)=335370,_xlfn.LET(_xlpm.con,MIN(A332,6),_xlpm.kakaku,_xlfn.XLOOKUP($Y$2:$Y$5&amp;$Z$2,INDIRECT(Sheet2!$W$2&amp;"H"&amp;Sheet2!B332&amp;":H"&amp;Sheet2!B332+_xlpm.con)&amp;INDIRECT(Sheet2!$W$2&amp;"G"&amp;Sheet2!B332&amp;":G"&amp;Sheet2!B332+_xlpm.con),INDIRECT(Sheet2!$W$2&amp;"F"&amp;Sheet2!B332&amp;":F"&amp;Sheet2!B332+_xlpm.con),"",0,1),INT(VALUE((IF(COUNT(_xlpm.kakaku)=1,_xlfn.TEXTJOIN("",,_xlpm.kakaku),LEFT(_xlfn.TEXTJOIN("/",,_xlpm.kakaku),FIND("/",_xlfn.TEXTJOIN("/",,_xlpm.kakaku))-1))+$T$2)/手数料))),""),"")</f>
        <v/>
      </c>
    </row>
    <row r="333" spans="22:24" x14ac:dyDescent="0.4">
      <c r="V333" t="str" cm="1">
        <f t="array" aca="1" ref="V333" ca="1">IFERROR(INT(IF(VALUE(U333)=335370,_xlfn.LET(_xlpm.meika,INDEX(INDIRECT(Sheet2!$W$2&amp;"I"&amp;Sheet2!D333&amp;":P"&amp;Sheet2!D333),MATCH("在庫あり*",INDIRECT(Sheet2!$W$2&amp;"I"&amp;Sheet2!D333&amp;":P"&amp;Sheet2!D333),0)-1),_xlpm.con,MIN(A333,6),_xlpm.kakaku,_xlfn.XLOOKUP(_xlpm.meika,INDIRECT(Sheet2!$W$2&amp;"H"&amp;Sheet2!B333&amp;":H"&amp;Sheet2!D333),INDIRECT(Sheet2!$W$2&amp;"F"&amp;Sheet2!B333&amp;":F"&amp;Sheet2!D333),"",0,1),(_xlpm.kakaku+$T$2)/手数料),"")),"")</f>
        <v/>
      </c>
      <c r="X333" t="str" cm="1">
        <f t="array" aca="1" ref="X333" ca="1">IFERROR(IF(VALUE(U333)=335370,_xlfn.LET(_xlpm.con,MIN(A333,6),_xlpm.kakaku,_xlfn.XLOOKUP($Y$2:$Y$5&amp;$Z$2,INDIRECT(Sheet2!$W$2&amp;"H"&amp;Sheet2!B333&amp;":H"&amp;Sheet2!B333+_xlpm.con)&amp;INDIRECT(Sheet2!$W$2&amp;"G"&amp;Sheet2!B333&amp;":G"&amp;Sheet2!B333+_xlpm.con),INDIRECT(Sheet2!$W$2&amp;"F"&amp;Sheet2!B333&amp;":F"&amp;Sheet2!B333+_xlpm.con),"",0,1),INT(VALUE((IF(COUNT(_xlpm.kakaku)=1,_xlfn.TEXTJOIN("",,_xlpm.kakaku),LEFT(_xlfn.TEXTJOIN("/",,_xlpm.kakaku),FIND("/",_xlfn.TEXTJOIN("/",,_xlpm.kakaku))-1))+$T$2)/手数料))),""),"")</f>
        <v/>
      </c>
    </row>
    <row r="334" spans="22:24" x14ac:dyDescent="0.4">
      <c r="V334" t="str" cm="1">
        <f t="array" aca="1" ref="V334" ca="1">IFERROR(INT(IF(VALUE(U334)=335370,_xlfn.LET(_xlpm.meika,INDEX(INDIRECT(Sheet2!$W$2&amp;"I"&amp;Sheet2!D334&amp;":P"&amp;Sheet2!D334),MATCH("在庫あり*",INDIRECT(Sheet2!$W$2&amp;"I"&amp;Sheet2!D334&amp;":P"&amp;Sheet2!D334),0)-1),_xlpm.con,MIN(A334,6),_xlpm.kakaku,_xlfn.XLOOKUP(_xlpm.meika,INDIRECT(Sheet2!$W$2&amp;"H"&amp;Sheet2!B334&amp;":H"&amp;Sheet2!D334),INDIRECT(Sheet2!$W$2&amp;"F"&amp;Sheet2!B334&amp;":F"&amp;Sheet2!D334),"",0,1),(_xlpm.kakaku+$T$2)/手数料),"")),"")</f>
        <v/>
      </c>
      <c r="X334" t="str" cm="1">
        <f t="array" aca="1" ref="X334" ca="1">IFERROR(IF(VALUE(U334)=335370,_xlfn.LET(_xlpm.con,MIN(A334,6),_xlpm.kakaku,_xlfn.XLOOKUP($Y$2:$Y$5&amp;$Z$2,INDIRECT(Sheet2!$W$2&amp;"H"&amp;Sheet2!B334&amp;":H"&amp;Sheet2!B334+_xlpm.con)&amp;INDIRECT(Sheet2!$W$2&amp;"G"&amp;Sheet2!B334&amp;":G"&amp;Sheet2!B334+_xlpm.con),INDIRECT(Sheet2!$W$2&amp;"F"&amp;Sheet2!B334&amp;":F"&amp;Sheet2!B334+_xlpm.con),"",0,1),INT(VALUE((IF(COUNT(_xlpm.kakaku)=1,_xlfn.TEXTJOIN("",,_xlpm.kakaku),LEFT(_xlfn.TEXTJOIN("/",,_xlpm.kakaku),FIND("/",_xlfn.TEXTJOIN("/",,_xlpm.kakaku))-1))+$T$2)/手数料))),""),"")</f>
        <v/>
      </c>
    </row>
    <row r="335" spans="22:24" x14ac:dyDescent="0.4">
      <c r="V335" t="str" cm="1">
        <f t="array" aca="1" ref="V335" ca="1">IFERROR(INT(IF(VALUE(U335)=335370,_xlfn.LET(_xlpm.meika,INDEX(INDIRECT(Sheet2!$W$2&amp;"I"&amp;Sheet2!D335&amp;":P"&amp;Sheet2!D335),MATCH("在庫あり*",INDIRECT(Sheet2!$W$2&amp;"I"&amp;Sheet2!D335&amp;":P"&amp;Sheet2!D335),0)-1),_xlpm.con,MIN(A335,6),_xlpm.kakaku,_xlfn.XLOOKUP(_xlpm.meika,INDIRECT(Sheet2!$W$2&amp;"H"&amp;Sheet2!B335&amp;":H"&amp;Sheet2!D335),INDIRECT(Sheet2!$W$2&amp;"F"&amp;Sheet2!B335&amp;":F"&amp;Sheet2!D335),"",0,1),(_xlpm.kakaku+$T$2)/手数料),"")),"")</f>
        <v/>
      </c>
      <c r="X335" t="str" cm="1">
        <f t="array" aca="1" ref="X335" ca="1">IFERROR(IF(VALUE(U335)=335370,_xlfn.LET(_xlpm.con,MIN(A335,6),_xlpm.kakaku,_xlfn.XLOOKUP($Y$2:$Y$5&amp;$Z$2,INDIRECT(Sheet2!$W$2&amp;"H"&amp;Sheet2!B335&amp;":H"&amp;Sheet2!B335+_xlpm.con)&amp;INDIRECT(Sheet2!$W$2&amp;"G"&amp;Sheet2!B335&amp;":G"&amp;Sheet2!B335+_xlpm.con),INDIRECT(Sheet2!$W$2&amp;"F"&amp;Sheet2!B335&amp;":F"&amp;Sheet2!B335+_xlpm.con),"",0,1),INT(VALUE((IF(COUNT(_xlpm.kakaku)=1,_xlfn.TEXTJOIN("",,_xlpm.kakaku),LEFT(_xlfn.TEXTJOIN("/",,_xlpm.kakaku),FIND("/",_xlfn.TEXTJOIN("/",,_xlpm.kakaku))-1))+$T$2)/手数料))),""),"")</f>
        <v/>
      </c>
    </row>
    <row r="336" spans="22:24" x14ac:dyDescent="0.4">
      <c r="V336" t="str" cm="1">
        <f t="array" aca="1" ref="V336" ca="1">IFERROR(INT(IF(VALUE(U336)=335370,_xlfn.LET(_xlpm.meika,INDEX(INDIRECT(Sheet2!$W$2&amp;"I"&amp;Sheet2!D336&amp;":P"&amp;Sheet2!D336),MATCH("在庫あり*",INDIRECT(Sheet2!$W$2&amp;"I"&amp;Sheet2!D336&amp;":P"&amp;Sheet2!D336),0)-1),_xlpm.con,MIN(A336,6),_xlpm.kakaku,_xlfn.XLOOKUP(_xlpm.meika,INDIRECT(Sheet2!$W$2&amp;"H"&amp;Sheet2!B336&amp;":H"&amp;Sheet2!D336),INDIRECT(Sheet2!$W$2&amp;"F"&amp;Sheet2!B336&amp;":F"&amp;Sheet2!D336),"",0,1),(_xlpm.kakaku+$T$2)/手数料),"")),"")</f>
        <v/>
      </c>
      <c r="X336" t="str" cm="1">
        <f t="array" aca="1" ref="X336" ca="1">IFERROR(IF(VALUE(U336)=335370,_xlfn.LET(_xlpm.con,MIN(A336,6),_xlpm.kakaku,_xlfn.XLOOKUP($Y$2:$Y$5&amp;$Z$2,INDIRECT(Sheet2!$W$2&amp;"H"&amp;Sheet2!B336&amp;":H"&amp;Sheet2!B336+_xlpm.con)&amp;INDIRECT(Sheet2!$W$2&amp;"G"&amp;Sheet2!B336&amp;":G"&amp;Sheet2!B336+_xlpm.con),INDIRECT(Sheet2!$W$2&amp;"F"&amp;Sheet2!B336&amp;":F"&amp;Sheet2!B336+_xlpm.con),"",0,1),INT(VALUE((IF(COUNT(_xlpm.kakaku)=1,_xlfn.TEXTJOIN("",,_xlpm.kakaku),LEFT(_xlfn.TEXTJOIN("/",,_xlpm.kakaku),FIND("/",_xlfn.TEXTJOIN("/",,_xlpm.kakaku))-1))+$T$2)/手数料))),""),"")</f>
        <v/>
      </c>
    </row>
    <row r="337" spans="22:24" x14ac:dyDescent="0.4">
      <c r="V337" t="str" cm="1">
        <f t="array" aca="1" ref="V337" ca="1">IFERROR(INT(IF(VALUE(U337)=335370,_xlfn.LET(_xlpm.meika,INDEX(INDIRECT(Sheet2!$W$2&amp;"I"&amp;Sheet2!D337&amp;":P"&amp;Sheet2!D337),MATCH("在庫あり*",INDIRECT(Sheet2!$W$2&amp;"I"&amp;Sheet2!D337&amp;":P"&amp;Sheet2!D337),0)-1),_xlpm.con,MIN(A337,6),_xlpm.kakaku,_xlfn.XLOOKUP(_xlpm.meika,INDIRECT(Sheet2!$W$2&amp;"H"&amp;Sheet2!B337&amp;":H"&amp;Sheet2!D337),INDIRECT(Sheet2!$W$2&amp;"F"&amp;Sheet2!B337&amp;":F"&amp;Sheet2!D337),"",0,1),(_xlpm.kakaku+$T$2)/手数料),"")),"")</f>
        <v/>
      </c>
      <c r="X337" t="str" cm="1">
        <f t="array" aca="1" ref="X337" ca="1">IFERROR(IF(VALUE(U337)=335370,_xlfn.LET(_xlpm.con,MIN(A337,6),_xlpm.kakaku,_xlfn.XLOOKUP($Y$2:$Y$5&amp;$Z$2,INDIRECT(Sheet2!$W$2&amp;"H"&amp;Sheet2!B337&amp;":H"&amp;Sheet2!B337+_xlpm.con)&amp;INDIRECT(Sheet2!$W$2&amp;"G"&amp;Sheet2!B337&amp;":G"&amp;Sheet2!B337+_xlpm.con),INDIRECT(Sheet2!$W$2&amp;"F"&amp;Sheet2!B337&amp;":F"&amp;Sheet2!B337+_xlpm.con),"",0,1),INT(VALUE((IF(COUNT(_xlpm.kakaku)=1,_xlfn.TEXTJOIN("",,_xlpm.kakaku),LEFT(_xlfn.TEXTJOIN("/",,_xlpm.kakaku),FIND("/",_xlfn.TEXTJOIN("/",,_xlpm.kakaku))-1))+$T$2)/手数料))),""),"")</f>
        <v/>
      </c>
    </row>
    <row r="338" spans="22:24" x14ac:dyDescent="0.4">
      <c r="V338" t="str" cm="1">
        <f t="array" aca="1" ref="V338" ca="1">IFERROR(INT(IF(VALUE(U338)=335370,_xlfn.LET(_xlpm.meika,INDEX(INDIRECT(Sheet2!$W$2&amp;"I"&amp;Sheet2!D338&amp;":P"&amp;Sheet2!D338),MATCH("在庫あり*",INDIRECT(Sheet2!$W$2&amp;"I"&amp;Sheet2!D338&amp;":P"&amp;Sheet2!D338),0)-1),_xlpm.con,MIN(A338,6),_xlpm.kakaku,_xlfn.XLOOKUP(_xlpm.meika,INDIRECT(Sheet2!$W$2&amp;"H"&amp;Sheet2!B338&amp;":H"&amp;Sheet2!D338),INDIRECT(Sheet2!$W$2&amp;"F"&amp;Sheet2!B338&amp;":F"&amp;Sheet2!D338),"",0,1),(_xlpm.kakaku+$T$2)/手数料),"")),"")</f>
        <v/>
      </c>
      <c r="X338" t="str" cm="1">
        <f t="array" aca="1" ref="X338" ca="1">IFERROR(IF(VALUE(U338)=335370,_xlfn.LET(_xlpm.con,MIN(A338,6),_xlpm.kakaku,_xlfn.XLOOKUP($Y$2:$Y$5&amp;$Z$2,INDIRECT(Sheet2!$W$2&amp;"H"&amp;Sheet2!B338&amp;":H"&amp;Sheet2!B338+_xlpm.con)&amp;INDIRECT(Sheet2!$W$2&amp;"G"&amp;Sheet2!B338&amp;":G"&amp;Sheet2!B338+_xlpm.con),INDIRECT(Sheet2!$W$2&amp;"F"&amp;Sheet2!B338&amp;":F"&amp;Sheet2!B338+_xlpm.con),"",0,1),INT(VALUE((IF(COUNT(_xlpm.kakaku)=1,_xlfn.TEXTJOIN("",,_xlpm.kakaku),LEFT(_xlfn.TEXTJOIN("/",,_xlpm.kakaku),FIND("/",_xlfn.TEXTJOIN("/",,_xlpm.kakaku))-1))+$T$2)/手数料))),""),"")</f>
        <v/>
      </c>
    </row>
    <row r="339" spans="22:24" x14ac:dyDescent="0.4">
      <c r="V339" t="str" cm="1">
        <f t="array" aca="1" ref="V339" ca="1">IFERROR(INT(IF(VALUE(U339)=335370,_xlfn.LET(_xlpm.meika,INDEX(INDIRECT(Sheet2!$W$2&amp;"I"&amp;Sheet2!D339&amp;":P"&amp;Sheet2!D339),MATCH("在庫あり*",INDIRECT(Sheet2!$W$2&amp;"I"&amp;Sheet2!D339&amp;":P"&amp;Sheet2!D339),0)-1),_xlpm.con,MIN(A339,6),_xlpm.kakaku,_xlfn.XLOOKUP(_xlpm.meika,INDIRECT(Sheet2!$W$2&amp;"H"&amp;Sheet2!B339&amp;":H"&amp;Sheet2!D339),INDIRECT(Sheet2!$W$2&amp;"F"&amp;Sheet2!B339&amp;":F"&amp;Sheet2!D339),"",0,1),(_xlpm.kakaku+$T$2)/手数料),"")),"")</f>
        <v/>
      </c>
      <c r="X339" t="str" cm="1">
        <f t="array" aca="1" ref="X339" ca="1">IFERROR(IF(VALUE(U339)=335370,_xlfn.LET(_xlpm.con,MIN(A339,6),_xlpm.kakaku,_xlfn.XLOOKUP($Y$2:$Y$5&amp;$Z$2,INDIRECT(Sheet2!$W$2&amp;"H"&amp;Sheet2!B339&amp;":H"&amp;Sheet2!B339+_xlpm.con)&amp;INDIRECT(Sheet2!$W$2&amp;"G"&amp;Sheet2!B339&amp;":G"&amp;Sheet2!B339+_xlpm.con),INDIRECT(Sheet2!$W$2&amp;"F"&amp;Sheet2!B339&amp;":F"&amp;Sheet2!B339+_xlpm.con),"",0,1),INT(VALUE((IF(COUNT(_xlpm.kakaku)=1,_xlfn.TEXTJOIN("",,_xlpm.kakaku),LEFT(_xlfn.TEXTJOIN("/",,_xlpm.kakaku),FIND("/",_xlfn.TEXTJOIN("/",,_xlpm.kakaku))-1))+$T$2)/手数料))),""),"")</f>
        <v/>
      </c>
    </row>
    <row r="340" spans="22:24" x14ac:dyDescent="0.4">
      <c r="V340" t="str" cm="1">
        <f t="array" aca="1" ref="V340" ca="1">IFERROR(INT(IF(VALUE(U340)=335370,_xlfn.LET(_xlpm.meika,INDEX(INDIRECT(Sheet2!$W$2&amp;"I"&amp;Sheet2!D340&amp;":P"&amp;Sheet2!D340),MATCH("在庫あり*",INDIRECT(Sheet2!$W$2&amp;"I"&amp;Sheet2!D340&amp;":P"&amp;Sheet2!D340),0)-1),_xlpm.con,MIN(A340,6),_xlpm.kakaku,_xlfn.XLOOKUP(_xlpm.meika,INDIRECT(Sheet2!$W$2&amp;"H"&amp;Sheet2!B340&amp;":H"&amp;Sheet2!D340),INDIRECT(Sheet2!$W$2&amp;"F"&amp;Sheet2!B340&amp;":F"&amp;Sheet2!D340),"",0,1),(_xlpm.kakaku+$T$2)/手数料),"")),"")</f>
        <v/>
      </c>
      <c r="X340" t="str" cm="1">
        <f t="array" aca="1" ref="X340" ca="1">IFERROR(IF(VALUE(U340)=335370,_xlfn.LET(_xlpm.con,MIN(A340,6),_xlpm.kakaku,_xlfn.XLOOKUP($Y$2:$Y$5&amp;$Z$2,INDIRECT(Sheet2!$W$2&amp;"H"&amp;Sheet2!B340&amp;":H"&amp;Sheet2!B340+_xlpm.con)&amp;INDIRECT(Sheet2!$W$2&amp;"G"&amp;Sheet2!B340&amp;":G"&amp;Sheet2!B340+_xlpm.con),INDIRECT(Sheet2!$W$2&amp;"F"&amp;Sheet2!B340&amp;":F"&amp;Sheet2!B340+_xlpm.con),"",0,1),INT(VALUE((IF(COUNT(_xlpm.kakaku)=1,_xlfn.TEXTJOIN("",,_xlpm.kakaku),LEFT(_xlfn.TEXTJOIN("/",,_xlpm.kakaku),FIND("/",_xlfn.TEXTJOIN("/",,_xlpm.kakaku))-1))+$T$2)/手数料))),""),"")</f>
        <v/>
      </c>
    </row>
    <row r="341" spans="22:24" x14ac:dyDescent="0.4">
      <c r="V341" t="str" cm="1">
        <f t="array" aca="1" ref="V341" ca="1">IFERROR(INT(IF(VALUE(U341)=335370,_xlfn.LET(_xlpm.meika,INDEX(INDIRECT(Sheet2!$W$2&amp;"I"&amp;Sheet2!D341&amp;":P"&amp;Sheet2!D341),MATCH("在庫あり*",INDIRECT(Sheet2!$W$2&amp;"I"&amp;Sheet2!D341&amp;":P"&amp;Sheet2!D341),0)-1),_xlpm.con,MIN(A341,6),_xlpm.kakaku,_xlfn.XLOOKUP(_xlpm.meika,INDIRECT(Sheet2!$W$2&amp;"H"&amp;Sheet2!B341&amp;":H"&amp;Sheet2!D341),INDIRECT(Sheet2!$W$2&amp;"F"&amp;Sheet2!B341&amp;":F"&amp;Sheet2!D341),"",0,1),(_xlpm.kakaku+$T$2)/手数料),"")),"")</f>
        <v/>
      </c>
      <c r="X341" t="str" cm="1">
        <f t="array" aca="1" ref="X341" ca="1">IFERROR(IF(VALUE(U341)=335370,_xlfn.LET(_xlpm.con,MIN(A341,6),_xlpm.kakaku,_xlfn.XLOOKUP($Y$2:$Y$5&amp;$Z$2,INDIRECT(Sheet2!$W$2&amp;"H"&amp;Sheet2!B341&amp;":H"&amp;Sheet2!B341+_xlpm.con)&amp;INDIRECT(Sheet2!$W$2&amp;"G"&amp;Sheet2!B341&amp;":G"&amp;Sheet2!B341+_xlpm.con),INDIRECT(Sheet2!$W$2&amp;"F"&amp;Sheet2!B341&amp;":F"&amp;Sheet2!B341+_xlpm.con),"",0,1),INT(VALUE((IF(COUNT(_xlpm.kakaku)=1,_xlfn.TEXTJOIN("",,_xlpm.kakaku),LEFT(_xlfn.TEXTJOIN("/",,_xlpm.kakaku),FIND("/",_xlfn.TEXTJOIN("/",,_xlpm.kakaku))-1))+$T$2)/手数料))),""),"")</f>
        <v/>
      </c>
    </row>
    <row r="342" spans="22:24" x14ac:dyDescent="0.4">
      <c r="V342" t="str" cm="1">
        <f t="array" aca="1" ref="V342" ca="1">IFERROR(INT(IF(VALUE(U342)=335370,_xlfn.LET(_xlpm.meika,INDEX(INDIRECT(Sheet2!$W$2&amp;"I"&amp;Sheet2!D342&amp;":P"&amp;Sheet2!D342),MATCH("在庫あり*",INDIRECT(Sheet2!$W$2&amp;"I"&amp;Sheet2!D342&amp;":P"&amp;Sheet2!D342),0)-1),_xlpm.con,MIN(A342,6),_xlpm.kakaku,_xlfn.XLOOKUP(_xlpm.meika,INDIRECT(Sheet2!$W$2&amp;"H"&amp;Sheet2!B342&amp;":H"&amp;Sheet2!D342),INDIRECT(Sheet2!$W$2&amp;"F"&amp;Sheet2!B342&amp;":F"&amp;Sheet2!D342),"",0,1),(_xlpm.kakaku+$T$2)/手数料),"")),"")</f>
        <v/>
      </c>
      <c r="X342" t="str" cm="1">
        <f t="array" aca="1" ref="X342" ca="1">IFERROR(IF(VALUE(U342)=335370,_xlfn.LET(_xlpm.con,MIN(A342,6),_xlpm.kakaku,_xlfn.XLOOKUP($Y$2:$Y$5&amp;$Z$2,INDIRECT(Sheet2!$W$2&amp;"H"&amp;Sheet2!B342&amp;":H"&amp;Sheet2!B342+_xlpm.con)&amp;INDIRECT(Sheet2!$W$2&amp;"G"&amp;Sheet2!B342&amp;":G"&amp;Sheet2!B342+_xlpm.con),INDIRECT(Sheet2!$W$2&amp;"F"&amp;Sheet2!B342&amp;":F"&amp;Sheet2!B342+_xlpm.con),"",0,1),INT(VALUE((IF(COUNT(_xlpm.kakaku)=1,_xlfn.TEXTJOIN("",,_xlpm.kakaku),LEFT(_xlfn.TEXTJOIN("/",,_xlpm.kakaku),FIND("/",_xlfn.TEXTJOIN("/",,_xlpm.kakaku))-1))+$T$2)/手数料))),""),"")</f>
        <v/>
      </c>
    </row>
    <row r="343" spans="22:24" x14ac:dyDescent="0.4">
      <c r="V343" t="str" cm="1">
        <f t="array" aca="1" ref="V343" ca="1">IFERROR(INT(IF(VALUE(U343)=335370,_xlfn.LET(_xlpm.meika,INDEX(INDIRECT(Sheet2!$W$2&amp;"I"&amp;Sheet2!D343&amp;":P"&amp;Sheet2!D343),MATCH("在庫あり*",INDIRECT(Sheet2!$W$2&amp;"I"&amp;Sheet2!D343&amp;":P"&amp;Sheet2!D343),0)-1),_xlpm.con,MIN(A343,6),_xlpm.kakaku,_xlfn.XLOOKUP(_xlpm.meika,INDIRECT(Sheet2!$W$2&amp;"H"&amp;Sheet2!B343&amp;":H"&amp;Sheet2!D343),INDIRECT(Sheet2!$W$2&amp;"F"&amp;Sheet2!B343&amp;":F"&amp;Sheet2!D343),"",0,1),(_xlpm.kakaku+$T$2)/手数料),"")),"")</f>
        <v/>
      </c>
      <c r="X343" t="str" cm="1">
        <f t="array" aca="1" ref="X343" ca="1">IFERROR(IF(VALUE(U343)=335370,_xlfn.LET(_xlpm.con,MIN(A343,6),_xlpm.kakaku,_xlfn.XLOOKUP($Y$2:$Y$5&amp;$Z$2,INDIRECT(Sheet2!$W$2&amp;"H"&amp;Sheet2!B343&amp;":H"&amp;Sheet2!B343+_xlpm.con)&amp;INDIRECT(Sheet2!$W$2&amp;"G"&amp;Sheet2!B343&amp;":G"&amp;Sheet2!B343+_xlpm.con),INDIRECT(Sheet2!$W$2&amp;"F"&amp;Sheet2!B343&amp;":F"&amp;Sheet2!B343+_xlpm.con),"",0,1),INT(VALUE((IF(COUNT(_xlpm.kakaku)=1,_xlfn.TEXTJOIN("",,_xlpm.kakaku),LEFT(_xlfn.TEXTJOIN("/",,_xlpm.kakaku),FIND("/",_xlfn.TEXTJOIN("/",,_xlpm.kakaku))-1))+$T$2)/手数料))),""),"")</f>
        <v/>
      </c>
    </row>
    <row r="344" spans="22:24" x14ac:dyDescent="0.4">
      <c r="V344" t="str" cm="1">
        <f t="array" aca="1" ref="V344" ca="1">IFERROR(INT(IF(VALUE(U344)=335370,_xlfn.LET(_xlpm.meika,INDEX(INDIRECT(Sheet2!$W$2&amp;"I"&amp;Sheet2!D344&amp;":P"&amp;Sheet2!D344),MATCH("在庫あり*",INDIRECT(Sheet2!$W$2&amp;"I"&amp;Sheet2!D344&amp;":P"&amp;Sheet2!D344),0)-1),_xlpm.con,MIN(A344,6),_xlpm.kakaku,_xlfn.XLOOKUP(_xlpm.meika,INDIRECT(Sheet2!$W$2&amp;"H"&amp;Sheet2!B344&amp;":H"&amp;Sheet2!D344),INDIRECT(Sheet2!$W$2&amp;"F"&amp;Sheet2!B344&amp;":F"&amp;Sheet2!D344),"",0,1),(_xlpm.kakaku+$T$2)/手数料),"")),"")</f>
        <v/>
      </c>
      <c r="X344" t="str" cm="1">
        <f t="array" aca="1" ref="X344" ca="1">IFERROR(IF(VALUE(U344)=335370,_xlfn.LET(_xlpm.con,MIN(A344,6),_xlpm.kakaku,_xlfn.XLOOKUP($Y$2:$Y$5&amp;$Z$2,INDIRECT(Sheet2!$W$2&amp;"H"&amp;Sheet2!B344&amp;":H"&amp;Sheet2!B344+_xlpm.con)&amp;INDIRECT(Sheet2!$W$2&amp;"G"&amp;Sheet2!B344&amp;":G"&amp;Sheet2!B344+_xlpm.con),INDIRECT(Sheet2!$W$2&amp;"F"&amp;Sheet2!B344&amp;":F"&amp;Sheet2!B344+_xlpm.con),"",0,1),INT(VALUE((IF(COUNT(_xlpm.kakaku)=1,_xlfn.TEXTJOIN("",,_xlpm.kakaku),LEFT(_xlfn.TEXTJOIN("/",,_xlpm.kakaku),FIND("/",_xlfn.TEXTJOIN("/",,_xlpm.kakaku))-1))+$T$2)/手数料))),""),"")</f>
        <v/>
      </c>
    </row>
    <row r="345" spans="22:24" x14ac:dyDescent="0.4">
      <c r="V345" t="str" cm="1">
        <f t="array" aca="1" ref="V345" ca="1">IFERROR(INT(IF(VALUE(U345)=335370,_xlfn.LET(_xlpm.meika,INDEX(INDIRECT(Sheet2!$W$2&amp;"I"&amp;Sheet2!D345&amp;":P"&amp;Sheet2!D345),MATCH("在庫あり*",INDIRECT(Sheet2!$W$2&amp;"I"&amp;Sheet2!D345&amp;":P"&amp;Sheet2!D345),0)-1),_xlpm.con,MIN(A345,6),_xlpm.kakaku,_xlfn.XLOOKUP(_xlpm.meika,INDIRECT(Sheet2!$W$2&amp;"H"&amp;Sheet2!B345&amp;":H"&amp;Sheet2!D345),INDIRECT(Sheet2!$W$2&amp;"F"&amp;Sheet2!B345&amp;":F"&amp;Sheet2!D345),"",0,1),(_xlpm.kakaku+$T$2)/手数料),"")),"")</f>
        <v/>
      </c>
      <c r="X345" t="str" cm="1">
        <f t="array" aca="1" ref="X345" ca="1">IFERROR(IF(VALUE(U345)=335370,_xlfn.LET(_xlpm.con,MIN(A345,6),_xlpm.kakaku,_xlfn.XLOOKUP($Y$2:$Y$5&amp;$Z$2,INDIRECT(Sheet2!$W$2&amp;"H"&amp;Sheet2!B345&amp;":H"&amp;Sheet2!B345+_xlpm.con)&amp;INDIRECT(Sheet2!$W$2&amp;"G"&amp;Sheet2!B345&amp;":G"&amp;Sheet2!B345+_xlpm.con),INDIRECT(Sheet2!$W$2&amp;"F"&amp;Sheet2!B345&amp;":F"&amp;Sheet2!B345+_xlpm.con),"",0,1),INT(VALUE((IF(COUNT(_xlpm.kakaku)=1,_xlfn.TEXTJOIN("",,_xlpm.kakaku),LEFT(_xlfn.TEXTJOIN("/",,_xlpm.kakaku),FIND("/",_xlfn.TEXTJOIN("/",,_xlpm.kakaku))-1))+$T$2)/手数料))),""),"")</f>
        <v/>
      </c>
    </row>
    <row r="346" spans="22:24" x14ac:dyDescent="0.4">
      <c r="V346" t="str" cm="1">
        <f t="array" aca="1" ref="V346" ca="1">IFERROR(INT(IF(VALUE(U346)=335370,_xlfn.LET(_xlpm.meika,INDEX(INDIRECT(Sheet2!$W$2&amp;"I"&amp;Sheet2!D346&amp;":P"&amp;Sheet2!D346),MATCH("在庫あり*",INDIRECT(Sheet2!$W$2&amp;"I"&amp;Sheet2!D346&amp;":P"&amp;Sheet2!D346),0)-1),_xlpm.con,MIN(A346,6),_xlpm.kakaku,_xlfn.XLOOKUP(_xlpm.meika,INDIRECT(Sheet2!$W$2&amp;"H"&amp;Sheet2!B346&amp;":H"&amp;Sheet2!D346),INDIRECT(Sheet2!$W$2&amp;"F"&amp;Sheet2!B346&amp;":F"&amp;Sheet2!D346),"",0,1),(_xlpm.kakaku+$T$2)/手数料),"")),"")</f>
        <v/>
      </c>
      <c r="X346" t="str" cm="1">
        <f t="array" aca="1" ref="X346" ca="1">IFERROR(IF(VALUE(U346)=335370,_xlfn.LET(_xlpm.con,MIN(A346,6),_xlpm.kakaku,_xlfn.XLOOKUP($Y$2:$Y$5&amp;$Z$2,INDIRECT(Sheet2!$W$2&amp;"H"&amp;Sheet2!B346&amp;":H"&amp;Sheet2!B346+_xlpm.con)&amp;INDIRECT(Sheet2!$W$2&amp;"G"&amp;Sheet2!B346&amp;":G"&amp;Sheet2!B346+_xlpm.con),INDIRECT(Sheet2!$W$2&amp;"F"&amp;Sheet2!B346&amp;":F"&amp;Sheet2!B346+_xlpm.con),"",0,1),INT(VALUE((IF(COUNT(_xlpm.kakaku)=1,_xlfn.TEXTJOIN("",,_xlpm.kakaku),LEFT(_xlfn.TEXTJOIN("/",,_xlpm.kakaku),FIND("/",_xlfn.TEXTJOIN("/",,_xlpm.kakaku))-1))+$T$2)/手数料))),""),"")</f>
        <v/>
      </c>
    </row>
    <row r="347" spans="22:24" x14ac:dyDescent="0.4">
      <c r="V347" t="str" cm="1">
        <f t="array" aca="1" ref="V347" ca="1">IFERROR(INT(IF(VALUE(U347)=335370,_xlfn.LET(_xlpm.meika,INDEX(INDIRECT(Sheet2!$W$2&amp;"I"&amp;Sheet2!D347&amp;":P"&amp;Sheet2!D347),MATCH("在庫あり*",INDIRECT(Sheet2!$W$2&amp;"I"&amp;Sheet2!D347&amp;":P"&amp;Sheet2!D347),0)-1),_xlpm.con,MIN(A347,6),_xlpm.kakaku,_xlfn.XLOOKUP(_xlpm.meika,INDIRECT(Sheet2!$W$2&amp;"H"&amp;Sheet2!B347&amp;":H"&amp;Sheet2!D347),INDIRECT(Sheet2!$W$2&amp;"F"&amp;Sheet2!B347&amp;":F"&amp;Sheet2!D347),"",0,1),(_xlpm.kakaku+$T$2)/手数料),"")),"")</f>
        <v/>
      </c>
      <c r="X347" t="str" cm="1">
        <f t="array" aca="1" ref="X347" ca="1">IFERROR(IF(VALUE(U347)=335370,_xlfn.LET(_xlpm.con,MIN(A347,6),_xlpm.kakaku,_xlfn.XLOOKUP($Y$2:$Y$5&amp;$Z$2,INDIRECT(Sheet2!$W$2&amp;"H"&amp;Sheet2!B347&amp;":H"&amp;Sheet2!B347+_xlpm.con)&amp;INDIRECT(Sheet2!$W$2&amp;"G"&amp;Sheet2!B347&amp;":G"&amp;Sheet2!B347+_xlpm.con),INDIRECT(Sheet2!$W$2&amp;"F"&amp;Sheet2!B347&amp;":F"&amp;Sheet2!B347+_xlpm.con),"",0,1),INT(VALUE((IF(COUNT(_xlpm.kakaku)=1,_xlfn.TEXTJOIN("",,_xlpm.kakaku),LEFT(_xlfn.TEXTJOIN("/",,_xlpm.kakaku),FIND("/",_xlfn.TEXTJOIN("/",,_xlpm.kakaku))-1))+$T$2)/手数料))),""),"")</f>
        <v/>
      </c>
    </row>
    <row r="348" spans="22:24" x14ac:dyDescent="0.4">
      <c r="V348" t="str" cm="1">
        <f t="array" aca="1" ref="V348" ca="1">IFERROR(INT(IF(VALUE(U348)=335370,_xlfn.LET(_xlpm.meika,INDEX(INDIRECT(Sheet2!$W$2&amp;"I"&amp;Sheet2!D348&amp;":P"&amp;Sheet2!D348),MATCH("在庫あり*",INDIRECT(Sheet2!$W$2&amp;"I"&amp;Sheet2!D348&amp;":P"&amp;Sheet2!D348),0)-1),_xlpm.con,MIN(A348,6),_xlpm.kakaku,_xlfn.XLOOKUP(_xlpm.meika,INDIRECT(Sheet2!$W$2&amp;"H"&amp;Sheet2!B348&amp;":H"&amp;Sheet2!D348),INDIRECT(Sheet2!$W$2&amp;"F"&amp;Sheet2!B348&amp;":F"&amp;Sheet2!D348),"",0,1),(_xlpm.kakaku+$T$2)/手数料),"")),"")</f>
        <v/>
      </c>
      <c r="X348" t="str" cm="1">
        <f t="array" aca="1" ref="X348" ca="1">IFERROR(IF(VALUE(U348)=335370,_xlfn.LET(_xlpm.con,MIN(A348,6),_xlpm.kakaku,_xlfn.XLOOKUP($Y$2:$Y$5&amp;$Z$2,INDIRECT(Sheet2!$W$2&amp;"H"&amp;Sheet2!B348&amp;":H"&amp;Sheet2!B348+_xlpm.con)&amp;INDIRECT(Sheet2!$W$2&amp;"G"&amp;Sheet2!B348&amp;":G"&amp;Sheet2!B348+_xlpm.con),INDIRECT(Sheet2!$W$2&amp;"F"&amp;Sheet2!B348&amp;":F"&amp;Sheet2!B348+_xlpm.con),"",0,1),INT(VALUE((IF(COUNT(_xlpm.kakaku)=1,_xlfn.TEXTJOIN("",,_xlpm.kakaku),LEFT(_xlfn.TEXTJOIN("/",,_xlpm.kakaku),FIND("/",_xlfn.TEXTJOIN("/",,_xlpm.kakaku))-1))+$T$2)/手数料))),""),"")</f>
        <v/>
      </c>
    </row>
    <row r="349" spans="22:24" x14ac:dyDescent="0.4">
      <c r="V349" t="str" cm="1">
        <f t="array" aca="1" ref="V349" ca="1">IFERROR(INT(IF(VALUE(U349)=335370,_xlfn.LET(_xlpm.meika,INDEX(INDIRECT(Sheet2!$W$2&amp;"I"&amp;Sheet2!D349&amp;":P"&amp;Sheet2!D349),MATCH("在庫あり*",INDIRECT(Sheet2!$W$2&amp;"I"&amp;Sheet2!D349&amp;":P"&amp;Sheet2!D349),0)-1),_xlpm.con,MIN(A349,6),_xlpm.kakaku,_xlfn.XLOOKUP(_xlpm.meika,INDIRECT(Sheet2!$W$2&amp;"H"&amp;Sheet2!B349&amp;":H"&amp;Sheet2!D349),INDIRECT(Sheet2!$W$2&amp;"F"&amp;Sheet2!B349&amp;":F"&amp;Sheet2!D349),"",0,1),(_xlpm.kakaku+$T$2)/手数料),"")),"")</f>
        <v/>
      </c>
      <c r="X349" t="str" cm="1">
        <f t="array" aca="1" ref="X349" ca="1">IFERROR(IF(VALUE(U349)=335370,_xlfn.LET(_xlpm.con,MIN(A349,6),_xlpm.kakaku,_xlfn.XLOOKUP($Y$2:$Y$5&amp;$Z$2,INDIRECT(Sheet2!$W$2&amp;"H"&amp;Sheet2!B349&amp;":H"&amp;Sheet2!B349+_xlpm.con)&amp;INDIRECT(Sheet2!$W$2&amp;"G"&amp;Sheet2!B349&amp;":G"&amp;Sheet2!B349+_xlpm.con),INDIRECT(Sheet2!$W$2&amp;"F"&amp;Sheet2!B349&amp;":F"&amp;Sheet2!B349+_xlpm.con),"",0,1),INT(VALUE((IF(COUNT(_xlpm.kakaku)=1,_xlfn.TEXTJOIN("",,_xlpm.kakaku),LEFT(_xlfn.TEXTJOIN("/",,_xlpm.kakaku),FIND("/",_xlfn.TEXTJOIN("/",,_xlpm.kakaku))-1))+$T$2)/手数料))),""),"")</f>
        <v/>
      </c>
    </row>
    <row r="350" spans="22:24" x14ac:dyDescent="0.4">
      <c r="V350" t="str" cm="1">
        <f t="array" aca="1" ref="V350" ca="1">IFERROR(INT(IF(VALUE(U350)=335370,_xlfn.LET(_xlpm.meika,INDEX(INDIRECT(Sheet2!$W$2&amp;"I"&amp;Sheet2!D350&amp;":P"&amp;Sheet2!D350),MATCH("在庫あり*",INDIRECT(Sheet2!$W$2&amp;"I"&amp;Sheet2!D350&amp;":P"&amp;Sheet2!D350),0)-1),_xlpm.con,MIN(A350,6),_xlpm.kakaku,_xlfn.XLOOKUP(_xlpm.meika,INDIRECT(Sheet2!$W$2&amp;"H"&amp;Sheet2!B350&amp;":H"&amp;Sheet2!D350),INDIRECT(Sheet2!$W$2&amp;"F"&amp;Sheet2!B350&amp;":F"&amp;Sheet2!D350),"",0,1),(_xlpm.kakaku+$T$2)/手数料),"")),"")</f>
        <v/>
      </c>
      <c r="X350" t="str" cm="1">
        <f t="array" aca="1" ref="X350" ca="1">IFERROR(IF(VALUE(U350)=335370,_xlfn.LET(_xlpm.con,MIN(A350,6),_xlpm.kakaku,_xlfn.XLOOKUP($Y$2:$Y$5&amp;$Z$2,INDIRECT(Sheet2!$W$2&amp;"H"&amp;Sheet2!B350&amp;":H"&amp;Sheet2!B350+_xlpm.con)&amp;INDIRECT(Sheet2!$W$2&amp;"G"&amp;Sheet2!B350&amp;":G"&amp;Sheet2!B350+_xlpm.con),INDIRECT(Sheet2!$W$2&amp;"F"&amp;Sheet2!B350&amp;":F"&amp;Sheet2!B350+_xlpm.con),"",0,1),INT(VALUE((IF(COUNT(_xlpm.kakaku)=1,_xlfn.TEXTJOIN("",,_xlpm.kakaku),LEFT(_xlfn.TEXTJOIN("/",,_xlpm.kakaku),FIND("/",_xlfn.TEXTJOIN("/",,_xlpm.kakaku))-1))+$T$2)/手数料))),""),"")</f>
        <v/>
      </c>
    </row>
    <row r="351" spans="22:24" x14ac:dyDescent="0.4">
      <c r="V351" t="str" cm="1">
        <f t="array" aca="1" ref="V351" ca="1">IFERROR(INT(IF(VALUE(U351)=335370,_xlfn.LET(_xlpm.meika,INDEX(INDIRECT(Sheet2!$W$2&amp;"I"&amp;Sheet2!D351&amp;":P"&amp;Sheet2!D351),MATCH("在庫あり*",INDIRECT(Sheet2!$W$2&amp;"I"&amp;Sheet2!D351&amp;":P"&amp;Sheet2!D351),0)-1),_xlpm.con,MIN(A351,6),_xlpm.kakaku,_xlfn.XLOOKUP(_xlpm.meika,INDIRECT(Sheet2!$W$2&amp;"H"&amp;Sheet2!B351&amp;":H"&amp;Sheet2!D351),INDIRECT(Sheet2!$W$2&amp;"F"&amp;Sheet2!B351&amp;":F"&amp;Sheet2!D351),"",0,1),(_xlpm.kakaku+$T$2)/手数料),"")),"")</f>
        <v/>
      </c>
      <c r="X351" t="str" cm="1">
        <f t="array" aca="1" ref="X351" ca="1">IFERROR(IF(VALUE(U351)=335370,_xlfn.LET(_xlpm.con,MIN(A351,6),_xlpm.kakaku,_xlfn.XLOOKUP($Y$2:$Y$5&amp;$Z$2,INDIRECT(Sheet2!$W$2&amp;"H"&amp;Sheet2!B351&amp;":H"&amp;Sheet2!B351+_xlpm.con)&amp;INDIRECT(Sheet2!$W$2&amp;"G"&amp;Sheet2!B351&amp;":G"&amp;Sheet2!B351+_xlpm.con),INDIRECT(Sheet2!$W$2&amp;"F"&amp;Sheet2!B351&amp;":F"&amp;Sheet2!B351+_xlpm.con),"",0,1),INT(VALUE((IF(COUNT(_xlpm.kakaku)=1,_xlfn.TEXTJOIN("",,_xlpm.kakaku),LEFT(_xlfn.TEXTJOIN("/",,_xlpm.kakaku),FIND("/",_xlfn.TEXTJOIN("/",,_xlpm.kakaku))-1))+$T$2)/手数料))),""),"")</f>
        <v/>
      </c>
    </row>
    <row r="352" spans="22:24" x14ac:dyDescent="0.4">
      <c r="V352" t="str" cm="1">
        <f t="array" aca="1" ref="V352" ca="1">IFERROR(INT(IF(VALUE(U352)=335370,_xlfn.LET(_xlpm.meika,INDEX(INDIRECT(Sheet2!$W$2&amp;"I"&amp;Sheet2!D352&amp;":P"&amp;Sheet2!D352),MATCH("在庫あり*",INDIRECT(Sheet2!$W$2&amp;"I"&amp;Sheet2!D352&amp;":P"&amp;Sheet2!D352),0)-1),_xlpm.con,MIN(A352,6),_xlpm.kakaku,_xlfn.XLOOKUP(_xlpm.meika,INDIRECT(Sheet2!$W$2&amp;"H"&amp;Sheet2!B352&amp;":H"&amp;Sheet2!D352),INDIRECT(Sheet2!$W$2&amp;"F"&amp;Sheet2!B352&amp;":F"&amp;Sheet2!D352),"",0,1),(_xlpm.kakaku+$T$2)/手数料),"")),"")</f>
        <v/>
      </c>
      <c r="X352" t="str" cm="1">
        <f t="array" aca="1" ref="X352" ca="1">IFERROR(IF(VALUE(U352)=335370,_xlfn.LET(_xlpm.con,MIN(A352,6),_xlpm.kakaku,_xlfn.XLOOKUP($Y$2:$Y$5&amp;$Z$2,INDIRECT(Sheet2!$W$2&amp;"H"&amp;Sheet2!B352&amp;":H"&amp;Sheet2!B352+_xlpm.con)&amp;INDIRECT(Sheet2!$W$2&amp;"G"&amp;Sheet2!B352&amp;":G"&amp;Sheet2!B352+_xlpm.con),INDIRECT(Sheet2!$W$2&amp;"F"&amp;Sheet2!B352&amp;":F"&amp;Sheet2!B352+_xlpm.con),"",0,1),INT(VALUE((IF(COUNT(_xlpm.kakaku)=1,_xlfn.TEXTJOIN("",,_xlpm.kakaku),LEFT(_xlfn.TEXTJOIN("/",,_xlpm.kakaku),FIND("/",_xlfn.TEXTJOIN("/",,_xlpm.kakaku))-1))+$T$2)/手数料))),""),"")</f>
        <v/>
      </c>
    </row>
    <row r="353" spans="22:24" x14ac:dyDescent="0.4">
      <c r="V353" t="str" cm="1">
        <f t="array" aca="1" ref="V353" ca="1">IFERROR(INT(IF(VALUE(U353)=335370,_xlfn.LET(_xlpm.meika,INDEX(INDIRECT(Sheet2!$W$2&amp;"I"&amp;Sheet2!D353&amp;":P"&amp;Sheet2!D353),MATCH("在庫あり*",INDIRECT(Sheet2!$W$2&amp;"I"&amp;Sheet2!D353&amp;":P"&amp;Sheet2!D353),0)-1),_xlpm.con,MIN(A353,6),_xlpm.kakaku,_xlfn.XLOOKUP(_xlpm.meika,INDIRECT(Sheet2!$W$2&amp;"H"&amp;Sheet2!B353&amp;":H"&amp;Sheet2!D353),INDIRECT(Sheet2!$W$2&amp;"F"&amp;Sheet2!B353&amp;":F"&amp;Sheet2!D353),"",0,1),(_xlpm.kakaku+$T$2)/手数料),"")),"")</f>
        <v/>
      </c>
      <c r="X353" t="str" cm="1">
        <f t="array" aca="1" ref="X353" ca="1">IFERROR(IF(VALUE(U353)=335370,_xlfn.LET(_xlpm.con,MIN(A353,6),_xlpm.kakaku,_xlfn.XLOOKUP($Y$2:$Y$5&amp;$Z$2,INDIRECT(Sheet2!$W$2&amp;"H"&amp;Sheet2!B353&amp;":H"&amp;Sheet2!B353+_xlpm.con)&amp;INDIRECT(Sheet2!$W$2&amp;"G"&amp;Sheet2!B353&amp;":G"&amp;Sheet2!B353+_xlpm.con),INDIRECT(Sheet2!$W$2&amp;"F"&amp;Sheet2!B353&amp;":F"&amp;Sheet2!B353+_xlpm.con),"",0,1),INT(VALUE((IF(COUNT(_xlpm.kakaku)=1,_xlfn.TEXTJOIN("",,_xlpm.kakaku),LEFT(_xlfn.TEXTJOIN("/",,_xlpm.kakaku),FIND("/",_xlfn.TEXTJOIN("/",,_xlpm.kakaku))-1))+$T$2)/手数料))),""),"")</f>
        <v/>
      </c>
    </row>
    <row r="354" spans="22:24" x14ac:dyDescent="0.4">
      <c r="V354" t="str" cm="1">
        <f t="array" aca="1" ref="V354" ca="1">IFERROR(INT(IF(VALUE(U354)=335370,_xlfn.LET(_xlpm.meika,INDEX(INDIRECT(Sheet2!$W$2&amp;"I"&amp;Sheet2!D354&amp;":P"&amp;Sheet2!D354),MATCH("在庫あり*",INDIRECT(Sheet2!$W$2&amp;"I"&amp;Sheet2!D354&amp;":P"&amp;Sheet2!D354),0)-1),_xlpm.con,MIN(A354,6),_xlpm.kakaku,_xlfn.XLOOKUP(_xlpm.meika,INDIRECT(Sheet2!$W$2&amp;"H"&amp;Sheet2!B354&amp;":H"&amp;Sheet2!D354),INDIRECT(Sheet2!$W$2&amp;"F"&amp;Sheet2!B354&amp;":F"&amp;Sheet2!D354),"",0,1),(_xlpm.kakaku+$T$2)/手数料),"")),"")</f>
        <v/>
      </c>
      <c r="X354" t="str" cm="1">
        <f t="array" aca="1" ref="X354" ca="1">IFERROR(IF(VALUE(U354)=335370,_xlfn.LET(_xlpm.con,MIN(A354,6),_xlpm.kakaku,_xlfn.XLOOKUP($Y$2:$Y$5&amp;$Z$2,INDIRECT(Sheet2!$W$2&amp;"H"&amp;Sheet2!B354&amp;":H"&amp;Sheet2!B354+_xlpm.con)&amp;INDIRECT(Sheet2!$W$2&amp;"G"&amp;Sheet2!B354&amp;":G"&amp;Sheet2!B354+_xlpm.con),INDIRECT(Sheet2!$W$2&amp;"F"&amp;Sheet2!B354&amp;":F"&amp;Sheet2!B354+_xlpm.con),"",0,1),INT(VALUE((IF(COUNT(_xlpm.kakaku)=1,_xlfn.TEXTJOIN("",,_xlpm.kakaku),LEFT(_xlfn.TEXTJOIN("/",,_xlpm.kakaku),FIND("/",_xlfn.TEXTJOIN("/",,_xlpm.kakaku))-1))+$T$2)/手数料))),""),"")</f>
        <v/>
      </c>
    </row>
    <row r="355" spans="22:24" x14ac:dyDescent="0.4">
      <c r="V355" t="str" cm="1">
        <f t="array" aca="1" ref="V355" ca="1">IFERROR(INT(IF(VALUE(U355)=335370,_xlfn.LET(_xlpm.meika,INDEX(INDIRECT(Sheet2!$W$2&amp;"I"&amp;Sheet2!D355&amp;":P"&amp;Sheet2!D355),MATCH("在庫あり*",INDIRECT(Sheet2!$W$2&amp;"I"&amp;Sheet2!D355&amp;":P"&amp;Sheet2!D355),0)-1),_xlpm.con,MIN(A355,6),_xlpm.kakaku,_xlfn.XLOOKUP(_xlpm.meika,INDIRECT(Sheet2!$W$2&amp;"H"&amp;Sheet2!B355&amp;":H"&amp;Sheet2!D355),INDIRECT(Sheet2!$W$2&amp;"F"&amp;Sheet2!B355&amp;":F"&amp;Sheet2!D355),"",0,1),(_xlpm.kakaku+$T$2)/手数料),"")),"")</f>
        <v/>
      </c>
      <c r="X355" t="str" cm="1">
        <f t="array" aca="1" ref="X355" ca="1">IFERROR(IF(VALUE(U355)=335370,_xlfn.LET(_xlpm.con,MIN(A355,6),_xlpm.kakaku,_xlfn.XLOOKUP($Y$2:$Y$5&amp;$Z$2,INDIRECT(Sheet2!$W$2&amp;"H"&amp;Sheet2!B355&amp;":H"&amp;Sheet2!B355+_xlpm.con)&amp;INDIRECT(Sheet2!$W$2&amp;"G"&amp;Sheet2!B355&amp;":G"&amp;Sheet2!B355+_xlpm.con),INDIRECT(Sheet2!$W$2&amp;"F"&amp;Sheet2!B355&amp;":F"&amp;Sheet2!B355+_xlpm.con),"",0,1),INT(VALUE((IF(COUNT(_xlpm.kakaku)=1,_xlfn.TEXTJOIN("",,_xlpm.kakaku),LEFT(_xlfn.TEXTJOIN("/",,_xlpm.kakaku),FIND("/",_xlfn.TEXTJOIN("/",,_xlpm.kakaku))-1))+$T$2)/手数料))),""),"")</f>
        <v/>
      </c>
    </row>
    <row r="356" spans="22:24" x14ac:dyDescent="0.4">
      <c r="V356" t="str" cm="1">
        <f t="array" aca="1" ref="V356" ca="1">IFERROR(INT(IF(VALUE(U356)=335370,_xlfn.LET(_xlpm.meika,INDEX(INDIRECT(Sheet2!$W$2&amp;"I"&amp;Sheet2!D356&amp;":P"&amp;Sheet2!D356),MATCH("在庫あり*",INDIRECT(Sheet2!$W$2&amp;"I"&amp;Sheet2!D356&amp;":P"&amp;Sheet2!D356),0)-1),_xlpm.con,MIN(A356,6),_xlpm.kakaku,_xlfn.XLOOKUP(_xlpm.meika,INDIRECT(Sheet2!$W$2&amp;"H"&amp;Sheet2!B356&amp;":H"&amp;Sheet2!D356),INDIRECT(Sheet2!$W$2&amp;"F"&amp;Sheet2!B356&amp;":F"&amp;Sheet2!D356),"",0,1),(_xlpm.kakaku+$T$2)/手数料),"")),"")</f>
        <v/>
      </c>
      <c r="X356" t="str" cm="1">
        <f t="array" aca="1" ref="X356" ca="1">IFERROR(IF(VALUE(U356)=335370,_xlfn.LET(_xlpm.con,MIN(A356,6),_xlpm.kakaku,_xlfn.XLOOKUP($Y$2:$Y$5&amp;$Z$2,INDIRECT(Sheet2!$W$2&amp;"H"&amp;Sheet2!B356&amp;":H"&amp;Sheet2!B356+_xlpm.con)&amp;INDIRECT(Sheet2!$W$2&amp;"G"&amp;Sheet2!B356&amp;":G"&amp;Sheet2!B356+_xlpm.con),INDIRECT(Sheet2!$W$2&amp;"F"&amp;Sheet2!B356&amp;":F"&amp;Sheet2!B356+_xlpm.con),"",0,1),INT(VALUE((IF(COUNT(_xlpm.kakaku)=1,_xlfn.TEXTJOIN("",,_xlpm.kakaku),LEFT(_xlfn.TEXTJOIN("/",,_xlpm.kakaku),FIND("/",_xlfn.TEXTJOIN("/",,_xlpm.kakaku))-1))+$T$2)/手数料))),""),"")</f>
        <v/>
      </c>
    </row>
    <row r="357" spans="22:24" x14ac:dyDescent="0.4">
      <c r="V357" t="str" cm="1">
        <f t="array" aca="1" ref="V357" ca="1">IFERROR(INT(IF(VALUE(U357)=335370,_xlfn.LET(_xlpm.meika,INDEX(INDIRECT(Sheet2!$W$2&amp;"I"&amp;Sheet2!D357&amp;":P"&amp;Sheet2!D357),MATCH("在庫あり*",INDIRECT(Sheet2!$W$2&amp;"I"&amp;Sheet2!D357&amp;":P"&amp;Sheet2!D357),0)-1),_xlpm.con,MIN(A357,6),_xlpm.kakaku,_xlfn.XLOOKUP(_xlpm.meika,INDIRECT(Sheet2!$W$2&amp;"H"&amp;Sheet2!B357&amp;":H"&amp;Sheet2!D357),INDIRECT(Sheet2!$W$2&amp;"F"&amp;Sheet2!B357&amp;":F"&amp;Sheet2!D357),"",0,1),(_xlpm.kakaku+$T$2)/手数料),"")),"")</f>
        <v/>
      </c>
      <c r="X357" t="str" cm="1">
        <f t="array" aca="1" ref="X357" ca="1">IFERROR(IF(VALUE(U357)=335370,_xlfn.LET(_xlpm.con,MIN(A357,6),_xlpm.kakaku,_xlfn.XLOOKUP($Y$2:$Y$5&amp;$Z$2,INDIRECT(Sheet2!$W$2&amp;"H"&amp;Sheet2!B357&amp;":H"&amp;Sheet2!B357+_xlpm.con)&amp;INDIRECT(Sheet2!$W$2&amp;"G"&amp;Sheet2!B357&amp;":G"&amp;Sheet2!B357+_xlpm.con),INDIRECT(Sheet2!$W$2&amp;"F"&amp;Sheet2!B357&amp;":F"&amp;Sheet2!B357+_xlpm.con),"",0,1),INT(VALUE((IF(COUNT(_xlpm.kakaku)=1,_xlfn.TEXTJOIN("",,_xlpm.kakaku),LEFT(_xlfn.TEXTJOIN("/",,_xlpm.kakaku),FIND("/",_xlfn.TEXTJOIN("/",,_xlpm.kakaku))-1))+$T$2)/手数料))),""),"")</f>
        <v/>
      </c>
    </row>
    <row r="358" spans="22:24" x14ac:dyDescent="0.4">
      <c r="V358" t="str" cm="1">
        <f t="array" aca="1" ref="V358" ca="1">IFERROR(INT(IF(VALUE(U358)=335370,_xlfn.LET(_xlpm.meika,INDEX(INDIRECT(Sheet2!$W$2&amp;"I"&amp;Sheet2!D358&amp;":P"&amp;Sheet2!D358),MATCH("在庫あり*",INDIRECT(Sheet2!$W$2&amp;"I"&amp;Sheet2!D358&amp;":P"&amp;Sheet2!D358),0)-1),_xlpm.con,MIN(A358,6),_xlpm.kakaku,_xlfn.XLOOKUP(_xlpm.meika,INDIRECT(Sheet2!$W$2&amp;"H"&amp;Sheet2!B358&amp;":H"&amp;Sheet2!D358),INDIRECT(Sheet2!$W$2&amp;"F"&amp;Sheet2!B358&amp;":F"&amp;Sheet2!D358),"",0,1),(_xlpm.kakaku+$T$2)/手数料),"")),"")</f>
        <v/>
      </c>
      <c r="X358" t="str" cm="1">
        <f t="array" aca="1" ref="X358" ca="1">IFERROR(IF(VALUE(U358)=335370,_xlfn.LET(_xlpm.con,MIN(A358,6),_xlpm.kakaku,_xlfn.XLOOKUP($Y$2:$Y$5&amp;$Z$2,INDIRECT(Sheet2!$W$2&amp;"H"&amp;Sheet2!B358&amp;":H"&amp;Sheet2!B358+_xlpm.con)&amp;INDIRECT(Sheet2!$W$2&amp;"G"&amp;Sheet2!B358&amp;":G"&amp;Sheet2!B358+_xlpm.con),INDIRECT(Sheet2!$W$2&amp;"F"&amp;Sheet2!B358&amp;":F"&amp;Sheet2!B358+_xlpm.con),"",0,1),INT(VALUE((IF(COUNT(_xlpm.kakaku)=1,_xlfn.TEXTJOIN("",,_xlpm.kakaku),LEFT(_xlfn.TEXTJOIN("/",,_xlpm.kakaku),FIND("/",_xlfn.TEXTJOIN("/",,_xlpm.kakaku))-1))+$T$2)/手数料))),""),"")</f>
        <v/>
      </c>
    </row>
    <row r="359" spans="22:24" x14ac:dyDescent="0.4">
      <c r="V359" t="str" cm="1">
        <f t="array" aca="1" ref="V359" ca="1">IFERROR(INT(IF(VALUE(U359)=335370,_xlfn.LET(_xlpm.meika,INDEX(INDIRECT(Sheet2!$W$2&amp;"I"&amp;Sheet2!D359&amp;":P"&amp;Sheet2!D359),MATCH("在庫あり*",INDIRECT(Sheet2!$W$2&amp;"I"&amp;Sheet2!D359&amp;":P"&amp;Sheet2!D359),0)-1),_xlpm.con,MIN(A359,6),_xlpm.kakaku,_xlfn.XLOOKUP(_xlpm.meika,INDIRECT(Sheet2!$W$2&amp;"H"&amp;Sheet2!B359&amp;":H"&amp;Sheet2!D359),INDIRECT(Sheet2!$W$2&amp;"F"&amp;Sheet2!B359&amp;":F"&amp;Sheet2!D359),"",0,1),(_xlpm.kakaku+$T$2)/手数料),"")),"")</f>
        <v/>
      </c>
      <c r="X359" t="str" cm="1">
        <f t="array" aca="1" ref="X359" ca="1">IFERROR(IF(VALUE(U359)=335370,_xlfn.LET(_xlpm.con,MIN(A359,6),_xlpm.kakaku,_xlfn.XLOOKUP($Y$2:$Y$5&amp;$Z$2,INDIRECT(Sheet2!$W$2&amp;"H"&amp;Sheet2!B359&amp;":H"&amp;Sheet2!B359+_xlpm.con)&amp;INDIRECT(Sheet2!$W$2&amp;"G"&amp;Sheet2!B359&amp;":G"&amp;Sheet2!B359+_xlpm.con),INDIRECT(Sheet2!$W$2&amp;"F"&amp;Sheet2!B359&amp;":F"&amp;Sheet2!B359+_xlpm.con),"",0,1),INT(VALUE((IF(COUNT(_xlpm.kakaku)=1,_xlfn.TEXTJOIN("",,_xlpm.kakaku),LEFT(_xlfn.TEXTJOIN("/",,_xlpm.kakaku),FIND("/",_xlfn.TEXTJOIN("/",,_xlpm.kakaku))-1))+$T$2)/手数料))),""),"")</f>
        <v/>
      </c>
    </row>
    <row r="360" spans="22:24" x14ac:dyDescent="0.4">
      <c r="V360" t="str" cm="1">
        <f t="array" aca="1" ref="V360" ca="1">IFERROR(INT(IF(VALUE(U360)=335370,_xlfn.LET(_xlpm.meika,INDEX(INDIRECT(Sheet2!$W$2&amp;"I"&amp;Sheet2!D360&amp;":P"&amp;Sheet2!D360),MATCH("在庫あり*",INDIRECT(Sheet2!$W$2&amp;"I"&amp;Sheet2!D360&amp;":P"&amp;Sheet2!D360),0)-1),_xlpm.con,MIN(A360,6),_xlpm.kakaku,_xlfn.XLOOKUP(_xlpm.meika,INDIRECT(Sheet2!$W$2&amp;"H"&amp;Sheet2!B360&amp;":H"&amp;Sheet2!D360),INDIRECT(Sheet2!$W$2&amp;"F"&amp;Sheet2!B360&amp;":F"&amp;Sheet2!D360),"",0,1),(_xlpm.kakaku+$T$2)/手数料),"")),"")</f>
        <v/>
      </c>
      <c r="X360" t="str" cm="1">
        <f t="array" aca="1" ref="X360" ca="1">IFERROR(IF(VALUE(U360)=335370,_xlfn.LET(_xlpm.con,MIN(A360,6),_xlpm.kakaku,_xlfn.XLOOKUP($Y$2:$Y$5&amp;$Z$2,INDIRECT(Sheet2!$W$2&amp;"H"&amp;Sheet2!B360&amp;":H"&amp;Sheet2!B360+_xlpm.con)&amp;INDIRECT(Sheet2!$W$2&amp;"G"&amp;Sheet2!B360&amp;":G"&amp;Sheet2!B360+_xlpm.con),INDIRECT(Sheet2!$W$2&amp;"F"&amp;Sheet2!B360&amp;":F"&amp;Sheet2!B360+_xlpm.con),"",0,1),INT(VALUE((IF(COUNT(_xlpm.kakaku)=1,_xlfn.TEXTJOIN("",,_xlpm.kakaku),LEFT(_xlfn.TEXTJOIN("/",,_xlpm.kakaku),FIND("/",_xlfn.TEXTJOIN("/",,_xlpm.kakaku))-1))+$T$2)/手数料))),""),"")</f>
        <v/>
      </c>
    </row>
    <row r="361" spans="22:24" x14ac:dyDescent="0.4">
      <c r="V361" t="str" cm="1">
        <f t="array" aca="1" ref="V361" ca="1">IFERROR(INT(IF(VALUE(U361)=335370,_xlfn.LET(_xlpm.meika,INDEX(INDIRECT(Sheet2!$W$2&amp;"I"&amp;Sheet2!D361&amp;":P"&amp;Sheet2!D361),MATCH("在庫あり*",INDIRECT(Sheet2!$W$2&amp;"I"&amp;Sheet2!D361&amp;":P"&amp;Sheet2!D361),0)-1),_xlpm.con,MIN(A361,6),_xlpm.kakaku,_xlfn.XLOOKUP(_xlpm.meika,INDIRECT(Sheet2!$W$2&amp;"H"&amp;Sheet2!B361&amp;":H"&amp;Sheet2!D361),INDIRECT(Sheet2!$W$2&amp;"F"&amp;Sheet2!B361&amp;":F"&amp;Sheet2!D361),"",0,1),(_xlpm.kakaku+$T$2)/手数料),"")),"")</f>
        <v/>
      </c>
      <c r="X361" t="str" cm="1">
        <f t="array" aca="1" ref="X361" ca="1">IFERROR(IF(VALUE(U361)=335370,_xlfn.LET(_xlpm.con,MIN(A361,6),_xlpm.kakaku,_xlfn.XLOOKUP($Y$2:$Y$5&amp;$Z$2,INDIRECT(Sheet2!$W$2&amp;"H"&amp;Sheet2!B361&amp;":H"&amp;Sheet2!B361+_xlpm.con)&amp;INDIRECT(Sheet2!$W$2&amp;"G"&amp;Sheet2!B361&amp;":G"&amp;Sheet2!B361+_xlpm.con),INDIRECT(Sheet2!$W$2&amp;"F"&amp;Sheet2!B361&amp;":F"&amp;Sheet2!B361+_xlpm.con),"",0,1),INT(VALUE((IF(COUNT(_xlpm.kakaku)=1,_xlfn.TEXTJOIN("",,_xlpm.kakaku),LEFT(_xlfn.TEXTJOIN("/",,_xlpm.kakaku),FIND("/",_xlfn.TEXTJOIN("/",,_xlpm.kakaku))-1))+$T$2)/手数料))),""),"")</f>
        <v/>
      </c>
    </row>
    <row r="362" spans="22:24" x14ac:dyDescent="0.4">
      <c r="V362" t="str" cm="1">
        <f t="array" aca="1" ref="V362" ca="1">IFERROR(INT(IF(VALUE(U362)=335370,_xlfn.LET(_xlpm.meika,INDEX(INDIRECT(Sheet2!$W$2&amp;"I"&amp;Sheet2!D362&amp;":P"&amp;Sheet2!D362),MATCH("在庫あり*",INDIRECT(Sheet2!$W$2&amp;"I"&amp;Sheet2!D362&amp;":P"&amp;Sheet2!D362),0)-1),_xlpm.con,MIN(A362,6),_xlpm.kakaku,_xlfn.XLOOKUP(_xlpm.meika,INDIRECT(Sheet2!$W$2&amp;"H"&amp;Sheet2!B362&amp;":H"&amp;Sheet2!D362),INDIRECT(Sheet2!$W$2&amp;"F"&amp;Sheet2!B362&amp;":F"&amp;Sheet2!D362),"",0,1),(_xlpm.kakaku+$T$2)/手数料),"")),"")</f>
        <v/>
      </c>
      <c r="X362" t="str" cm="1">
        <f t="array" aca="1" ref="X362" ca="1">IFERROR(IF(VALUE(U362)=335370,_xlfn.LET(_xlpm.con,MIN(A362,6),_xlpm.kakaku,_xlfn.XLOOKUP($Y$2:$Y$5&amp;$Z$2,INDIRECT(Sheet2!$W$2&amp;"H"&amp;Sheet2!B362&amp;":H"&amp;Sheet2!B362+_xlpm.con)&amp;INDIRECT(Sheet2!$W$2&amp;"G"&amp;Sheet2!B362&amp;":G"&amp;Sheet2!B362+_xlpm.con),INDIRECT(Sheet2!$W$2&amp;"F"&amp;Sheet2!B362&amp;":F"&amp;Sheet2!B362+_xlpm.con),"",0,1),INT(VALUE((IF(COUNT(_xlpm.kakaku)=1,_xlfn.TEXTJOIN("",,_xlpm.kakaku),LEFT(_xlfn.TEXTJOIN("/",,_xlpm.kakaku),FIND("/",_xlfn.TEXTJOIN("/",,_xlpm.kakaku))-1))+$T$2)/手数料))),""),"")</f>
        <v/>
      </c>
    </row>
    <row r="363" spans="22:24" x14ac:dyDescent="0.4">
      <c r="V363" t="str" cm="1">
        <f t="array" aca="1" ref="V363" ca="1">IFERROR(INT(IF(VALUE(U363)=335370,_xlfn.LET(_xlpm.meika,INDEX(INDIRECT(Sheet2!$W$2&amp;"I"&amp;Sheet2!D363&amp;":P"&amp;Sheet2!D363),MATCH("在庫あり*",INDIRECT(Sheet2!$W$2&amp;"I"&amp;Sheet2!D363&amp;":P"&amp;Sheet2!D363),0)-1),_xlpm.con,MIN(A363,6),_xlpm.kakaku,_xlfn.XLOOKUP(_xlpm.meika,INDIRECT(Sheet2!$W$2&amp;"H"&amp;Sheet2!B363&amp;":H"&amp;Sheet2!D363),INDIRECT(Sheet2!$W$2&amp;"F"&amp;Sheet2!B363&amp;":F"&amp;Sheet2!D363),"",0,1),(_xlpm.kakaku+$T$2)/手数料),"")),"")</f>
        <v/>
      </c>
      <c r="X363" t="str" cm="1">
        <f t="array" aca="1" ref="X363" ca="1">IFERROR(IF(VALUE(U363)=335370,_xlfn.LET(_xlpm.con,MIN(A363,6),_xlpm.kakaku,_xlfn.XLOOKUP($Y$2:$Y$5&amp;$Z$2,INDIRECT(Sheet2!$W$2&amp;"H"&amp;Sheet2!B363&amp;":H"&amp;Sheet2!B363+_xlpm.con)&amp;INDIRECT(Sheet2!$W$2&amp;"G"&amp;Sheet2!B363&amp;":G"&amp;Sheet2!B363+_xlpm.con),INDIRECT(Sheet2!$W$2&amp;"F"&amp;Sheet2!B363&amp;":F"&amp;Sheet2!B363+_xlpm.con),"",0,1),INT(VALUE((IF(COUNT(_xlpm.kakaku)=1,_xlfn.TEXTJOIN("",,_xlpm.kakaku),LEFT(_xlfn.TEXTJOIN("/",,_xlpm.kakaku),FIND("/",_xlfn.TEXTJOIN("/",,_xlpm.kakaku))-1))+$T$2)/手数料))),""),"")</f>
        <v/>
      </c>
    </row>
    <row r="364" spans="22:24" x14ac:dyDescent="0.4">
      <c r="V364" t="str" cm="1">
        <f t="array" aca="1" ref="V364" ca="1">IFERROR(INT(IF(VALUE(U364)=335370,_xlfn.LET(_xlpm.meika,INDEX(INDIRECT(Sheet2!$W$2&amp;"I"&amp;Sheet2!D364&amp;":P"&amp;Sheet2!D364),MATCH("在庫あり*",INDIRECT(Sheet2!$W$2&amp;"I"&amp;Sheet2!D364&amp;":P"&amp;Sheet2!D364),0)-1),_xlpm.con,MIN(A364,6),_xlpm.kakaku,_xlfn.XLOOKUP(_xlpm.meika,INDIRECT(Sheet2!$W$2&amp;"H"&amp;Sheet2!B364&amp;":H"&amp;Sheet2!D364),INDIRECT(Sheet2!$W$2&amp;"F"&amp;Sheet2!B364&amp;":F"&amp;Sheet2!D364),"",0,1),(_xlpm.kakaku+$T$2)/手数料),"")),"")</f>
        <v/>
      </c>
      <c r="X364" t="str" cm="1">
        <f t="array" aca="1" ref="X364" ca="1">IFERROR(IF(VALUE(U364)=335370,_xlfn.LET(_xlpm.con,MIN(A364,6),_xlpm.kakaku,_xlfn.XLOOKUP($Y$2:$Y$5&amp;$Z$2,INDIRECT(Sheet2!$W$2&amp;"H"&amp;Sheet2!B364&amp;":H"&amp;Sheet2!B364+_xlpm.con)&amp;INDIRECT(Sheet2!$W$2&amp;"G"&amp;Sheet2!B364&amp;":G"&amp;Sheet2!B364+_xlpm.con),INDIRECT(Sheet2!$W$2&amp;"F"&amp;Sheet2!B364&amp;":F"&amp;Sheet2!B364+_xlpm.con),"",0,1),INT(VALUE((IF(COUNT(_xlpm.kakaku)=1,_xlfn.TEXTJOIN("",,_xlpm.kakaku),LEFT(_xlfn.TEXTJOIN("/",,_xlpm.kakaku),FIND("/",_xlfn.TEXTJOIN("/",,_xlpm.kakaku))-1))+$T$2)/手数料))),""),"")</f>
        <v/>
      </c>
    </row>
    <row r="365" spans="22:24" x14ac:dyDescent="0.4">
      <c r="V365" t="str" cm="1">
        <f t="array" aca="1" ref="V365" ca="1">IFERROR(INT(IF(VALUE(U365)=335370,_xlfn.LET(_xlpm.meika,INDEX(INDIRECT(Sheet2!$W$2&amp;"I"&amp;Sheet2!D365&amp;":P"&amp;Sheet2!D365),MATCH("在庫あり*",INDIRECT(Sheet2!$W$2&amp;"I"&amp;Sheet2!D365&amp;":P"&amp;Sheet2!D365),0)-1),_xlpm.con,MIN(A365,6),_xlpm.kakaku,_xlfn.XLOOKUP(_xlpm.meika,INDIRECT(Sheet2!$W$2&amp;"H"&amp;Sheet2!B365&amp;":H"&amp;Sheet2!D365),INDIRECT(Sheet2!$W$2&amp;"F"&amp;Sheet2!B365&amp;":F"&amp;Sheet2!D365),"",0,1),(_xlpm.kakaku+$T$2)/手数料),"")),"")</f>
        <v/>
      </c>
      <c r="X365" t="str" cm="1">
        <f t="array" aca="1" ref="X365" ca="1">IFERROR(IF(VALUE(U365)=335370,_xlfn.LET(_xlpm.con,MIN(A365,6),_xlpm.kakaku,_xlfn.XLOOKUP($Y$2:$Y$5&amp;$Z$2,INDIRECT(Sheet2!$W$2&amp;"H"&amp;Sheet2!B365&amp;":H"&amp;Sheet2!B365+_xlpm.con)&amp;INDIRECT(Sheet2!$W$2&amp;"G"&amp;Sheet2!B365&amp;":G"&amp;Sheet2!B365+_xlpm.con),INDIRECT(Sheet2!$W$2&amp;"F"&amp;Sheet2!B365&amp;":F"&amp;Sheet2!B365+_xlpm.con),"",0,1),INT(VALUE((IF(COUNT(_xlpm.kakaku)=1,_xlfn.TEXTJOIN("",,_xlpm.kakaku),LEFT(_xlfn.TEXTJOIN("/",,_xlpm.kakaku),FIND("/",_xlfn.TEXTJOIN("/",,_xlpm.kakaku))-1))+$T$2)/手数料))),""),"")</f>
        <v/>
      </c>
    </row>
    <row r="366" spans="22:24" x14ac:dyDescent="0.4">
      <c r="V366" t="str" cm="1">
        <f t="array" aca="1" ref="V366" ca="1">IFERROR(INT(IF(VALUE(U366)=335370,_xlfn.LET(_xlpm.meika,INDEX(INDIRECT(Sheet2!$W$2&amp;"I"&amp;Sheet2!D366&amp;":P"&amp;Sheet2!D366),MATCH("在庫あり*",INDIRECT(Sheet2!$W$2&amp;"I"&amp;Sheet2!D366&amp;":P"&amp;Sheet2!D366),0)-1),_xlpm.con,MIN(A366,6),_xlpm.kakaku,_xlfn.XLOOKUP(_xlpm.meika,INDIRECT(Sheet2!$W$2&amp;"H"&amp;Sheet2!B366&amp;":H"&amp;Sheet2!D366),INDIRECT(Sheet2!$W$2&amp;"F"&amp;Sheet2!B366&amp;":F"&amp;Sheet2!D366),"",0,1),(_xlpm.kakaku+$T$2)/手数料),"")),"")</f>
        <v/>
      </c>
      <c r="X366" t="str" cm="1">
        <f t="array" aca="1" ref="X366" ca="1">IFERROR(IF(VALUE(U366)=335370,_xlfn.LET(_xlpm.con,MIN(A366,6),_xlpm.kakaku,_xlfn.XLOOKUP($Y$2:$Y$5&amp;$Z$2,INDIRECT(Sheet2!$W$2&amp;"H"&amp;Sheet2!B366&amp;":H"&amp;Sheet2!B366+_xlpm.con)&amp;INDIRECT(Sheet2!$W$2&amp;"G"&amp;Sheet2!B366&amp;":G"&amp;Sheet2!B366+_xlpm.con),INDIRECT(Sheet2!$W$2&amp;"F"&amp;Sheet2!B366&amp;":F"&amp;Sheet2!B366+_xlpm.con),"",0,1),INT(VALUE((IF(COUNT(_xlpm.kakaku)=1,_xlfn.TEXTJOIN("",,_xlpm.kakaku),LEFT(_xlfn.TEXTJOIN("/",,_xlpm.kakaku),FIND("/",_xlfn.TEXTJOIN("/",,_xlpm.kakaku))-1))+$T$2)/手数料))),""),"")</f>
        <v/>
      </c>
    </row>
    <row r="367" spans="22:24" x14ac:dyDescent="0.4">
      <c r="V367" t="str" cm="1">
        <f t="array" aca="1" ref="V367" ca="1">IFERROR(INT(IF(VALUE(U367)=335370,_xlfn.LET(_xlpm.meika,INDEX(INDIRECT(Sheet2!$W$2&amp;"I"&amp;Sheet2!D367&amp;":P"&amp;Sheet2!D367),MATCH("在庫あり*",INDIRECT(Sheet2!$W$2&amp;"I"&amp;Sheet2!D367&amp;":P"&amp;Sheet2!D367),0)-1),_xlpm.con,MIN(A367,6),_xlpm.kakaku,_xlfn.XLOOKUP(_xlpm.meika,INDIRECT(Sheet2!$W$2&amp;"H"&amp;Sheet2!B367&amp;":H"&amp;Sheet2!D367),INDIRECT(Sheet2!$W$2&amp;"F"&amp;Sheet2!B367&amp;":F"&amp;Sheet2!D367),"",0,1),(_xlpm.kakaku+$T$2)/手数料),"")),"")</f>
        <v/>
      </c>
      <c r="X367" t="str" cm="1">
        <f t="array" aca="1" ref="X367" ca="1">IFERROR(IF(VALUE(U367)=335370,_xlfn.LET(_xlpm.con,MIN(A367,6),_xlpm.kakaku,_xlfn.XLOOKUP($Y$2:$Y$5&amp;$Z$2,INDIRECT(Sheet2!$W$2&amp;"H"&amp;Sheet2!B367&amp;":H"&amp;Sheet2!B367+_xlpm.con)&amp;INDIRECT(Sheet2!$W$2&amp;"G"&amp;Sheet2!B367&amp;":G"&amp;Sheet2!B367+_xlpm.con),INDIRECT(Sheet2!$W$2&amp;"F"&amp;Sheet2!B367&amp;":F"&amp;Sheet2!B367+_xlpm.con),"",0,1),INT(VALUE((IF(COUNT(_xlpm.kakaku)=1,_xlfn.TEXTJOIN("",,_xlpm.kakaku),LEFT(_xlfn.TEXTJOIN("/",,_xlpm.kakaku),FIND("/",_xlfn.TEXTJOIN("/",,_xlpm.kakaku))-1))+$T$2)/手数料))),""),"")</f>
        <v/>
      </c>
    </row>
    <row r="368" spans="22:24" x14ac:dyDescent="0.4">
      <c r="V368" t="str" cm="1">
        <f t="array" aca="1" ref="V368" ca="1">IFERROR(INT(IF(VALUE(U368)=335370,_xlfn.LET(_xlpm.meika,INDEX(INDIRECT(Sheet2!$W$2&amp;"I"&amp;Sheet2!D368&amp;":P"&amp;Sheet2!D368),MATCH("在庫あり*",INDIRECT(Sheet2!$W$2&amp;"I"&amp;Sheet2!D368&amp;":P"&amp;Sheet2!D368),0)-1),_xlpm.con,MIN(A368,6),_xlpm.kakaku,_xlfn.XLOOKUP(_xlpm.meika,INDIRECT(Sheet2!$W$2&amp;"H"&amp;Sheet2!B368&amp;":H"&amp;Sheet2!D368),INDIRECT(Sheet2!$W$2&amp;"F"&amp;Sheet2!B368&amp;":F"&amp;Sheet2!D368),"",0,1),(_xlpm.kakaku+$T$2)/手数料),"")),"")</f>
        <v/>
      </c>
      <c r="X368" t="str" cm="1">
        <f t="array" aca="1" ref="X368" ca="1">IFERROR(IF(VALUE(U368)=335370,_xlfn.LET(_xlpm.con,MIN(A368,6),_xlpm.kakaku,_xlfn.XLOOKUP($Y$2:$Y$5&amp;$Z$2,INDIRECT(Sheet2!$W$2&amp;"H"&amp;Sheet2!B368&amp;":H"&amp;Sheet2!B368+_xlpm.con)&amp;INDIRECT(Sheet2!$W$2&amp;"G"&amp;Sheet2!B368&amp;":G"&amp;Sheet2!B368+_xlpm.con),INDIRECT(Sheet2!$W$2&amp;"F"&amp;Sheet2!B368&amp;":F"&amp;Sheet2!B368+_xlpm.con),"",0,1),INT(VALUE((IF(COUNT(_xlpm.kakaku)=1,_xlfn.TEXTJOIN("",,_xlpm.kakaku),LEFT(_xlfn.TEXTJOIN("/",,_xlpm.kakaku),FIND("/",_xlfn.TEXTJOIN("/",,_xlpm.kakaku))-1))+$T$2)/手数料))),""),"")</f>
        <v/>
      </c>
    </row>
    <row r="369" spans="22:24" x14ac:dyDescent="0.4">
      <c r="V369" t="str" cm="1">
        <f t="array" aca="1" ref="V369" ca="1">IFERROR(INT(IF(VALUE(U369)=335370,_xlfn.LET(_xlpm.meika,INDEX(INDIRECT(Sheet2!$W$2&amp;"I"&amp;Sheet2!D369&amp;":P"&amp;Sheet2!D369),MATCH("在庫あり*",INDIRECT(Sheet2!$W$2&amp;"I"&amp;Sheet2!D369&amp;":P"&amp;Sheet2!D369),0)-1),_xlpm.con,MIN(A369,6),_xlpm.kakaku,_xlfn.XLOOKUP(_xlpm.meika,INDIRECT(Sheet2!$W$2&amp;"H"&amp;Sheet2!B369&amp;":H"&amp;Sheet2!D369),INDIRECT(Sheet2!$W$2&amp;"F"&amp;Sheet2!B369&amp;":F"&amp;Sheet2!D369),"",0,1),(_xlpm.kakaku+$T$2)/手数料),"")),"")</f>
        <v/>
      </c>
      <c r="X369" t="str" cm="1">
        <f t="array" aca="1" ref="X369" ca="1">IFERROR(IF(VALUE(U369)=335370,_xlfn.LET(_xlpm.con,MIN(A369,6),_xlpm.kakaku,_xlfn.XLOOKUP($Y$2:$Y$5&amp;$Z$2,INDIRECT(Sheet2!$W$2&amp;"H"&amp;Sheet2!B369&amp;":H"&amp;Sheet2!B369+_xlpm.con)&amp;INDIRECT(Sheet2!$W$2&amp;"G"&amp;Sheet2!B369&amp;":G"&amp;Sheet2!B369+_xlpm.con),INDIRECT(Sheet2!$W$2&amp;"F"&amp;Sheet2!B369&amp;":F"&amp;Sheet2!B369+_xlpm.con),"",0,1),INT(VALUE((IF(COUNT(_xlpm.kakaku)=1,_xlfn.TEXTJOIN("",,_xlpm.kakaku),LEFT(_xlfn.TEXTJOIN("/",,_xlpm.kakaku),FIND("/",_xlfn.TEXTJOIN("/",,_xlpm.kakaku))-1))+$T$2)/手数料))),""),"")</f>
        <v/>
      </c>
    </row>
    <row r="370" spans="22:24" x14ac:dyDescent="0.4">
      <c r="V370" t="str" cm="1">
        <f t="array" aca="1" ref="V370" ca="1">IFERROR(INT(IF(VALUE(U370)=335370,_xlfn.LET(_xlpm.meika,INDEX(INDIRECT(Sheet2!$W$2&amp;"I"&amp;Sheet2!D370&amp;":P"&amp;Sheet2!D370),MATCH("在庫あり*",INDIRECT(Sheet2!$W$2&amp;"I"&amp;Sheet2!D370&amp;":P"&amp;Sheet2!D370),0)-1),_xlpm.con,MIN(A370,6),_xlpm.kakaku,_xlfn.XLOOKUP(_xlpm.meika,INDIRECT(Sheet2!$W$2&amp;"H"&amp;Sheet2!B370&amp;":H"&amp;Sheet2!D370),INDIRECT(Sheet2!$W$2&amp;"F"&amp;Sheet2!B370&amp;":F"&amp;Sheet2!D370),"",0,1),(_xlpm.kakaku+$T$2)/手数料),"")),"")</f>
        <v/>
      </c>
      <c r="X370" t="str" cm="1">
        <f t="array" aca="1" ref="X370" ca="1">IFERROR(IF(VALUE(U370)=335370,_xlfn.LET(_xlpm.con,MIN(A370,6),_xlpm.kakaku,_xlfn.XLOOKUP($Y$2:$Y$5&amp;$Z$2,INDIRECT(Sheet2!$W$2&amp;"H"&amp;Sheet2!B370&amp;":H"&amp;Sheet2!B370+_xlpm.con)&amp;INDIRECT(Sheet2!$W$2&amp;"G"&amp;Sheet2!B370&amp;":G"&amp;Sheet2!B370+_xlpm.con),INDIRECT(Sheet2!$W$2&amp;"F"&amp;Sheet2!B370&amp;":F"&amp;Sheet2!B370+_xlpm.con),"",0,1),INT(VALUE((IF(COUNT(_xlpm.kakaku)=1,_xlfn.TEXTJOIN("",,_xlpm.kakaku),LEFT(_xlfn.TEXTJOIN("/",,_xlpm.kakaku),FIND("/",_xlfn.TEXTJOIN("/",,_xlpm.kakaku))-1))+$T$2)/手数料))),""),"")</f>
        <v/>
      </c>
    </row>
    <row r="371" spans="22:24" x14ac:dyDescent="0.4">
      <c r="V371" t="str" cm="1">
        <f t="array" aca="1" ref="V371" ca="1">IFERROR(INT(IF(VALUE(U371)=335370,_xlfn.LET(_xlpm.meika,INDEX(INDIRECT(Sheet2!$W$2&amp;"I"&amp;Sheet2!D371&amp;":P"&amp;Sheet2!D371),MATCH("在庫あり*",INDIRECT(Sheet2!$W$2&amp;"I"&amp;Sheet2!D371&amp;":P"&amp;Sheet2!D371),0)-1),_xlpm.con,MIN(A371,6),_xlpm.kakaku,_xlfn.XLOOKUP(_xlpm.meika,INDIRECT(Sheet2!$W$2&amp;"H"&amp;Sheet2!B371&amp;":H"&amp;Sheet2!D371),INDIRECT(Sheet2!$W$2&amp;"F"&amp;Sheet2!B371&amp;":F"&amp;Sheet2!D371),"",0,1),(_xlpm.kakaku+$T$2)/手数料),"")),"")</f>
        <v/>
      </c>
      <c r="X371" t="str" cm="1">
        <f t="array" aca="1" ref="X371" ca="1">IFERROR(IF(VALUE(U371)=335370,_xlfn.LET(_xlpm.con,MIN(A371,6),_xlpm.kakaku,_xlfn.XLOOKUP($Y$2:$Y$5&amp;$Z$2,INDIRECT(Sheet2!$W$2&amp;"H"&amp;Sheet2!B371&amp;":H"&amp;Sheet2!B371+_xlpm.con)&amp;INDIRECT(Sheet2!$W$2&amp;"G"&amp;Sheet2!B371&amp;":G"&amp;Sheet2!B371+_xlpm.con),INDIRECT(Sheet2!$W$2&amp;"F"&amp;Sheet2!B371&amp;":F"&amp;Sheet2!B371+_xlpm.con),"",0,1),INT(VALUE((IF(COUNT(_xlpm.kakaku)=1,_xlfn.TEXTJOIN("",,_xlpm.kakaku),LEFT(_xlfn.TEXTJOIN("/",,_xlpm.kakaku),FIND("/",_xlfn.TEXTJOIN("/",,_xlpm.kakaku))-1))+$T$2)/手数料))),""),"")</f>
        <v/>
      </c>
    </row>
    <row r="372" spans="22:24" x14ac:dyDescent="0.4">
      <c r="V372" t="str" cm="1">
        <f t="array" aca="1" ref="V372" ca="1">IFERROR(INT(IF(VALUE(U372)=335370,_xlfn.LET(_xlpm.meika,INDEX(INDIRECT(Sheet2!$W$2&amp;"I"&amp;Sheet2!D372&amp;":P"&amp;Sheet2!D372),MATCH("在庫あり*",INDIRECT(Sheet2!$W$2&amp;"I"&amp;Sheet2!D372&amp;":P"&amp;Sheet2!D372),0)-1),_xlpm.con,MIN(A372,6),_xlpm.kakaku,_xlfn.XLOOKUP(_xlpm.meika,INDIRECT(Sheet2!$W$2&amp;"H"&amp;Sheet2!B372&amp;":H"&amp;Sheet2!D372),INDIRECT(Sheet2!$W$2&amp;"F"&amp;Sheet2!B372&amp;":F"&amp;Sheet2!D372),"",0,1),(_xlpm.kakaku+$T$2)/手数料),"")),"")</f>
        <v/>
      </c>
      <c r="X372" t="str" cm="1">
        <f t="array" aca="1" ref="X372" ca="1">IFERROR(IF(VALUE(U372)=335370,_xlfn.LET(_xlpm.con,MIN(A372,6),_xlpm.kakaku,_xlfn.XLOOKUP($Y$2:$Y$5&amp;$Z$2,INDIRECT(Sheet2!$W$2&amp;"H"&amp;Sheet2!B372&amp;":H"&amp;Sheet2!B372+_xlpm.con)&amp;INDIRECT(Sheet2!$W$2&amp;"G"&amp;Sheet2!B372&amp;":G"&amp;Sheet2!B372+_xlpm.con),INDIRECT(Sheet2!$W$2&amp;"F"&amp;Sheet2!B372&amp;":F"&amp;Sheet2!B372+_xlpm.con),"",0,1),INT(VALUE((IF(COUNT(_xlpm.kakaku)=1,_xlfn.TEXTJOIN("",,_xlpm.kakaku),LEFT(_xlfn.TEXTJOIN("/",,_xlpm.kakaku),FIND("/",_xlfn.TEXTJOIN("/",,_xlpm.kakaku))-1))+$T$2)/手数料))),""),"")</f>
        <v/>
      </c>
    </row>
    <row r="373" spans="22:24" x14ac:dyDescent="0.4">
      <c r="V373" t="str" cm="1">
        <f t="array" aca="1" ref="V373" ca="1">IFERROR(INT(IF(VALUE(U373)=335370,_xlfn.LET(_xlpm.meika,INDEX(INDIRECT(Sheet2!$W$2&amp;"I"&amp;Sheet2!D373&amp;":P"&amp;Sheet2!D373),MATCH("在庫あり*",INDIRECT(Sheet2!$W$2&amp;"I"&amp;Sheet2!D373&amp;":P"&amp;Sheet2!D373),0)-1),_xlpm.con,MIN(A373,6),_xlpm.kakaku,_xlfn.XLOOKUP(_xlpm.meika,INDIRECT(Sheet2!$W$2&amp;"H"&amp;Sheet2!B373&amp;":H"&amp;Sheet2!D373),INDIRECT(Sheet2!$W$2&amp;"F"&amp;Sheet2!B373&amp;":F"&amp;Sheet2!D373),"",0,1),(_xlpm.kakaku+$T$2)/手数料),"")),"")</f>
        <v/>
      </c>
      <c r="X373" t="str" cm="1">
        <f t="array" aca="1" ref="X373" ca="1">IFERROR(IF(VALUE(U373)=335370,_xlfn.LET(_xlpm.con,MIN(A373,6),_xlpm.kakaku,_xlfn.XLOOKUP($Y$2:$Y$5&amp;$Z$2,INDIRECT(Sheet2!$W$2&amp;"H"&amp;Sheet2!B373&amp;":H"&amp;Sheet2!B373+_xlpm.con)&amp;INDIRECT(Sheet2!$W$2&amp;"G"&amp;Sheet2!B373&amp;":G"&amp;Sheet2!B373+_xlpm.con),INDIRECT(Sheet2!$W$2&amp;"F"&amp;Sheet2!B373&amp;":F"&amp;Sheet2!B373+_xlpm.con),"",0,1),INT(VALUE((IF(COUNT(_xlpm.kakaku)=1,_xlfn.TEXTJOIN("",,_xlpm.kakaku),LEFT(_xlfn.TEXTJOIN("/",,_xlpm.kakaku),FIND("/",_xlfn.TEXTJOIN("/",,_xlpm.kakaku))-1))+$T$2)/手数料))),""),"")</f>
        <v/>
      </c>
    </row>
    <row r="374" spans="22:24" x14ac:dyDescent="0.4">
      <c r="V374" t="str" cm="1">
        <f t="array" aca="1" ref="V374" ca="1">IFERROR(INT(IF(VALUE(U374)=335370,_xlfn.LET(_xlpm.meika,INDEX(INDIRECT(Sheet2!$W$2&amp;"I"&amp;Sheet2!D374&amp;":P"&amp;Sheet2!D374),MATCH("在庫あり*",INDIRECT(Sheet2!$W$2&amp;"I"&amp;Sheet2!D374&amp;":P"&amp;Sheet2!D374),0)-1),_xlpm.con,MIN(A374,6),_xlpm.kakaku,_xlfn.XLOOKUP(_xlpm.meika,INDIRECT(Sheet2!$W$2&amp;"H"&amp;Sheet2!B374&amp;":H"&amp;Sheet2!D374),INDIRECT(Sheet2!$W$2&amp;"F"&amp;Sheet2!B374&amp;":F"&amp;Sheet2!D374),"",0,1),(_xlpm.kakaku+$T$2)/手数料),"")),"")</f>
        <v/>
      </c>
      <c r="X374" t="str" cm="1">
        <f t="array" aca="1" ref="X374" ca="1">IFERROR(IF(VALUE(U374)=335370,_xlfn.LET(_xlpm.con,MIN(A374,6),_xlpm.kakaku,_xlfn.XLOOKUP($Y$2:$Y$5&amp;$Z$2,INDIRECT(Sheet2!$W$2&amp;"H"&amp;Sheet2!B374&amp;":H"&amp;Sheet2!B374+_xlpm.con)&amp;INDIRECT(Sheet2!$W$2&amp;"G"&amp;Sheet2!B374&amp;":G"&amp;Sheet2!B374+_xlpm.con),INDIRECT(Sheet2!$W$2&amp;"F"&amp;Sheet2!B374&amp;":F"&amp;Sheet2!B374+_xlpm.con),"",0,1),INT(VALUE((IF(COUNT(_xlpm.kakaku)=1,_xlfn.TEXTJOIN("",,_xlpm.kakaku),LEFT(_xlfn.TEXTJOIN("/",,_xlpm.kakaku),FIND("/",_xlfn.TEXTJOIN("/",,_xlpm.kakaku))-1))+$T$2)/手数料))),""),"")</f>
        <v/>
      </c>
    </row>
    <row r="375" spans="22:24" x14ac:dyDescent="0.4">
      <c r="V375" t="str" cm="1">
        <f t="array" aca="1" ref="V375" ca="1">IFERROR(INT(IF(VALUE(U375)=335370,_xlfn.LET(_xlpm.meika,INDEX(INDIRECT(Sheet2!$W$2&amp;"I"&amp;Sheet2!D375&amp;":P"&amp;Sheet2!D375),MATCH("在庫あり*",INDIRECT(Sheet2!$W$2&amp;"I"&amp;Sheet2!D375&amp;":P"&amp;Sheet2!D375),0)-1),_xlpm.con,MIN(A375,6),_xlpm.kakaku,_xlfn.XLOOKUP(_xlpm.meika,INDIRECT(Sheet2!$W$2&amp;"H"&amp;Sheet2!B375&amp;":H"&amp;Sheet2!D375),INDIRECT(Sheet2!$W$2&amp;"F"&amp;Sheet2!B375&amp;":F"&amp;Sheet2!D375),"",0,1),(_xlpm.kakaku+$T$2)/手数料),"")),"")</f>
        <v/>
      </c>
      <c r="X375" t="str" cm="1">
        <f t="array" aca="1" ref="X375" ca="1">IFERROR(IF(VALUE(U375)=335370,_xlfn.LET(_xlpm.con,MIN(A375,6),_xlpm.kakaku,_xlfn.XLOOKUP($Y$2:$Y$5&amp;$Z$2,INDIRECT(Sheet2!$W$2&amp;"H"&amp;Sheet2!B375&amp;":H"&amp;Sheet2!B375+_xlpm.con)&amp;INDIRECT(Sheet2!$W$2&amp;"G"&amp;Sheet2!B375&amp;":G"&amp;Sheet2!B375+_xlpm.con),INDIRECT(Sheet2!$W$2&amp;"F"&amp;Sheet2!B375&amp;":F"&amp;Sheet2!B375+_xlpm.con),"",0,1),INT(VALUE((IF(COUNT(_xlpm.kakaku)=1,_xlfn.TEXTJOIN("",,_xlpm.kakaku),LEFT(_xlfn.TEXTJOIN("/",,_xlpm.kakaku),FIND("/",_xlfn.TEXTJOIN("/",,_xlpm.kakaku))-1))+$T$2)/手数料))),""),"")</f>
        <v/>
      </c>
    </row>
    <row r="376" spans="22:24" x14ac:dyDescent="0.4">
      <c r="V376" t="str" cm="1">
        <f t="array" aca="1" ref="V376" ca="1">IFERROR(INT(IF(VALUE(U376)=335370,_xlfn.LET(_xlpm.meika,INDEX(INDIRECT(Sheet2!$W$2&amp;"I"&amp;Sheet2!D376&amp;":P"&amp;Sheet2!D376),MATCH("在庫あり*",INDIRECT(Sheet2!$W$2&amp;"I"&amp;Sheet2!D376&amp;":P"&amp;Sheet2!D376),0)-1),_xlpm.con,MIN(A376,6),_xlpm.kakaku,_xlfn.XLOOKUP(_xlpm.meika,INDIRECT(Sheet2!$W$2&amp;"H"&amp;Sheet2!B376&amp;":H"&amp;Sheet2!D376),INDIRECT(Sheet2!$W$2&amp;"F"&amp;Sheet2!B376&amp;":F"&amp;Sheet2!D376),"",0,1),(_xlpm.kakaku+$T$2)/手数料),"")),"")</f>
        <v/>
      </c>
      <c r="X376" t="str" cm="1">
        <f t="array" aca="1" ref="X376" ca="1">IFERROR(IF(VALUE(U376)=335370,_xlfn.LET(_xlpm.con,MIN(A376,6),_xlpm.kakaku,_xlfn.XLOOKUP($Y$2:$Y$5&amp;$Z$2,INDIRECT(Sheet2!$W$2&amp;"H"&amp;Sheet2!B376&amp;":H"&amp;Sheet2!B376+_xlpm.con)&amp;INDIRECT(Sheet2!$W$2&amp;"G"&amp;Sheet2!B376&amp;":G"&amp;Sheet2!B376+_xlpm.con),INDIRECT(Sheet2!$W$2&amp;"F"&amp;Sheet2!B376&amp;":F"&amp;Sheet2!B376+_xlpm.con),"",0,1),INT(VALUE((IF(COUNT(_xlpm.kakaku)=1,_xlfn.TEXTJOIN("",,_xlpm.kakaku),LEFT(_xlfn.TEXTJOIN("/",,_xlpm.kakaku),FIND("/",_xlfn.TEXTJOIN("/",,_xlpm.kakaku))-1))+$T$2)/手数料))),""),"")</f>
        <v/>
      </c>
    </row>
    <row r="377" spans="22:24" x14ac:dyDescent="0.4">
      <c r="V377" t="str" cm="1">
        <f t="array" aca="1" ref="V377" ca="1">IFERROR(INT(IF(VALUE(U377)=335370,_xlfn.LET(_xlpm.meika,INDEX(INDIRECT(Sheet2!$W$2&amp;"I"&amp;Sheet2!D377&amp;":P"&amp;Sheet2!D377),MATCH("在庫あり*",INDIRECT(Sheet2!$W$2&amp;"I"&amp;Sheet2!D377&amp;":P"&amp;Sheet2!D377),0)-1),_xlpm.con,MIN(A377,6),_xlpm.kakaku,_xlfn.XLOOKUP(_xlpm.meika,INDIRECT(Sheet2!$W$2&amp;"H"&amp;Sheet2!B377&amp;":H"&amp;Sheet2!D377),INDIRECT(Sheet2!$W$2&amp;"F"&amp;Sheet2!B377&amp;":F"&amp;Sheet2!D377),"",0,1),(_xlpm.kakaku+$T$2)/手数料),"")),"")</f>
        <v/>
      </c>
      <c r="X377" t="str" cm="1">
        <f t="array" aca="1" ref="X377" ca="1">IFERROR(IF(VALUE(U377)=335370,_xlfn.LET(_xlpm.con,MIN(A377,6),_xlpm.kakaku,_xlfn.XLOOKUP($Y$2:$Y$5&amp;$Z$2,INDIRECT(Sheet2!$W$2&amp;"H"&amp;Sheet2!B377&amp;":H"&amp;Sheet2!B377+_xlpm.con)&amp;INDIRECT(Sheet2!$W$2&amp;"G"&amp;Sheet2!B377&amp;":G"&amp;Sheet2!B377+_xlpm.con),INDIRECT(Sheet2!$W$2&amp;"F"&amp;Sheet2!B377&amp;":F"&amp;Sheet2!B377+_xlpm.con),"",0,1),INT(VALUE((IF(COUNT(_xlpm.kakaku)=1,_xlfn.TEXTJOIN("",,_xlpm.kakaku),LEFT(_xlfn.TEXTJOIN("/",,_xlpm.kakaku),FIND("/",_xlfn.TEXTJOIN("/",,_xlpm.kakaku))-1))+$T$2)/手数料))),""),"")</f>
        <v/>
      </c>
    </row>
    <row r="378" spans="22:24" x14ac:dyDescent="0.4">
      <c r="V378" t="str" cm="1">
        <f t="array" aca="1" ref="V378" ca="1">IFERROR(INT(IF(VALUE(U378)=335370,_xlfn.LET(_xlpm.meika,INDEX(INDIRECT(Sheet2!$W$2&amp;"I"&amp;Sheet2!D378&amp;":P"&amp;Sheet2!D378),MATCH("在庫あり*",INDIRECT(Sheet2!$W$2&amp;"I"&amp;Sheet2!D378&amp;":P"&amp;Sheet2!D378),0)-1),_xlpm.con,MIN(A378,6),_xlpm.kakaku,_xlfn.XLOOKUP(_xlpm.meika,INDIRECT(Sheet2!$W$2&amp;"H"&amp;Sheet2!B378&amp;":H"&amp;Sheet2!D378),INDIRECT(Sheet2!$W$2&amp;"F"&amp;Sheet2!B378&amp;":F"&amp;Sheet2!D378),"",0,1),(_xlpm.kakaku+$T$2)/手数料),"")),"")</f>
        <v/>
      </c>
      <c r="X378" t="str" cm="1">
        <f t="array" aca="1" ref="X378" ca="1">IFERROR(IF(VALUE(U378)=335370,_xlfn.LET(_xlpm.con,MIN(A378,6),_xlpm.kakaku,_xlfn.XLOOKUP($Y$2:$Y$5&amp;$Z$2,INDIRECT(Sheet2!$W$2&amp;"H"&amp;Sheet2!B378&amp;":H"&amp;Sheet2!B378+_xlpm.con)&amp;INDIRECT(Sheet2!$W$2&amp;"G"&amp;Sheet2!B378&amp;":G"&amp;Sheet2!B378+_xlpm.con),INDIRECT(Sheet2!$W$2&amp;"F"&amp;Sheet2!B378&amp;":F"&amp;Sheet2!B378+_xlpm.con),"",0,1),INT(VALUE((IF(COUNT(_xlpm.kakaku)=1,_xlfn.TEXTJOIN("",,_xlpm.kakaku),LEFT(_xlfn.TEXTJOIN("/",,_xlpm.kakaku),FIND("/",_xlfn.TEXTJOIN("/",,_xlpm.kakaku))-1))+$T$2)/手数料))),""),"")</f>
        <v/>
      </c>
    </row>
    <row r="379" spans="22:24" x14ac:dyDescent="0.4">
      <c r="V379" t="str" cm="1">
        <f t="array" aca="1" ref="V379" ca="1">IFERROR(INT(IF(VALUE(U379)=335370,_xlfn.LET(_xlpm.meika,INDEX(INDIRECT(Sheet2!$W$2&amp;"I"&amp;Sheet2!D379&amp;":P"&amp;Sheet2!D379),MATCH("在庫あり*",INDIRECT(Sheet2!$W$2&amp;"I"&amp;Sheet2!D379&amp;":P"&amp;Sheet2!D379),0)-1),_xlpm.con,MIN(A379,6),_xlpm.kakaku,_xlfn.XLOOKUP(_xlpm.meika,INDIRECT(Sheet2!$W$2&amp;"H"&amp;Sheet2!B379&amp;":H"&amp;Sheet2!D379),INDIRECT(Sheet2!$W$2&amp;"F"&amp;Sheet2!B379&amp;":F"&amp;Sheet2!D379),"",0,1),(_xlpm.kakaku+$T$2)/手数料),"")),"")</f>
        <v/>
      </c>
      <c r="X379" t="str" cm="1">
        <f t="array" aca="1" ref="X379" ca="1">IFERROR(IF(VALUE(U379)=335370,_xlfn.LET(_xlpm.con,MIN(A379,6),_xlpm.kakaku,_xlfn.XLOOKUP($Y$2:$Y$5&amp;$Z$2,INDIRECT(Sheet2!$W$2&amp;"H"&amp;Sheet2!B379&amp;":H"&amp;Sheet2!B379+_xlpm.con)&amp;INDIRECT(Sheet2!$W$2&amp;"G"&amp;Sheet2!B379&amp;":G"&amp;Sheet2!B379+_xlpm.con),INDIRECT(Sheet2!$W$2&amp;"F"&amp;Sheet2!B379&amp;":F"&amp;Sheet2!B379+_xlpm.con),"",0,1),INT(VALUE((IF(COUNT(_xlpm.kakaku)=1,_xlfn.TEXTJOIN("",,_xlpm.kakaku),LEFT(_xlfn.TEXTJOIN("/",,_xlpm.kakaku),FIND("/",_xlfn.TEXTJOIN("/",,_xlpm.kakaku))-1))+$T$2)/手数料))),""),"")</f>
        <v/>
      </c>
    </row>
    <row r="380" spans="22:24" x14ac:dyDescent="0.4">
      <c r="V380" t="str" cm="1">
        <f t="array" aca="1" ref="V380" ca="1">IFERROR(INT(IF(VALUE(U380)=335370,_xlfn.LET(_xlpm.meika,INDEX(INDIRECT(Sheet2!$W$2&amp;"I"&amp;Sheet2!D380&amp;":P"&amp;Sheet2!D380),MATCH("在庫あり*",INDIRECT(Sheet2!$W$2&amp;"I"&amp;Sheet2!D380&amp;":P"&amp;Sheet2!D380),0)-1),_xlpm.con,MIN(A380,6),_xlpm.kakaku,_xlfn.XLOOKUP(_xlpm.meika,INDIRECT(Sheet2!$W$2&amp;"H"&amp;Sheet2!B380&amp;":H"&amp;Sheet2!D380),INDIRECT(Sheet2!$W$2&amp;"F"&amp;Sheet2!B380&amp;":F"&amp;Sheet2!D380),"",0,1),(_xlpm.kakaku+$T$2)/手数料),"")),"")</f>
        <v/>
      </c>
      <c r="X380" t="str" cm="1">
        <f t="array" aca="1" ref="X380" ca="1">IFERROR(IF(VALUE(U380)=335370,_xlfn.LET(_xlpm.con,MIN(A380,6),_xlpm.kakaku,_xlfn.XLOOKUP($Y$2:$Y$5&amp;$Z$2,INDIRECT(Sheet2!$W$2&amp;"H"&amp;Sheet2!B380&amp;":H"&amp;Sheet2!B380+_xlpm.con)&amp;INDIRECT(Sheet2!$W$2&amp;"G"&amp;Sheet2!B380&amp;":G"&amp;Sheet2!B380+_xlpm.con),INDIRECT(Sheet2!$W$2&amp;"F"&amp;Sheet2!B380&amp;":F"&amp;Sheet2!B380+_xlpm.con),"",0,1),INT(VALUE((IF(COUNT(_xlpm.kakaku)=1,_xlfn.TEXTJOIN("",,_xlpm.kakaku),LEFT(_xlfn.TEXTJOIN("/",,_xlpm.kakaku),FIND("/",_xlfn.TEXTJOIN("/",,_xlpm.kakaku))-1))+$T$2)/手数料))),""),"")</f>
        <v/>
      </c>
    </row>
    <row r="381" spans="22:24" x14ac:dyDescent="0.4">
      <c r="V381" t="str" cm="1">
        <f t="array" aca="1" ref="V381" ca="1">IFERROR(INT(IF(VALUE(U381)=335370,_xlfn.LET(_xlpm.meika,INDEX(INDIRECT(Sheet2!$W$2&amp;"I"&amp;Sheet2!D381&amp;":P"&amp;Sheet2!D381),MATCH("在庫あり*",INDIRECT(Sheet2!$W$2&amp;"I"&amp;Sheet2!D381&amp;":P"&amp;Sheet2!D381),0)-1),_xlpm.con,MIN(A381,6),_xlpm.kakaku,_xlfn.XLOOKUP(_xlpm.meika,INDIRECT(Sheet2!$W$2&amp;"H"&amp;Sheet2!B381&amp;":H"&amp;Sheet2!D381),INDIRECT(Sheet2!$W$2&amp;"F"&amp;Sheet2!B381&amp;":F"&amp;Sheet2!D381),"",0,1),(_xlpm.kakaku+$T$2)/手数料),"")),"")</f>
        <v/>
      </c>
      <c r="X381" t="str" cm="1">
        <f t="array" aca="1" ref="X381" ca="1">IFERROR(IF(VALUE(U381)=335370,_xlfn.LET(_xlpm.con,MIN(A381,6),_xlpm.kakaku,_xlfn.XLOOKUP($Y$2:$Y$5&amp;$Z$2,INDIRECT(Sheet2!$W$2&amp;"H"&amp;Sheet2!B381&amp;":H"&amp;Sheet2!B381+_xlpm.con)&amp;INDIRECT(Sheet2!$W$2&amp;"G"&amp;Sheet2!B381&amp;":G"&amp;Sheet2!B381+_xlpm.con),INDIRECT(Sheet2!$W$2&amp;"F"&amp;Sheet2!B381&amp;":F"&amp;Sheet2!B381+_xlpm.con),"",0,1),INT(VALUE((IF(COUNT(_xlpm.kakaku)=1,_xlfn.TEXTJOIN("",,_xlpm.kakaku),LEFT(_xlfn.TEXTJOIN("/",,_xlpm.kakaku),FIND("/",_xlfn.TEXTJOIN("/",,_xlpm.kakaku))-1))+$T$2)/手数料))),""),"")</f>
        <v/>
      </c>
    </row>
    <row r="382" spans="22:24" x14ac:dyDescent="0.4">
      <c r="V382" t="str" cm="1">
        <f t="array" aca="1" ref="V382" ca="1">IFERROR(INT(IF(VALUE(U382)=335370,_xlfn.LET(_xlpm.meika,INDEX(INDIRECT(Sheet2!$W$2&amp;"I"&amp;Sheet2!D382&amp;":P"&amp;Sheet2!D382),MATCH("在庫あり*",INDIRECT(Sheet2!$W$2&amp;"I"&amp;Sheet2!D382&amp;":P"&amp;Sheet2!D382),0)-1),_xlpm.con,MIN(A382,6),_xlpm.kakaku,_xlfn.XLOOKUP(_xlpm.meika,INDIRECT(Sheet2!$W$2&amp;"H"&amp;Sheet2!B382&amp;":H"&amp;Sheet2!D382),INDIRECT(Sheet2!$W$2&amp;"F"&amp;Sheet2!B382&amp;":F"&amp;Sheet2!D382),"",0,1),(_xlpm.kakaku+$T$2)/手数料),"")),"")</f>
        <v/>
      </c>
      <c r="X382" t="str" cm="1">
        <f t="array" aca="1" ref="X382" ca="1">IFERROR(IF(VALUE(U382)=335370,_xlfn.LET(_xlpm.con,MIN(A382,6),_xlpm.kakaku,_xlfn.XLOOKUP($Y$2:$Y$5&amp;$Z$2,INDIRECT(Sheet2!$W$2&amp;"H"&amp;Sheet2!B382&amp;":H"&amp;Sheet2!B382+_xlpm.con)&amp;INDIRECT(Sheet2!$W$2&amp;"G"&amp;Sheet2!B382&amp;":G"&amp;Sheet2!B382+_xlpm.con),INDIRECT(Sheet2!$W$2&amp;"F"&amp;Sheet2!B382&amp;":F"&amp;Sheet2!B382+_xlpm.con),"",0,1),INT(VALUE((IF(COUNT(_xlpm.kakaku)=1,_xlfn.TEXTJOIN("",,_xlpm.kakaku),LEFT(_xlfn.TEXTJOIN("/",,_xlpm.kakaku),FIND("/",_xlfn.TEXTJOIN("/",,_xlpm.kakaku))-1))+$T$2)/手数料))),""),"")</f>
        <v/>
      </c>
    </row>
    <row r="383" spans="22:24" x14ac:dyDescent="0.4">
      <c r="V383" t="str" cm="1">
        <f t="array" aca="1" ref="V383" ca="1">IFERROR(INT(IF(VALUE(U383)=335370,_xlfn.LET(_xlpm.meika,INDEX(INDIRECT(Sheet2!$W$2&amp;"I"&amp;Sheet2!D383&amp;":P"&amp;Sheet2!D383),MATCH("在庫あり*",INDIRECT(Sheet2!$W$2&amp;"I"&amp;Sheet2!D383&amp;":P"&amp;Sheet2!D383),0)-1),_xlpm.con,MIN(A383,6),_xlpm.kakaku,_xlfn.XLOOKUP(_xlpm.meika,INDIRECT(Sheet2!$W$2&amp;"H"&amp;Sheet2!B383&amp;":H"&amp;Sheet2!D383),INDIRECT(Sheet2!$W$2&amp;"F"&amp;Sheet2!B383&amp;":F"&amp;Sheet2!D383),"",0,1),(_xlpm.kakaku+$T$2)/手数料),"")),"")</f>
        <v/>
      </c>
      <c r="X383" t="str" cm="1">
        <f t="array" aca="1" ref="X383" ca="1">IFERROR(IF(VALUE(U383)=335370,_xlfn.LET(_xlpm.con,MIN(A383,6),_xlpm.kakaku,_xlfn.XLOOKUP($Y$2:$Y$5&amp;$Z$2,INDIRECT(Sheet2!$W$2&amp;"H"&amp;Sheet2!B383&amp;":H"&amp;Sheet2!B383+_xlpm.con)&amp;INDIRECT(Sheet2!$W$2&amp;"G"&amp;Sheet2!B383&amp;":G"&amp;Sheet2!B383+_xlpm.con),INDIRECT(Sheet2!$W$2&amp;"F"&amp;Sheet2!B383&amp;":F"&amp;Sheet2!B383+_xlpm.con),"",0,1),INT(VALUE((IF(COUNT(_xlpm.kakaku)=1,_xlfn.TEXTJOIN("",,_xlpm.kakaku),LEFT(_xlfn.TEXTJOIN("/",,_xlpm.kakaku),FIND("/",_xlfn.TEXTJOIN("/",,_xlpm.kakaku))-1))+$T$2)/手数料))),""),"")</f>
        <v/>
      </c>
    </row>
    <row r="384" spans="22:24" x14ac:dyDescent="0.4">
      <c r="V384" t="str" cm="1">
        <f t="array" aca="1" ref="V384" ca="1">IFERROR(INT(IF(VALUE(U384)=335370,_xlfn.LET(_xlpm.meika,INDEX(INDIRECT(Sheet2!$W$2&amp;"I"&amp;Sheet2!D384&amp;":P"&amp;Sheet2!D384),MATCH("在庫あり*",INDIRECT(Sheet2!$W$2&amp;"I"&amp;Sheet2!D384&amp;":P"&amp;Sheet2!D384),0)-1),_xlpm.con,MIN(A384,6),_xlpm.kakaku,_xlfn.XLOOKUP(_xlpm.meika,INDIRECT(Sheet2!$W$2&amp;"H"&amp;Sheet2!B384&amp;":H"&amp;Sheet2!D384),INDIRECT(Sheet2!$W$2&amp;"F"&amp;Sheet2!B384&amp;":F"&amp;Sheet2!D384),"",0,1),(_xlpm.kakaku+$T$2)/手数料),"")),"")</f>
        <v/>
      </c>
      <c r="X384" t="str" cm="1">
        <f t="array" aca="1" ref="X384" ca="1">IFERROR(IF(VALUE(U384)=335370,_xlfn.LET(_xlpm.con,MIN(A384,6),_xlpm.kakaku,_xlfn.XLOOKUP($Y$2:$Y$5&amp;$Z$2,INDIRECT(Sheet2!$W$2&amp;"H"&amp;Sheet2!B384&amp;":H"&amp;Sheet2!B384+_xlpm.con)&amp;INDIRECT(Sheet2!$W$2&amp;"G"&amp;Sheet2!B384&amp;":G"&amp;Sheet2!B384+_xlpm.con),INDIRECT(Sheet2!$W$2&amp;"F"&amp;Sheet2!B384&amp;":F"&amp;Sheet2!B384+_xlpm.con),"",0,1),INT(VALUE((IF(COUNT(_xlpm.kakaku)=1,_xlfn.TEXTJOIN("",,_xlpm.kakaku),LEFT(_xlfn.TEXTJOIN("/",,_xlpm.kakaku),FIND("/",_xlfn.TEXTJOIN("/",,_xlpm.kakaku))-1))+$T$2)/手数料))),""),"")</f>
        <v/>
      </c>
    </row>
    <row r="385" spans="22:24" x14ac:dyDescent="0.4">
      <c r="V385" t="str" cm="1">
        <f t="array" aca="1" ref="V385" ca="1">IFERROR(INT(IF(VALUE(U385)=335370,_xlfn.LET(_xlpm.meika,INDEX(INDIRECT(Sheet2!$W$2&amp;"I"&amp;Sheet2!D385&amp;":P"&amp;Sheet2!D385),MATCH("在庫あり*",INDIRECT(Sheet2!$W$2&amp;"I"&amp;Sheet2!D385&amp;":P"&amp;Sheet2!D385),0)-1),_xlpm.con,MIN(A385,6),_xlpm.kakaku,_xlfn.XLOOKUP(_xlpm.meika,INDIRECT(Sheet2!$W$2&amp;"H"&amp;Sheet2!B385&amp;":H"&amp;Sheet2!D385),INDIRECT(Sheet2!$W$2&amp;"F"&amp;Sheet2!B385&amp;":F"&amp;Sheet2!D385),"",0,1),(_xlpm.kakaku+$T$2)/手数料),"")),"")</f>
        <v/>
      </c>
      <c r="X385" t="str" cm="1">
        <f t="array" aca="1" ref="X385" ca="1">IFERROR(IF(VALUE(U385)=335370,_xlfn.LET(_xlpm.con,MIN(A385,6),_xlpm.kakaku,_xlfn.XLOOKUP($Y$2:$Y$5&amp;$Z$2,INDIRECT(Sheet2!$W$2&amp;"H"&amp;Sheet2!B385&amp;":H"&amp;Sheet2!B385+_xlpm.con)&amp;INDIRECT(Sheet2!$W$2&amp;"G"&amp;Sheet2!B385&amp;":G"&amp;Sheet2!B385+_xlpm.con),INDIRECT(Sheet2!$W$2&amp;"F"&amp;Sheet2!B385&amp;":F"&amp;Sheet2!B385+_xlpm.con),"",0,1),INT(VALUE((IF(COUNT(_xlpm.kakaku)=1,_xlfn.TEXTJOIN("",,_xlpm.kakaku),LEFT(_xlfn.TEXTJOIN("/",,_xlpm.kakaku),FIND("/",_xlfn.TEXTJOIN("/",,_xlpm.kakaku))-1))+$T$2)/手数料))),""),"")</f>
        <v/>
      </c>
    </row>
    <row r="386" spans="22:24" x14ac:dyDescent="0.4">
      <c r="V386" t="str" cm="1">
        <f t="array" aca="1" ref="V386" ca="1">IFERROR(INT(IF(VALUE(U386)=335370,_xlfn.LET(_xlpm.meika,INDEX(INDIRECT(Sheet2!$W$2&amp;"I"&amp;Sheet2!D386&amp;":P"&amp;Sheet2!D386),MATCH("在庫あり*",INDIRECT(Sheet2!$W$2&amp;"I"&amp;Sheet2!D386&amp;":P"&amp;Sheet2!D386),0)-1),_xlpm.con,MIN(A386,6),_xlpm.kakaku,_xlfn.XLOOKUP(_xlpm.meika,INDIRECT(Sheet2!$W$2&amp;"H"&amp;Sheet2!B386&amp;":H"&amp;Sheet2!D386),INDIRECT(Sheet2!$W$2&amp;"F"&amp;Sheet2!B386&amp;":F"&amp;Sheet2!D386),"",0,1),(_xlpm.kakaku+$T$2)/手数料),"")),"")</f>
        <v/>
      </c>
      <c r="X386" t="str" cm="1">
        <f t="array" aca="1" ref="X386" ca="1">IFERROR(IF(VALUE(U386)=335370,_xlfn.LET(_xlpm.con,MIN(A386,6),_xlpm.kakaku,_xlfn.XLOOKUP($Y$2:$Y$5&amp;$Z$2,INDIRECT(Sheet2!$W$2&amp;"H"&amp;Sheet2!B386&amp;":H"&amp;Sheet2!B386+_xlpm.con)&amp;INDIRECT(Sheet2!$W$2&amp;"G"&amp;Sheet2!B386&amp;":G"&amp;Sheet2!B386+_xlpm.con),INDIRECT(Sheet2!$W$2&amp;"F"&amp;Sheet2!B386&amp;":F"&amp;Sheet2!B386+_xlpm.con),"",0,1),INT(VALUE((IF(COUNT(_xlpm.kakaku)=1,_xlfn.TEXTJOIN("",,_xlpm.kakaku),LEFT(_xlfn.TEXTJOIN("/",,_xlpm.kakaku),FIND("/",_xlfn.TEXTJOIN("/",,_xlpm.kakaku))-1))+$T$2)/手数料))),""),"")</f>
        <v/>
      </c>
    </row>
    <row r="387" spans="22:24" x14ac:dyDescent="0.4">
      <c r="V387" t="str" cm="1">
        <f t="array" aca="1" ref="V387" ca="1">IFERROR(INT(IF(VALUE(U387)=335370,_xlfn.LET(_xlpm.meika,INDEX(INDIRECT(Sheet2!$W$2&amp;"I"&amp;Sheet2!D387&amp;":P"&amp;Sheet2!D387),MATCH("在庫あり*",INDIRECT(Sheet2!$W$2&amp;"I"&amp;Sheet2!D387&amp;":P"&amp;Sheet2!D387),0)-1),_xlpm.con,MIN(A387,6),_xlpm.kakaku,_xlfn.XLOOKUP(_xlpm.meika,INDIRECT(Sheet2!$W$2&amp;"H"&amp;Sheet2!B387&amp;":H"&amp;Sheet2!D387),INDIRECT(Sheet2!$W$2&amp;"F"&amp;Sheet2!B387&amp;":F"&amp;Sheet2!D387),"",0,1),(_xlpm.kakaku+$T$2)/手数料),"")),"")</f>
        <v/>
      </c>
      <c r="X387" t="str" cm="1">
        <f t="array" aca="1" ref="X387" ca="1">IFERROR(IF(VALUE(U387)=335370,_xlfn.LET(_xlpm.con,MIN(A387,6),_xlpm.kakaku,_xlfn.XLOOKUP($Y$2:$Y$5&amp;$Z$2,INDIRECT(Sheet2!$W$2&amp;"H"&amp;Sheet2!B387&amp;":H"&amp;Sheet2!B387+_xlpm.con)&amp;INDIRECT(Sheet2!$W$2&amp;"G"&amp;Sheet2!B387&amp;":G"&amp;Sheet2!B387+_xlpm.con),INDIRECT(Sheet2!$W$2&amp;"F"&amp;Sheet2!B387&amp;":F"&amp;Sheet2!B387+_xlpm.con),"",0,1),INT(VALUE((IF(COUNT(_xlpm.kakaku)=1,_xlfn.TEXTJOIN("",,_xlpm.kakaku),LEFT(_xlfn.TEXTJOIN("/",,_xlpm.kakaku),FIND("/",_xlfn.TEXTJOIN("/",,_xlpm.kakaku))-1))+$T$2)/手数料))),""),"")</f>
        <v/>
      </c>
    </row>
    <row r="388" spans="22:24" x14ac:dyDescent="0.4">
      <c r="V388" t="str" cm="1">
        <f t="array" aca="1" ref="V388" ca="1">IFERROR(INT(IF(VALUE(U388)=335370,_xlfn.LET(_xlpm.meika,INDEX(INDIRECT(Sheet2!$W$2&amp;"I"&amp;Sheet2!D388&amp;":P"&amp;Sheet2!D388),MATCH("在庫あり*",INDIRECT(Sheet2!$W$2&amp;"I"&amp;Sheet2!D388&amp;":P"&amp;Sheet2!D388),0)-1),_xlpm.con,MIN(A388,6),_xlpm.kakaku,_xlfn.XLOOKUP(_xlpm.meika,INDIRECT(Sheet2!$W$2&amp;"H"&amp;Sheet2!B388&amp;":H"&amp;Sheet2!D388),INDIRECT(Sheet2!$W$2&amp;"F"&amp;Sheet2!B388&amp;":F"&amp;Sheet2!D388),"",0,1),(_xlpm.kakaku+$T$2)/手数料),"")),"")</f>
        <v/>
      </c>
      <c r="X388" t="str" cm="1">
        <f t="array" aca="1" ref="X388" ca="1">IFERROR(IF(VALUE(U388)=335370,_xlfn.LET(_xlpm.con,MIN(A388,6),_xlpm.kakaku,_xlfn.XLOOKUP($Y$2:$Y$5&amp;$Z$2,INDIRECT(Sheet2!$W$2&amp;"H"&amp;Sheet2!B388&amp;":H"&amp;Sheet2!B388+_xlpm.con)&amp;INDIRECT(Sheet2!$W$2&amp;"G"&amp;Sheet2!B388&amp;":G"&amp;Sheet2!B388+_xlpm.con),INDIRECT(Sheet2!$W$2&amp;"F"&amp;Sheet2!B388&amp;":F"&amp;Sheet2!B388+_xlpm.con),"",0,1),INT(VALUE((IF(COUNT(_xlpm.kakaku)=1,_xlfn.TEXTJOIN("",,_xlpm.kakaku),LEFT(_xlfn.TEXTJOIN("/",,_xlpm.kakaku),FIND("/",_xlfn.TEXTJOIN("/",,_xlpm.kakaku))-1))+$T$2)/手数料))),""),"")</f>
        <v/>
      </c>
    </row>
    <row r="389" spans="22:24" x14ac:dyDescent="0.4">
      <c r="V389" t="str" cm="1">
        <f t="array" aca="1" ref="V389" ca="1">IFERROR(INT(IF(VALUE(U389)=335370,_xlfn.LET(_xlpm.meika,INDEX(INDIRECT(Sheet2!$W$2&amp;"I"&amp;Sheet2!D389&amp;":P"&amp;Sheet2!D389),MATCH("在庫あり*",INDIRECT(Sheet2!$W$2&amp;"I"&amp;Sheet2!D389&amp;":P"&amp;Sheet2!D389),0)-1),_xlpm.con,MIN(A389,6),_xlpm.kakaku,_xlfn.XLOOKUP(_xlpm.meika,INDIRECT(Sheet2!$W$2&amp;"H"&amp;Sheet2!B389&amp;":H"&amp;Sheet2!D389),INDIRECT(Sheet2!$W$2&amp;"F"&amp;Sheet2!B389&amp;":F"&amp;Sheet2!D389),"",0,1),(_xlpm.kakaku+$T$2)/手数料),"")),"")</f>
        <v/>
      </c>
      <c r="X389" t="str" cm="1">
        <f t="array" aca="1" ref="X389" ca="1">IFERROR(IF(VALUE(U389)=335370,_xlfn.LET(_xlpm.con,MIN(A389,6),_xlpm.kakaku,_xlfn.XLOOKUP($Y$2:$Y$5&amp;$Z$2,INDIRECT(Sheet2!$W$2&amp;"H"&amp;Sheet2!B389&amp;":H"&amp;Sheet2!B389+_xlpm.con)&amp;INDIRECT(Sheet2!$W$2&amp;"G"&amp;Sheet2!B389&amp;":G"&amp;Sheet2!B389+_xlpm.con),INDIRECT(Sheet2!$W$2&amp;"F"&amp;Sheet2!B389&amp;":F"&amp;Sheet2!B389+_xlpm.con),"",0,1),INT(VALUE((IF(COUNT(_xlpm.kakaku)=1,_xlfn.TEXTJOIN("",,_xlpm.kakaku),LEFT(_xlfn.TEXTJOIN("/",,_xlpm.kakaku),FIND("/",_xlfn.TEXTJOIN("/",,_xlpm.kakaku))-1))+$T$2)/手数料))),""),"")</f>
        <v/>
      </c>
    </row>
    <row r="390" spans="22:24" x14ac:dyDescent="0.4">
      <c r="V390" t="str" cm="1">
        <f t="array" aca="1" ref="V390" ca="1">IFERROR(INT(IF(VALUE(U390)=335370,_xlfn.LET(_xlpm.meika,INDEX(INDIRECT(Sheet2!$W$2&amp;"I"&amp;Sheet2!D390&amp;":P"&amp;Sheet2!D390),MATCH("在庫あり*",INDIRECT(Sheet2!$W$2&amp;"I"&amp;Sheet2!D390&amp;":P"&amp;Sheet2!D390),0)-1),_xlpm.con,MIN(A390,6),_xlpm.kakaku,_xlfn.XLOOKUP(_xlpm.meika,INDIRECT(Sheet2!$W$2&amp;"H"&amp;Sheet2!B390&amp;":H"&amp;Sheet2!D390),INDIRECT(Sheet2!$W$2&amp;"F"&amp;Sheet2!B390&amp;":F"&amp;Sheet2!D390),"",0,1),(_xlpm.kakaku+$T$2)/手数料),"")),"")</f>
        <v/>
      </c>
      <c r="X390" t="str" cm="1">
        <f t="array" aca="1" ref="X390" ca="1">IFERROR(IF(VALUE(U390)=335370,_xlfn.LET(_xlpm.con,MIN(A390,6),_xlpm.kakaku,_xlfn.XLOOKUP($Y$2:$Y$5&amp;$Z$2,INDIRECT(Sheet2!$W$2&amp;"H"&amp;Sheet2!B390&amp;":H"&amp;Sheet2!B390+_xlpm.con)&amp;INDIRECT(Sheet2!$W$2&amp;"G"&amp;Sheet2!B390&amp;":G"&amp;Sheet2!B390+_xlpm.con),INDIRECT(Sheet2!$W$2&amp;"F"&amp;Sheet2!B390&amp;":F"&amp;Sheet2!B390+_xlpm.con),"",0,1),INT(VALUE((IF(COUNT(_xlpm.kakaku)=1,_xlfn.TEXTJOIN("",,_xlpm.kakaku),LEFT(_xlfn.TEXTJOIN("/",,_xlpm.kakaku),FIND("/",_xlfn.TEXTJOIN("/",,_xlpm.kakaku))-1))+$T$2)/手数料))),""),"")</f>
        <v/>
      </c>
    </row>
    <row r="391" spans="22:24" x14ac:dyDescent="0.4">
      <c r="V391" t="str" cm="1">
        <f t="array" aca="1" ref="V391" ca="1">IFERROR(INT(IF(VALUE(U391)=335370,_xlfn.LET(_xlpm.meika,INDEX(INDIRECT(Sheet2!$W$2&amp;"I"&amp;Sheet2!D391&amp;":P"&amp;Sheet2!D391),MATCH("在庫あり*",INDIRECT(Sheet2!$W$2&amp;"I"&amp;Sheet2!D391&amp;":P"&amp;Sheet2!D391),0)-1),_xlpm.con,MIN(A391,6),_xlpm.kakaku,_xlfn.XLOOKUP(_xlpm.meika,INDIRECT(Sheet2!$W$2&amp;"H"&amp;Sheet2!B391&amp;":H"&amp;Sheet2!D391),INDIRECT(Sheet2!$W$2&amp;"F"&amp;Sheet2!B391&amp;":F"&amp;Sheet2!D391),"",0,1),(_xlpm.kakaku+$T$2)/手数料),"")),"")</f>
        <v/>
      </c>
    </row>
    <row r="392" spans="22:24" x14ac:dyDescent="0.4">
      <c r="V392" t="str" cm="1">
        <f t="array" aca="1" ref="V392" ca="1">IFERROR(INT(IF(VALUE(U392)=335370,_xlfn.LET(_xlpm.meika,INDEX(INDIRECT(Sheet2!$W$2&amp;"I"&amp;Sheet2!D392&amp;":P"&amp;Sheet2!D392),MATCH("在庫あり*",INDIRECT(Sheet2!$W$2&amp;"I"&amp;Sheet2!D392&amp;":P"&amp;Sheet2!D392),0)-1),_xlpm.con,MIN(A392,6),_xlpm.kakaku,_xlfn.XLOOKUP(_xlpm.meika,INDIRECT(Sheet2!$W$2&amp;"H"&amp;Sheet2!B392&amp;":H"&amp;Sheet2!D392),INDIRECT(Sheet2!$W$2&amp;"F"&amp;Sheet2!B392&amp;":F"&amp;Sheet2!D392),"",0,1),(_xlpm.kakaku+$T$2)/手数料),"")),"")</f>
        <v/>
      </c>
    </row>
    <row r="393" spans="22:24" x14ac:dyDescent="0.4">
      <c r="V393" t="str" cm="1">
        <f t="array" aca="1" ref="V393" ca="1">IFERROR(INT(IF(VALUE(U393)=335370,_xlfn.LET(_xlpm.meika,INDEX(INDIRECT(Sheet2!$W$2&amp;"I"&amp;Sheet2!D393&amp;":P"&amp;Sheet2!D393),MATCH("在庫あり*",INDIRECT(Sheet2!$W$2&amp;"I"&amp;Sheet2!D393&amp;":P"&amp;Sheet2!D393),0)-1),_xlpm.con,MIN(A393,6),_xlpm.kakaku,_xlfn.XLOOKUP(_xlpm.meika,INDIRECT(Sheet2!$W$2&amp;"H"&amp;Sheet2!B393&amp;":H"&amp;Sheet2!D393),INDIRECT(Sheet2!$W$2&amp;"F"&amp;Sheet2!B393&amp;":F"&amp;Sheet2!D393),"",0,1),(_xlpm.kakaku+$T$2)/手数料),"")),"")</f>
        <v/>
      </c>
    </row>
    <row r="394" spans="22:24" x14ac:dyDescent="0.4">
      <c r="V394" t="str" cm="1">
        <f t="array" aca="1" ref="V394" ca="1">IFERROR(INT(IF(VALUE(U394)=335370,_xlfn.LET(_xlpm.meika,INDEX(INDIRECT(Sheet2!$W$2&amp;"I"&amp;Sheet2!D394&amp;":P"&amp;Sheet2!D394),MATCH("在庫あり*",INDIRECT(Sheet2!$W$2&amp;"I"&amp;Sheet2!D394&amp;":P"&amp;Sheet2!D394),0)-1),_xlpm.con,MIN(A394,6),_xlpm.kakaku,_xlfn.XLOOKUP(_xlpm.meika,INDIRECT(Sheet2!$W$2&amp;"H"&amp;Sheet2!B394&amp;":H"&amp;Sheet2!D394),INDIRECT(Sheet2!$W$2&amp;"F"&amp;Sheet2!B394&amp;":F"&amp;Sheet2!D394),"",0,1),(_xlpm.kakaku+$T$2)/手数料),"")),"")</f>
        <v/>
      </c>
    </row>
    <row r="395" spans="22:24" x14ac:dyDescent="0.4">
      <c r="V395" t="str" cm="1">
        <f t="array" aca="1" ref="V395" ca="1">IFERROR(INT(IF(VALUE(U395)=335370,_xlfn.LET(_xlpm.meika,INDEX(INDIRECT(Sheet2!$W$2&amp;"I"&amp;Sheet2!D395&amp;":P"&amp;Sheet2!D395),MATCH("在庫あり*",INDIRECT(Sheet2!$W$2&amp;"I"&amp;Sheet2!D395&amp;":P"&amp;Sheet2!D395),0)-1),_xlpm.con,MIN(A395,6),_xlpm.kakaku,_xlfn.XLOOKUP(_xlpm.meika,INDIRECT(Sheet2!$W$2&amp;"H"&amp;Sheet2!B395&amp;":H"&amp;Sheet2!D395),INDIRECT(Sheet2!$W$2&amp;"F"&amp;Sheet2!B395&amp;":F"&amp;Sheet2!D395),"",0,1),(_xlpm.kakaku+$T$2)/手数料),"")),"")</f>
        <v/>
      </c>
    </row>
    <row r="396" spans="22:24" x14ac:dyDescent="0.4">
      <c r="V396" t="str" cm="1">
        <f t="array" aca="1" ref="V396" ca="1">IFERROR(INT(IF(VALUE(U396)=335370,_xlfn.LET(_xlpm.meika,INDEX(INDIRECT(Sheet2!$W$2&amp;"I"&amp;Sheet2!D396&amp;":P"&amp;Sheet2!D396),MATCH("在庫あり*",INDIRECT(Sheet2!$W$2&amp;"I"&amp;Sheet2!D396&amp;":P"&amp;Sheet2!D396),0)-1),_xlpm.con,MIN(A396,6),_xlpm.kakaku,_xlfn.XLOOKUP(_xlpm.meika,INDIRECT(Sheet2!$W$2&amp;"H"&amp;Sheet2!B396&amp;":H"&amp;Sheet2!D396),INDIRECT(Sheet2!$W$2&amp;"F"&amp;Sheet2!B396&amp;":F"&amp;Sheet2!D396),"",0,1),(_xlpm.kakaku+$T$2)/手数料),"")),"")</f>
        <v/>
      </c>
    </row>
    <row r="397" spans="22:24" x14ac:dyDescent="0.4">
      <c r="V397" t="str" cm="1">
        <f t="array" aca="1" ref="V397" ca="1">IFERROR(INT(IF(VALUE(U397)=335370,_xlfn.LET(_xlpm.meika,INDEX(INDIRECT(Sheet2!$W$2&amp;"I"&amp;Sheet2!D397&amp;":P"&amp;Sheet2!D397),MATCH("在庫あり*",INDIRECT(Sheet2!$W$2&amp;"I"&amp;Sheet2!D397&amp;":P"&amp;Sheet2!D397),0)-1),_xlpm.con,MIN(A397,6),_xlpm.kakaku,_xlfn.XLOOKUP(_xlpm.meika,INDIRECT(Sheet2!$W$2&amp;"H"&amp;Sheet2!B397&amp;":H"&amp;Sheet2!D397),INDIRECT(Sheet2!$W$2&amp;"F"&amp;Sheet2!B397&amp;":F"&amp;Sheet2!D397),"",0,1),(_xlpm.kakaku+$T$2)/手数料),"")),"")</f>
        <v/>
      </c>
    </row>
    <row r="398" spans="22:24" x14ac:dyDescent="0.4">
      <c r="V398" t="str" cm="1">
        <f t="array" aca="1" ref="V398" ca="1">IFERROR(INT(IF(VALUE(U398)=335370,_xlfn.LET(_xlpm.meika,INDEX(INDIRECT(Sheet2!$W$2&amp;"I"&amp;Sheet2!D398&amp;":P"&amp;Sheet2!D398),MATCH("在庫あり*",INDIRECT(Sheet2!$W$2&amp;"I"&amp;Sheet2!D398&amp;":P"&amp;Sheet2!D398),0)-1),_xlpm.con,MIN(A398,6),_xlpm.kakaku,_xlfn.XLOOKUP(_xlpm.meika,INDIRECT(Sheet2!$W$2&amp;"H"&amp;Sheet2!B398&amp;":H"&amp;Sheet2!D398),INDIRECT(Sheet2!$W$2&amp;"F"&amp;Sheet2!B398&amp;":F"&amp;Sheet2!D398),"",0,1),(_xlpm.kakaku+$T$2)/手数料),"")),"")</f>
        <v/>
      </c>
    </row>
    <row r="399" spans="22:24" x14ac:dyDescent="0.4">
      <c r="V399" t="str" cm="1">
        <f t="array" aca="1" ref="V399" ca="1">IFERROR(INT(IF(VALUE(U399)=335370,_xlfn.LET(_xlpm.meika,INDEX(INDIRECT(Sheet2!$W$2&amp;"I"&amp;Sheet2!D399&amp;":P"&amp;Sheet2!D399),MATCH("在庫あり*",INDIRECT(Sheet2!$W$2&amp;"I"&amp;Sheet2!D399&amp;":P"&amp;Sheet2!D399),0)-1),_xlpm.con,MIN(A399,6),_xlpm.kakaku,_xlfn.XLOOKUP(_xlpm.meika,INDIRECT(Sheet2!$W$2&amp;"H"&amp;Sheet2!B399&amp;":H"&amp;Sheet2!D399),INDIRECT(Sheet2!$W$2&amp;"F"&amp;Sheet2!B399&amp;":F"&amp;Sheet2!D399),"",0,1),(_xlpm.kakaku+$T$2)/手数料),"")),"")</f>
        <v/>
      </c>
    </row>
    <row r="400" spans="22:24" x14ac:dyDescent="0.4">
      <c r="V400" t="str" cm="1">
        <f t="array" aca="1" ref="V400" ca="1">IFERROR(INT(IF(VALUE(U400)=335370,_xlfn.LET(_xlpm.meika,INDEX(INDIRECT(Sheet2!$W$2&amp;"I"&amp;Sheet2!D400&amp;":P"&amp;Sheet2!D400),MATCH("在庫あり*",INDIRECT(Sheet2!$W$2&amp;"I"&amp;Sheet2!D400&amp;":P"&amp;Sheet2!D400),0)-1),_xlpm.con,MIN(A400,6),_xlpm.kakaku,_xlfn.XLOOKUP(_xlpm.meika,INDIRECT(Sheet2!$W$2&amp;"H"&amp;Sheet2!B400&amp;":H"&amp;Sheet2!D400),INDIRECT(Sheet2!$W$2&amp;"F"&amp;Sheet2!B400&amp;":F"&amp;Sheet2!D400),"",0,1),(_xlpm.kakaku+$T$2)/手数料),"")),"")</f>
        <v/>
      </c>
    </row>
    <row r="401" spans="22:22" x14ac:dyDescent="0.4">
      <c r="V401" t="str" cm="1">
        <f t="array" aca="1" ref="V401" ca="1">IFERROR(INT(IF(VALUE(U401)=335370,_xlfn.LET(_xlpm.meika,INDEX(INDIRECT(Sheet2!$W$2&amp;"I"&amp;Sheet2!D401&amp;":P"&amp;Sheet2!D401),MATCH("在庫あり*",INDIRECT(Sheet2!$W$2&amp;"I"&amp;Sheet2!D401&amp;":P"&amp;Sheet2!D401),0)-1),_xlpm.con,MIN(A401,6),_xlpm.kakaku,_xlfn.XLOOKUP(_xlpm.meika,INDIRECT(Sheet2!$W$2&amp;"H"&amp;Sheet2!B401&amp;":H"&amp;Sheet2!D401),INDIRECT(Sheet2!$W$2&amp;"F"&amp;Sheet2!B401&amp;":F"&amp;Sheet2!D401),"",0,1),(_xlpm.kakaku+$T$2)/手数料),"")),"")</f>
        <v/>
      </c>
    </row>
    <row r="402" spans="22:22" x14ac:dyDescent="0.4">
      <c r="V402" t="str" cm="1">
        <f t="array" aca="1" ref="V402" ca="1">IFERROR(INT(IF(VALUE(U402)=335370,_xlfn.LET(_xlpm.meika,INDEX(INDIRECT(Sheet2!$W$2&amp;"I"&amp;Sheet2!D402&amp;":P"&amp;Sheet2!D402),MATCH("在庫あり*",INDIRECT(Sheet2!$W$2&amp;"I"&amp;Sheet2!D402&amp;":P"&amp;Sheet2!D402),0)-1),_xlpm.con,MIN(A402,6),_xlpm.kakaku,_xlfn.XLOOKUP(_xlpm.meika,INDIRECT(Sheet2!$W$2&amp;"H"&amp;Sheet2!B402&amp;":H"&amp;Sheet2!D402),INDIRECT(Sheet2!$W$2&amp;"F"&amp;Sheet2!B402&amp;":F"&amp;Sheet2!D402),"",0,1),(_xlpm.kakaku+$T$2)/手数料),"")),"")</f>
        <v/>
      </c>
    </row>
    <row r="403" spans="22:22" x14ac:dyDescent="0.4">
      <c r="V403" t="str" cm="1">
        <f t="array" aca="1" ref="V403" ca="1">IFERROR(INT(IF(VALUE(U403)=335370,_xlfn.LET(_xlpm.meika,INDEX(INDIRECT(Sheet2!$W$2&amp;"I"&amp;Sheet2!D403&amp;":P"&amp;Sheet2!D403),MATCH("在庫あり*",INDIRECT(Sheet2!$W$2&amp;"I"&amp;Sheet2!D403&amp;":P"&amp;Sheet2!D403),0)-1),_xlpm.con,MIN(A403,6),_xlpm.kakaku,_xlfn.XLOOKUP(_xlpm.meika,INDIRECT(Sheet2!$W$2&amp;"H"&amp;Sheet2!B403&amp;":H"&amp;Sheet2!D403),INDIRECT(Sheet2!$W$2&amp;"F"&amp;Sheet2!B403&amp;":F"&amp;Sheet2!D403),"",0,1),(_xlpm.kakaku+$T$2)/手数料),"")),"")</f>
        <v/>
      </c>
    </row>
    <row r="404" spans="22:22" x14ac:dyDescent="0.4">
      <c r="V404" t="str" cm="1">
        <f t="array" aca="1" ref="V404" ca="1">IFERROR(INT(IF(VALUE(U404)=335370,_xlfn.LET(_xlpm.meika,INDEX(INDIRECT(Sheet2!$W$2&amp;"I"&amp;Sheet2!D404&amp;":P"&amp;Sheet2!D404),MATCH("在庫あり*",INDIRECT(Sheet2!$W$2&amp;"I"&amp;Sheet2!D404&amp;":P"&amp;Sheet2!D404),0)-1),_xlpm.con,MIN(A404,6),_xlpm.kakaku,_xlfn.XLOOKUP(_xlpm.meika,INDIRECT(Sheet2!$W$2&amp;"H"&amp;Sheet2!B404&amp;":H"&amp;Sheet2!D404),INDIRECT(Sheet2!$W$2&amp;"F"&amp;Sheet2!B404&amp;":F"&amp;Sheet2!D404),"",0,1),(_xlpm.kakaku+$T$2)/手数料),"")),"")</f>
        <v/>
      </c>
    </row>
    <row r="405" spans="22:22" x14ac:dyDescent="0.4">
      <c r="V405" t="str" cm="1">
        <f t="array" aca="1" ref="V405" ca="1">IFERROR(INT(IF(VALUE(U405)=335370,_xlfn.LET(_xlpm.meika,INDEX(INDIRECT(Sheet2!$W$2&amp;"I"&amp;Sheet2!D405&amp;":P"&amp;Sheet2!D405),MATCH("在庫あり*",INDIRECT(Sheet2!$W$2&amp;"I"&amp;Sheet2!D405&amp;":P"&amp;Sheet2!D405),0)-1),_xlpm.con,MIN(A405,6),_xlpm.kakaku,_xlfn.XLOOKUP(_xlpm.meika,INDIRECT(Sheet2!$W$2&amp;"H"&amp;Sheet2!B405&amp;":H"&amp;Sheet2!D405),INDIRECT(Sheet2!$W$2&amp;"F"&amp;Sheet2!B405&amp;":F"&amp;Sheet2!D405),"",0,1),(_xlpm.kakaku+$T$2)/手数料),"")),"")</f>
        <v/>
      </c>
    </row>
    <row r="406" spans="22:22" x14ac:dyDescent="0.4">
      <c r="V406" t="str" cm="1">
        <f t="array" aca="1" ref="V406" ca="1">IFERROR(INT(IF(VALUE(U406)=335370,_xlfn.LET(_xlpm.meika,INDEX(INDIRECT(Sheet2!$W$2&amp;"I"&amp;Sheet2!D406&amp;":P"&amp;Sheet2!D406),MATCH("在庫あり*",INDIRECT(Sheet2!$W$2&amp;"I"&amp;Sheet2!D406&amp;":P"&amp;Sheet2!D406),0)-1),_xlpm.con,MIN(A406,6),_xlpm.kakaku,_xlfn.XLOOKUP(_xlpm.meika,INDIRECT(Sheet2!$W$2&amp;"H"&amp;Sheet2!B406&amp;":H"&amp;Sheet2!D406),INDIRECT(Sheet2!$W$2&amp;"F"&amp;Sheet2!B406&amp;":F"&amp;Sheet2!D406),"",0,1),(_xlpm.kakaku+$T$2)/手数料),"")),"")</f>
        <v/>
      </c>
    </row>
    <row r="407" spans="22:22" x14ac:dyDescent="0.4">
      <c r="V407" t="str" cm="1">
        <f t="array" aca="1" ref="V407" ca="1">IFERROR(INT(IF(VALUE(U407)=335370,_xlfn.LET(_xlpm.meika,INDEX(INDIRECT(Sheet2!$W$2&amp;"I"&amp;Sheet2!D407&amp;":P"&amp;Sheet2!D407),MATCH("在庫あり*",INDIRECT(Sheet2!$W$2&amp;"I"&amp;Sheet2!D407&amp;":P"&amp;Sheet2!D407),0)-1),_xlpm.con,MIN(A407,6),_xlpm.kakaku,_xlfn.XLOOKUP(_xlpm.meika,INDIRECT(Sheet2!$W$2&amp;"H"&amp;Sheet2!B407&amp;":H"&amp;Sheet2!D407),INDIRECT(Sheet2!$W$2&amp;"F"&amp;Sheet2!B407&amp;":F"&amp;Sheet2!D407),"",0,1),(_xlpm.kakaku+$T$2)/手数料),"")),"")</f>
        <v/>
      </c>
    </row>
    <row r="408" spans="22:22" x14ac:dyDescent="0.4">
      <c r="V408" t="str" cm="1">
        <f t="array" aca="1" ref="V408" ca="1">IFERROR(INT(IF(VALUE(U408)=335370,_xlfn.LET(_xlpm.meika,INDEX(INDIRECT(Sheet2!$W$2&amp;"I"&amp;Sheet2!D408&amp;":P"&amp;Sheet2!D408),MATCH("在庫あり*",INDIRECT(Sheet2!$W$2&amp;"I"&amp;Sheet2!D408&amp;":P"&amp;Sheet2!D408),0)-1),_xlpm.con,MIN(A408,6),_xlpm.kakaku,_xlfn.XLOOKUP(_xlpm.meika,INDIRECT(Sheet2!$W$2&amp;"H"&amp;Sheet2!B408&amp;":H"&amp;Sheet2!D408),INDIRECT(Sheet2!$W$2&amp;"F"&amp;Sheet2!B408&amp;":F"&amp;Sheet2!D408),"",0,1),(_xlpm.kakaku+$T$2)/手数料),"")),"")</f>
        <v/>
      </c>
    </row>
    <row r="409" spans="22:22" x14ac:dyDescent="0.4">
      <c r="V409" t="str" cm="1">
        <f t="array" aca="1" ref="V409" ca="1">IFERROR(INT(IF(VALUE(U409)=335370,_xlfn.LET(_xlpm.meika,INDEX(INDIRECT(Sheet2!$W$2&amp;"I"&amp;Sheet2!D409&amp;":P"&amp;Sheet2!D409),MATCH("在庫あり*",INDIRECT(Sheet2!$W$2&amp;"I"&amp;Sheet2!D409&amp;":P"&amp;Sheet2!D409),0)-1),_xlpm.con,MIN(A409,6),_xlpm.kakaku,_xlfn.XLOOKUP(_xlpm.meika,INDIRECT(Sheet2!$W$2&amp;"H"&amp;Sheet2!B409&amp;":H"&amp;Sheet2!D409),INDIRECT(Sheet2!$W$2&amp;"F"&amp;Sheet2!B409&amp;":F"&amp;Sheet2!D409),"",0,1),(_xlpm.kakaku+$T$2)/手数料),"")),"")</f>
        <v/>
      </c>
    </row>
    <row r="410" spans="22:22" x14ac:dyDescent="0.4">
      <c r="V410" t="str" cm="1">
        <f t="array" aca="1" ref="V410" ca="1">IFERROR(INT(IF(VALUE(U410)=335370,_xlfn.LET(_xlpm.meika,INDEX(INDIRECT(Sheet2!$W$2&amp;"I"&amp;Sheet2!D410&amp;":P"&amp;Sheet2!D410),MATCH("在庫あり*",INDIRECT(Sheet2!$W$2&amp;"I"&amp;Sheet2!D410&amp;":P"&amp;Sheet2!D410),0)-1),_xlpm.con,MIN(A410,6),_xlpm.kakaku,_xlfn.XLOOKUP(_xlpm.meika,INDIRECT(Sheet2!$W$2&amp;"H"&amp;Sheet2!B410&amp;":H"&amp;Sheet2!D410),INDIRECT(Sheet2!$W$2&amp;"F"&amp;Sheet2!B410&amp;":F"&amp;Sheet2!D410),"",0,1),(_xlpm.kakaku+$T$2)/手数料),"")),"")</f>
        <v/>
      </c>
    </row>
    <row r="411" spans="22:22" x14ac:dyDescent="0.4">
      <c r="V411" t="str" cm="1">
        <f t="array" aca="1" ref="V411" ca="1">IFERROR(INT(IF(VALUE(U411)=335370,_xlfn.LET(_xlpm.meika,INDEX(INDIRECT(Sheet2!$W$2&amp;"I"&amp;Sheet2!D411&amp;":P"&amp;Sheet2!D411),MATCH("在庫あり*",INDIRECT(Sheet2!$W$2&amp;"I"&amp;Sheet2!D411&amp;":P"&amp;Sheet2!D411),0)-1),_xlpm.con,MIN(A411,6),_xlpm.kakaku,_xlfn.XLOOKUP(_xlpm.meika,INDIRECT(Sheet2!$W$2&amp;"H"&amp;Sheet2!B411&amp;":H"&amp;Sheet2!D411),INDIRECT(Sheet2!$W$2&amp;"F"&amp;Sheet2!B411&amp;":F"&amp;Sheet2!D411),"",0,1),(_xlpm.kakaku+$T$2)/手数料),"")),"")</f>
        <v/>
      </c>
    </row>
    <row r="412" spans="22:22" x14ac:dyDescent="0.4">
      <c r="V412" t="str" cm="1">
        <f t="array" aca="1" ref="V412" ca="1">IFERROR(INT(IF(VALUE(U412)=335370,_xlfn.LET(_xlpm.meika,INDEX(INDIRECT(Sheet2!$W$2&amp;"I"&amp;Sheet2!D412&amp;":P"&amp;Sheet2!D412),MATCH("在庫あり*",INDIRECT(Sheet2!$W$2&amp;"I"&amp;Sheet2!D412&amp;":P"&amp;Sheet2!D412),0)-1),_xlpm.con,MIN(A412,6),_xlpm.kakaku,_xlfn.XLOOKUP(_xlpm.meika,INDIRECT(Sheet2!$W$2&amp;"H"&amp;Sheet2!B412&amp;":H"&amp;Sheet2!D412),INDIRECT(Sheet2!$W$2&amp;"F"&amp;Sheet2!B412&amp;":F"&amp;Sheet2!D412),"",0,1),(_xlpm.kakaku+$T$2)/手数料),"")),"")</f>
        <v/>
      </c>
    </row>
    <row r="413" spans="22:22" x14ac:dyDescent="0.4">
      <c r="V413" t="str" cm="1">
        <f t="array" aca="1" ref="V413" ca="1">IFERROR(INT(IF(VALUE(U413)=335370,_xlfn.LET(_xlpm.meika,INDEX(INDIRECT(Sheet2!$W$2&amp;"I"&amp;Sheet2!D413&amp;":P"&amp;Sheet2!D413),MATCH("在庫あり*",INDIRECT(Sheet2!$W$2&amp;"I"&amp;Sheet2!D413&amp;":P"&amp;Sheet2!D413),0)-1),_xlpm.con,MIN(A413,6),_xlpm.kakaku,_xlfn.XLOOKUP(_xlpm.meika,INDIRECT(Sheet2!$W$2&amp;"H"&amp;Sheet2!B413&amp;":H"&amp;Sheet2!D413),INDIRECT(Sheet2!$W$2&amp;"F"&amp;Sheet2!B413&amp;":F"&amp;Sheet2!D413),"",0,1),(_xlpm.kakaku+$T$2)/手数料),"")),"")</f>
        <v/>
      </c>
    </row>
    <row r="414" spans="22:22" x14ac:dyDescent="0.4">
      <c r="V414" t="str" cm="1">
        <f t="array" aca="1" ref="V414" ca="1">IFERROR(INT(IF(VALUE(U414)=335370,_xlfn.LET(_xlpm.meika,INDEX(INDIRECT(Sheet2!$W$2&amp;"I"&amp;Sheet2!D414&amp;":P"&amp;Sheet2!D414),MATCH("在庫あり*",INDIRECT(Sheet2!$W$2&amp;"I"&amp;Sheet2!D414&amp;":P"&amp;Sheet2!D414),0)-1),_xlpm.con,MIN(A414,6),_xlpm.kakaku,_xlfn.XLOOKUP(_xlpm.meika,INDIRECT(Sheet2!$W$2&amp;"H"&amp;Sheet2!B414&amp;":H"&amp;Sheet2!D414),INDIRECT(Sheet2!$W$2&amp;"F"&amp;Sheet2!B414&amp;":F"&amp;Sheet2!D414),"",0,1),(_xlpm.kakaku+$T$2)/手数料),"")),"")</f>
        <v/>
      </c>
    </row>
    <row r="415" spans="22:22" x14ac:dyDescent="0.4">
      <c r="V415" t="str" cm="1">
        <f t="array" aca="1" ref="V415" ca="1">IFERROR(INT(IF(VALUE(U415)=335370,_xlfn.LET(_xlpm.meika,INDEX(INDIRECT(Sheet2!$W$2&amp;"I"&amp;Sheet2!D415&amp;":P"&amp;Sheet2!D415),MATCH("在庫あり*",INDIRECT(Sheet2!$W$2&amp;"I"&amp;Sheet2!D415&amp;":P"&amp;Sheet2!D415),0)-1),_xlpm.con,MIN(A415,6),_xlpm.kakaku,_xlfn.XLOOKUP(_xlpm.meika,INDIRECT(Sheet2!$W$2&amp;"H"&amp;Sheet2!B415&amp;":H"&amp;Sheet2!D415),INDIRECT(Sheet2!$W$2&amp;"F"&amp;Sheet2!B415&amp;":F"&amp;Sheet2!D415),"",0,1),(_xlpm.kakaku+$T$2)/手数料),"")),"")</f>
        <v/>
      </c>
    </row>
    <row r="416" spans="22:22" x14ac:dyDescent="0.4">
      <c r="V416" t="str" cm="1">
        <f t="array" aca="1" ref="V416" ca="1">IFERROR(INT(IF(VALUE(U416)=335370,_xlfn.LET(_xlpm.meika,INDEX(INDIRECT(Sheet2!$W$2&amp;"I"&amp;Sheet2!D416&amp;":P"&amp;Sheet2!D416),MATCH("在庫あり*",INDIRECT(Sheet2!$W$2&amp;"I"&amp;Sheet2!D416&amp;":P"&amp;Sheet2!D416),0)-1),_xlpm.con,MIN(A416,6),_xlpm.kakaku,_xlfn.XLOOKUP(_xlpm.meika,INDIRECT(Sheet2!$W$2&amp;"H"&amp;Sheet2!B416&amp;":H"&amp;Sheet2!D416),INDIRECT(Sheet2!$W$2&amp;"F"&amp;Sheet2!B416&amp;":F"&amp;Sheet2!D416),"",0,1),(_xlpm.kakaku+$T$2)/手数料),"")),"")</f>
        <v/>
      </c>
    </row>
    <row r="417" spans="22:22" x14ac:dyDescent="0.4">
      <c r="V417" t="str" cm="1">
        <f t="array" aca="1" ref="V417" ca="1">IFERROR(INT(IF(VALUE(U417)=335370,_xlfn.LET(_xlpm.meika,INDEX(INDIRECT(Sheet2!$W$2&amp;"I"&amp;Sheet2!D417&amp;":P"&amp;Sheet2!D417),MATCH("在庫あり*",INDIRECT(Sheet2!$W$2&amp;"I"&amp;Sheet2!D417&amp;":P"&amp;Sheet2!D417),0)-1),_xlpm.con,MIN(A417,6),_xlpm.kakaku,_xlfn.XLOOKUP(_xlpm.meika,INDIRECT(Sheet2!$W$2&amp;"H"&amp;Sheet2!B417&amp;":H"&amp;Sheet2!D417),INDIRECT(Sheet2!$W$2&amp;"F"&amp;Sheet2!B417&amp;":F"&amp;Sheet2!D417),"",0,1),(_xlpm.kakaku+$T$2)/手数料),"")),"")</f>
        <v/>
      </c>
    </row>
    <row r="418" spans="22:22" x14ac:dyDescent="0.4">
      <c r="V418" t="str" cm="1">
        <f t="array" aca="1" ref="V418" ca="1">IFERROR(INT(IF(VALUE(U418)=335370,_xlfn.LET(_xlpm.meika,INDEX(INDIRECT(Sheet2!$W$2&amp;"I"&amp;Sheet2!D418&amp;":P"&amp;Sheet2!D418),MATCH("在庫あり*",INDIRECT(Sheet2!$W$2&amp;"I"&amp;Sheet2!D418&amp;":P"&amp;Sheet2!D418),0)-1),_xlpm.con,MIN(A418,6),_xlpm.kakaku,_xlfn.XLOOKUP(_xlpm.meika,INDIRECT(Sheet2!$W$2&amp;"H"&amp;Sheet2!B418&amp;":H"&amp;Sheet2!D418),INDIRECT(Sheet2!$W$2&amp;"F"&amp;Sheet2!B418&amp;":F"&amp;Sheet2!D418),"",0,1),(_xlpm.kakaku+$T$2)/手数料),"")),"")</f>
        <v/>
      </c>
    </row>
    <row r="419" spans="22:22" x14ac:dyDescent="0.4">
      <c r="V419" t="str" cm="1">
        <f t="array" aca="1" ref="V419" ca="1">IFERROR(INT(IF(VALUE(U419)=335370,_xlfn.LET(_xlpm.meika,INDEX(INDIRECT(Sheet2!$W$2&amp;"I"&amp;Sheet2!D419&amp;":P"&amp;Sheet2!D419),MATCH("在庫あり*",INDIRECT(Sheet2!$W$2&amp;"I"&amp;Sheet2!D419&amp;":P"&amp;Sheet2!D419),0)-1),_xlpm.con,MIN(A419,6),_xlpm.kakaku,_xlfn.XLOOKUP(_xlpm.meika,INDIRECT(Sheet2!$W$2&amp;"H"&amp;Sheet2!B419&amp;":H"&amp;Sheet2!D419),INDIRECT(Sheet2!$W$2&amp;"F"&amp;Sheet2!B419&amp;":F"&amp;Sheet2!D419),"",0,1),(_xlpm.kakaku+$T$2)/手数料),"")),"")</f>
        <v/>
      </c>
    </row>
    <row r="420" spans="22:22" x14ac:dyDescent="0.4">
      <c r="V420" t="str" cm="1">
        <f t="array" aca="1" ref="V420" ca="1">IFERROR(INT(IF(VALUE(U420)=335370,_xlfn.LET(_xlpm.meika,INDEX(INDIRECT(Sheet2!$W$2&amp;"I"&amp;Sheet2!D420&amp;":P"&amp;Sheet2!D420),MATCH("在庫あり*",INDIRECT(Sheet2!$W$2&amp;"I"&amp;Sheet2!D420&amp;":P"&amp;Sheet2!D420),0)-1),_xlpm.con,MIN(A420,6),_xlpm.kakaku,_xlfn.XLOOKUP(_xlpm.meika,INDIRECT(Sheet2!$W$2&amp;"H"&amp;Sheet2!B420&amp;":H"&amp;Sheet2!D420),INDIRECT(Sheet2!$W$2&amp;"F"&amp;Sheet2!B420&amp;":F"&amp;Sheet2!D420),"",0,1),(_xlpm.kakaku+$T$2)/手数料),"")),"")</f>
        <v/>
      </c>
    </row>
    <row r="421" spans="22:22" x14ac:dyDescent="0.4">
      <c r="V421" t="str" cm="1">
        <f t="array" aca="1" ref="V421" ca="1">IFERROR(INT(IF(VALUE(U421)=335370,_xlfn.LET(_xlpm.meika,INDEX(INDIRECT(Sheet2!$W$2&amp;"I"&amp;Sheet2!D421&amp;":P"&amp;Sheet2!D421),MATCH("在庫あり*",INDIRECT(Sheet2!$W$2&amp;"I"&amp;Sheet2!D421&amp;":P"&amp;Sheet2!D421),0)-1),_xlpm.con,MIN(A421,6),_xlpm.kakaku,_xlfn.XLOOKUP(_xlpm.meika,INDIRECT(Sheet2!$W$2&amp;"H"&amp;Sheet2!B421&amp;":H"&amp;Sheet2!D421),INDIRECT(Sheet2!$W$2&amp;"F"&amp;Sheet2!B421&amp;":F"&amp;Sheet2!D421),"",0,1),(_xlpm.kakaku+$T$2)/手数料),"")),"")</f>
        <v/>
      </c>
    </row>
    <row r="422" spans="22:22" x14ac:dyDescent="0.4">
      <c r="V422" t="str" cm="1">
        <f t="array" aca="1" ref="V422" ca="1">IFERROR(INT(IF(VALUE(U422)=335370,_xlfn.LET(_xlpm.meika,INDEX(INDIRECT(Sheet2!$W$2&amp;"I"&amp;Sheet2!D422&amp;":P"&amp;Sheet2!D422),MATCH("在庫あり*",INDIRECT(Sheet2!$W$2&amp;"I"&amp;Sheet2!D422&amp;":P"&amp;Sheet2!D422),0)-1),_xlpm.con,MIN(A422,6),_xlpm.kakaku,_xlfn.XLOOKUP(_xlpm.meika,INDIRECT(Sheet2!$W$2&amp;"H"&amp;Sheet2!B422&amp;":H"&amp;Sheet2!D422),INDIRECT(Sheet2!$W$2&amp;"F"&amp;Sheet2!B422&amp;":F"&amp;Sheet2!D422),"",0,1),(_xlpm.kakaku+$T$2)/手数料),"")),"")</f>
        <v/>
      </c>
    </row>
    <row r="423" spans="22:22" x14ac:dyDescent="0.4">
      <c r="V423" t="str" cm="1">
        <f t="array" aca="1" ref="V423" ca="1">IFERROR(INT(IF(VALUE(U423)=335370,_xlfn.LET(_xlpm.meika,INDEX(INDIRECT(Sheet2!$W$2&amp;"I"&amp;Sheet2!D423&amp;":P"&amp;Sheet2!D423),MATCH("在庫あり*",INDIRECT(Sheet2!$W$2&amp;"I"&amp;Sheet2!D423&amp;":P"&amp;Sheet2!D423),0)-1),_xlpm.con,MIN(A423,6),_xlpm.kakaku,_xlfn.XLOOKUP(_xlpm.meika,INDIRECT(Sheet2!$W$2&amp;"H"&amp;Sheet2!B423&amp;":H"&amp;Sheet2!D423),INDIRECT(Sheet2!$W$2&amp;"F"&amp;Sheet2!B423&amp;":F"&amp;Sheet2!D423),"",0,1),(_xlpm.kakaku+$T$2)/手数料),"")),"")</f>
        <v/>
      </c>
    </row>
    <row r="424" spans="22:22" x14ac:dyDescent="0.4">
      <c r="V424" t="str" cm="1">
        <f t="array" aca="1" ref="V424" ca="1">IFERROR(INT(IF(VALUE(U424)=335370,_xlfn.LET(_xlpm.meika,INDEX(INDIRECT(Sheet2!$W$2&amp;"I"&amp;Sheet2!D424&amp;":P"&amp;Sheet2!D424),MATCH("在庫あり*",INDIRECT(Sheet2!$W$2&amp;"I"&amp;Sheet2!D424&amp;":P"&amp;Sheet2!D424),0)-1),_xlpm.con,MIN(A424,6),_xlpm.kakaku,_xlfn.XLOOKUP(_xlpm.meika,INDIRECT(Sheet2!$W$2&amp;"H"&amp;Sheet2!B424&amp;":H"&amp;Sheet2!D424),INDIRECT(Sheet2!$W$2&amp;"F"&amp;Sheet2!B424&amp;":F"&amp;Sheet2!D424),"",0,1),(_xlpm.kakaku+$T$2)/手数料),"")),"")</f>
        <v/>
      </c>
    </row>
    <row r="425" spans="22:22" x14ac:dyDescent="0.4">
      <c r="V425" t="str" cm="1">
        <f t="array" aca="1" ref="V425" ca="1">IFERROR(INT(IF(VALUE(U425)=335370,_xlfn.LET(_xlpm.meika,INDEX(INDIRECT(Sheet2!$W$2&amp;"I"&amp;Sheet2!D425&amp;":P"&amp;Sheet2!D425),MATCH("在庫あり*",INDIRECT(Sheet2!$W$2&amp;"I"&amp;Sheet2!D425&amp;":P"&amp;Sheet2!D425),0)-1),_xlpm.con,MIN(A425,6),_xlpm.kakaku,_xlfn.XLOOKUP(_xlpm.meika,INDIRECT(Sheet2!$W$2&amp;"H"&amp;Sheet2!B425&amp;":H"&amp;Sheet2!D425),INDIRECT(Sheet2!$W$2&amp;"F"&amp;Sheet2!B425&amp;":F"&amp;Sheet2!D425),"",0,1),(_xlpm.kakaku+$T$2)/手数料),"")),"")</f>
        <v/>
      </c>
    </row>
    <row r="426" spans="22:22" x14ac:dyDescent="0.4">
      <c r="V426" t="str" cm="1">
        <f t="array" aca="1" ref="V426" ca="1">IFERROR(INT(IF(VALUE(U426)=335370,_xlfn.LET(_xlpm.meika,INDEX(INDIRECT(Sheet2!$W$2&amp;"I"&amp;Sheet2!D426&amp;":P"&amp;Sheet2!D426),MATCH("在庫あり*",INDIRECT(Sheet2!$W$2&amp;"I"&amp;Sheet2!D426&amp;":P"&amp;Sheet2!D426),0)-1),_xlpm.con,MIN(A426,6),_xlpm.kakaku,_xlfn.XLOOKUP(_xlpm.meika,INDIRECT(Sheet2!$W$2&amp;"H"&amp;Sheet2!B426&amp;":H"&amp;Sheet2!D426),INDIRECT(Sheet2!$W$2&amp;"F"&amp;Sheet2!B426&amp;":F"&amp;Sheet2!D426),"",0,1),(_xlpm.kakaku+$T$2)/手数料),"")),"")</f>
        <v/>
      </c>
    </row>
    <row r="427" spans="22:22" x14ac:dyDescent="0.4">
      <c r="V427" t="str" cm="1">
        <f t="array" aca="1" ref="V427" ca="1">IFERROR(INT(IF(VALUE(U427)=335370,_xlfn.LET(_xlpm.meika,INDEX(INDIRECT(Sheet2!$W$2&amp;"I"&amp;Sheet2!D427&amp;":P"&amp;Sheet2!D427),MATCH("在庫あり*",INDIRECT(Sheet2!$W$2&amp;"I"&amp;Sheet2!D427&amp;":P"&amp;Sheet2!D427),0)-1),_xlpm.con,MIN(A427,6),_xlpm.kakaku,_xlfn.XLOOKUP(_xlpm.meika,INDIRECT(Sheet2!$W$2&amp;"H"&amp;Sheet2!B427&amp;":H"&amp;Sheet2!D427),INDIRECT(Sheet2!$W$2&amp;"F"&amp;Sheet2!B427&amp;":F"&amp;Sheet2!D427),"",0,1),(_xlpm.kakaku+$T$2)/手数料),"")),"")</f>
        <v/>
      </c>
    </row>
    <row r="428" spans="22:22" x14ac:dyDescent="0.4">
      <c r="V428" t="str" cm="1">
        <f t="array" aca="1" ref="V428" ca="1">IFERROR(INT(IF(VALUE(U428)=335370,_xlfn.LET(_xlpm.meika,INDEX(INDIRECT(Sheet2!$W$2&amp;"I"&amp;Sheet2!D428&amp;":P"&amp;Sheet2!D428),MATCH("在庫あり*",INDIRECT(Sheet2!$W$2&amp;"I"&amp;Sheet2!D428&amp;":P"&amp;Sheet2!D428),0)-1),_xlpm.con,MIN(A428,6),_xlpm.kakaku,_xlfn.XLOOKUP(_xlpm.meika,INDIRECT(Sheet2!$W$2&amp;"H"&amp;Sheet2!B428&amp;":H"&amp;Sheet2!D428),INDIRECT(Sheet2!$W$2&amp;"F"&amp;Sheet2!B428&amp;":F"&amp;Sheet2!D428),"",0,1),(_xlpm.kakaku+$T$2)/手数料),"")),"")</f>
        <v/>
      </c>
    </row>
    <row r="429" spans="22:22" x14ac:dyDescent="0.4">
      <c r="V429" t="str" cm="1">
        <f t="array" aca="1" ref="V429" ca="1">IFERROR(INT(IF(VALUE(U429)=335370,_xlfn.LET(_xlpm.meika,INDEX(INDIRECT(Sheet2!$W$2&amp;"I"&amp;Sheet2!D429&amp;":P"&amp;Sheet2!D429),MATCH("在庫あり*",INDIRECT(Sheet2!$W$2&amp;"I"&amp;Sheet2!D429&amp;":P"&amp;Sheet2!D429),0)-1),_xlpm.con,MIN(A429,6),_xlpm.kakaku,_xlfn.XLOOKUP(_xlpm.meika,INDIRECT(Sheet2!$W$2&amp;"H"&amp;Sheet2!B429&amp;":H"&amp;Sheet2!D429),INDIRECT(Sheet2!$W$2&amp;"F"&amp;Sheet2!B429&amp;":F"&amp;Sheet2!D429),"",0,1),(_xlpm.kakaku+$T$2)/手数料),"")),"")</f>
        <v/>
      </c>
    </row>
    <row r="430" spans="22:22" x14ac:dyDescent="0.4">
      <c r="V430" t="str" cm="1">
        <f t="array" aca="1" ref="V430" ca="1">IFERROR(INT(IF(VALUE(U430)=335370,_xlfn.LET(_xlpm.meika,INDEX(INDIRECT(Sheet2!$W$2&amp;"I"&amp;Sheet2!D430&amp;":P"&amp;Sheet2!D430),MATCH("在庫あり*",INDIRECT(Sheet2!$W$2&amp;"I"&amp;Sheet2!D430&amp;":P"&amp;Sheet2!D430),0)-1),_xlpm.con,MIN(A430,6),_xlpm.kakaku,_xlfn.XLOOKUP(_xlpm.meika,INDIRECT(Sheet2!$W$2&amp;"H"&amp;Sheet2!B430&amp;":H"&amp;Sheet2!D430),INDIRECT(Sheet2!$W$2&amp;"F"&amp;Sheet2!B430&amp;":F"&amp;Sheet2!D430),"",0,1),(_xlpm.kakaku+$T$2)/手数料),"")),"")</f>
        <v/>
      </c>
    </row>
    <row r="431" spans="22:22" x14ac:dyDescent="0.4">
      <c r="V431" t="str" cm="1">
        <f t="array" aca="1" ref="V431" ca="1">IFERROR(INT(IF(VALUE(U431)=335370,_xlfn.LET(_xlpm.meika,INDEX(INDIRECT(Sheet2!$W$2&amp;"I"&amp;Sheet2!D431&amp;":P"&amp;Sheet2!D431),MATCH("在庫あり*",INDIRECT(Sheet2!$W$2&amp;"I"&amp;Sheet2!D431&amp;":P"&amp;Sheet2!D431),0)-1),_xlpm.con,MIN(A431,6),_xlpm.kakaku,_xlfn.XLOOKUP(_xlpm.meika,INDIRECT(Sheet2!$W$2&amp;"H"&amp;Sheet2!B431&amp;":H"&amp;Sheet2!D431),INDIRECT(Sheet2!$W$2&amp;"F"&amp;Sheet2!B431&amp;":F"&amp;Sheet2!D431),"",0,1),(_xlpm.kakaku+$T$2)/手数料),"")),"")</f>
        <v/>
      </c>
    </row>
    <row r="432" spans="22:22" x14ac:dyDescent="0.4">
      <c r="V432" t="str" cm="1">
        <f t="array" aca="1" ref="V432" ca="1">IFERROR(INT(IF(VALUE(U432)=335370,_xlfn.LET(_xlpm.meika,INDEX(INDIRECT(Sheet2!$W$2&amp;"I"&amp;Sheet2!D432&amp;":P"&amp;Sheet2!D432),MATCH("在庫あり*",INDIRECT(Sheet2!$W$2&amp;"I"&amp;Sheet2!D432&amp;":P"&amp;Sheet2!D432),0)-1),_xlpm.con,MIN(A432,6),_xlpm.kakaku,_xlfn.XLOOKUP(_xlpm.meika,INDIRECT(Sheet2!$W$2&amp;"H"&amp;Sheet2!B432&amp;":H"&amp;Sheet2!D432),INDIRECT(Sheet2!$W$2&amp;"F"&amp;Sheet2!B432&amp;":F"&amp;Sheet2!D432),"",0,1),(_xlpm.kakaku+$T$2)/手数料),"")),"")</f>
        <v/>
      </c>
    </row>
    <row r="433" spans="22:22" x14ac:dyDescent="0.4">
      <c r="V433" t="str" cm="1">
        <f t="array" aca="1" ref="V433" ca="1">IFERROR(INT(IF(VALUE(U433)=335370,_xlfn.LET(_xlpm.meika,INDEX(INDIRECT(Sheet2!$W$2&amp;"I"&amp;Sheet2!D433&amp;":P"&amp;Sheet2!D433),MATCH("在庫あり*",INDIRECT(Sheet2!$W$2&amp;"I"&amp;Sheet2!D433&amp;":P"&amp;Sheet2!D433),0)-1),_xlpm.con,MIN(A433,6),_xlpm.kakaku,_xlfn.XLOOKUP(_xlpm.meika,INDIRECT(Sheet2!$W$2&amp;"H"&amp;Sheet2!B433&amp;":H"&amp;Sheet2!D433),INDIRECT(Sheet2!$W$2&amp;"F"&amp;Sheet2!B433&amp;":F"&amp;Sheet2!D433),"",0,1),(_xlpm.kakaku+$T$2)/手数料),"")),"")</f>
        <v/>
      </c>
    </row>
    <row r="434" spans="22:22" x14ac:dyDescent="0.4">
      <c r="V434" t="str" cm="1">
        <f t="array" aca="1" ref="V434" ca="1">IFERROR(INT(IF(VALUE(U434)=335370,_xlfn.LET(_xlpm.meika,INDEX(INDIRECT(Sheet2!$W$2&amp;"I"&amp;Sheet2!D434&amp;":P"&amp;Sheet2!D434),MATCH("在庫あり*",INDIRECT(Sheet2!$W$2&amp;"I"&amp;Sheet2!D434&amp;":P"&amp;Sheet2!D434),0)-1),_xlpm.con,MIN(A434,6),_xlpm.kakaku,_xlfn.XLOOKUP(_xlpm.meika,INDIRECT(Sheet2!$W$2&amp;"H"&amp;Sheet2!B434&amp;":H"&amp;Sheet2!D434),INDIRECT(Sheet2!$W$2&amp;"F"&amp;Sheet2!B434&amp;":F"&amp;Sheet2!D434),"",0,1),(_xlpm.kakaku+$T$2)/手数料),"")),"")</f>
        <v/>
      </c>
    </row>
    <row r="435" spans="22:22" x14ac:dyDescent="0.4">
      <c r="V435" t="str" cm="1">
        <f t="array" aca="1" ref="V435" ca="1">IFERROR(INT(IF(VALUE(U435)=335370,_xlfn.LET(_xlpm.meika,INDEX(INDIRECT(Sheet2!$W$2&amp;"I"&amp;Sheet2!D435&amp;":P"&amp;Sheet2!D435),MATCH("在庫あり*",INDIRECT(Sheet2!$W$2&amp;"I"&amp;Sheet2!D435&amp;":P"&amp;Sheet2!D435),0)-1),_xlpm.con,MIN(A435,6),_xlpm.kakaku,_xlfn.XLOOKUP(_xlpm.meika,INDIRECT(Sheet2!$W$2&amp;"H"&amp;Sheet2!B435&amp;":H"&amp;Sheet2!D435),INDIRECT(Sheet2!$W$2&amp;"F"&amp;Sheet2!B435&amp;":F"&amp;Sheet2!D435),"",0,1),(_xlpm.kakaku+$T$2)/手数料),"")),"")</f>
        <v/>
      </c>
    </row>
    <row r="436" spans="22:22" x14ac:dyDescent="0.4">
      <c r="V436" t="str" cm="1">
        <f t="array" aca="1" ref="V436" ca="1">IFERROR(INT(IF(VALUE(U436)=335370,_xlfn.LET(_xlpm.meika,INDEX(INDIRECT(Sheet2!$W$2&amp;"I"&amp;Sheet2!D436&amp;":P"&amp;Sheet2!D436),MATCH("在庫あり*",INDIRECT(Sheet2!$W$2&amp;"I"&amp;Sheet2!D436&amp;":P"&amp;Sheet2!D436),0)-1),_xlpm.con,MIN(A436,6),_xlpm.kakaku,_xlfn.XLOOKUP(_xlpm.meika,INDIRECT(Sheet2!$W$2&amp;"H"&amp;Sheet2!B436&amp;":H"&amp;Sheet2!D436),INDIRECT(Sheet2!$W$2&amp;"F"&amp;Sheet2!B436&amp;":F"&amp;Sheet2!D436),"",0,1),(_xlpm.kakaku+$T$2)/手数料),"")),"")</f>
        <v/>
      </c>
    </row>
    <row r="437" spans="22:22" x14ac:dyDescent="0.4">
      <c r="V437" t="str" cm="1">
        <f t="array" aca="1" ref="V437" ca="1">IFERROR(INT(IF(VALUE(U437)=335370,_xlfn.LET(_xlpm.meika,INDEX(INDIRECT(Sheet2!$W$2&amp;"I"&amp;Sheet2!D437&amp;":P"&amp;Sheet2!D437),MATCH("在庫あり*",INDIRECT(Sheet2!$W$2&amp;"I"&amp;Sheet2!D437&amp;":P"&amp;Sheet2!D437),0)-1),_xlpm.con,MIN(A437,6),_xlpm.kakaku,_xlfn.XLOOKUP(_xlpm.meika,INDIRECT(Sheet2!$W$2&amp;"H"&amp;Sheet2!B437&amp;":H"&amp;Sheet2!D437),INDIRECT(Sheet2!$W$2&amp;"F"&amp;Sheet2!B437&amp;":F"&amp;Sheet2!D437),"",0,1),(_xlpm.kakaku+$T$2)/手数料),"")),"")</f>
        <v/>
      </c>
    </row>
    <row r="438" spans="22:22" x14ac:dyDescent="0.4">
      <c r="V438" t="str" cm="1">
        <f t="array" aca="1" ref="V438" ca="1">IFERROR(INT(IF(VALUE(U438)=335370,_xlfn.LET(_xlpm.meika,INDEX(INDIRECT(Sheet2!$W$2&amp;"I"&amp;Sheet2!D438&amp;":P"&amp;Sheet2!D438),MATCH("在庫あり*",INDIRECT(Sheet2!$W$2&amp;"I"&amp;Sheet2!D438&amp;":P"&amp;Sheet2!D438),0)-1),_xlpm.con,MIN(A438,6),_xlpm.kakaku,_xlfn.XLOOKUP(_xlpm.meika,INDIRECT(Sheet2!$W$2&amp;"H"&amp;Sheet2!B438&amp;":H"&amp;Sheet2!D438),INDIRECT(Sheet2!$W$2&amp;"F"&amp;Sheet2!B438&amp;":F"&amp;Sheet2!D438),"",0,1),(_xlpm.kakaku+$T$2)/手数料),"")),"")</f>
        <v/>
      </c>
    </row>
    <row r="439" spans="22:22" x14ac:dyDescent="0.4">
      <c r="V439" t="str" cm="1">
        <f t="array" aca="1" ref="V439" ca="1">IFERROR(INT(IF(VALUE(U439)=335370,_xlfn.LET(_xlpm.meika,INDEX(INDIRECT(Sheet2!$W$2&amp;"I"&amp;Sheet2!D439&amp;":P"&amp;Sheet2!D439),MATCH("在庫あり*",INDIRECT(Sheet2!$W$2&amp;"I"&amp;Sheet2!D439&amp;":P"&amp;Sheet2!D439),0)-1),_xlpm.con,MIN(A439,6),_xlpm.kakaku,_xlfn.XLOOKUP(_xlpm.meika,INDIRECT(Sheet2!$W$2&amp;"H"&amp;Sheet2!B439&amp;":H"&amp;Sheet2!D439),INDIRECT(Sheet2!$W$2&amp;"F"&amp;Sheet2!B439&amp;":F"&amp;Sheet2!D439),"",0,1),(_xlpm.kakaku+$T$2)/手数料),"")),"")</f>
        <v/>
      </c>
    </row>
    <row r="440" spans="22:22" x14ac:dyDescent="0.4">
      <c r="V440" t="str" cm="1">
        <f t="array" aca="1" ref="V440" ca="1">IFERROR(INT(IF(VALUE(U440)=335370,_xlfn.LET(_xlpm.meika,INDEX(INDIRECT(Sheet2!$W$2&amp;"I"&amp;Sheet2!D440&amp;":P"&amp;Sheet2!D440),MATCH("在庫あり*",INDIRECT(Sheet2!$W$2&amp;"I"&amp;Sheet2!D440&amp;":P"&amp;Sheet2!D440),0)-1),_xlpm.con,MIN(A440,6),_xlpm.kakaku,_xlfn.XLOOKUP(_xlpm.meika,INDIRECT(Sheet2!$W$2&amp;"H"&amp;Sheet2!B440&amp;":H"&amp;Sheet2!D440),INDIRECT(Sheet2!$W$2&amp;"F"&amp;Sheet2!B440&amp;":F"&amp;Sheet2!D440),"",0,1),(_xlpm.kakaku+$T$2)/手数料),"")),"")</f>
        <v/>
      </c>
    </row>
    <row r="441" spans="22:22" x14ac:dyDescent="0.4">
      <c r="V441" t="str" cm="1">
        <f t="array" aca="1" ref="V441" ca="1">IFERROR(INT(IF(VALUE(U441)=335370,_xlfn.LET(_xlpm.meika,INDEX(INDIRECT(Sheet2!$W$2&amp;"I"&amp;Sheet2!D441&amp;":P"&amp;Sheet2!D441),MATCH("在庫あり*",INDIRECT(Sheet2!$W$2&amp;"I"&amp;Sheet2!D441&amp;":P"&amp;Sheet2!D441),0)-1),_xlpm.con,MIN(A441,6),_xlpm.kakaku,_xlfn.XLOOKUP(_xlpm.meika,INDIRECT(Sheet2!$W$2&amp;"H"&amp;Sheet2!B441&amp;":H"&amp;Sheet2!D441),INDIRECT(Sheet2!$W$2&amp;"F"&amp;Sheet2!B441&amp;":F"&amp;Sheet2!D441),"",0,1),(_xlpm.kakaku+$T$2)/手数料),"")),"")</f>
        <v/>
      </c>
    </row>
    <row r="442" spans="22:22" x14ac:dyDescent="0.4">
      <c r="V442" t="str" cm="1">
        <f t="array" aca="1" ref="V442" ca="1">IFERROR(INT(IF(VALUE(U442)=335370,_xlfn.LET(_xlpm.meika,INDEX(INDIRECT(Sheet2!$W$2&amp;"I"&amp;Sheet2!D442&amp;":P"&amp;Sheet2!D442),MATCH("在庫あり*",INDIRECT(Sheet2!$W$2&amp;"I"&amp;Sheet2!D442&amp;":P"&amp;Sheet2!D442),0)-1),_xlpm.con,MIN(A442,6),_xlpm.kakaku,_xlfn.XLOOKUP(_xlpm.meika,INDIRECT(Sheet2!$W$2&amp;"H"&amp;Sheet2!B442&amp;":H"&amp;Sheet2!D442),INDIRECT(Sheet2!$W$2&amp;"F"&amp;Sheet2!B442&amp;":F"&amp;Sheet2!D442),"",0,1),(_xlpm.kakaku+$T$2)/手数料),"")),"")</f>
        <v/>
      </c>
    </row>
    <row r="443" spans="22:22" x14ac:dyDescent="0.4">
      <c r="V443" t="str" cm="1">
        <f t="array" aca="1" ref="V443" ca="1">IFERROR(INT(IF(VALUE(U443)=335370,_xlfn.LET(_xlpm.meika,INDEX(INDIRECT(Sheet2!$W$2&amp;"I"&amp;Sheet2!D443&amp;":P"&amp;Sheet2!D443),MATCH("在庫あり*",INDIRECT(Sheet2!$W$2&amp;"I"&amp;Sheet2!D443&amp;":P"&amp;Sheet2!D443),0)-1),_xlpm.con,MIN(A443,6),_xlpm.kakaku,_xlfn.XLOOKUP(_xlpm.meika,INDIRECT(Sheet2!$W$2&amp;"H"&amp;Sheet2!B443&amp;":H"&amp;Sheet2!D443),INDIRECT(Sheet2!$W$2&amp;"F"&amp;Sheet2!B443&amp;":F"&amp;Sheet2!D443),"",0,1),(_xlpm.kakaku+$T$2)/手数料),"")),"")</f>
        <v/>
      </c>
    </row>
    <row r="444" spans="22:22" x14ac:dyDescent="0.4">
      <c r="V444" t="str" cm="1">
        <f t="array" aca="1" ref="V444" ca="1">IFERROR(INT(IF(VALUE(U444)=335370,_xlfn.LET(_xlpm.meika,INDEX(INDIRECT(Sheet2!$W$2&amp;"I"&amp;Sheet2!D444&amp;":P"&amp;Sheet2!D444),MATCH("在庫あり*",INDIRECT(Sheet2!$W$2&amp;"I"&amp;Sheet2!D444&amp;":P"&amp;Sheet2!D444),0)-1),_xlpm.con,MIN(A444,6),_xlpm.kakaku,_xlfn.XLOOKUP(_xlpm.meika,INDIRECT(Sheet2!$W$2&amp;"H"&amp;Sheet2!B444&amp;":H"&amp;Sheet2!D444),INDIRECT(Sheet2!$W$2&amp;"F"&amp;Sheet2!B444&amp;":F"&amp;Sheet2!D444),"",0,1),(_xlpm.kakaku+$T$2)/手数料),"")),"")</f>
        <v/>
      </c>
    </row>
    <row r="445" spans="22:22" x14ac:dyDescent="0.4">
      <c r="V445" t="str" cm="1">
        <f t="array" aca="1" ref="V445" ca="1">IFERROR(INT(IF(VALUE(U445)=335370,_xlfn.LET(_xlpm.meika,INDEX(INDIRECT(Sheet2!$W$2&amp;"I"&amp;Sheet2!D445&amp;":P"&amp;Sheet2!D445),MATCH("在庫あり*",INDIRECT(Sheet2!$W$2&amp;"I"&amp;Sheet2!D445&amp;":P"&amp;Sheet2!D445),0)-1),_xlpm.con,MIN(A445,6),_xlpm.kakaku,_xlfn.XLOOKUP(_xlpm.meika,INDIRECT(Sheet2!$W$2&amp;"H"&amp;Sheet2!B445&amp;":H"&amp;Sheet2!D445),INDIRECT(Sheet2!$W$2&amp;"F"&amp;Sheet2!B445&amp;":F"&amp;Sheet2!D445),"",0,1),(_xlpm.kakaku+$T$2)/手数料),"")),"")</f>
        <v/>
      </c>
    </row>
    <row r="446" spans="22:22" x14ac:dyDescent="0.4">
      <c r="V446" t="str" cm="1">
        <f t="array" aca="1" ref="V446" ca="1">IFERROR(INT(IF(VALUE(U446)=335370,_xlfn.LET(_xlpm.meika,INDEX(INDIRECT(Sheet2!$W$2&amp;"I"&amp;Sheet2!D446&amp;":P"&amp;Sheet2!D446),MATCH("在庫あり*",INDIRECT(Sheet2!$W$2&amp;"I"&amp;Sheet2!D446&amp;":P"&amp;Sheet2!D446),0)-1),_xlpm.con,MIN(A446,6),_xlpm.kakaku,_xlfn.XLOOKUP(_xlpm.meika,INDIRECT(Sheet2!$W$2&amp;"H"&amp;Sheet2!B446&amp;":H"&amp;Sheet2!D446),INDIRECT(Sheet2!$W$2&amp;"F"&amp;Sheet2!B446&amp;":F"&amp;Sheet2!D446),"",0,1),(_xlpm.kakaku+$T$2)/手数料),"")),"")</f>
        <v/>
      </c>
    </row>
    <row r="447" spans="22:22" x14ac:dyDescent="0.4">
      <c r="V447" t="str" cm="1">
        <f t="array" aca="1" ref="V447" ca="1">IFERROR(INT(IF(VALUE(U447)=335370,_xlfn.LET(_xlpm.meika,INDEX(INDIRECT(Sheet2!$W$2&amp;"I"&amp;Sheet2!D447&amp;":P"&amp;Sheet2!D447),MATCH("在庫あり*",INDIRECT(Sheet2!$W$2&amp;"I"&amp;Sheet2!D447&amp;":P"&amp;Sheet2!D447),0)-1),_xlpm.con,MIN(A447,6),_xlpm.kakaku,_xlfn.XLOOKUP(_xlpm.meika,INDIRECT(Sheet2!$W$2&amp;"H"&amp;Sheet2!B447&amp;":H"&amp;Sheet2!D447),INDIRECT(Sheet2!$W$2&amp;"F"&amp;Sheet2!B447&amp;":F"&amp;Sheet2!D447),"",0,1),(_xlpm.kakaku+$T$2)/手数料),"")),"")</f>
        <v/>
      </c>
    </row>
    <row r="448" spans="22:22" x14ac:dyDescent="0.4">
      <c r="V448" t="str" cm="1">
        <f t="array" aca="1" ref="V448" ca="1">IFERROR(INT(IF(VALUE(U448)=335370,_xlfn.LET(_xlpm.meika,INDEX(INDIRECT(Sheet2!$W$2&amp;"I"&amp;Sheet2!D448&amp;":P"&amp;Sheet2!D448),MATCH("在庫あり*",INDIRECT(Sheet2!$W$2&amp;"I"&amp;Sheet2!D448&amp;":P"&amp;Sheet2!D448),0)-1),_xlpm.con,MIN(A448,6),_xlpm.kakaku,_xlfn.XLOOKUP(_xlpm.meika,INDIRECT(Sheet2!$W$2&amp;"H"&amp;Sheet2!B448&amp;":H"&amp;Sheet2!D448),INDIRECT(Sheet2!$W$2&amp;"F"&amp;Sheet2!B448&amp;":F"&amp;Sheet2!D448),"",0,1),(_xlpm.kakaku+$T$2)/手数料),"")),"")</f>
        <v/>
      </c>
    </row>
    <row r="449" spans="22:22" x14ac:dyDescent="0.4">
      <c r="V449" t="str" cm="1">
        <f t="array" aca="1" ref="V449" ca="1">IFERROR(INT(IF(VALUE(U449)=335370,_xlfn.LET(_xlpm.meika,INDEX(INDIRECT(Sheet2!$W$2&amp;"I"&amp;Sheet2!D449&amp;":P"&amp;Sheet2!D449),MATCH("在庫あり*",INDIRECT(Sheet2!$W$2&amp;"I"&amp;Sheet2!D449&amp;":P"&amp;Sheet2!D449),0)-1),_xlpm.con,MIN(A449,6),_xlpm.kakaku,_xlfn.XLOOKUP(_xlpm.meika,INDIRECT(Sheet2!$W$2&amp;"H"&amp;Sheet2!B449&amp;":H"&amp;Sheet2!D449),INDIRECT(Sheet2!$W$2&amp;"F"&amp;Sheet2!B449&amp;":F"&amp;Sheet2!D449),"",0,1),(_xlpm.kakaku+$T$2)/手数料),"")),"")</f>
        <v/>
      </c>
    </row>
    <row r="450" spans="22:22" x14ac:dyDescent="0.4">
      <c r="V450" t="str" cm="1">
        <f t="array" aca="1" ref="V450" ca="1">IFERROR(INT(IF(VALUE(U450)=335370,_xlfn.LET(_xlpm.meika,INDEX(INDIRECT(Sheet2!$W$2&amp;"I"&amp;Sheet2!D450&amp;":P"&amp;Sheet2!D450),MATCH("在庫あり*",INDIRECT(Sheet2!$W$2&amp;"I"&amp;Sheet2!D450&amp;":P"&amp;Sheet2!D450),0)-1),_xlpm.con,MIN(A450,6),_xlpm.kakaku,_xlfn.XLOOKUP(_xlpm.meika,INDIRECT(Sheet2!$W$2&amp;"H"&amp;Sheet2!B450&amp;":H"&amp;Sheet2!D450),INDIRECT(Sheet2!$W$2&amp;"F"&amp;Sheet2!B450&amp;":F"&amp;Sheet2!D450),"",0,1),(_xlpm.kakaku+$T$2)/手数料),"")),"")</f>
        <v/>
      </c>
    </row>
    <row r="451" spans="22:22" x14ac:dyDescent="0.4">
      <c r="V451" t="str" cm="1">
        <f t="array" aca="1" ref="V451" ca="1">IFERROR(INT(IF(VALUE(U451)=335370,_xlfn.LET(_xlpm.meika,INDEX(INDIRECT(Sheet2!$W$2&amp;"I"&amp;Sheet2!D451&amp;":P"&amp;Sheet2!D451),MATCH("在庫あり*",INDIRECT(Sheet2!$W$2&amp;"I"&amp;Sheet2!D451&amp;":P"&amp;Sheet2!D451),0)-1),_xlpm.con,MIN(A451,6),_xlpm.kakaku,_xlfn.XLOOKUP(_xlpm.meika,INDIRECT(Sheet2!$W$2&amp;"H"&amp;Sheet2!B451&amp;":H"&amp;Sheet2!D451),INDIRECT(Sheet2!$W$2&amp;"F"&amp;Sheet2!B451&amp;":F"&amp;Sheet2!D451),"",0,1),(_xlpm.kakaku+$T$2)/手数料),"")),"")</f>
        <v/>
      </c>
    </row>
    <row r="452" spans="22:22" x14ac:dyDescent="0.4">
      <c r="V452" t="str" cm="1">
        <f t="array" aca="1" ref="V452" ca="1">IFERROR(INT(IF(VALUE(U452)=335370,_xlfn.LET(_xlpm.meika,INDEX(INDIRECT(Sheet2!$W$2&amp;"I"&amp;Sheet2!D452&amp;":P"&amp;Sheet2!D452),MATCH("在庫あり*",INDIRECT(Sheet2!$W$2&amp;"I"&amp;Sheet2!D452&amp;":P"&amp;Sheet2!D452),0)-1),_xlpm.con,MIN(A452,6),_xlpm.kakaku,_xlfn.XLOOKUP(_xlpm.meika,INDIRECT(Sheet2!$W$2&amp;"H"&amp;Sheet2!B452&amp;":H"&amp;Sheet2!D452),INDIRECT(Sheet2!$W$2&amp;"F"&amp;Sheet2!B452&amp;":F"&amp;Sheet2!D452),"",0,1),(_xlpm.kakaku+$T$2)/手数料),"")),"")</f>
        <v/>
      </c>
    </row>
    <row r="453" spans="22:22" x14ac:dyDescent="0.4">
      <c r="V453" t="str" cm="1">
        <f t="array" aca="1" ref="V453" ca="1">IFERROR(INT(IF(VALUE(U453)=335370,_xlfn.LET(_xlpm.meika,INDEX(INDIRECT(Sheet2!$W$2&amp;"I"&amp;Sheet2!D453&amp;":P"&amp;Sheet2!D453),MATCH("在庫あり*",INDIRECT(Sheet2!$W$2&amp;"I"&amp;Sheet2!D453&amp;":P"&amp;Sheet2!D453),0)-1),_xlpm.con,MIN(A453,6),_xlpm.kakaku,_xlfn.XLOOKUP(_xlpm.meika,INDIRECT(Sheet2!$W$2&amp;"H"&amp;Sheet2!B453&amp;":H"&amp;Sheet2!D453),INDIRECT(Sheet2!$W$2&amp;"F"&amp;Sheet2!B453&amp;":F"&amp;Sheet2!D453),"",0,1),(_xlpm.kakaku+$T$2)/手数料),"")),"")</f>
        <v/>
      </c>
    </row>
    <row r="454" spans="22:22" x14ac:dyDescent="0.4">
      <c r="V454" t="str" cm="1">
        <f t="array" aca="1" ref="V454" ca="1">IFERROR(INT(IF(VALUE(U454)=335370,_xlfn.LET(_xlpm.meika,INDEX(INDIRECT(Sheet2!$W$2&amp;"I"&amp;Sheet2!D454&amp;":P"&amp;Sheet2!D454),MATCH("在庫あり*",INDIRECT(Sheet2!$W$2&amp;"I"&amp;Sheet2!D454&amp;":P"&amp;Sheet2!D454),0)-1),_xlpm.con,MIN(A454,6),_xlpm.kakaku,_xlfn.XLOOKUP(_xlpm.meika,INDIRECT(Sheet2!$W$2&amp;"H"&amp;Sheet2!B454&amp;":H"&amp;Sheet2!D454),INDIRECT(Sheet2!$W$2&amp;"F"&amp;Sheet2!B454&amp;":F"&amp;Sheet2!D454),"",0,1),(_xlpm.kakaku+$T$2)/手数料),"")),"")</f>
        <v/>
      </c>
    </row>
    <row r="455" spans="22:22" x14ac:dyDescent="0.4">
      <c r="V455" t="str" cm="1">
        <f t="array" aca="1" ref="V455" ca="1">IFERROR(INT(IF(VALUE(U455)=335370,_xlfn.LET(_xlpm.meika,INDEX(INDIRECT(Sheet2!$W$2&amp;"I"&amp;Sheet2!D455&amp;":P"&amp;Sheet2!D455),MATCH("在庫あり*",INDIRECT(Sheet2!$W$2&amp;"I"&amp;Sheet2!D455&amp;":P"&amp;Sheet2!D455),0)-1),_xlpm.con,MIN(A455,6),_xlpm.kakaku,_xlfn.XLOOKUP(_xlpm.meika,INDIRECT(Sheet2!$W$2&amp;"H"&amp;Sheet2!B455&amp;":H"&amp;Sheet2!D455),INDIRECT(Sheet2!$W$2&amp;"F"&amp;Sheet2!B455&amp;":F"&amp;Sheet2!D455),"",0,1),(_xlpm.kakaku+$T$2)/手数料),"")),"")</f>
        <v/>
      </c>
    </row>
    <row r="456" spans="22:22" x14ac:dyDescent="0.4">
      <c r="V456" t="str" cm="1">
        <f t="array" aca="1" ref="V456" ca="1">IFERROR(INT(IF(VALUE(U456)=335370,_xlfn.LET(_xlpm.meika,INDEX(INDIRECT(Sheet2!$W$2&amp;"I"&amp;Sheet2!D456&amp;":P"&amp;Sheet2!D456),MATCH("在庫あり*",INDIRECT(Sheet2!$W$2&amp;"I"&amp;Sheet2!D456&amp;":P"&amp;Sheet2!D456),0)-1),_xlpm.con,MIN(A456,6),_xlpm.kakaku,_xlfn.XLOOKUP(_xlpm.meika,INDIRECT(Sheet2!$W$2&amp;"H"&amp;Sheet2!B456&amp;":H"&amp;Sheet2!D456),INDIRECT(Sheet2!$W$2&amp;"F"&amp;Sheet2!B456&amp;":F"&amp;Sheet2!D456),"",0,1),(_xlpm.kakaku+$T$2)/手数料),"")),"")</f>
        <v/>
      </c>
    </row>
    <row r="457" spans="22:22" x14ac:dyDescent="0.4">
      <c r="V457" t="str" cm="1">
        <f t="array" aca="1" ref="V457" ca="1">IFERROR(INT(IF(VALUE(U457)=335370,_xlfn.LET(_xlpm.meika,INDEX(INDIRECT(Sheet2!$W$2&amp;"I"&amp;Sheet2!D457&amp;":P"&amp;Sheet2!D457),MATCH("在庫あり*",INDIRECT(Sheet2!$W$2&amp;"I"&amp;Sheet2!D457&amp;":P"&amp;Sheet2!D457),0)-1),_xlpm.con,MIN(A457,6),_xlpm.kakaku,_xlfn.XLOOKUP(_xlpm.meika,INDIRECT(Sheet2!$W$2&amp;"H"&amp;Sheet2!B457&amp;":H"&amp;Sheet2!D457),INDIRECT(Sheet2!$W$2&amp;"F"&amp;Sheet2!B457&amp;":F"&amp;Sheet2!D457),"",0,1),(_xlpm.kakaku+$T$2)/手数料),"")),"")</f>
        <v/>
      </c>
    </row>
    <row r="458" spans="22:22" x14ac:dyDescent="0.4">
      <c r="V458" t="str" cm="1">
        <f t="array" aca="1" ref="V458" ca="1">IFERROR(INT(IF(VALUE(U458)=335370,_xlfn.LET(_xlpm.meika,INDEX(INDIRECT(Sheet2!$W$2&amp;"I"&amp;Sheet2!D458&amp;":P"&amp;Sheet2!D458),MATCH("在庫あり*",INDIRECT(Sheet2!$W$2&amp;"I"&amp;Sheet2!D458&amp;":P"&amp;Sheet2!D458),0)-1),_xlpm.con,MIN(A458,6),_xlpm.kakaku,_xlfn.XLOOKUP(_xlpm.meika,INDIRECT(Sheet2!$W$2&amp;"H"&amp;Sheet2!B458&amp;":H"&amp;Sheet2!D458),INDIRECT(Sheet2!$W$2&amp;"F"&amp;Sheet2!B458&amp;":F"&amp;Sheet2!D458),"",0,1),(_xlpm.kakaku+$T$2)/手数料),"")),"")</f>
        <v/>
      </c>
    </row>
    <row r="459" spans="22:22" x14ac:dyDescent="0.4">
      <c r="V459" t="str" cm="1">
        <f t="array" aca="1" ref="V459" ca="1">IFERROR(INT(IF(VALUE(U459)=335370,_xlfn.LET(_xlpm.meika,INDEX(INDIRECT(Sheet2!$W$2&amp;"I"&amp;Sheet2!D459&amp;":P"&amp;Sheet2!D459),MATCH("在庫あり*",INDIRECT(Sheet2!$W$2&amp;"I"&amp;Sheet2!D459&amp;":P"&amp;Sheet2!D459),0)-1),_xlpm.con,MIN(A459,6),_xlpm.kakaku,_xlfn.XLOOKUP(_xlpm.meika,INDIRECT(Sheet2!$W$2&amp;"H"&amp;Sheet2!B459&amp;":H"&amp;Sheet2!D459),INDIRECT(Sheet2!$W$2&amp;"F"&amp;Sheet2!B459&amp;":F"&amp;Sheet2!D459),"",0,1),(_xlpm.kakaku+$T$2)/手数料),"")),"")</f>
        <v/>
      </c>
    </row>
    <row r="460" spans="22:22" x14ac:dyDescent="0.4">
      <c r="V460" t="str" cm="1">
        <f t="array" aca="1" ref="V460" ca="1">IFERROR(INT(IF(VALUE(U460)=335370,_xlfn.LET(_xlpm.meika,INDEX(INDIRECT(Sheet2!$W$2&amp;"I"&amp;Sheet2!D460&amp;":P"&amp;Sheet2!D460),MATCH("在庫あり*",INDIRECT(Sheet2!$W$2&amp;"I"&amp;Sheet2!D460&amp;":P"&amp;Sheet2!D460),0)-1),_xlpm.con,MIN(A460,6),_xlpm.kakaku,_xlfn.XLOOKUP(_xlpm.meika,INDIRECT(Sheet2!$W$2&amp;"H"&amp;Sheet2!B460&amp;":H"&amp;Sheet2!D460),INDIRECT(Sheet2!$W$2&amp;"F"&amp;Sheet2!B460&amp;":F"&amp;Sheet2!D460),"",0,1),(_xlpm.kakaku+$T$2)/手数料),"")),"")</f>
        <v/>
      </c>
    </row>
    <row r="461" spans="22:22" x14ac:dyDescent="0.4">
      <c r="V461" t="str" cm="1">
        <f t="array" aca="1" ref="V461" ca="1">IFERROR(INT(IF(VALUE(U461)=335370,_xlfn.LET(_xlpm.meika,INDEX(INDIRECT(Sheet2!$W$2&amp;"I"&amp;Sheet2!D461&amp;":P"&amp;Sheet2!D461),MATCH("在庫あり*",INDIRECT(Sheet2!$W$2&amp;"I"&amp;Sheet2!D461&amp;":P"&amp;Sheet2!D461),0)-1),_xlpm.con,MIN(A461,6),_xlpm.kakaku,_xlfn.XLOOKUP(_xlpm.meika,INDIRECT(Sheet2!$W$2&amp;"H"&amp;Sheet2!B461&amp;":H"&amp;Sheet2!D461),INDIRECT(Sheet2!$W$2&amp;"F"&amp;Sheet2!B461&amp;":F"&amp;Sheet2!D461),"",0,1),(_xlpm.kakaku+$T$2)/手数料),"")),"")</f>
        <v/>
      </c>
    </row>
    <row r="462" spans="22:22" x14ac:dyDescent="0.4">
      <c r="V462" t="str" cm="1">
        <f t="array" aca="1" ref="V462" ca="1">IFERROR(INT(IF(VALUE(U462)=335370,_xlfn.LET(_xlpm.meika,INDEX(INDIRECT(Sheet2!$W$2&amp;"I"&amp;Sheet2!D462&amp;":P"&amp;Sheet2!D462),MATCH("在庫あり*",INDIRECT(Sheet2!$W$2&amp;"I"&amp;Sheet2!D462&amp;":P"&amp;Sheet2!D462),0)-1),_xlpm.con,MIN(A462,6),_xlpm.kakaku,_xlfn.XLOOKUP(_xlpm.meika,INDIRECT(Sheet2!$W$2&amp;"H"&amp;Sheet2!B462&amp;":H"&amp;Sheet2!D462),INDIRECT(Sheet2!$W$2&amp;"F"&amp;Sheet2!B462&amp;":F"&amp;Sheet2!D462),"",0,1),(_xlpm.kakaku+$T$2)/手数料),"")),"")</f>
        <v/>
      </c>
    </row>
    <row r="463" spans="22:22" x14ac:dyDescent="0.4">
      <c r="V463" t="str" cm="1">
        <f t="array" aca="1" ref="V463" ca="1">IFERROR(INT(IF(VALUE(U463)=335370,_xlfn.LET(_xlpm.meika,INDEX(INDIRECT(Sheet2!$W$2&amp;"I"&amp;Sheet2!D463&amp;":P"&amp;Sheet2!D463),MATCH("在庫あり*",INDIRECT(Sheet2!$W$2&amp;"I"&amp;Sheet2!D463&amp;":P"&amp;Sheet2!D463),0)-1),_xlpm.con,MIN(A463,6),_xlpm.kakaku,_xlfn.XLOOKUP(_xlpm.meika,INDIRECT(Sheet2!$W$2&amp;"H"&amp;Sheet2!B463&amp;":H"&amp;Sheet2!D463),INDIRECT(Sheet2!$W$2&amp;"F"&amp;Sheet2!B463&amp;":F"&amp;Sheet2!D463),"",0,1),(_xlpm.kakaku+$T$2)/手数料),"")),"")</f>
        <v/>
      </c>
    </row>
    <row r="464" spans="22:22" x14ac:dyDescent="0.4">
      <c r="V464" t="str" cm="1">
        <f t="array" aca="1" ref="V464" ca="1">IFERROR(INT(IF(VALUE(U464)=335370,_xlfn.LET(_xlpm.meika,INDEX(INDIRECT(Sheet2!$W$2&amp;"I"&amp;Sheet2!D464&amp;":P"&amp;Sheet2!D464),MATCH("在庫あり*",INDIRECT(Sheet2!$W$2&amp;"I"&amp;Sheet2!D464&amp;":P"&amp;Sheet2!D464),0)-1),_xlpm.con,MIN(A464,6),_xlpm.kakaku,_xlfn.XLOOKUP(_xlpm.meika,INDIRECT(Sheet2!$W$2&amp;"H"&amp;Sheet2!B464&amp;":H"&amp;Sheet2!D464),INDIRECT(Sheet2!$W$2&amp;"F"&amp;Sheet2!B464&amp;":F"&amp;Sheet2!D464),"",0,1),(_xlpm.kakaku+$T$2)/手数料),"")),"")</f>
        <v/>
      </c>
    </row>
    <row r="465" spans="22:22" x14ac:dyDescent="0.4">
      <c r="V465" t="str" cm="1">
        <f t="array" aca="1" ref="V465" ca="1">IFERROR(INT(IF(VALUE(U465)=335370,_xlfn.LET(_xlpm.meika,INDEX(INDIRECT(Sheet2!$W$2&amp;"I"&amp;Sheet2!D465&amp;":P"&amp;Sheet2!D465),MATCH("在庫あり*",INDIRECT(Sheet2!$W$2&amp;"I"&amp;Sheet2!D465&amp;":P"&amp;Sheet2!D465),0)-1),_xlpm.con,MIN(A465,6),_xlpm.kakaku,_xlfn.XLOOKUP(_xlpm.meika,INDIRECT(Sheet2!$W$2&amp;"H"&amp;Sheet2!B465&amp;":H"&amp;Sheet2!D465),INDIRECT(Sheet2!$W$2&amp;"F"&amp;Sheet2!B465&amp;":F"&amp;Sheet2!D465),"",0,1),(_xlpm.kakaku+$T$2)/手数料),"")),"")</f>
        <v/>
      </c>
    </row>
    <row r="466" spans="22:22" x14ac:dyDescent="0.4">
      <c r="V466" t="str" cm="1">
        <f t="array" aca="1" ref="V466" ca="1">IFERROR(INT(IF(VALUE(U466)=335370,_xlfn.LET(_xlpm.meika,INDEX(INDIRECT(Sheet2!$W$2&amp;"I"&amp;Sheet2!D466&amp;":P"&amp;Sheet2!D466),MATCH("在庫あり*",INDIRECT(Sheet2!$W$2&amp;"I"&amp;Sheet2!D466&amp;":P"&amp;Sheet2!D466),0)-1),_xlpm.con,MIN(A466,6),_xlpm.kakaku,_xlfn.XLOOKUP(_xlpm.meika,INDIRECT(Sheet2!$W$2&amp;"H"&amp;Sheet2!B466&amp;":H"&amp;Sheet2!D466),INDIRECT(Sheet2!$W$2&amp;"F"&amp;Sheet2!B466&amp;":F"&amp;Sheet2!D466),"",0,1),(_xlpm.kakaku+$T$2)/手数料),"")),"")</f>
        <v/>
      </c>
    </row>
    <row r="467" spans="22:22" x14ac:dyDescent="0.4">
      <c r="V467" t="str" cm="1">
        <f t="array" aca="1" ref="V467" ca="1">IFERROR(INT(IF(VALUE(U467)=335370,_xlfn.LET(_xlpm.meika,INDEX(INDIRECT(Sheet2!$W$2&amp;"I"&amp;Sheet2!D467&amp;":P"&amp;Sheet2!D467),MATCH("在庫あり*",INDIRECT(Sheet2!$W$2&amp;"I"&amp;Sheet2!D467&amp;":P"&amp;Sheet2!D467),0)-1),_xlpm.con,MIN(A467,6),_xlpm.kakaku,_xlfn.XLOOKUP(_xlpm.meika,INDIRECT(Sheet2!$W$2&amp;"H"&amp;Sheet2!B467&amp;":H"&amp;Sheet2!D467),INDIRECT(Sheet2!$W$2&amp;"F"&amp;Sheet2!B467&amp;":F"&amp;Sheet2!D467),"",0,1),(_xlpm.kakaku+$T$2)/手数料),"")),"")</f>
        <v/>
      </c>
    </row>
    <row r="468" spans="22:22" x14ac:dyDescent="0.4">
      <c r="V468" t="str" cm="1">
        <f t="array" aca="1" ref="V468" ca="1">IFERROR(INT(IF(VALUE(U468)=335370,_xlfn.LET(_xlpm.meika,INDEX(INDIRECT(Sheet2!$W$2&amp;"I"&amp;Sheet2!D468&amp;":P"&amp;Sheet2!D468),MATCH("在庫あり*",INDIRECT(Sheet2!$W$2&amp;"I"&amp;Sheet2!D468&amp;":P"&amp;Sheet2!D468),0)-1),_xlpm.con,MIN(A468,6),_xlpm.kakaku,_xlfn.XLOOKUP(_xlpm.meika,INDIRECT(Sheet2!$W$2&amp;"H"&amp;Sheet2!B468&amp;":H"&amp;Sheet2!D468),INDIRECT(Sheet2!$W$2&amp;"F"&amp;Sheet2!B468&amp;":F"&amp;Sheet2!D468),"",0,1),(_xlpm.kakaku+$T$2)/手数料),"")),"")</f>
        <v/>
      </c>
    </row>
    <row r="469" spans="22:22" x14ac:dyDescent="0.4">
      <c r="V469" t="str" cm="1">
        <f t="array" aca="1" ref="V469" ca="1">IFERROR(INT(IF(VALUE(U469)=335370,_xlfn.LET(_xlpm.meika,INDEX(INDIRECT(Sheet2!$W$2&amp;"I"&amp;Sheet2!D469&amp;":P"&amp;Sheet2!D469),MATCH("在庫あり*",INDIRECT(Sheet2!$W$2&amp;"I"&amp;Sheet2!D469&amp;":P"&amp;Sheet2!D469),0)-1),_xlpm.con,MIN(A469,6),_xlpm.kakaku,_xlfn.XLOOKUP(_xlpm.meika,INDIRECT(Sheet2!$W$2&amp;"H"&amp;Sheet2!B469&amp;":H"&amp;Sheet2!D469),INDIRECT(Sheet2!$W$2&amp;"F"&amp;Sheet2!B469&amp;":F"&amp;Sheet2!D469),"",0,1),(_xlpm.kakaku+$T$2)/手数料),"")),"")</f>
        <v/>
      </c>
    </row>
    <row r="470" spans="22:22" x14ac:dyDescent="0.4">
      <c r="V470" t="str" cm="1">
        <f t="array" aca="1" ref="V470" ca="1">IFERROR(INT(IF(VALUE(U470)=335370,_xlfn.LET(_xlpm.meika,INDEX(INDIRECT(Sheet2!$W$2&amp;"I"&amp;Sheet2!D470&amp;":P"&amp;Sheet2!D470),MATCH("在庫あり*",INDIRECT(Sheet2!$W$2&amp;"I"&amp;Sheet2!D470&amp;":P"&amp;Sheet2!D470),0)-1),_xlpm.con,MIN(A470,6),_xlpm.kakaku,_xlfn.XLOOKUP(_xlpm.meika,INDIRECT(Sheet2!$W$2&amp;"H"&amp;Sheet2!B470&amp;":H"&amp;Sheet2!D470),INDIRECT(Sheet2!$W$2&amp;"F"&amp;Sheet2!B470&amp;":F"&amp;Sheet2!D470),"",0,1),(_xlpm.kakaku+$T$2)/手数料),"")),"")</f>
        <v/>
      </c>
    </row>
    <row r="471" spans="22:22" x14ac:dyDescent="0.4">
      <c r="V471" t="str" cm="1">
        <f t="array" aca="1" ref="V471" ca="1">IFERROR(INT(IF(VALUE(U471)=335370,_xlfn.LET(_xlpm.meika,INDEX(INDIRECT(Sheet2!$W$2&amp;"I"&amp;Sheet2!D471&amp;":P"&amp;Sheet2!D471),MATCH("在庫あり*",INDIRECT(Sheet2!$W$2&amp;"I"&amp;Sheet2!D471&amp;":P"&amp;Sheet2!D471),0)-1),_xlpm.con,MIN(A471,6),_xlpm.kakaku,_xlfn.XLOOKUP(_xlpm.meika,INDIRECT(Sheet2!$W$2&amp;"H"&amp;Sheet2!B471&amp;":H"&amp;Sheet2!D471),INDIRECT(Sheet2!$W$2&amp;"F"&amp;Sheet2!B471&amp;":F"&amp;Sheet2!D471),"",0,1),(_xlpm.kakaku+$T$2)/手数料),"")),"")</f>
        <v/>
      </c>
    </row>
    <row r="472" spans="22:22" x14ac:dyDescent="0.4">
      <c r="V472" t="str" cm="1">
        <f t="array" aca="1" ref="V472" ca="1">IFERROR(INT(IF(VALUE(U472)=335370,_xlfn.LET(_xlpm.meika,INDEX(INDIRECT(Sheet2!$W$2&amp;"I"&amp;Sheet2!D472&amp;":P"&amp;Sheet2!D472),MATCH("在庫あり*",INDIRECT(Sheet2!$W$2&amp;"I"&amp;Sheet2!D472&amp;":P"&amp;Sheet2!D472),0)-1),_xlpm.con,MIN(A472,6),_xlpm.kakaku,_xlfn.XLOOKUP(_xlpm.meika,INDIRECT(Sheet2!$W$2&amp;"H"&amp;Sheet2!B472&amp;":H"&amp;Sheet2!D472),INDIRECT(Sheet2!$W$2&amp;"F"&amp;Sheet2!B472&amp;":F"&amp;Sheet2!D472),"",0,1),(_xlpm.kakaku+$T$2)/手数料),"")),"")</f>
        <v/>
      </c>
    </row>
    <row r="473" spans="22:22" x14ac:dyDescent="0.4">
      <c r="V473" t="str" cm="1">
        <f t="array" aca="1" ref="V473" ca="1">IFERROR(INT(IF(VALUE(U473)=335370,_xlfn.LET(_xlpm.meika,INDEX(INDIRECT(Sheet2!$W$2&amp;"I"&amp;Sheet2!D473&amp;":P"&amp;Sheet2!D473),MATCH("在庫あり*",INDIRECT(Sheet2!$W$2&amp;"I"&amp;Sheet2!D473&amp;":P"&amp;Sheet2!D473),0)-1),_xlpm.con,MIN(A473,6),_xlpm.kakaku,_xlfn.XLOOKUP(_xlpm.meika,INDIRECT(Sheet2!$W$2&amp;"H"&amp;Sheet2!B473&amp;":H"&amp;Sheet2!D473),INDIRECT(Sheet2!$W$2&amp;"F"&amp;Sheet2!B473&amp;":F"&amp;Sheet2!D473),"",0,1),(_xlpm.kakaku+$T$2)/手数料),"")),"")</f>
        <v/>
      </c>
    </row>
    <row r="474" spans="22:22" x14ac:dyDescent="0.4">
      <c r="V474" t="str" cm="1">
        <f t="array" aca="1" ref="V474" ca="1">IFERROR(INT(IF(VALUE(U474)=335370,_xlfn.LET(_xlpm.meika,INDEX(INDIRECT(Sheet2!$W$2&amp;"I"&amp;Sheet2!D474&amp;":P"&amp;Sheet2!D474),MATCH("在庫あり*",INDIRECT(Sheet2!$W$2&amp;"I"&amp;Sheet2!D474&amp;":P"&amp;Sheet2!D474),0)-1),_xlpm.con,MIN(A474,6),_xlpm.kakaku,_xlfn.XLOOKUP(_xlpm.meika,INDIRECT(Sheet2!$W$2&amp;"H"&amp;Sheet2!B474&amp;":H"&amp;Sheet2!D474),INDIRECT(Sheet2!$W$2&amp;"F"&amp;Sheet2!B474&amp;":F"&amp;Sheet2!D474),"",0,1),(_xlpm.kakaku+$T$2)/手数料),"")),"")</f>
        <v/>
      </c>
    </row>
  </sheetData>
  <phoneticPr fontId="3"/>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507CC-9863-4ADD-989B-783239059752}">
  <sheetPr codeName="Sheet3"/>
  <dimension ref="A1:Z110"/>
  <sheetViews>
    <sheetView topLeftCell="D1" workbookViewId="0">
      <selection activeCell="V110" sqref="V2:V110"/>
    </sheetView>
  </sheetViews>
  <sheetFormatPr defaultRowHeight="18.75" x14ac:dyDescent="0.4"/>
  <cols>
    <col min="1" max="1" width="11.375" style="21" bestFit="1" customWidth="1"/>
    <col min="2" max="2" width="12.5" customWidth="1"/>
    <col min="3" max="6" width="15.625" customWidth="1"/>
    <col min="7" max="7" width="15.625" style="21" customWidth="1"/>
    <col min="8" max="8" width="9.375" bestFit="1" customWidth="1"/>
    <col min="9" max="10" width="15.625" customWidth="1"/>
    <col min="11" max="11" width="5.875" customWidth="1"/>
    <col min="21" max="21" width="10.25" style="4" bestFit="1" customWidth="1"/>
  </cols>
  <sheetData>
    <row r="1" spans="1:26" s="17" customFormat="1" x14ac:dyDescent="0.4">
      <c r="A1" s="26" t="s">
        <v>131</v>
      </c>
      <c r="B1" s="18" t="s">
        <v>132</v>
      </c>
      <c r="C1" s="31" t="s">
        <v>133</v>
      </c>
      <c r="D1" s="31" t="s">
        <v>134</v>
      </c>
      <c r="E1" s="31" t="s">
        <v>135</v>
      </c>
      <c r="F1" s="31" t="s">
        <v>136</v>
      </c>
      <c r="G1" s="56" t="s">
        <v>137</v>
      </c>
      <c r="H1" s="30" t="s">
        <v>101</v>
      </c>
      <c r="I1" s="31" t="s">
        <v>138</v>
      </c>
      <c r="J1" s="31" t="s">
        <v>139</v>
      </c>
      <c r="K1" t="s">
        <v>140</v>
      </c>
      <c r="L1" s="17" t="s">
        <v>141</v>
      </c>
      <c r="M1" s="17" t="s">
        <v>142</v>
      </c>
      <c r="N1" s="17" t="s">
        <v>143</v>
      </c>
      <c r="O1" s="17" t="s">
        <v>144</v>
      </c>
      <c r="P1" s="17" t="s">
        <v>145</v>
      </c>
      <c r="Q1" s="17" t="s">
        <v>146</v>
      </c>
      <c r="R1" s="17" t="s">
        <v>147</v>
      </c>
      <c r="S1" s="17" t="s">
        <v>148</v>
      </c>
      <c r="T1" s="17" t="s">
        <v>149</v>
      </c>
      <c r="U1" s="19" t="s">
        <v>150</v>
      </c>
    </row>
    <row r="2" spans="1:26" x14ac:dyDescent="0.4">
      <c r="A2">
        <v>1023654512</v>
      </c>
      <c r="B2" t="s">
        <v>185</v>
      </c>
      <c r="C2" t="s">
        <v>424</v>
      </c>
      <c r="D2" t="s">
        <v>425</v>
      </c>
      <c r="E2">
        <v>320001921</v>
      </c>
      <c r="G2" s="21">
        <v>8023171046488</v>
      </c>
      <c r="H2">
        <v>0.92</v>
      </c>
      <c r="I2">
        <v>119079</v>
      </c>
      <c r="K2">
        <v>800</v>
      </c>
      <c r="V2" t="s">
        <v>230</v>
      </c>
      <c r="Z2" t="e">
        <f>IF((SUM(Sheet4!AE2:AI2)=0)*(ROW()&lt;200),"",源!#REF!)</f>
        <v>#REF!</v>
      </c>
    </row>
    <row r="3" spans="1:26" x14ac:dyDescent="0.4">
      <c r="A3">
        <v>1023654514</v>
      </c>
      <c r="B3" t="s">
        <v>186</v>
      </c>
      <c r="C3" t="s">
        <v>426</v>
      </c>
      <c r="D3" t="s">
        <v>939</v>
      </c>
      <c r="E3">
        <v>320001921</v>
      </c>
      <c r="G3" s="21">
        <v>4535506303516</v>
      </c>
      <c r="H3">
        <v>0.92</v>
      </c>
      <c r="I3">
        <v>335370</v>
      </c>
      <c r="J3">
        <v>444697</v>
      </c>
      <c r="K3">
        <v>300</v>
      </c>
      <c r="V3" t="s">
        <v>231</v>
      </c>
    </row>
    <row r="4" spans="1:26" x14ac:dyDescent="0.4">
      <c r="A4">
        <v>1023654515</v>
      </c>
      <c r="B4" t="s">
        <v>187</v>
      </c>
      <c r="C4" t="s">
        <v>427</v>
      </c>
      <c r="D4" t="s">
        <v>428</v>
      </c>
      <c r="E4">
        <v>320001921</v>
      </c>
      <c r="G4" s="21">
        <v>4510347712840</v>
      </c>
      <c r="H4">
        <v>0.92</v>
      </c>
      <c r="I4">
        <v>335370</v>
      </c>
      <c r="J4">
        <v>444697</v>
      </c>
      <c r="K4">
        <v>300</v>
      </c>
      <c r="V4" t="s">
        <v>232</v>
      </c>
    </row>
    <row r="5" spans="1:26" x14ac:dyDescent="0.4">
      <c r="A5">
        <v>1023654516</v>
      </c>
      <c r="B5" t="s">
        <v>188</v>
      </c>
      <c r="C5" t="s">
        <v>429</v>
      </c>
      <c r="D5" t="s">
        <v>430</v>
      </c>
      <c r="E5">
        <v>320001921</v>
      </c>
      <c r="G5" s="21">
        <v>4995506004828</v>
      </c>
      <c r="H5">
        <v>0.92</v>
      </c>
      <c r="I5">
        <v>335370</v>
      </c>
      <c r="J5">
        <v>444697</v>
      </c>
      <c r="K5">
        <v>300</v>
      </c>
      <c r="V5" t="s">
        <v>233</v>
      </c>
    </row>
    <row r="6" spans="1:26" x14ac:dyDescent="0.4">
      <c r="A6">
        <v>1023654517</v>
      </c>
      <c r="B6" t="s">
        <v>189</v>
      </c>
      <c r="C6" t="s">
        <v>431</v>
      </c>
      <c r="D6" t="s">
        <v>432</v>
      </c>
      <c r="E6">
        <v>320001921</v>
      </c>
      <c r="G6" s="21">
        <v>4935066605370</v>
      </c>
      <c r="H6">
        <v>0.92</v>
      </c>
      <c r="I6">
        <v>335370</v>
      </c>
      <c r="J6">
        <v>444697</v>
      </c>
      <c r="K6">
        <v>300</v>
      </c>
      <c r="V6" t="s">
        <v>234</v>
      </c>
    </row>
    <row r="7" spans="1:26" x14ac:dyDescent="0.4">
      <c r="A7">
        <v>1023654518</v>
      </c>
      <c r="B7" t="s">
        <v>190</v>
      </c>
      <c r="C7" t="s">
        <v>433</v>
      </c>
      <c r="D7" t="s">
        <v>434</v>
      </c>
      <c r="E7">
        <v>320001921</v>
      </c>
      <c r="G7" s="21">
        <v>4562412131254</v>
      </c>
      <c r="H7">
        <v>0.92</v>
      </c>
      <c r="I7">
        <v>335370</v>
      </c>
      <c r="J7">
        <v>444697</v>
      </c>
      <c r="K7">
        <v>300</v>
      </c>
      <c r="V7" t="s">
        <v>235</v>
      </c>
    </row>
    <row r="8" spans="1:26" x14ac:dyDescent="0.4">
      <c r="A8">
        <v>1023654519</v>
      </c>
      <c r="B8" t="s">
        <v>191</v>
      </c>
      <c r="C8" t="s">
        <v>435</v>
      </c>
      <c r="D8" t="s">
        <v>436</v>
      </c>
      <c r="E8">
        <v>320001921</v>
      </c>
      <c r="G8" s="21">
        <v>4935066605387</v>
      </c>
      <c r="H8">
        <v>0.92</v>
      </c>
      <c r="I8">
        <v>119079</v>
      </c>
      <c r="K8">
        <v>800</v>
      </c>
      <c r="V8" t="s">
        <v>236</v>
      </c>
    </row>
    <row r="9" spans="1:26" x14ac:dyDescent="0.4">
      <c r="A9">
        <v>1023654520</v>
      </c>
      <c r="B9" t="s">
        <v>192</v>
      </c>
      <c r="C9" t="s">
        <v>437</v>
      </c>
      <c r="D9" t="s">
        <v>438</v>
      </c>
      <c r="E9">
        <v>320001921</v>
      </c>
      <c r="G9" s="21">
        <v>4562412131261</v>
      </c>
      <c r="H9">
        <v>0.92</v>
      </c>
      <c r="I9">
        <v>119079</v>
      </c>
      <c r="K9">
        <v>800</v>
      </c>
      <c r="V9" t="s">
        <v>237</v>
      </c>
    </row>
    <row r="10" spans="1:26" x14ac:dyDescent="0.4">
      <c r="A10">
        <v>1023654521</v>
      </c>
      <c r="B10" t="s">
        <v>193</v>
      </c>
      <c r="C10" t="s">
        <v>439</v>
      </c>
      <c r="D10" t="s">
        <v>440</v>
      </c>
      <c r="E10">
        <v>320001921</v>
      </c>
      <c r="F10">
        <v>27685</v>
      </c>
      <c r="G10" s="21">
        <v>4902370550825</v>
      </c>
      <c r="H10">
        <v>0.92</v>
      </c>
      <c r="I10">
        <v>335370</v>
      </c>
      <c r="J10">
        <v>444697</v>
      </c>
      <c r="K10">
        <v>300</v>
      </c>
      <c r="V10" t="s">
        <v>238</v>
      </c>
    </row>
    <row r="11" spans="1:26" x14ac:dyDescent="0.4">
      <c r="A11">
        <v>1023654523</v>
      </c>
      <c r="B11" t="s">
        <v>194</v>
      </c>
      <c r="C11" t="s">
        <v>441</v>
      </c>
      <c r="D11" t="s">
        <v>442</v>
      </c>
      <c r="E11">
        <v>320001921</v>
      </c>
      <c r="F11">
        <v>27685</v>
      </c>
      <c r="G11" s="21">
        <v>4902370550849</v>
      </c>
      <c r="H11">
        <v>0.92</v>
      </c>
      <c r="I11">
        <v>119079</v>
      </c>
      <c r="K11">
        <v>800</v>
      </c>
      <c r="V11" t="s">
        <v>239</v>
      </c>
    </row>
    <row r="12" spans="1:26" x14ac:dyDescent="0.4">
      <c r="A12">
        <v>1023654522</v>
      </c>
      <c r="B12" t="s">
        <v>195</v>
      </c>
      <c r="C12" t="s">
        <v>443</v>
      </c>
      <c r="D12" t="s">
        <v>444</v>
      </c>
      <c r="E12">
        <v>320001921</v>
      </c>
      <c r="F12">
        <v>27785</v>
      </c>
      <c r="G12" s="21">
        <v>4974365862961</v>
      </c>
      <c r="H12">
        <v>0.92</v>
      </c>
      <c r="I12">
        <v>335370</v>
      </c>
      <c r="J12">
        <v>444697</v>
      </c>
      <c r="K12">
        <v>300</v>
      </c>
      <c r="V12" t="s">
        <v>240</v>
      </c>
    </row>
    <row r="13" spans="1:26" x14ac:dyDescent="0.4">
      <c r="A13">
        <v>1023654524</v>
      </c>
      <c r="B13" t="s">
        <v>196</v>
      </c>
      <c r="C13" t="s">
        <v>445</v>
      </c>
      <c r="D13" t="s">
        <v>446</v>
      </c>
      <c r="E13">
        <v>320001921</v>
      </c>
      <c r="G13" s="21">
        <v>4595643027010</v>
      </c>
      <c r="H13">
        <v>0.92</v>
      </c>
      <c r="I13">
        <v>335370</v>
      </c>
      <c r="J13">
        <v>444697</v>
      </c>
      <c r="K13">
        <v>300</v>
      </c>
      <c r="V13" t="s">
        <v>241</v>
      </c>
    </row>
    <row r="14" spans="1:26" x14ac:dyDescent="0.4">
      <c r="A14">
        <v>1023654525</v>
      </c>
      <c r="B14" t="s">
        <v>197</v>
      </c>
      <c r="C14" t="s">
        <v>447</v>
      </c>
      <c r="D14" t="s">
        <v>448</v>
      </c>
      <c r="E14">
        <v>320001921</v>
      </c>
      <c r="G14" s="21">
        <v>4595122656045</v>
      </c>
      <c r="H14">
        <v>0.92</v>
      </c>
      <c r="I14">
        <v>335370</v>
      </c>
      <c r="J14">
        <v>444697</v>
      </c>
      <c r="K14">
        <v>300</v>
      </c>
      <c r="V14" t="s">
        <v>242</v>
      </c>
    </row>
    <row r="15" spans="1:26" x14ac:dyDescent="0.4">
      <c r="A15">
        <v>1023654526</v>
      </c>
      <c r="B15" t="s">
        <v>198</v>
      </c>
      <c r="C15" t="s">
        <v>449</v>
      </c>
      <c r="D15" t="s">
        <v>450</v>
      </c>
      <c r="E15">
        <v>320001921</v>
      </c>
      <c r="G15" s="21">
        <v>4573419410273</v>
      </c>
      <c r="H15">
        <v>0.92</v>
      </c>
      <c r="I15">
        <v>335370</v>
      </c>
      <c r="J15">
        <v>444697</v>
      </c>
      <c r="K15">
        <v>300</v>
      </c>
      <c r="V15" t="s">
        <v>243</v>
      </c>
    </row>
    <row r="16" spans="1:26" x14ac:dyDescent="0.4">
      <c r="A16">
        <v>1023654527</v>
      </c>
      <c r="B16" t="s">
        <v>199</v>
      </c>
      <c r="C16" t="s">
        <v>451</v>
      </c>
      <c r="D16" t="s">
        <v>452</v>
      </c>
      <c r="E16">
        <v>320001921</v>
      </c>
      <c r="G16" s="21">
        <v>4260650745058</v>
      </c>
      <c r="H16">
        <v>0.92</v>
      </c>
      <c r="I16">
        <v>335370</v>
      </c>
      <c r="J16">
        <v>444697</v>
      </c>
      <c r="K16">
        <v>300</v>
      </c>
      <c r="V16" t="s">
        <v>244</v>
      </c>
    </row>
    <row r="17" spans="1:22" x14ac:dyDescent="0.4">
      <c r="A17">
        <v>1023654528</v>
      </c>
      <c r="B17" t="s">
        <v>200</v>
      </c>
      <c r="C17" t="s">
        <v>453</v>
      </c>
      <c r="D17" t="s">
        <v>454</v>
      </c>
      <c r="E17">
        <v>320001921</v>
      </c>
      <c r="G17" s="21">
        <v>4570101050076</v>
      </c>
      <c r="H17">
        <v>0.92</v>
      </c>
      <c r="I17">
        <v>119079</v>
      </c>
      <c r="K17">
        <v>800</v>
      </c>
      <c r="V17" t="s">
        <v>245</v>
      </c>
    </row>
    <row r="18" spans="1:22" x14ac:dyDescent="0.4">
      <c r="A18">
        <v>1023654529</v>
      </c>
      <c r="B18" t="s">
        <v>201</v>
      </c>
      <c r="C18" t="s">
        <v>455</v>
      </c>
      <c r="D18" t="s">
        <v>456</v>
      </c>
      <c r="E18">
        <v>320001921</v>
      </c>
      <c r="G18" s="21">
        <v>4959067232229</v>
      </c>
      <c r="H18">
        <v>0.92</v>
      </c>
      <c r="I18">
        <v>335370</v>
      </c>
      <c r="J18">
        <v>444697</v>
      </c>
      <c r="K18">
        <v>300</v>
      </c>
      <c r="V18" t="s">
        <v>246</v>
      </c>
    </row>
    <row r="19" spans="1:22" x14ac:dyDescent="0.4">
      <c r="A19">
        <v>1023654530</v>
      </c>
      <c r="B19" t="s">
        <v>202</v>
      </c>
      <c r="C19" t="s">
        <v>457</v>
      </c>
      <c r="D19" t="s">
        <v>458</v>
      </c>
      <c r="E19">
        <v>320001921</v>
      </c>
      <c r="G19" s="21">
        <v>4959067231222</v>
      </c>
      <c r="H19">
        <v>0.92</v>
      </c>
      <c r="I19">
        <v>335370</v>
      </c>
      <c r="J19">
        <v>444697</v>
      </c>
      <c r="K19">
        <v>300</v>
      </c>
      <c r="V19" t="s">
        <v>247</v>
      </c>
    </row>
    <row r="20" spans="1:22" x14ac:dyDescent="0.4">
      <c r="A20">
        <v>1023654531</v>
      </c>
      <c r="B20" t="s">
        <v>203</v>
      </c>
      <c r="C20" t="s">
        <v>459</v>
      </c>
      <c r="D20" t="s">
        <v>460</v>
      </c>
      <c r="E20">
        <v>320001921</v>
      </c>
      <c r="G20" s="21">
        <v>4260650745072</v>
      </c>
      <c r="H20">
        <v>0.92</v>
      </c>
      <c r="I20">
        <v>119079</v>
      </c>
      <c r="K20">
        <v>800</v>
      </c>
      <c r="V20" t="s">
        <v>248</v>
      </c>
    </row>
    <row r="21" spans="1:22" x14ac:dyDescent="0.4">
      <c r="A21">
        <v>1023654532</v>
      </c>
      <c r="B21" t="s">
        <v>204</v>
      </c>
      <c r="C21" t="s">
        <v>461</v>
      </c>
      <c r="D21" t="s">
        <v>462</v>
      </c>
      <c r="E21">
        <v>320001921</v>
      </c>
      <c r="G21" s="21">
        <v>4595643027034</v>
      </c>
      <c r="H21">
        <v>0.92</v>
      </c>
      <c r="I21">
        <v>119079</v>
      </c>
      <c r="K21">
        <v>800</v>
      </c>
      <c r="V21" t="s">
        <v>249</v>
      </c>
    </row>
    <row r="22" spans="1:22" x14ac:dyDescent="0.4">
      <c r="A22">
        <v>1023654533</v>
      </c>
      <c r="B22" t="s">
        <v>205</v>
      </c>
      <c r="C22" t="s">
        <v>463</v>
      </c>
      <c r="D22" t="s">
        <v>464</v>
      </c>
      <c r="E22">
        <v>320001921</v>
      </c>
      <c r="G22" s="21">
        <v>4959067233233</v>
      </c>
      <c r="H22">
        <v>0.92</v>
      </c>
      <c r="I22">
        <v>335370</v>
      </c>
      <c r="J22">
        <v>444697</v>
      </c>
      <c r="K22">
        <v>300</v>
      </c>
      <c r="V22" t="s">
        <v>250</v>
      </c>
    </row>
    <row r="23" spans="1:22" x14ac:dyDescent="0.4">
      <c r="A23">
        <v>1023654534</v>
      </c>
      <c r="B23" t="s">
        <v>206</v>
      </c>
      <c r="C23" t="s">
        <v>465</v>
      </c>
      <c r="D23" t="s">
        <v>466</v>
      </c>
      <c r="E23">
        <v>320001921</v>
      </c>
      <c r="G23" s="21">
        <v>4570101050083</v>
      </c>
      <c r="H23">
        <v>0.92</v>
      </c>
      <c r="I23">
        <v>119079</v>
      </c>
      <c r="K23">
        <v>800</v>
      </c>
      <c r="V23" t="s">
        <v>251</v>
      </c>
    </row>
    <row r="24" spans="1:22" x14ac:dyDescent="0.4">
      <c r="A24">
        <v>1023654535</v>
      </c>
      <c r="B24" t="s">
        <v>207</v>
      </c>
      <c r="C24" t="s">
        <v>467</v>
      </c>
      <c r="D24" t="s">
        <v>468</v>
      </c>
      <c r="E24">
        <v>320001921</v>
      </c>
      <c r="G24" s="21">
        <v>4580694042884</v>
      </c>
      <c r="H24">
        <v>0.92</v>
      </c>
      <c r="I24">
        <v>335370</v>
      </c>
      <c r="J24">
        <v>444697</v>
      </c>
      <c r="K24">
        <v>300</v>
      </c>
      <c r="V24" t="s">
        <v>252</v>
      </c>
    </row>
    <row r="25" spans="1:22" x14ac:dyDescent="0.4">
      <c r="A25">
        <v>1023654536</v>
      </c>
      <c r="B25" t="s">
        <v>208</v>
      </c>
      <c r="C25" t="s">
        <v>469</v>
      </c>
      <c r="D25" t="s">
        <v>470</v>
      </c>
      <c r="E25">
        <v>320001927</v>
      </c>
      <c r="G25" s="21">
        <v>4907953564541</v>
      </c>
      <c r="H25">
        <v>0.92</v>
      </c>
      <c r="I25">
        <v>335370</v>
      </c>
      <c r="J25">
        <v>444697</v>
      </c>
      <c r="K25">
        <v>300</v>
      </c>
      <c r="V25" t="s">
        <v>253</v>
      </c>
    </row>
    <row r="26" spans="1:22" x14ac:dyDescent="0.4">
      <c r="A26">
        <v>1023654537</v>
      </c>
      <c r="B26" t="s">
        <v>209</v>
      </c>
      <c r="C26" t="s">
        <v>471</v>
      </c>
      <c r="D26" t="s">
        <v>472</v>
      </c>
      <c r="E26">
        <v>320001927</v>
      </c>
      <c r="G26" s="21">
        <v>8023171046464</v>
      </c>
      <c r="H26">
        <v>0.92</v>
      </c>
      <c r="I26">
        <v>119079</v>
      </c>
      <c r="K26">
        <v>800</v>
      </c>
      <c r="V26" t="s">
        <v>254</v>
      </c>
    </row>
    <row r="27" spans="1:22" x14ac:dyDescent="0.4">
      <c r="A27">
        <v>1023654538</v>
      </c>
      <c r="B27" t="s">
        <v>210</v>
      </c>
      <c r="C27" t="s">
        <v>473</v>
      </c>
      <c r="D27" t="s">
        <v>474</v>
      </c>
      <c r="E27">
        <v>320001927</v>
      </c>
      <c r="G27" s="21">
        <v>4995506004804</v>
      </c>
      <c r="H27">
        <v>0.92</v>
      </c>
      <c r="I27">
        <v>335370</v>
      </c>
      <c r="J27">
        <v>444697</v>
      </c>
      <c r="K27">
        <v>300</v>
      </c>
      <c r="V27" t="s">
        <v>255</v>
      </c>
    </row>
    <row r="28" spans="1:22" x14ac:dyDescent="0.4">
      <c r="A28">
        <v>1023654539</v>
      </c>
      <c r="B28" t="s">
        <v>211</v>
      </c>
      <c r="C28" t="s">
        <v>475</v>
      </c>
      <c r="D28" t="s">
        <v>476</v>
      </c>
      <c r="E28">
        <v>320001927</v>
      </c>
      <c r="G28" s="21">
        <v>4595122656052</v>
      </c>
      <c r="H28">
        <v>0.92</v>
      </c>
      <c r="I28">
        <v>335370</v>
      </c>
      <c r="J28">
        <v>444697</v>
      </c>
      <c r="K28">
        <v>300</v>
      </c>
      <c r="V28" t="s">
        <v>256</v>
      </c>
    </row>
    <row r="29" spans="1:22" x14ac:dyDescent="0.4">
      <c r="A29">
        <v>1023654540</v>
      </c>
      <c r="B29" t="s">
        <v>212</v>
      </c>
      <c r="C29" t="s">
        <v>477</v>
      </c>
      <c r="D29" t="s">
        <v>478</v>
      </c>
      <c r="E29">
        <v>320001927</v>
      </c>
      <c r="G29" s="21">
        <v>4571579012955</v>
      </c>
      <c r="H29">
        <v>0.92</v>
      </c>
      <c r="I29">
        <v>335370</v>
      </c>
      <c r="J29">
        <v>444697</v>
      </c>
      <c r="K29">
        <v>300</v>
      </c>
      <c r="V29" t="s">
        <v>257</v>
      </c>
    </row>
    <row r="30" spans="1:22" x14ac:dyDescent="0.4">
      <c r="A30">
        <v>1023654541</v>
      </c>
      <c r="B30" t="s">
        <v>213</v>
      </c>
      <c r="C30" t="s">
        <v>479</v>
      </c>
      <c r="D30" t="s">
        <v>480</v>
      </c>
      <c r="E30">
        <v>320001927</v>
      </c>
      <c r="G30" s="21">
        <v>4571579000143</v>
      </c>
      <c r="H30">
        <v>0.92</v>
      </c>
      <c r="I30">
        <v>335370</v>
      </c>
      <c r="J30">
        <v>444697</v>
      </c>
      <c r="K30">
        <v>300</v>
      </c>
      <c r="V30" t="s">
        <v>258</v>
      </c>
    </row>
    <row r="31" spans="1:22" x14ac:dyDescent="0.4">
      <c r="A31">
        <v>1023654542</v>
      </c>
      <c r="B31" t="s">
        <v>214</v>
      </c>
      <c r="C31" t="s">
        <v>481</v>
      </c>
      <c r="D31" t="s">
        <v>482</v>
      </c>
      <c r="E31">
        <v>320001930</v>
      </c>
      <c r="G31" s="21">
        <v>8023171046471</v>
      </c>
      <c r="H31">
        <v>0.92</v>
      </c>
      <c r="I31">
        <v>119079</v>
      </c>
      <c r="K31">
        <v>800</v>
      </c>
      <c r="V31" t="s">
        <v>259</v>
      </c>
    </row>
    <row r="32" spans="1:22" x14ac:dyDescent="0.4">
      <c r="A32">
        <v>1023654543</v>
      </c>
      <c r="B32" t="s">
        <v>215</v>
      </c>
      <c r="C32" t="s">
        <v>483</v>
      </c>
      <c r="D32" t="s">
        <v>484</v>
      </c>
      <c r="E32">
        <v>320001930</v>
      </c>
      <c r="F32">
        <v>74962</v>
      </c>
      <c r="G32" s="21">
        <v>4580635950100</v>
      </c>
      <c r="H32">
        <v>0.92</v>
      </c>
      <c r="I32">
        <v>335370</v>
      </c>
      <c r="J32">
        <v>444697</v>
      </c>
      <c r="K32">
        <v>300</v>
      </c>
      <c r="V32" t="s">
        <v>260</v>
      </c>
    </row>
    <row r="33" spans="1:22" x14ac:dyDescent="0.4">
      <c r="A33">
        <v>1023654545</v>
      </c>
      <c r="B33" t="s">
        <v>216</v>
      </c>
      <c r="C33" t="s">
        <v>485</v>
      </c>
      <c r="D33" t="s">
        <v>486</v>
      </c>
      <c r="E33">
        <v>320001930</v>
      </c>
      <c r="G33" s="21">
        <v>4995506004781</v>
      </c>
      <c r="H33">
        <v>0.92</v>
      </c>
      <c r="I33">
        <v>335370</v>
      </c>
      <c r="J33">
        <v>444697</v>
      </c>
      <c r="K33">
        <v>300</v>
      </c>
      <c r="V33" t="s">
        <v>261</v>
      </c>
    </row>
    <row r="34" spans="1:22" x14ac:dyDescent="0.4">
      <c r="A34">
        <v>1023654544</v>
      </c>
      <c r="B34" t="s">
        <v>217</v>
      </c>
      <c r="C34" t="s">
        <v>487</v>
      </c>
      <c r="D34" t="s">
        <v>488</v>
      </c>
      <c r="E34">
        <v>320001930</v>
      </c>
      <c r="G34" s="21">
        <v>4935066605349</v>
      </c>
      <c r="H34">
        <v>0.92</v>
      </c>
      <c r="I34">
        <v>335370</v>
      </c>
      <c r="J34">
        <v>444697</v>
      </c>
      <c r="K34">
        <v>300</v>
      </c>
      <c r="V34" t="s">
        <v>262</v>
      </c>
    </row>
    <row r="35" spans="1:22" x14ac:dyDescent="0.4">
      <c r="A35">
        <v>1023654546</v>
      </c>
      <c r="B35" t="s">
        <v>218</v>
      </c>
      <c r="C35" t="s">
        <v>489</v>
      </c>
      <c r="D35" t="s">
        <v>490</v>
      </c>
      <c r="E35">
        <v>320001930</v>
      </c>
      <c r="F35">
        <v>74962</v>
      </c>
      <c r="G35" s="21">
        <v>4580635950117</v>
      </c>
      <c r="H35">
        <v>0.92</v>
      </c>
      <c r="I35">
        <v>119079</v>
      </c>
      <c r="K35">
        <v>800</v>
      </c>
      <c r="V35" t="s">
        <v>263</v>
      </c>
    </row>
    <row r="36" spans="1:22" x14ac:dyDescent="0.4">
      <c r="A36">
        <v>1023654547</v>
      </c>
      <c r="B36" t="s">
        <v>219</v>
      </c>
      <c r="C36" t="s">
        <v>491</v>
      </c>
      <c r="D36" t="s">
        <v>492</v>
      </c>
      <c r="E36">
        <v>320001930</v>
      </c>
      <c r="G36" s="21">
        <v>4562412131230</v>
      </c>
      <c r="H36">
        <v>0.92</v>
      </c>
      <c r="I36">
        <v>335370</v>
      </c>
      <c r="J36">
        <v>444697</v>
      </c>
      <c r="K36">
        <v>300</v>
      </c>
      <c r="V36" t="s">
        <v>264</v>
      </c>
    </row>
    <row r="37" spans="1:22" x14ac:dyDescent="0.4">
      <c r="A37">
        <v>1023654548</v>
      </c>
      <c r="B37" t="s">
        <v>220</v>
      </c>
      <c r="C37" t="s">
        <v>493</v>
      </c>
      <c r="D37" t="s">
        <v>494</v>
      </c>
      <c r="E37">
        <v>320001930</v>
      </c>
      <c r="G37" s="21">
        <v>4935066605356</v>
      </c>
      <c r="H37">
        <v>0.92</v>
      </c>
      <c r="I37">
        <v>119079</v>
      </c>
      <c r="K37">
        <v>800</v>
      </c>
      <c r="V37" t="s">
        <v>265</v>
      </c>
    </row>
    <row r="38" spans="1:22" x14ac:dyDescent="0.4">
      <c r="A38">
        <v>1023654549</v>
      </c>
      <c r="B38" t="s">
        <v>221</v>
      </c>
      <c r="C38" t="s">
        <v>495</v>
      </c>
      <c r="D38" t="s">
        <v>496</v>
      </c>
      <c r="E38">
        <v>320001930</v>
      </c>
      <c r="G38" s="21">
        <v>4562412131247</v>
      </c>
      <c r="H38">
        <v>0.92</v>
      </c>
      <c r="I38">
        <v>119079</v>
      </c>
      <c r="K38">
        <v>800</v>
      </c>
      <c r="V38" t="s">
        <v>266</v>
      </c>
    </row>
    <row r="39" spans="1:22" x14ac:dyDescent="0.4">
      <c r="A39">
        <v>1023654550</v>
      </c>
      <c r="B39" t="s">
        <v>222</v>
      </c>
      <c r="C39" t="s">
        <v>497</v>
      </c>
      <c r="D39" t="s">
        <v>498</v>
      </c>
      <c r="E39">
        <v>320001930</v>
      </c>
      <c r="G39" s="21">
        <v>4595643027027</v>
      </c>
      <c r="H39">
        <v>0.92</v>
      </c>
      <c r="I39">
        <v>335370</v>
      </c>
      <c r="J39">
        <v>444697</v>
      </c>
      <c r="K39">
        <v>300</v>
      </c>
      <c r="V39" t="s">
        <v>267</v>
      </c>
    </row>
    <row r="40" spans="1:22" x14ac:dyDescent="0.4">
      <c r="A40">
        <v>1023654551</v>
      </c>
      <c r="B40" t="s">
        <v>223</v>
      </c>
      <c r="C40" t="s">
        <v>499</v>
      </c>
      <c r="D40" t="s">
        <v>500</v>
      </c>
      <c r="E40">
        <v>320001930</v>
      </c>
      <c r="G40" s="21">
        <v>4260650745065</v>
      </c>
      <c r="H40">
        <v>0.92</v>
      </c>
      <c r="I40">
        <v>335370</v>
      </c>
      <c r="J40">
        <v>444697</v>
      </c>
      <c r="K40">
        <v>300</v>
      </c>
      <c r="V40" t="s">
        <v>268</v>
      </c>
    </row>
    <row r="41" spans="1:22" x14ac:dyDescent="0.4">
      <c r="A41">
        <v>1023654552</v>
      </c>
      <c r="B41" t="s">
        <v>224</v>
      </c>
      <c r="C41" t="s">
        <v>501</v>
      </c>
      <c r="D41" t="s">
        <v>502</v>
      </c>
      <c r="E41">
        <v>320001930</v>
      </c>
      <c r="G41" s="21">
        <v>4570101050090</v>
      </c>
      <c r="H41">
        <v>0.92</v>
      </c>
      <c r="I41">
        <v>119079</v>
      </c>
      <c r="K41">
        <v>800</v>
      </c>
      <c r="V41" t="s">
        <v>269</v>
      </c>
    </row>
    <row r="42" spans="1:22" x14ac:dyDescent="0.4">
      <c r="A42">
        <v>1023654553</v>
      </c>
      <c r="B42" t="s">
        <v>225</v>
      </c>
      <c r="C42" t="s">
        <v>503</v>
      </c>
      <c r="D42" t="s">
        <v>504</v>
      </c>
      <c r="E42">
        <v>320001930</v>
      </c>
      <c r="G42" s="21">
        <v>4595643027041</v>
      </c>
      <c r="H42">
        <v>0.92</v>
      </c>
      <c r="I42">
        <v>119079</v>
      </c>
      <c r="K42">
        <v>800</v>
      </c>
      <c r="V42" t="s">
        <v>270</v>
      </c>
    </row>
    <row r="43" spans="1:22" x14ac:dyDescent="0.4">
      <c r="A43">
        <v>1023654554</v>
      </c>
      <c r="B43" t="s">
        <v>226</v>
      </c>
      <c r="C43" t="s">
        <v>505</v>
      </c>
      <c r="D43" t="s">
        <v>506</v>
      </c>
      <c r="E43">
        <v>320001930</v>
      </c>
      <c r="G43" s="21">
        <v>4260650745089</v>
      </c>
      <c r="H43">
        <v>0.92</v>
      </c>
      <c r="I43">
        <v>119079</v>
      </c>
      <c r="K43">
        <v>800</v>
      </c>
      <c r="V43" t="s">
        <v>271</v>
      </c>
    </row>
    <row r="44" spans="1:22" x14ac:dyDescent="0.4">
      <c r="A44">
        <v>1023654555</v>
      </c>
      <c r="B44" t="s">
        <v>227</v>
      </c>
      <c r="C44" t="s">
        <v>507</v>
      </c>
      <c r="D44" t="s">
        <v>508</v>
      </c>
      <c r="E44">
        <v>320001930</v>
      </c>
      <c r="G44" s="21">
        <v>4570101050106</v>
      </c>
      <c r="H44">
        <v>0.92</v>
      </c>
      <c r="I44">
        <v>119079</v>
      </c>
      <c r="K44">
        <v>800</v>
      </c>
      <c r="V44" t="s">
        <v>272</v>
      </c>
    </row>
    <row r="45" spans="1:22" x14ac:dyDescent="0.4">
      <c r="A45">
        <v>1023654556</v>
      </c>
      <c r="B45" t="s">
        <v>228</v>
      </c>
      <c r="C45" t="s">
        <v>509</v>
      </c>
      <c r="D45" t="s">
        <v>510</v>
      </c>
      <c r="E45">
        <v>320001930</v>
      </c>
      <c r="G45" s="21">
        <v>4571579000129</v>
      </c>
      <c r="H45">
        <v>0.92</v>
      </c>
      <c r="I45">
        <v>119079</v>
      </c>
      <c r="K45">
        <v>800</v>
      </c>
      <c r="V45" t="s">
        <v>273</v>
      </c>
    </row>
    <row r="46" spans="1:22" x14ac:dyDescent="0.4">
      <c r="A46">
        <v>1023654557</v>
      </c>
      <c r="B46" t="s">
        <v>229</v>
      </c>
      <c r="C46" t="s">
        <v>511</v>
      </c>
      <c r="D46" t="s">
        <v>512</v>
      </c>
      <c r="E46">
        <v>320001930</v>
      </c>
      <c r="F46">
        <v>101594</v>
      </c>
      <c r="G46" s="21">
        <v>4580717790396</v>
      </c>
      <c r="H46">
        <v>0.92</v>
      </c>
      <c r="I46">
        <v>119079</v>
      </c>
      <c r="K46">
        <v>800</v>
      </c>
      <c r="V46" t="s">
        <v>274</v>
      </c>
    </row>
    <row r="47" spans="1:22" x14ac:dyDescent="0.4">
      <c r="A47" s="21">
        <v>1026981066</v>
      </c>
      <c r="B47" t="s">
        <v>527</v>
      </c>
      <c r="C47" t="s">
        <v>940</v>
      </c>
      <c r="D47" t="s">
        <v>941</v>
      </c>
      <c r="E47">
        <v>320001921</v>
      </c>
      <c r="G47" s="21">
        <v>4571574970137</v>
      </c>
      <c r="H47">
        <v>0.92</v>
      </c>
      <c r="I47">
        <v>335370</v>
      </c>
      <c r="J47">
        <v>444697</v>
      </c>
      <c r="K47">
        <v>300</v>
      </c>
      <c r="V47" t="s">
        <v>591</v>
      </c>
    </row>
    <row r="48" spans="1:22" x14ac:dyDescent="0.4">
      <c r="A48" s="21">
        <v>1026981067</v>
      </c>
      <c r="B48" t="s">
        <v>528</v>
      </c>
      <c r="C48" t="s">
        <v>942</v>
      </c>
      <c r="D48" t="s">
        <v>943</v>
      </c>
      <c r="E48">
        <v>320001921</v>
      </c>
      <c r="G48" s="21">
        <v>4940261519018</v>
      </c>
      <c r="H48">
        <v>0.92</v>
      </c>
      <c r="I48">
        <v>335370</v>
      </c>
      <c r="J48">
        <v>444697</v>
      </c>
      <c r="K48">
        <v>300</v>
      </c>
      <c r="V48" t="s">
        <v>592</v>
      </c>
    </row>
    <row r="49" spans="1:22" x14ac:dyDescent="0.4">
      <c r="A49" s="21">
        <v>1026981068</v>
      </c>
      <c r="B49" t="s">
        <v>529</v>
      </c>
      <c r="C49" t="s">
        <v>944</v>
      </c>
      <c r="D49" t="s">
        <v>945</v>
      </c>
      <c r="E49">
        <v>320001921</v>
      </c>
      <c r="F49">
        <v>27685</v>
      </c>
      <c r="G49" s="21">
        <v>4902370550870</v>
      </c>
      <c r="H49">
        <v>0.92</v>
      </c>
      <c r="I49">
        <v>335370</v>
      </c>
      <c r="J49">
        <v>444697</v>
      </c>
      <c r="K49">
        <v>300</v>
      </c>
      <c r="V49" t="s">
        <v>593</v>
      </c>
    </row>
    <row r="50" spans="1:22" x14ac:dyDescent="0.4">
      <c r="A50" s="21">
        <v>1026981069</v>
      </c>
      <c r="B50" t="s">
        <v>530</v>
      </c>
      <c r="C50" t="s">
        <v>946</v>
      </c>
      <c r="D50" t="s">
        <v>947</v>
      </c>
      <c r="E50">
        <v>320001921</v>
      </c>
      <c r="G50" s="21">
        <v>4988601011471</v>
      </c>
      <c r="H50">
        <v>0.92</v>
      </c>
      <c r="I50">
        <v>335370</v>
      </c>
      <c r="J50">
        <v>444697</v>
      </c>
      <c r="K50">
        <v>300</v>
      </c>
      <c r="V50" t="s">
        <v>594</v>
      </c>
    </row>
    <row r="51" spans="1:22" x14ac:dyDescent="0.4">
      <c r="A51" s="21">
        <v>1026981070</v>
      </c>
      <c r="B51" t="s">
        <v>531</v>
      </c>
      <c r="C51" t="s">
        <v>948</v>
      </c>
      <c r="D51" t="s">
        <v>949</v>
      </c>
      <c r="E51">
        <v>320001921</v>
      </c>
      <c r="G51" s="21">
        <v>4562252050401</v>
      </c>
      <c r="H51">
        <v>0.92</v>
      </c>
      <c r="I51">
        <v>335370</v>
      </c>
      <c r="J51">
        <v>444697</v>
      </c>
      <c r="K51">
        <v>300</v>
      </c>
      <c r="V51" t="s">
        <v>595</v>
      </c>
    </row>
    <row r="52" spans="1:22" x14ac:dyDescent="0.4">
      <c r="A52" s="21">
        <v>1026981071</v>
      </c>
      <c r="B52" t="s">
        <v>532</v>
      </c>
      <c r="C52" t="s">
        <v>950</v>
      </c>
      <c r="D52" t="s">
        <v>951</v>
      </c>
      <c r="E52">
        <v>320001921</v>
      </c>
      <c r="G52" s="21">
        <v>4580694042945</v>
      </c>
      <c r="H52">
        <v>0.92</v>
      </c>
      <c r="I52">
        <v>335370</v>
      </c>
      <c r="J52">
        <v>444697</v>
      </c>
      <c r="K52">
        <v>300</v>
      </c>
      <c r="V52" t="s">
        <v>596</v>
      </c>
    </row>
    <row r="53" spans="1:22" x14ac:dyDescent="0.4">
      <c r="A53" s="21">
        <v>1026981072</v>
      </c>
      <c r="B53" t="s">
        <v>533</v>
      </c>
      <c r="C53" t="s">
        <v>952</v>
      </c>
      <c r="D53" t="s">
        <v>953</v>
      </c>
      <c r="E53">
        <v>320001921</v>
      </c>
      <c r="G53" s="21">
        <v>4580302151571</v>
      </c>
      <c r="H53">
        <v>0.92</v>
      </c>
      <c r="I53">
        <v>335370</v>
      </c>
      <c r="J53">
        <v>444697</v>
      </c>
      <c r="K53">
        <v>300</v>
      </c>
      <c r="V53" t="s">
        <v>597</v>
      </c>
    </row>
    <row r="54" spans="1:22" x14ac:dyDescent="0.4">
      <c r="A54" s="21">
        <v>1026981073</v>
      </c>
      <c r="B54" t="s">
        <v>534</v>
      </c>
      <c r="C54" t="s">
        <v>954</v>
      </c>
      <c r="D54" t="s">
        <v>955</v>
      </c>
      <c r="E54">
        <v>320001921</v>
      </c>
      <c r="G54" s="21">
        <v>4562252050418</v>
      </c>
      <c r="H54">
        <v>0.92</v>
      </c>
      <c r="I54">
        <v>119079</v>
      </c>
      <c r="K54">
        <v>800</v>
      </c>
      <c r="V54" t="s">
        <v>598</v>
      </c>
    </row>
    <row r="55" spans="1:22" x14ac:dyDescent="0.4">
      <c r="A55" s="21">
        <v>1026981074</v>
      </c>
      <c r="B55" t="s">
        <v>535</v>
      </c>
      <c r="C55" t="s">
        <v>956</v>
      </c>
      <c r="D55" t="s">
        <v>957</v>
      </c>
      <c r="E55">
        <v>320001921</v>
      </c>
      <c r="G55" s="21">
        <v>4589886950457</v>
      </c>
      <c r="H55">
        <v>0.92</v>
      </c>
      <c r="I55">
        <v>335370</v>
      </c>
      <c r="J55">
        <v>444697</v>
      </c>
      <c r="K55">
        <v>300</v>
      </c>
      <c r="V55" t="s">
        <v>599</v>
      </c>
    </row>
    <row r="56" spans="1:22" x14ac:dyDescent="0.4">
      <c r="A56" s="21">
        <v>1026981075</v>
      </c>
      <c r="B56" t="s">
        <v>536</v>
      </c>
      <c r="C56" t="s">
        <v>958</v>
      </c>
      <c r="D56" t="s">
        <v>959</v>
      </c>
      <c r="E56">
        <v>320001921</v>
      </c>
      <c r="G56" s="21">
        <v>4573591750358</v>
      </c>
      <c r="H56">
        <v>0.92</v>
      </c>
      <c r="I56">
        <v>335370</v>
      </c>
      <c r="J56">
        <v>444697</v>
      </c>
      <c r="K56">
        <v>300</v>
      </c>
      <c r="V56" t="s">
        <v>600</v>
      </c>
    </row>
    <row r="57" spans="1:22" x14ac:dyDescent="0.4">
      <c r="A57" s="21">
        <v>1026981076</v>
      </c>
      <c r="B57" t="s">
        <v>537</v>
      </c>
      <c r="C57" t="s">
        <v>960</v>
      </c>
      <c r="D57" t="s">
        <v>961</v>
      </c>
      <c r="E57">
        <v>320001921</v>
      </c>
      <c r="G57" s="21">
        <v>4571579009153</v>
      </c>
      <c r="H57">
        <v>0.92</v>
      </c>
      <c r="I57">
        <v>335370</v>
      </c>
      <c r="J57">
        <v>444697</v>
      </c>
      <c r="K57">
        <v>300</v>
      </c>
      <c r="V57" t="s">
        <v>601</v>
      </c>
    </row>
    <row r="58" spans="1:22" x14ac:dyDescent="0.4">
      <c r="A58" s="21">
        <v>1026981077</v>
      </c>
      <c r="B58" t="s">
        <v>538</v>
      </c>
      <c r="C58" t="s">
        <v>962</v>
      </c>
      <c r="D58" t="s">
        <v>963</v>
      </c>
      <c r="E58">
        <v>320001921</v>
      </c>
      <c r="G58" s="21">
        <v>4935066605431</v>
      </c>
      <c r="H58">
        <v>0.92</v>
      </c>
      <c r="I58">
        <v>335370</v>
      </c>
      <c r="J58">
        <v>444697</v>
      </c>
      <c r="K58">
        <v>300</v>
      </c>
      <c r="V58" t="s">
        <v>602</v>
      </c>
    </row>
    <row r="59" spans="1:22" x14ac:dyDescent="0.4">
      <c r="A59" s="21">
        <v>1026981078</v>
      </c>
      <c r="B59" t="s">
        <v>539</v>
      </c>
      <c r="C59" t="s">
        <v>964</v>
      </c>
      <c r="D59" t="s">
        <v>965</v>
      </c>
      <c r="E59">
        <v>320001921</v>
      </c>
      <c r="G59" s="21">
        <v>4935066604267</v>
      </c>
      <c r="H59">
        <v>0.92</v>
      </c>
      <c r="I59">
        <v>335370</v>
      </c>
      <c r="J59">
        <v>444697</v>
      </c>
      <c r="K59">
        <v>300</v>
      </c>
      <c r="V59" t="s">
        <v>603</v>
      </c>
    </row>
    <row r="60" spans="1:22" x14ac:dyDescent="0.4">
      <c r="A60" s="21">
        <v>1026981079</v>
      </c>
      <c r="B60" t="s">
        <v>540</v>
      </c>
      <c r="C60" t="s">
        <v>966</v>
      </c>
      <c r="D60" t="s">
        <v>967</v>
      </c>
      <c r="E60">
        <v>320001921</v>
      </c>
      <c r="G60" s="21">
        <v>4935066605660</v>
      </c>
      <c r="H60">
        <v>0.92</v>
      </c>
      <c r="I60">
        <v>335370</v>
      </c>
      <c r="J60">
        <v>444697</v>
      </c>
      <c r="K60">
        <v>300</v>
      </c>
      <c r="V60" t="s">
        <v>604</v>
      </c>
    </row>
    <row r="61" spans="1:22" x14ac:dyDescent="0.4">
      <c r="A61" s="21">
        <v>1026981080</v>
      </c>
      <c r="B61" t="s">
        <v>541</v>
      </c>
      <c r="C61" t="s">
        <v>968</v>
      </c>
      <c r="D61" t="s">
        <v>969</v>
      </c>
      <c r="E61">
        <v>320001921</v>
      </c>
      <c r="G61" s="21">
        <v>4935066605721</v>
      </c>
      <c r="H61">
        <v>0.92</v>
      </c>
      <c r="I61">
        <v>335370</v>
      </c>
      <c r="J61">
        <v>444697</v>
      </c>
      <c r="K61">
        <v>300</v>
      </c>
      <c r="V61" t="s">
        <v>605</v>
      </c>
    </row>
    <row r="62" spans="1:22" x14ac:dyDescent="0.4">
      <c r="A62" s="21">
        <v>1026981081</v>
      </c>
      <c r="B62" t="s">
        <v>542</v>
      </c>
      <c r="C62" t="s">
        <v>970</v>
      </c>
      <c r="D62" t="s">
        <v>971</v>
      </c>
      <c r="E62">
        <v>320001921</v>
      </c>
      <c r="G62" s="21">
        <v>4988615168482</v>
      </c>
      <c r="H62">
        <v>0.92</v>
      </c>
      <c r="I62">
        <v>335370</v>
      </c>
      <c r="J62">
        <v>444697</v>
      </c>
      <c r="K62">
        <v>300</v>
      </c>
      <c r="V62" t="s">
        <v>606</v>
      </c>
    </row>
    <row r="63" spans="1:22" x14ac:dyDescent="0.4">
      <c r="A63" s="21">
        <v>1026981082</v>
      </c>
      <c r="B63" t="s">
        <v>543</v>
      </c>
      <c r="C63" t="s">
        <v>972</v>
      </c>
      <c r="D63" t="s">
        <v>973</v>
      </c>
      <c r="E63">
        <v>320001921</v>
      </c>
      <c r="G63" s="21">
        <v>4935066605677</v>
      </c>
      <c r="H63">
        <v>0.92</v>
      </c>
      <c r="I63">
        <v>119079</v>
      </c>
      <c r="K63">
        <v>800</v>
      </c>
      <c r="V63" t="s">
        <v>607</v>
      </c>
    </row>
    <row r="64" spans="1:22" x14ac:dyDescent="0.4">
      <c r="A64" s="21">
        <v>1026981083</v>
      </c>
      <c r="B64" t="s">
        <v>544</v>
      </c>
      <c r="C64" t="s">
        <v>974</v>
      </c>
      <c r="D64" t="s">
        <v>975</v>
      </c>
      <c r="E64">
        <v>320001921</v>
      </c>
      <c r="G64" s="21">
        <v>4935066605738</v>
      </c>
      <c r="H64">
        <v>0.92</v>
      </c>
      <c r="I64">
        <v>119079</v>
      </c>
      <c r="K64">
        <v>800</v>
      </c>
      <c r="V64" t="s">
        <v>608</v>
      </c>
    </row>
    <row r="65" spans="1:22" x14ac:dyDescent="0.4">
      <c r="A65" s="21">
        <v>1026981084</v>
      </c>
      <c r="B65" t="s">
        <v>545</v>
      </c>
      <c r="C65" t="s">
        <v>976</v>
      </c>
      <c r="D65" t="s">
        <v>977</v>
      </c>
      <c r="E65">
        <v>320001921</v>
      </c>
      <c r="G65" s="21">
        <v>4935066605448</v>
      </c>
      <c r="H65">
        <v>0.92</v>
      </c>
      <c r="I65">
        <v>119079</v>
      </c>
      <c r="K65">
        <v>800</v>
      </c>
      <c r="V65" t="s">
        <v>609</v>
      </c>
    </row>
    <row r="66" spans="1:22" x14ac:dyDescent="0.4">
      <c r="A66" s="21">
        <v>1026981085</v>
      </c>
      <c r="B66" t="s">
        <v>546</v>
      </c>
      <c r="C66" t="s">
        <v>978</v>
      </c>
      <c r="D66" t="s">
        <v>979</v>
      </c>
      <c r="E66">
        <v>320001921</v>
      </c>
      <c r="G66" s="21">
        <v>4988615168512</v>
      </c>
      <c r="H66">
        <v>0.92</v>
      </c>
      <c r="I66">
        <v>119079</v>
      </c>
      <c r="K66">
        <v>800</v>
      </c>
      <c r="V66" t="s">
        <v>610</v>
      </c>
    </row>
    <row r="67" spans="1:22" x14ac:dyDescent="0.4">
      <c r="A67" s="21">
        <v>1026981086</v>
      </c>
      <c r="B67" t="s">
        <v>547</v>
      </c>
      <c r="C67" t="s">
        <v>980</v>
      </c>
      <c r="D67" t="s">
        <v>981</v>
      </c>
      <c r="E67">
        <v>320001921</v>
      </c>
      <c r="G67" s="21">
        <v>4935066604274</v>
      </c>
      <c r="H67">
        <v>0.92</v>
      </c>
      <c r="I67">
        <v>119079</v>
      </c>
      <c r="K67">
        <v>800</v>
      </c>
      <c r="V67" t="s">
        <v>611</v>
      </c>
    </row>
    <row r="68" spans="1:22" x14ac:dyDescent="0.4">
      <c r="A68" s="21">
        <v>1026981087</v>
      </c>
      <c r="B68" t="s">
        <v>548</v>
      </c>
      <c r="C68" t="s">
        <v>982</v>
      </c>
      <c r="D68" t="s">
        <v>983</v>
      </c>
      <c r="E68">
        <v>320001921</v>
      </c>
      <c r="G68" s="21">
        <v>4589871980384</v>
      </c>
      <c r="H68">
        <v>0.92</v>
      </c>
      <c r="I68">
        <v>335370</v>
      </c>
      <c r="J68">
        <v>444697</v>
      </c>
      <c r="K68">
        <v>300</v>
      </c>
      <c r="V68" t="s">
        <v>612</v>
      </c>
    </row>
    <row r="69" spans="1:22" x14ac:dyDescent="0.4">
      <c r="A69" s="21">
        <v>1026981088</v>
      </c>
      <c r="B69" t="s">
        <v>549</v>
      </c>
      <c r="C69" t="s">
        <v>984</v>
      </c>
      <c r="D69" t="s">
        <v>985</v>
      </c>
      <c r="E69">
        <v>320001921</v>
      </c>
      <c r="G69" s="21">
        <v>4260650745157</v>
      </c>
      <c r="H69">
        <v>0.92</v>
      </c>
      <c r="I69">
        <v>119079</v>
      </c>
      <c r="K69">
        <v>800</v>
      </c>
      <c r="V69" t="s">
        <v>613</v>
      </c>
    </row>
    <row r="70" spans="1:22" x14ac:dyDescent="0.4">
      <c r="A70" s="21">
        <v>1026981089</v>
      </c>
      <c r="B70" t="s">
        <v>550</v>
      </c>
      <c r="C70" t="s">
        <v>986</v>
      </c>
      <c r="D70" t="s">
        <v>987</v>
      </c>
      <c r="E70">
        <v>320001921</v>
      </c>
      <c r="G70" s="21">
        <v>4571331333212</v>
      </c>
      <c r="H70">
        <v>0.92</v>
      </c>
      <c r="I70">
        <v>119079</v>
      </c>
      <c r="K70">
        <v>800</v>
      </c>
      <c r="V70" t="s">
        <v>614</v>
      </c>
    </row>
    <row r="71" spans="1:22" x14ac:dyDescent="0.4">
      <c r="A71" s="21">
        <v>1026981090</v>
      </c>
      <c r="B71" t="s">
        <v>551</v>
      </c>
      <c r="C71" t="s">
        <v>988</v>
      </c>
      <c r="D71" t="s">
        <v>989</v>
      </c>
      <c r="E71">
        <v>320001921</v>
      </c>
      <c r="G71" s="21">
        <v>4988601011518</v>
      </c>
      <c r="H71">
        <v>0.92</v>
      </c>
      <c r="I71">
        <v>119079</v>
      </c>
      <c r="K71">
        <v>800</v>
      </c>
      <c r="V71" t="s">
        <v>615</v>
      </c>
    </row>
    <row r="72" spans="1:22" x14ac:dyDescent="0.4">
      <c r="A72" s="21">
        <v>1026981091</v>
      </c>
      <c r="B72" t="s">
        <v>552</v>
      </c>
      <c r="C72" t="s">
        <v>990</v>
      </c>
      <c r="D72" t="s">
        <v>991</v>
      </c>
      <c r="E72">
        <v>320001921</v>
      </c>
      <c r="G72" s="21">
        <v>4260650745447</v>
      </c>
      <c r="H72">
        <v>0.92</v>
      </c>
      <c r="I72">
        <v>119079</v>
      </c>
      <c r="K72">
        <v>800</v>
      </c>
      <c r="V72" t="s">
        <v>616</v>
      </c>
    </row>
    <row r="73" spans="1:22" x14ac:dyDescent="0.4">
      <c r="A73" s="21">
        <v>1026981092</v>
      </c>
      <c r="B73" t="s">
        <v>553</v>
      </c>
      <c r="C73" t="s">
        <v>992</v>
      </c>
      <c r="D73" t="s">
        <v>993</v>
      </c>
      <c r="E73">
        <v>320001927</v>
      </c>
      <c r="G73" s="21">
        <v>4580717790457</v>
      </c>
      <c r="H73">
        <v>0.92</v>
      </c>
      <c r="I73">
        <v>335370</v>
      </c>
      <c r="J73">
        <v>444697</v>
      </c>
      <c r="K73">
        <v>300</v>
      </c>
      <c r="V73" t="s">
        <v>617</v>
      </c>
    </row>
    <row r="74" spans="1:22" x14ac:dyDescent="0.4">
      <c r="A74" s="21">
        <v>1026981093</v>
      </c>
      <c r="B74" t="s">
        <v>554</v>
      </c>
      <c r="C74" t="s">
        <v>994</v>
      </c>
      <c r="D74" t="s">
        <v>995</v>
      </c>
      <c r="E74">
        <v>320001927</v>
      </c>
      <c r="G74" s="21">
        <v>4988601011495</v>
      </c>
      <c r="H74">
        <v>0.92</v>
      </c>
      <c r="I74">
        <v>335370</v>
      </c>
      <c r="J74">
        <v>444697</v>
      </c>
      <c r="K74">
        <v>300</v>
      </c>
      <c r="V74" t="s">
        <v>618</v>
      </c>
    </row>
    <row r="75" spans="1:22" x14ac:dyDescent="0.4">
      <c r="A75" s="21">
        <v>1026981095</v>
      </c>
      <c r="B75" t="s">
        <v>555</v>
      </c>
      <c r="C75" t="s">
        <v>996</v>
      </c>
      <c r="D75" t="s">
        <v>997</v>
      </c>
      <c r="E75">
        <v>320001927</v>
      </c>
      <c r="G75" s="21">
        <v>4562252050449</v>
      </c>
      <c r="H75">
        <v>0.92</v>
      </c>
      <c r="I75">
        <v>335370</v>
      </c>
      <c r="J75">
        <v>444697</v>
      </c>
      <c r="K75">
        <v>300</v>
      </c>
      <c r="V75" t="s">
        <v>619</v>
      </c>
    </row>
    <row r="76" spans="1:22" x14ac:dyDescent="0.4">
      <c r="A76" s="21">
        <v>1026981094</v>
      </c>
      <c r="B76" t="s">
        <v>556</v>
      </c>
      <c r="C76" t="s">
        <v>998</v>
      </c>
      <c r="D76" t="s">
        <v>999</v>
      </c>
      <c r="E76">
        <v>320001927</v>
      </c>
      <c r="G76" s="21">
        <v>4571558940224</v>
      </c>
      <c r="H76">
        <v>0.92</v>
      </c>
      <c r="I76">
        <v>119079</v>
      </c>
      <c r="K76">
        <v>800</v>
      </c>
      <c r="V76" t="s">
        <v>620</v>
      </c>
    </row>
    <row r="77" spans="1:22" x14ac:dyDescent="0.4">
      <c r="A77" s="21">
        <v>1026981096</v>
      </c>
      <c r="B77" t="s">
        <v>557</v>
      </c>
      <c r="C77" t="s">
        <v>1000</v>
      </c>
      <c r="D77" t="s">
        <v>1001</v>
      </c>
      <c r="E77">
        <v>320001927</v>
      </c>
      <c r="G77" s="21">
        <v>4580694042938</v>
      </c>
      <c r="H77">
        <v>0.92</v>
      </c>
      <c r="I77">
        <v>335370</v>
      </c>
      <c r="J77">
        <v>444697</v>
      </c>
      <c r="K77">
        <v>300</v>
      </c>
      <c r="V77" t="s">
        <v>621</v>
      </c>
    </row>
    <row r="78" spans="1:22" x14ac:dyDescent="0.4">
      <c r="A78" s="21">
        <v>1026981097</v>
      </c>
      <c r="B78" t="s">
        <v>558</v>
      </c>
      <c r="C78" t="s">
        <v>1002</v>
      </c>
      <c r="D78" t="s">
        <v>1003</v>
      </c>
      <c r="E78">
        <v>320001927</v>
      </c>
      <c r="G78" s="21">
        <v>4562252050456</v>
      </c>
      <c r="H78">
        <v>0.92</v>
      </c>
      <c r="I78">
        <v>119079</v>
      </c>
      <c r="K78">
        <v>800</v>
      </c>
      <c r="V78" t="s">
        <v>622</v>
      </c>
    </row>
    <row r="79" spans="1:22" x14ac:dyDescent="0.4">
      <c r="A79" s="21">
        <v>1026981099</v>
      </c>
      <c r="B79" t="s">
        <v>559</v>
      </c>
      <c r="C79" t="s">
        <v>1004</v>
      </c>
      <c r="D79" t="s">
        <v>1005</v>
      </c>
      <c r="E79">
        <v>320001927</v>
      </c>
      <c r="F79">
        <v>27785</v>
      </c>
      <c r="G79" s="21">
        <v>4974365837334</v>
      </c>
      <c r="H79">
        <v>0.92</v>
      </c>
      <c r="I79">
        <v>335370</v>
      </c>
      <c r="J79">
        <v>444697</v>
      </c>
      <c r="K79">
        <v>300</v>
      </c>
      <c r="V79" t="s">
        <v>623</v>
      </c>
    </row>
    <row r="80" spans="1:22" x14ac:dyDescent="0.4">
      <c r="A80" s="21">
        <v>1026981100</v>
      </c>
      <c r="B80" t="s">
        <v>560</v>
      </c>
      <c r="C80" t="s">
        <v>1006</v>
      </c>
      <c r="D80" t="s">
        <v>1007</v>
      </c>
      <c r="E80">
        <v>320001927</v>
      </c>
      <c r="G80" s="21">
        <v>4988615168468</v>
      </c>
      <c r="H80">
        <v>0.92</v>
      </c>
      <c r="I80">
        <v>119079</v>
      </c>
      <c r="K80">
        <v>800</v>
      </c>
      <c r="V80" t="s">
        <v>624</v>
      </c>
    </row>
    <row r="81" spans="1:22" x14ac:dyDescent="0.4">
      <c r="A81" s="21">
        <v>1026981101</v>
      </c>
      <c r="B81" t="s">
        <v>561</v>
      </c>
      <c r="C81" t="s">
        <v>1008</v>
      </c>
      <c r="D81" t="s">
        <v>1009</v>
      </c>
      <c r="E81">
        <v>320001927</v>
      </c>
      <c r="G81" s="21">
        <v>4988615168505</v>
      </c>
      <c r="H81">
        <v>0.92</v>
      </c>
      <c r="I81">
        <v>119079</v>
      </c>
      <c r="K81">
        <v>800</v>
      </c>
      <c r="V81" t="s">
        <v>625</v>
      </c>
    </row>
    <row r="82" spans="1:22" x14ac:dyDescent="0.4">
      <c r="A82" s="21">
        <v>1026981102</v>
      </c>
      <c r="B82" t="s">
        <v>562</v>
      </c>
      <c r="C82" t="s">
        <v>1010</v>
      </c>
      <c r="D82" t="s">
        <v>1011</v>
      </c>
      <c r="E82">
        <v>320001927</v>
      </c>
      <c r="F82">
        <v>44430</v>
      </c>
      <c r="G82" s="21">
        <v>4938833024435</v>
      </c>
      <c r="H82">
        <v>0.92</v>
      </c>
      <c r="I82">
        <v>335370</v>
      </c>
      <c r="J82">
        <v>444697</v>
      </c>
      <c r="K82">
        <v>300</v>
      </c>
      <c r="V82" t="s">
        <v>626</v>
      </c>
    </row>
    <row r="83" spans="1:22" x14ac:dyDescent="0.4">
      <c r="A83" s="21">
        <v>1026981103</v>
      </c>
      <c r="B83" t="s">
        <v>563</v>
      </c>
      <c r="C83" t="s">
        <v>1012</v>
      </c>
      <c r="D83" t="s">
        <v>1013</v>
      </c>
      <c r="E83">
        <v>320001927</v>
      </c>
      <c r="G83" s="21">
        <v>4571331333205</v>
      </c>
      <c r="H83">
        <v>0.92</v>
      </c>
      <c r="I83">
        <v>335370</v>
      </c>
      <c r="J83">
        <v>444697</v>
      </c>
      <c r="K83">
        <v>300</v>
      </c>
      <c r="V83" t="s">
        <v>627</v>
      </c>
    </row>
    <row r="84" spans="1:22" x14ac:dyDescent="0.4">
      <c r="A84" s="21">
        <v>1026981104</v>
      </c>
      <c r="B84" t="s">
        <v>564</v>
      </c>
      <c r="C84" t="s">
        <v>1014</v>
      </c>
      <c r="D84" t="s">
        <v>1015</v>
      </c>
      <c r="E84">
        <v>320001927</v>
      </c>
      <c r="G84" s="21">
        <v>4974365837365</v>
      </c>
      <c r="H84">
        <v>0.92</v>
      </c>
      <c r="I84">
        <v>335370</v>
      </c>
      <c r="J84">
        <v>444697</v>
      </c>
      <c r="K84">
        <v>300</v>
      </c>
      <c r="V84" t="s">
        <v>628</v>
      </c>
    </row>
    <row r="85" spans="1:22" x14ac:dyDescent="0.4">
      <c r="A85" s="21">
        <v>1026981105</v>
      </c>
      <c r="B85" t="s">
        <v>565</v>
      </c>
      <c r="C85" t="s">
        <v>1016</v>
      </c>
      <c r="D85" t="s">
        <v>1017</v>
      </c>
      <c r="E85">
        <v>320001927</v>
      </c>
      <c r="G85" s="21">
        <v>4940261518639</v>
      </c>
      <c r="H85">
        <v>0.92</v>
      </c>
      <c r="I85">
        <v>335370</v>
      </c>
      <c r="J85">
        <v>444697</v>
      </c>
      <c r="K85">
        <v>300</v>
      </c>
      <c r="V85" t="s">
        <v>629</v>
      </c>
    </row>
    <row r="86" spans="1:22" x14ac:dyDescent="0.4">
      <c r="A86" s="21">
        <v>1026981106</v>
      </c>
      <c r="B86" t="s">
        <v>566</v>
      </c>
      <c r="C86" t="s">
        <v>1018</v>
      </c>
      <c r="D86" t="s">
        <v>1019</v>
      </c>
      <c r="E86">
        <v>320001927</v>
      </c>
      <c r="G86" s="21">
        <v>4974365837372</v>
      </c>
      <c r="H86">
        <v>0.92</v>
      </c>
      <c r="I86">
        <v>119079</v>
      </c>
      <c r="K86">
        <v>800</v>
      </c>
      <c r="V86" t="s">
        <v>630</v>
      </c>
    </row>
    <row r="87" spans="1:22" x14ac:dyDescent="0.4">
      <c r="A87" s="21">
        <v>1026981107</v>
      </c>
      <c r="B87" t="s">
        <v>567</v>
      </c>
      <c r="C87" t="s">
        <v>1020</v>
      </c>
      <c r="D87" t="s">
        <v>1021</v>
      </c>
      <c r="E87">
        <v>320001930</v>
      </c>
      <c r="G87" s="21">
        <v>4571574970175</v>
      </c>
      <c r="H87">
        <v>0.92</v>
      </c>
      <c r="I87">
        <v>335370</v>
      </c>
      <c r="J87">
        <v>444697</v>
      </c>
      <c r="K87">
        <v>300</v>
      </c>
      <c r="V87" t="s">
        <v>631</v>
      </c>
    </row>
    <row r="88" spans="1:22" x14ac:dyDescent="0.4">
      <c r="A88" s="21">
        <v>1026981108</v>
      </c>
      <c r="B88" t="s">
        <v>568</v>
      </c>
      <c r="C88" t="s">
        <v>1022</v>
      </c>
      <c r="D88" t="s">
        <v>1023</v>
      </c>
      <c r="E88">
        <v>320001930</v>
      </c>
      <c r="G88" s="21">
        <v>4988601011488</v>
      </c>
      <c r="H88">
        <v>0.92</v>
      </c>
      <c r="I88">
        <v>335370</v>
      </c>
      <c r="J88">
        <v>444697</v>
      </c>
      <c r="K88">
        <v>300</v>
      </c>
      <c r="V88" t="s">
        <v>632</v>
      </c>
    </row>
    <row r="89" spans="1:22" x14ac:dyDescent="0.4">
      <c r="A89" s="21">
        <v>1026981109</v>
      </c>
      <c r="B89" t="s">
        <v>569</v>
      </c>
      <c r="C89" t="s">
        <v>1024</v>
      </c>
      <c r="D89" t="s">
        <v>1025</v>
      </c>
      <c r="E89">
        <v>320001930</v>
      </c>
      <c r="G89" s="21">
        <v>4562252050425</v>
      </c>
      <c r="H89">
        <v>0.92</v>
      </c>
      <c r="I89">
        <v>335370</v>
      </c>
      <c r="J89">
        <v>444697</v>
      </c>
      <c r="K89">
        <v>300</v>
      </c>
      <c r="V89" t="s">
        <v>633</v>
      </c>
    </row>
    <row r="90" spans="1:22" x14ac:dyDescent="0.4">
      <c r="A90" s="21">
        <v>1026981110</v>
      </c>
      <c r="B90" t="s">
        <v>570</v>
      </c>
      <c r="C90" t="s">
        <v>1026</v>
      </c>
      <c r="D90" t="s">
        <v>1027</v>
      </c>
      <c r="E90">
        <v>320001930</v>
      </c>
      <c r="G90" s="21">
        <v>4571558940217</v>
      </c>
      <c r="H90">
        <v>0.92</v>
      </c>
      <c r="I90">
        <v>119079</v>
      </c>
      <c r="K90">
        <v>800</v>
      </c>
      <c r="V90" t="s">
        <v>634</v>
      </c>
    </row>
    <row r="91" spans="1:22" x14ac:dyDescent="0.4">
      <c r="A91" s="21">
        <v>1026981111</v>
      </c>
      <c r="B91" t="s">
        <v>571</v>
      </c>
      <c r="C91" t="s">
        <v>1028</v>
      </c>
      <c r="D91" t="s">
        <v>1029</v>
      </c>
      <c r="E91">
        <v>320001930</v>
      </c>
      <c r="G91" s="21">
        <v>4580694042921</v>
      </c>
      <c r="H91">
        <v>0.92</v>
      </c>
      <c r="I91">
        <v>335370</v>
      </c>
      <c r="J91">
        <v>444697</v>
      </c>
      <c r="K91">
        <v>300</v>
      </c>
      <c r="V91" t="s">
        <v>635</v>
      </c>
    </row>
    <row r="92" spans="1:22" x14ac:dyDescent="0.4">
      <c r="A92" s="21">
        <v>1026981112</v>
      </c>
      <c r="B92" t="s">
        <v>572</v>
      </c>
      <c r="C92" t="s">
        <v>1030</v>
      </c>
      <c r="D92" t="s">
        <v>1031</v>
      </c>
      <c r="E92">
        <v>320001930</v>
      </c>
      <c r="G92" s="21">
        <v>4562252050432</v>
      </c>
      <c r="H92">
        <v>0.92</v>
      </c>
      <c r="I92">
        <v>119079</v>
      </c>
      <c r="K92">
        <v>800</v>
      </c>
      <c r="V92" t="s">
        <v>636</v>
      </c>
    </row>
    <row r="93" spans="1:22" x14ac:dyDescent="0.4">
      <c r="A93" s="21">
        <v>1026981113</v>
      </c>
      <c r="B93" t="s">
        <v>573</v>
      </c>
      <c r="C93" t="s">
        <v>1032</v>
      </c>
      <c r="D93" t="s">
        <v>1033</v>
      </c>
      <c r="E93">
        <v>320001930</v>
      </c>
      <c r="G93" s="21">
        <v>4935066605400</v>
      </c>
      <c r="H93">
        <v>0.92</v>
      </c>
      <c r="I93">
        <v>335370</v>
      </c>
      <c r="J93">
        <v>444697</v>
      </c>
      <c r="K93">
        <v>300</v>
      </c>
      <c r="V93" t="s">
        <v>637</v>
      </c>
    </row>
    <row r="94" spans="1:22" x14ac:dyDescent="0.4">
      <c r="A94" s="21">
        <v>1026981114</v>
      </c>
      <c r="B94" t="s">
        <v>574</v>
      </c>
      <c r="C94" t="s">
        <v>1034</v>
      </c>
      <c r="D94" t="s">
        <v>1035</v>
      </c>
      <c r="E94">
        <v>320001930</v>
      </c>
      <c r="F94">
        <v>27785</v>
      </c>
      <c r="G94" s="21">
        <v>4974365825607</v>
      </c>
      <c r="H94">
        <v>0.92</v>
      </c>
      <c r="I94">
        <v>335370</v>
      </c>
      <c r="J94">
        <v>444697</v>
      </c>
      <c r="K94">
        <v>300</v>
      </c>
      <c r="V94" t="s">
        <v>638</v>
      </c>
    </row>
    <row r="95" spans="1:22" x14ac:dyDescent="0.4">
      <c r="A95" s="21">
        <v>1026981115</v>
      </c>
      <c r="B95" t="s">
        <v>575</v>
      </c>
      <c r="C95" t="s">
        <v>1036</v>
      </c>
      <c r="D95" t="s">
        <v>1037</v>
      </c>
      <c r="E95">
        <v>320001930</v>
      </c>
      <c r="G95" s="21">
        <v>4935066604236</v>
      </c>
      <c r="H95">
        <v>0.92</v>
      </c>
      <c r="I95">
        <v>335370</v>
      </c>
      <c r="J95">
        <v>444697</v>
      </c>
      <c r="K95">
        <v>300</v>
      </c>
      <c r="V95" t="s">
        <v>639</v>
      </c>
    </row>
    <row r="96" spans="1:22" x14ac:dyDescent="0.4">
      <c r="A96" s="21">
        <v>1026981116</v>
      </c>
      <c r="B96" t="s">
        <v>576</v>
      </c>
      <c r="C96" t="s">
        <v>1038</v>
      </c>
      <c r="D96" t="s">
        <v>1039</v>
      </c>
      <c r="E96">
        <v>320001930</v>
      </c>
      <c r="G96" s="21">
        <v>4935066605639</v>
      </c>
      <c r="H96">
        <v>0.92</v>
      </c>
      <c r="I96">
        <v>335370</v>
      </c>
      <c r="J96">
        <v>444697</v>
      </c>
      <c r="K96">
        <v>300</v>
      </c>
      <c r="V96" t="s">
        <v>640</v>
      </c>
    </row>
    <row r="97" spans="1:22" x14ac:dyDescent="0.4">
      <c r="A97" s="21">
        <v>1026981117</v>
      </c>
      <c r="B97" t="s">
        <v>577</v>
      </c>
      <c r="C97" t="s">
        <v>1040</v>
      </c>
      <c r="D97" t="s">
        <v>1041</v>
      </c>
      <c r="E97">
        <v>320001930</v>
      </c>
      <c r="G97" s="21">
        <v>4935066605691</v>
      </c>
      <c r="H97">
        <v>0.92</v>
      </c>
      <c r="I97">
        <v>335370</v>
      </c>
      <c r="J97">
        <v>444697</v>
      </c>
      <c r="K97">
        <v>300</v>
      </c>
      <c r="V97" t="s">
        <v>641</v>
      </c>
    </row>
    <row r="98" spans="1:22" x14ac:dyDescent="0.4">
      <c r="A98" s="21">
        <v>1026981118</v>
      </c>
      <c r="B98" t="s">
        <v>578</v>
      </c>
      <c r="C98" t="s">
        <v>1042</v>
      </c>
      <c r="D98" t="s">
        <v>1043</v>
      </c>
      <c r="E98">
        <v>320001930</v>
      </c>
      <c r="G98" s="21">
        <v>4988615168475</v>
      </c>
      <c r="H98">
        <v>0.92</v>
      </c>
      <c r="I98">
        <v>335370</v>
      </c>
      <c r="J98">
        <v>444697</v>
      </c>
      <c r="K98">
        <v>300</v>
      </c>
      <c r="V98" t="s">
        <v>642</v>
      </c>
    </row>
    <row r="99" spans="1:22" x14ac:dyDescent="0.4">
      <c r="A99" s="21">
        <v>1026981119</v>
      </c>
      <c r="B99" t="s">
        <v>579</v>
      </c>
      <c r="C99" t="s">
        <v>1044</v>
      </c>
      <c r="D99" t="s">
        <v>1045</v>
      </c>
      <c r="E99">
        <v>320001930</v>
      </c>
      <c r="G99" s="21">
        <v>4935066605646</v>
      </c>
      <c r="H99">
        <v>0.92</v>
      </c>
      <c r="I99">
        <v>119079</v>
      </c>
      <c r="K99">
        <v>800</v>
      </c>
      <c r="V99" t="s">
        <v>643</v>
      </c>
    </row>
    <row r="100" spans="1:22" x14ac:dyDescent="0.4">
      <c r="A100" s="21">
        <v>1026981120</v>
      </c>
      <c r="B100" t="s">
        <v>580</v>
      </c>
      <c r="C100" t="s">
        <v>1046</v>
      </c>
      <c r="D100" t="s">
        <v>1047</v>
      </c>
      <c r="E100">
        <v>320001930</v>
      </c>
      <c r="G100" s="21">
        <v>4935066605707</v>
      </c>
      <c r="H100">
        <v>0.92</v>
      </c>
      <c r="I100">
        <v>119079</v>
      </c>
      <c r="K100">
        <v>800</v>
      </c>
      <c r="V100" t="s">
        <v>644</v>
      </c>
    </row>
    <row r="101" spans="1:22" x14ac:dyDescent="0.4">
      <c r="A101" s="21">
        <v>1026981121</v>
      </c>
      <c r="B101" t="s">
        <v>581</v>
      </c>
      <c r="C101" t="s">
        <v>1048</v>
      </c>
      <c r="D101" t="s">
        <v>1049</v>
      </c>
      <c r="E101">
        <v>320001930</v>
      </c>
      <c r="G101" s="21">
        <v>4935066605417</v>
      </c>
      <c r="H101">
        <v>0.92</v>
      </c>
      <c r="I101">
        <v>119079</v>
      </c>
      <c r="K101">
        <v>800</v>
      </c>
      <c r="V101" t="s">
        <v>645</v>
      </c>
    </row>
    <row r="102" spans="1:22" x14ac:dyDescent="0.4">
      <c r="A102" s="21">
        <v>1026981122</v>
      </c>
      <c r="B102" t="s">
        <v>582</v>
      </c>
      <c r="C102" t="s">
        <v>1050</v>
      </c>
      <c r="D102" t="s">
        <v>1051</v>
      </c>
      <c r="E102">
        <v>320001930</v>
      </c>
      <c r="G102" s="21">
        <v>4988615168499</v>
      </c>
      <c r="H102">
        <v>0.92</v>
      </c>
      <c r="I102">
        <v>119079</v>
      </c>
      <c r="K102">
        <v>800</v>
      </c>
      <c r="V102" t="s">
        <v>646</v>
      </c>
    </row>
    <row r="103" spans="1:22" x14ac:dyDescent="0.4">
      <c r="A103" s="21">
        <v>1026981123</v>
      </c>
      <c r="B103" t="s">
        <v>583</v>
      </c>
      <c r="C103" t="s">
        <v>1052</v>
      </c>
      <c r="D103" t="s">
        <v>1053</v>
      </c>
      <c r="E103">
        <v>320001930</v>
      </c>
      <c r="G103" s="21">
        <v>4935066604243</v>
      </c>
      <c r="H103">
        <v>0.92</v>
      </c>
      <c r="I103">
        <v>119079</v>
      </c>
      <c r="K103">
        <v>800</v>
      </c>
      <c r="V103" t="s">
        <v>647</v>
      </c>
    </row>
    <row r="104" spans="1:22" x14ac:dyDescent="0.4">
      <c r="A104" s="21">
        <v>1026981124</v>
      </c>
      <c r="B104" t="s">
        <v>584</v>
      </c>
      <c r="C104" t="s">
        <v>1054</v>
      </c>
      <c r="D104" t="s">
        <v>1055</v>
      </c>
      <c r="E104">
        <v>320001930</v>
      </c>
      <c r="G104" s="21">
        <v>4580206271085</v>
      </c>
      <c r="H104">
        <v>0.92</v>
      </c>
      <c r="I104">
        <v>335370</v>
      </c>
      <c r="J104">
        <v>444697</v>
      </c>
      <c r="K104">
        <v>300</v>
      </c>
      <c r="V104" t="s">
        <v>648</v>
      </c>
    </row>
    <row r="105" spans="1:22" x14ac:dyDescent="0.4">
      <c r="A105" s="21">
        <v>1026981125</v>
      </c>
      <c r="B105" t="s">
        <v>585</v>
      </c>
      <c r="C105" t="s">
        <v>1056</v>
      </c>
      <c r="D105" t="s">
        <v>1057</v>
      </c>
      <c r="E105">
        <v>320001930</v>
      </c>
      <c r="G105" s="21">
        <v>4260650745164</v>
      </c>
      <c r="H105">
        <v>0.92</v>
      </c>
      <c r="I105">
        <v>335370</v>
      </c>
      <c r="J105">
        <v>444697</v>
      </c>
      <c r="K105">
        <v>300</v>
      </c>
      <c r="V105" t="s">
        <v>649</v>
      </c>
    </row>
    <row r="106" spans="1:22" x14ac:dyDescent="0.4">
      <c r="A106" s="21">
        <v>1026981126</v>
      </c>
      <c r="B106" t="s">
        <v>586</v>
      </c>
      <c r="C106" t="s">
        <v>1058</v>
      </c>
      <c r="D106" t="s">
        <v>1059</v>
      </c>
      <c r="E106">
        <v>320001930</v>
      </c>
      <c r="G106" s="21">
        <v>4988601011501</v>
      </c>
      <c r="H106">
        <v>0.92</v>
      </c>
      <c r="I106">
        <v>335370</v>
      </c>
      <c r="J106">
        <v>444697</v>
      </c>
      <c r="K106">
        <v>300</v>
      </c>
      <c r="V106" t="s">
        <v>650</v>
      </c>
    </row>
    <row r="107" spans="1:22" x14ac:dyDescent="0.4">
      <c r="A107" s="21">
        <v>1026981128</v>
      </c>
      <c r="B107" t="s">
        <v>587</v>
      </c>
      <c r="C107" t="s">
        <v>1060</v>
      </c>
      <c r="D107" t="s">
        <v>1061</v>
      </c>
      <c r="E107">
        <v>320001930</v>
      </c>
      <c r="G107" s="21">
        <v>4260650745454</v>
      </c>
      <c r="H107">
        <v>0.92</v>
      </c>
      <c r="I107">
        <v>119079</v>
      </c>
      <c r="K107">
        <v>800</v>
      </c>
      <c r="V107" t="s">
        <v>651</v>
      </c>
    </row>
    <row r="108" spans="1:22" x14ac:dyDescent="0.4">
      <c r="A108" s="21">
        <v>1026981127</v>
      </c>
      <c r="B108" t="s">
        <v>588</v>
      </c>
      <c r="C108" t="s">
        <v>1062</v>
      </c>
      <c r="D108" t="s">
        <v>1063</v>
      </c>
      <c r="E108">
        <v>320001930</v>
      </c>
      <c r="G108" s="21">
        <v>4974365825638</v>
      </c>
      <c r="H108">
        <v>0.92</v>
      </c>
      <c r="I108">
        <v>335370</v>
      </c>
      <c r="J108">
        <v>444697</v>
      </c>
      <c r="K108">
        <v>300</v>
      </c>
      <c r="V108" t="s">
        <v>652</v>
      </c>
    </row>
    <row r="109" spans="1:22" x14ac:dyDescent="0.4">
      <c r="A109" s="21">
        <v>1026981129</v>
      </c>
      <c r="B109" t="s">
        <v>589</v>
      </c>
      <c r="C109" t="s">
        <v>1064</v>
      </c>
      <c r="D109" t="s">
        <v>1065</v>
      </c>
      <c r="E109">
        <v>320001930</v>
      </c>
      <c r="G109" s="21">
        <v>4940261518646</v>
      </c>
      <c r="H109">
        <v>0.92</v>
      </c>
      <c r="I109">
        <v>335370</v>
      </c>
      <c r="J109">
        <v>444697</v>
      </c>
      <c r="K109">
        <v>300</v>
      </c>
      <c r="V109" t="s">
        <v>653</v>
      </c>
    </row>
    <row r="110" spans="1:22" x14ac:dyDescent="0.4">
      <c r="A110" s="21">
        <v>1026981130</v>
      </c>
      <c r="B110" t="s">
        <v>590</v>
      </c>
      <c r="C110" t="s">
        <v>1066</v>
      </c>
      <c r="D110" t="s">
        <v>1067</v>
      </c>
      <c r="E110">
        <v>320001930</v>
      </c>
      <c r="G110" s="21">
        <v>4974365825645</v>
      </c>
      <c r="H110">
        <v>0.92</v>
      </c>
      <c r="I110">
        <v>119079</v>
      </c>
      <c r="K110">
        <v>800</v>
      </c>
      <c r="V110" t="s">
        <v>654</v>
      </c>
    </row>
  </sheetData>
  <phoneticPr fontId="3"/>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891E0-9B2B-4AAD-802F-2B183844770B}">
  <sheetPr codeName="Sheet4"/>
  <dimension ref="A1:AH110"/>
  <sheetViews>
    <sheetView topLeftCell="A32" workbookViewId="0">
      <selection activeCell="C46" sqref="C46:AD110"/>
    </sheetView>
  </sheetViews>
  <sheetFormatPr defaultRowHeight="18.75" x14ac:dyDescent="0.4"/>
  <cols>
    <col min="1" max="1" width="11.375" style="21" bestFit="1" customWidth="1"/>
    <col min="2" max="2" width="15.625" customWidth="1"/>
    <col min="24" max="24" width="17.5" customWidth="1"/>
  </cols>
  <sheetData>
    <row r="1" spans="1:34" x14ac:dyDescent="0.4">
      <c r="A1" s="21" t="s">
        <v>151</v>
      </c>
      <c r="B1" s="31" t="s">
        <v>152</v>
      </c>
      <c r="C1" s="22" t="s">
        <v>153</v>
      </c>
      <c r="D1" s="21" t="s">
        <v>154</v>
      </c>
      <c r="E1" s="21" t="s">
        <v>155</v>
      </c>
      <c r="F1" s="21" t="s">
        <v>156</v>
      </c>
      <c r="G1" s="21" t="s">
        <v>157</v>
      </c>
      <c r="H1" s="21" t="s">
        <v>158</v>
      </c>
      <c r="I1" s="21" t="s">
        <v>159</v>
      </c>
      <c r="J1" s="21" t="s">
        <v>160</v>
      </c>
      <c r="K1" s="21" t="s">
        <v>161</v>
      </c>
      <c r="L1" s="22" t="s">
        <v>162</v>
      </c>
      <c r="M1" s="22" t="s">
        <v>163</v>
      </c>
      <c r="N1" s="21" t="s">
        <v>164</v>
      </c>
      <c r="O1" s="21" t="s">
        <v>165</v>
      </c>
      <c r="P1" s="21" t="s">
        <v>166</v>
      </c>
      <c r="Q1" s="21" t="s">
        <v>167</v>
      </c>
      <c r="R1" s="21" t="s">
        <v>168</v>
      </c>
      <c r="S1" s="21" t="s">
        <v>169</v>
      </c>
      <c r="T1" s="21" t="s">
        <v>170</v>
      </c>
      <c r="U1" s="21" t="s">
        <v>171</v>
      </c>
      <c r="V1" s="21" t="s">
        <v>172</v>
      </c>
      <c r="W1" s="21" t="s">
        <v>173</v>
      </c>
      <c r="X1" s="21" t="s">
        <v>174</v>
      </c>
      <c r="Y1" s="21" t="s">
        <v>175</v>
      </c>
      <c r="Z1" s="21" t="s">
        <v>176</v>
      </c>
      <c r="AA1" s="21" t="s">
        <v>177</v>
      </c>
      <c r="AB1" s="21" t="s">
        <v>178</v>
      </c>
      <c r="AC1" s="22" t="s">
        <v>179</v>
      </c>
      <c r="AD1" s="21" t="s">
        <v>180</v>
      </c>
      <c r="AE1" s="21" t="s">
        <v>181</v>
      </c>
      <c r="AF1" s="21" t="s">
        <v>182</v>
      </c>
      <c r="AG1" s="21" t="s">
        <v>183</v>
      </c>
      <c r="AH1" s="21"/>
    </row>
    <row r="2" spans="1:34" x14ac:dyDescent="0.4">
      <c r="A2">
        <v>1023654512</v>
      </c>
      <c r="B2" t="s">
        <v>424</v>
      </c>
      <c r="C2" t="str">
        <f ca="1">IF(Sheet1!E2="上架●","S2",IF(Sheet5!G2="Y","S2","S1"))</f>
        <v>S2</v>
      </c>
      <c r="L2" cm="1">
        <f t="array" aca="1" ref="L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4532</v>
      </c>
      <c r="M2" cm="1">
        <f t="array" aca="1" ref="M2" ca="1">IF(INDIRECT("Sheet1!"&amp;"E"&amp;ROW())  ="下架●",VALUE("0"),IF(OR(INDIRECT("Sheet1!"&amp;"E"&amp;ROW())  ="上架●",AND(INDIRECT("Sheet1!"&amp;"E"&amp;ROW())  ="問合●",VALUE(Sheet2!F2)=0)),VALUE("1"),IF(INDIRECT("Sheet2!"&amp;"F"&amp;ROW())  =1,INDIRECT("Sheet1!"&amp;"Q"&amp;ROW()),VALUE("0"))))</f>
        <v>1</v>
      </c>
      <c r="N2" t="str">
        <f ca="1">IF(INDIRECT("Sheet1!"&amp;"Y"&amp;ROW())&lt;&gt;"",LEFT(INDIRECT("Sheet1!"&amp;"Y"&amp;ROW()),4)&amp;"-"&amp;MID(INDIRECT("Sheet1!"&amp;"Y"&amp;ROW()),5,2)&amp;"-"&amp;RIGHT(INDIRECT("Sheet1!"&amp;"Y"&amp;ROW()),2),INDIRECT("Sheet5!"&amp;"H"&amp;ROW()))</f>
        <v>2023/12/31</v>
      </c>
      <c r="AC2" cm="1">
        <f t="array" aca="1" ref="AC2" ca="1">IFERROR(IF(Sheet1!X2&lt;&gt;"",IF(Sheet1!X2=0.583333333333333,"14:00",Sheet1!X2),IF(AND(Sheet1!R2&lt;&gt;"",_xlfn.XLOOKUP(Sheet1!A2,INDIRECT("'[paichu.xlsx]Sheet1'!$A:$A"),INDIRECT("'[paichu.xlsx]Sheet1'!$G:$G"),"",0,1)&lt;&gt;""),_xlfn.XLOOKUP(Sheet1!A2,INDIRECT("'[paichu.xlsx]Sheet1'!$A:$A"),INDIRECT("'[paichu.xlsx]Sheet1'!$G:$G"),"",0,1),IF(AND(OR(発送日=0.583333333333333,発送日="14:00"),Sheet1!Q2&gt;=1),"14:00",IF(Sheet1!J2&gt;5,VALUE($AE$2),IF(AND(Sheet1!J2&lt;=5,Sheet1!J2&gt;=4),7,14))))),14)</f>
        <v>3</v>
      </c>
      <c r="AE2" s="54" t="s">
        <v>123</v>
      </c>
    </row>
    <row r="3" spans="1:34" x14ac:dyDescent="0.4">
      <c r="A3">
        <v>1023654514</v>
      </c>
      <c r="B3" t="s">
        <v>426</v>
      </c>
      <c r="C3" t="str">
        <f ca="1">IF(Sheet1!E3="上架●","S2",IF(Sheet5!G3="Y","S2","S1"))</f>
        <v>S2</v>
      </c>
      <c r="L3" cm="1">
        <f t="array" aca="1" ref="L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5684</v>
      </c>
      <c r="M3" cm="1">
        <f t="array" aca="1" ref="M3" ca="1">IF(INDIRECT("Sheet1!"&amp;"E"&amp;ROW())  ="下架●",VALUE("0"),IF(OR(INDIRECT("Sheet1!"&amp;"E"&amp;ROW())  ="上架●",AND(INDIRECT("Sheet1!"&amp;"E"&amp;ROW())  ="問合●",VALUE(Sheet2!F3)=0)),VALUE("1"),IF(INDIRECT("Sheet2!"&amp;"F"&amp;ROW())  =1,INDIRECT("Sheet1!"&amp;"Q"&amp;ROW()),VALUE("0"))))</f>
        <v>1</v>
      </c>
      <c r="N3" t="str">
        <f t="shared" ref="N3:N110" ca="1" si="0">IF(INDIRECT("Sheet1!"&amp;"Y"&amp;ROW())&lt;&gt;"",LEFT(INDIRECT("Sheet1!"&amp;"Y"&amp;ROW()),4)&amp;"-"&amp;MID(INDIRECT("Sheet1!"&amp;"Y"&amp;ROW()),5,2)&amp;"-"&amp;RIGHT(INDIRECT("Sheet1!"&amp;"Y"&amp;ROW()),2),INDIRECT("Sheet5!"&amp;"H"&amp;ROW()))</f>
        <v>2023/12/31</v>
      </c>
      <c r="AC3" cm="1">
        <f t="array" aca="1" ref="AC3" ca="1">IFERROR(IF(Sheet1!X3&lt;&gt;"",IF(Sheet1!X3=0.583333333333333,"14:00",Sheet1!X3),IF(AND(Sheet1!R3&lt;&gt;"",_xlfn.XLOOKUP(Sheet1!A3,INDIRECT("'[paichu.xlsx]Sheet1'!$A:$A"),INDIRECT("'[paichu.xlsx]Sheet1'!$G:$G"),"",0,1)&lt;&gt;""),_xlfn.XLOOKUP(Sheet1!A3,INDIRECT("'[paichu.xlsx]Sheet1'!$A:$A"),INDIRECT("'[paichu.xlsx]Sheet1'!$G:$G"),"",0,1),IF(AND(OR(発送日=0.583333333333333,発送日="14:00"),Sheet1!Q3&gt;=1),"14:00",IF(Sheet1!J3&gt;5,VALUE($AE$2),IF(AND(Sheet1!J3&lt;=5,Sheet1!J3&gt;=4),7,14))))),14)</f>
        <v>3</v>
      </c>
    </row>
    <row r="4" spans="1:34" x14ac:dyDescent="0.4">
      <c r="A4">
        <v>1023654515</v>
      </c>
      <c r="B4" t="s">
        <v>427</v>
      </c>
      <c r="C4" t="str">
        <f ca="1">IF(Sheet1!E4="上架●","S2",IF(Sheet5!G4="Y","S2","S1"))</f>
        <v>S2</v>
      </c>
      <c r="L4" cm="1">
        <f t="array" aca="1" ref="L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6673</v>
      </c>
      <c r="M4" cm="1">
        <f t="array" aca="1" ref="M4" ca="1">IF(INDIRECT("Sheet1!"&amp;"E"&amp;ROW())  ="下架●",VALUE("0"),IF(OR(INDIRECT("Sheet1!"&amp;"E"&amp;ROW())  ="上架●",AND(INDIRECT("Sheet1!"&amp;"E"&amp;ROW())  ="問合●",VALUE(Sheet2!F4)=0)),VALUE("1"),IF(INDIRECT("Sheet2!"&amp;"F"&amp;ROW())  =1,INDIRECT("Sheet1!"&amp;"Q"&amp;ROW()),VALUE("0"))))</f>
        <v>1</v>
      </c>
      <c r="N4" t="str">
        <f t="shared" ca="1" si="0"/>
        <v>2023/12/31</v>
      </c>
      <c r="AC4" cm="1">
        <f t="array" aca="1" ref="AC4" ca="1">IFERROR(IF(Sheet1!X4&lt;&gt;"",IF(Sheet1!X4=0.583333333333333,"14:00",Sheet1!X4),IF(AND(Sheet1!R4&lt;&gt;"",_xlfn.XLOOKUP(Sheet1!A4,INDIRECT("'[paichu.xlsx]Sheet1'!$A:$A"),INDIRECT("'[paichu.xlsx]Sheet1'!$G:$G"),"",0,1)&lt;&gt;""),_xlfn.XLOOKUP(Sheet1!A4,INDIRECT("'[paichu.xlsx]Sheet1'!$A:$A"),INDIRECT("'[paichu.xlsx]Sheet1'!$G:$G"),"",0,1),IF(AND(OR(発送日=0.583333333333333,発送日="14:00"),Sheet1!Q4&gt;=1),"14:00",IF(Sheet1!J4&gt;5,VALUE($AE$2),IF(AND(Sheet1!J4&lt;=5,Sheet1!J4&gt;=4),7,14))))),14)</f>
        <v>3</v>
      </c>
    </row>
    <row r="5" spans="1:34" x14ac:dyDescent="0.4">
      <c r="A5">
        <v>1023654516</v>
      </c>
      <c r="B5" t="s">
        <v>429</v>
      </c>
      <c r="C5" t="str">
        <f ca="1">IF(Sheet1!E5="上架●","S2",IF(Sheet5!G5="Y","S2","S1"))</f>
        <v>S2</v>
      </c>
      <c r="L5" cm="1">
        <f t="array" aca="1" ref="L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7032</v>
      </c>
      <c r="M5" cm="1">
        <f t="array" aca="1" ref="M5" ca="1">IF(INDIRECT("Sheet1!"&amp;"E"&amp;ROW())  ="下架●",VALUE("0"),IF(OR(INDIRECT("Sheet1!"&amp;"E"&amp;ROW())  ="上架●",AND(INDIRECT("Sheet1!"&amp;"E"&amp;ROW())  ="問合●",VALUE(Sheet2!F5)=0)),VALUE("1"),IF(INDIRECT("Sheet2!"&amp;"F"&amp;ROW())  =1,INDIRECT("Sheet1!"&amp;"Q"&amp;ROW()),VALUE("0"))))</f>
        <v>1</v>
      </c>
      <c r="N5" t="str">
        <f t="shared" ca="1" si="0"/>
        <v>2023/12/31</v>
      </c>
      <c r="AC5" cm="1">
        <f t="array" aca="1" ref="AC5" ca="1">IFERROR(IF(Sheet1!X5&lt;&gt;"",IF(Sheet1!X5=0.583333333333333,"14:00",Sheet1!X5),IF(AND(Sheet1!R5&lt;&gt;"",_xlfn.XLOOKUP(Sheet1!A5,INDIRECT("'[paichu.xlsx]Sheet1'!$A:$A"),INDIRECT("'[paichu.xlsx]Sheet1'!$G:$G"),"",0,1)&lt;&gt;""),_xlfn.XLOOKUP(Sheet1!A5,INDIRECT("'[paichu.xlsx]Sheet1'!$A:$A"),INDIRECT("'[paichu.xlsx]Sheet1'!$G:$G"),"",0,1),IF(AND(OR(発送日=0.583333333333333,発送日="14:00"),Sheet1!Q5&gt;=1),"14:00",IF(Sheet1!J5&gt;5,VALUE($AE$2),IF(AND(Sheet1!J5&lt;=5,Sheet1!J5&gt;=4),7,14))))),14)</f>
        <v>3</v>
      </c>
    </row>
    <row r="6" spans="1:34" x14ac:dyDescent="0.4">
      <c r="A6">
        <v>1023654517</v>
      </c>
      <c r="B6" t="s">
        <v>431</v>
      </c>
      <c r="C6" t="str">
        <f ca="1">IF(Sheet1!E6="上架●","S2",IF(Sheet5!G6="Y","S2","S1"))</f>
        <v>S2</v>
      </c>
      <c r="L6" cm="1">
        <f t="array" aca="1" ref="L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8195</v>
      </c>
      <c r="M6" cm="1">
        <f t="array" aca="1" ref="M6" ca="1">IF(INDIRECT("Sheet1!"&amp;"E"&amp;ROW())  ="下架●",VALUE("0"),IF(OR(INDIRECT("Sheet1!"&amp;"E"&amp;ROW())  ="上架●",AND(INDIRECT("Sheet1!"&amp;"E"&amp;ROW())  ="問合●",VALUE(Sheet2!F6)=0)),VALUE("1"),IF(INDIRECT("Sheet2!"&amp;"F"&amp;ROW())  =1,INDIRECT("Sheet1!"&amp;"Q"&amp;ROW()),VALUE("0"))))</f>
        <v>1</v>
      </c>
      <c r="N6" t="str">
        <f t="shared" ca="1" si="0"/>
        <v>2023/12/31</v>
      </c>
      <c r="AC6" cm="1">
        <f t="array" aca="1" ref="AC6" ca="1">IFERROR(IF(Sheet1!X6&lt;&gt;"",IF(Sheet1!X6=0.583333333333333,"14:00",Sheet1!X6),IF(AND(Sheet1!R6&lt;&gt;"",_xlfn.XLOOKUP(Sheet1!A6,INDIRECT("'[paichu.xlsx]Sheet1'!$A:$A"),INDIRECT("'[paichu.xlsx]Sheet1'!$G:$G"),"",0,1)&lt;&gt;""),_xlfn.XLOOKUP(Sheet1!A6,INDIRECT("'[paichu.xlsx]Sheet1'!$A:$A"),INDIRECT("'[paichu.xlsx]Sheet1'!$G:$G"),"",0,1),IF(AND(OR(発送日=0.583333333333333,発送日="14:00"),Sheet1!Q6&gt;=1),"14:00",IF(Sheet1!J6&gt;5,VALUE($AE$2),IF(AND(Sheet1!J6&lt;=5,Sheet1!J6&gt;=4),7,14))))),14)</f>
        <v>3</v>
      </c>
    </row>
    <row r="7" spans="1:34" x14ac:dyDescent="0.4">
      <c r="A7">
        <v>1023654518</v>
      </c>
      <c r="B7" t="s">
        <v>433</v>
      </c>
      <c r="C7" t="str">
        <f ca="1">IF(Sheet1!E7="上架●","S2",IF(Sheet5!G7="Y","S2","S1"))</f>
        <v>S2</v>
      </c>
      <c r="L7" cm="1">
        <f t="array" aca="1" ref="L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7967</v>
      </c>
      <c r="M7" cm="1">
        <f t="array" aca="1" ref="M7" ca="1">IF(INDIRECT("Sheet1!"&amp;"E"&amp;ROW())  ="下架●",VALUE("0"),IF(OR(INDIRECT("Sheet1!"&amp;"E"&amp;ROW())  ="上架●",AND(INDIRECT("Sheet1!"&amp;"E"&amp;ROW())  ="問合●",VALUE(Sheet2!F7)=0)),VALUE("1"),IF(INDIRECT("Sheet2!"&amp;"F"&amp;ROW())  =1,INDIRECT("Sheet1!"&amp;"Q"&amp;ROW()),VALUE("0"))))</f>
        <v>1</v>
      </c>
      <c r="N7" t="str">
        <f t="shared" ca="1" si="0"/>
        <v>2023/12/31</v>
      </c>
      <c r="AC7" cm="1">
        <f t="array" aca="1" ref="AC7" ca="1">IFERROR(IF(Sheet1!X7&lt;&gt;"",IF(Sheet1!X7=0.583333333333333,"14:00",Sheet1!X7),IF(AND(Sheet1!R7&lt;&gt;"",_xlfn.XLOOKUP(Sheet1!A7,INDIRECT("'[paichu.xlsx]Sheet1'!$A:$A"),INDIRECT("'[paichu.xlsx]Sheet1'!$G:$G"),"",0,1)&lt;&gt;""),_xlfn.XLOOKUP(Sheet1!A7,INDIRECT("'[paichu.xlsx]Sheet1'!$A:$A"),INDIRECT("'[paichu.xlsx]Sheet1'!$G:$G"),"",0,1),IF(AND(OR(発送日=0.583333333333333,発送日="14:00"),Sheet1!Q7&gt;=1),"14:00",IF(Sheet1!J7&gt;5,VALUE($AE$2),IF(AND(Sheet1!J7&lt;=5,Sheet1!J7&gt;=4),7,14))))),14)</f>
        <v>7</v>
      </c>
    </row>
    <row r="8" spans="1:34" x14ac:dyDescent="0.4">
      <c r="A8">
        <v>1023654519</v>
      </c>
      <c r="B8" t="s">
        <v>435</v>
      </c>
      <c r="C8" t="str">
        <f ca="1">IF(Sheet1!E8="上架●","S2",IF(Sheet5!G8="Y","S2","S1"))</f>
        <v>S2</v>
      </c>
      <c r="L8" cm="1">
        <f t="array" aca="1" ref="L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10826</v>
      </c>
      <c r="M8" cm="1">
        <f t="array" aca="1" ref="M8" ca="1">IF(INDIRECT("Sheet1!"&amp;"E"&amp;ROW())  ="下架●",VALUE("0"),IF(OR(INDIRECT("Sheet1!"&amp;"E"&amp;ROW())  ="上架●",AND(INDIRECT("Sheet1!"&amp;"E"&amp;ROW())  ="問合●",VALUE(Sheet2!F8)=0)),VALUE("1"),IF(INDIRECT("Sheet2!"&amp;"F"&amp;ROW())  =1,INDIRECT("Sheet1!"&amp;"Q"&amp;ROW()),VALUE("0"))))</f>
        <v>1</v>
      </c>
      <c r="N8" t="str">
        <f t="shared" ca="1" si="0"/>
        <v>2023/12/31</v>
      </c>
      <c r="AC8" cm="1">
        <f t="array" aca="1" ref="AC8" ca="1">IFERROR(IF(Sheet1!X8&lt;&gt;"",IF(Sheet1!X8=0.583333333333333,"14:00",Sheet1!X8),IF(AND(Sheet1!R8&lt;&gt;"",_xlfn.XLOOKUP(Sheet1!A8,INDIRECT("'[paichu.xlsx]Sheet1'!$A:$A"),INDIRECT("'[paichu.xlsx]Sheet1'!$G:$G"),"",0,1)&lt;&gt;""),_xlfn.XLOOKUP(Sheet1!A8,INDIRECT("'[paichu.xlsx]Sheet1'!$A:$A"),INDIRECT("'[paichu.xlsx]Sheet1'!$G:$G"),"",0,1),IF(AND(OR(発送日=0.583333333333333,発送日="14:00"),Sheet1!Q8&gt;=1),"14:00",IF(Sheet1!J8&gt;5,VALUE($AE$2),IF(AND(Sheet1!J8&lt;=5,Sheet1!J8&gt;=4),7,14))))),14)</f>
        <v>3</v>
      </c>
    </row>
    <row r="9" spans="1:34" x14ac:dyDescent="0.4">
      <c r="A9">
        <v>1023654520</v>
      </c>
      <c r="B9" t="s">
        <v>437</v>
      </c>
      <c r="C9" t="str">
        <f ca="1">IF(Sheet1!E9="上架●","S2",IF(Sheet5!G9="Y","S2","S1"))</f>
        <v>S2</v>
      </c>
      <c r="L9" cm="1">
        <f t="array" aca="1" ref="L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10706</v>
      </c>
      <c r="M9" cm="1">
        <f t="array" aca="1" ref="M9" ca="1">IF(INDIRECT("Sheet1!"&amp;"E"&amp;ROW())  ="下架●",VALUE("0"),IF(OR(INDIRECT("Sheet1!"&amp;"E"&amp;ROW())  ="上架●",AND(INDIRECT("Sheet1!"&amp;"E"&amp;ROW())  ="問合●",VALUE(Sheet2!F9)=0)),VALUE("1"),IF(INDIRECT("Sheet2!"&amp;"F"&amp;ROW())  =1,INDIRECT("Sheet1!"&amp;"Q"&amp;ROW()),VALUE("0"))))</f>
        <v>1</v>
      </c>
      <c r="N9" t="str">
        <f t="shared" ca="1" si="0"/>
        <v>2023/12/31</v>
      </c>
      <c r="AC9" cm="1">
        <f t="array" aca="1" ref="AC9" ca="1">IFERROR(IF(Sheet1!X9&lt;&gt;"",IF(Sheet1!X9=0.583333333333333,"14:00",Sheet1!X9),IF(AND(Sheet1!R9&lt;&gt;"",_xlfn.XLOOKUP(Sheet1!A9,INDIRECT("'[paichu.xlsx]Sheet1'!$A:$A"),INDIRECT("'[paichu.xlsx]Sheet1'!$G:$G"),"",0,1)&lt;&gt;""),_xlfn.XLOOKUP(Sheet1!A9,INDIRECT("'[paichu.xlsx]Sheet1'!$A:$A"),INDIRECT("'[paichu.xlsx]Sheet1'!$G:$G"),"",0,1),IF(AND(OR(発送日=0.583333333333333,発送日="14:00"),Sheet1!Q9&gt;=1),"14:00",IF(Sheet1!J9&gt;5,VALUE($AE$2),IF(AND(Sheet1!J9&lt;=5,Sheet1!J9&gt;=4),7,14))))),14)</f>
        <v>3</v>
      </c>
    </row>
    <row r="10" spans="1:34" x14ac:dyDescent="0.4">
      <c r="A10">
        <v>1023654521</v>
      </c>
      <c r="B10" t="s">
        <v>439</v>
      </c>
      <c r="C10" t="str">
        <f>IF(Sheet1!E10="上架●","S2",IF(Sheet5!G10="Y","S2","S1"))</f>
        <v>S2</v>
      </c>
      <c r="L10" cm="1">
        <f t="array" aca="1" ref="L1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7947</v>
      </c>
      <c r="M10" cm="1">
        <f t="array" aca="1" ref="M10" ca="1">IF(INDIRECT("Sheet1!"&amp;"E"&amp;ROW())  ="下架●",VALUE("0"),IF(OR(INDIRECT("Sheet1!"&amp;"E"&amp;ROW())  ="上架●",AND(INDIRECT("Sheet1!"&amp;"E"&amp;ROW())  ="問合●",VALUE(Sheet2!F10)=0)),VALUE("1"),IF(INDIRECT("Sheet2!"&amp;"F"&amp;ROW())  =1,INDIRECT("Sheet1!"&amp;"Q"&amp;ROW()),VALUE("0"))))</f>
        <v>1</v>
      </c>
      <c r="N10" t="str">
        <f t="shared" ca="1" si="0"/>
        <v>2023/12/31</v>
      </c>
      <c r="AC10" cm="1">
        <f t="array" aca="1" ref="AC10" ca="1">IFERROR(IF(Sheet1!X10&lt;&gt;"",IF(Sheet1!X10=0.583333333333333,"14:00",Sheet1!X10),IF(AND(Sheet1!R10&lt;&gt;"",_xlfn.XLOOKUP(Sheet1!A10,INDIRECT("'[paichu.xlsx]Sheet1'!$A:$A"),INDIRECT("'[paichu.xlsx]Sheet1'!$G:$G"),"",0,1)&lt;&gt;""),_xlfn.XLOOKUP(Sheet1!A10,INDIRECT("'[paichu.xlsx]Sheet1'!$A:$A"),INDIRECT("'[paichu.xlsx]Sheet1'!$G:$G"),"",0,1),IF(AND(OR(発送日=0.583333333333333,発送日="14:00"),Sheet1!Q10&gt;=1),"14:00",IF(Sheet1!J10&gt;5,VALUE($AE$2),IF(AND(Sheet1!J10&lt;=5,Sheet1!J10&gt;=4),7,14))))),14)</f>
        <v>3</v>
      </c>
    </row>
    <row r="11" spans="1:34" x14ac:dyDescent="0.4">
      <c r="A11">
        <v>1023654523</v>
      </c>
      <c r="B11" t="s">
        <v>441</v>
      </c>
      <c r="C11" t="str">
        <f ca="1">IF(Sheet1!E11="上架●","S2",IF(Sheet5!G11="Y","S2","S1"))</f>
        <v>S2</v>
      </c>
      <c r="L11" cm="1">
        <f t="array" aca="1" ref="L1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10858</v>
      </c>
      <c r="M11" cm="1">
        <f t="array" aca="1" ref="M11" ca="1">IF(INDIRECT("Sheet1!"&amp;"E"&amp;ROW())  ="下架●",VALUE("0"),IF(OR(INDIRECT("Sheet1!"&amp;"E"&amp;ROW())  ="上架●",AND(INDIRECT("Sheet1!"&amp;"E"&amp;ROW())  ="問合●",VALUE(Sheet2!F11)=0)),VALUE("1"),IF(INDIRECT("Sheet2!"&amp;"F"&amp;ROW())  =1,INDIRECT("Sheet1!"&amp;"Q"&amp;ROW()),VALUE("0"))))</f>
        <v>1</v>
      </c>
      <c r="N11" t="str">
        <f t="shared" ca="1" si="0"/>
        <v>2023/12/31</v>
      </c>
      <c r="AC11" cm="1">
        <f t="array" aca="1" ref="AC11" ca="1">IFERROR(IF(Sheet1!X11&lt;&gt;"",IF(Sheet1!X11=0.583333333333333,"14:00",Sheet1!X11),IF(AND(Sheet1!R11&lt;&gt;"",_xlfn.XLOOKUP(Sheet1!A11,INDIRECT("'[paichu.xlsx]Sheet1'!$A:$A"),INDIRECT("'[paichu.xlsx]Sheet1'!$G:$G"),"",0,1)&lt;&gt;""),_xlfn.XLOOKUP(Sheet1!A11,INDIRECT("'[paichu.xlsx]Sheet1'!$A:$A"),INDIRECT("'[paichu.xlsx]Sheet1'!$G:$G"),"",0,1),IF(AND(OR(発送日=0.583333333333333,発送日="14:00"),Sheet1!Q11&gt;=1),"14:00",IF(Sheet1!J11&gt;5,VALUE($AE$2),IF(AND(Sheet1!J11&lt;=5,Sheet1!J11&gt;=4),7,14))))),14)</f>
        <v>3</v>
      </c>
    </row>
    <row r="12" spans="1:34" x14ac:dyDescent="0.4">
      <c r="A12">
        <v>1023654522</v>
      </c>
      <c r="B12" t="s">
        <v>443</v>
      </c>
      <c r="C12" t="str">
        <f ca="1">IF(Sheet1!E12="上架●","S2",IF(Sheet5!G12="Y","S2","S1"))</f>
        <v>S2</v>
      </c>
      <c r="L12" cm="1">
        <f t="array" aca="1" ref="L1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3728</v>
      </c>
      <c r="M12" cm="1">
        <f t="array" aca="1" ref="M12" ca="1">IF(INDIRECT("Sheet1!"&amp;"E"&amp;ROW())  ="下架●",VALUE("0"),IF(OR(INDIRECT("Sheet1!"&amp;"E"&amp;ROW())  ="上架●",AND(INDIRECT("Sheet1!"&amp;"E"&amp;ROW())  ="問合●",VALUE(Sheet2!F12)=0)),VALUE("1"),IF(INDIRECT("Sheet2!"&amp;"F"&amp;ROW())  =1,INDIRECT("Sheet1!"&amp;"Q"&amp;ROW()),VALUE("0"))))</f>
        <v>1</v>
      </c>
      <c r="N12" t="str">
        <f t="shared" ca="1" si="0"/>
        <v>2023/12/31</v>
      </c>
      <c r="AC12" cm="1">
        <f t="array" aca="1" ref="AC12" ca="1">IFERROR(IF(Sheet1!X12&lt;&gt;"",IF(Sheet1!X12=0.583333333333333,"14:00",Sheet1!X12),IF(AND(Sheet1!R12&lt;&gt;"",_xlfn.XLOOKUP(Sheet1!A12,INDIRECT("'[paichu.xlsx]Sheet1'!$A:$A"),INDIRECT("'[paichu.xlsx]Sheet1'!$G:$G"),"",0,1)&lt;&gt;""),_xlfn.XLOOKUP(Sheet1!A12,INDIRECT("'[paichu.xlsx]Sheet1'!$A:$A"),INDIRECT("'[paichu.xlsx]Sheet1'!$G:$G"),"",0,1),IF(AND(OR(発送日=0.583333333333333,発送日="14:00"),Sheet1!Q12&gt;=1),"14:00",IF(Sheet1!J12&gt;5,VALUE($AE$2),IF(AND(Sheet1!J12&lt;=5,Sheet1!J12&gt;=4),7,14))))),14)</f>
        <v>3</v>
      </c>
    </row>
    <row r="13" spans="1:34" x14ac:dyDescent="0.4">
      <c r="A13">
        <v>1023654524</v>
      </c>
      <c r="B13" t="s">
        <v>445</v>
      </c>
      <c r="C13" t="str">
        <f ca="1">IF(Sheet1!E13="上架●","S2",IF(Sheet5!G13="Y","S2","S1"))</f>
        <v>S2</v>
      </c>
      <c r="L13" cm="1">
        <f t="array" aca="1" ref="L1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4362</v>
      </c>
      <c r="M13" cm="1">
        <f t="array" aca="1" ref="M13" ca="1">IF(INDIRECT("Sheet1!"&amp;"E"&amp;ROW())  ="下架●",VALUE("0"),IF(OR(INDIRECT("Sheet1!"&amp;"E"&amp;ROW())  ="上架●",AND(INDIRECT("Sheet1!"&amp;"E"&amp;ROW())  ="問合●",VALUE(Sheet2!F13)=0)),VALUE("1"),IF(INDIRECT("Sheet2!"&amp;"F"&amp;ROW())  =1,INDIRECT("Sheet1!"&amp;"Q"&amp;ROW()),VALUE("0"))))</f>
        <v>1</v>
      </c>
      <c r="N13" t="str">
        <f t="shared" ca="1" si="0"/>
        <v>2023/12/31</v>
      </c>
      <c r="AC13" cm="1">
        <f t="array" aca="1" ref="AC13" ca="1">IFERROR(IF(Sheet1!X13&lt;&gt;"",IF(Sheet1!X13=0.583333333333333,"14:00",Sheet1!X13),IF(AND(Sheet1!R13&lt;&gt;"",_xlfn.XLOOKUP(Sheet1!A13,INDIRECT("'[paichu.xlsx]Sheet1'!$A:$A"),INDIRECT("'[paichu.xlsx]Sheet1'!$G:$G"),"",0,1)&lt;&gt;""),_xlfn.XLOOKUP(Sheet1!A13,INDIRECT("'[paichu.xlsx]Sheet1'!$A:$A"),INDIRECT("'[paichu.xlsx]Sheet1'!$G:$G"),"",0,1),IF(AND(OR(発送日=0.583333333333333,発送日="14:00"),Sheet1!Q13&gt;=1),"14:00",IF(Sheet1!J13&gt;5,VALUE($AE$2),IF(AND(Sheet1!J13&lt;=5,Sheet1!J13&gt;=4),7,14))))),14)</f>
        <v>7</v>
      </c>
    </row>
    <row r="14" spans="1:34" x14ac:dyDescent="0.4">
      <c r="A14">
        <v>1023654525</v>
      </c>
      <c r="B14" t="s">
        <v>447</v>
      </c>
      <c r="C14" t="str">
        <f ca="1">IF(Sheet1!E14="上架●","S2",IF(Sheet5!G14="Y","S2","S1"))</f>
        <v>S2</v>
      </c>
      <c r="L14" cm="1">
        <f t="array" aca="1" ref="L1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4263</v>
      </c>
      <c r="M14" cm="1">
        <f t="array" aca="1" ref="M14" ca="1">IF(INDIRECT("Sheet1!"&amp;"E"&amp;ROW())  ="下架●",VALUE("0"),IF(OR(INDIRECT("Sheet1!"&amp;"E"&amp;ROW())  ="上架●",AND(INDIRECT("Sheet1!"&amp;"E"&amp;ROW())  ="問合●",VALUE(Sheet2!F14)=0)),VALUE("1"),IF(INDIRECT("Sheet2!"&amp;"F"&amp;ROW())  =1,INDIRECT("Sheet1!"&amp;"Q"&amp;ROW()),VALUE("0"))))</f>
        <v>1</v>
      </c>
      <c r="N14" t="str">
        <f t="shared" ca="1" si="0"/>
        <v>2023/12/31</v>
      </c>
      <c r="AC14" cm="1">
        <f t="array" aca="1" ref="AC14" ca="1">IFERROR(IF(Sheet1!X14&lt;&gt;"",IF(Sheet1!X14=0.583333333333333,"14:00",Sheet1!X14),IF(AND(Sheet1!R14&lt;&gt;"",_xlfn.XLOOKUP(Sheet1!A14,INDIRECT("'[paichu.xlsx]Sheet1'!$A:$A"),INDIRECT("'[paichu.xlsx]Sheet1'!$G:$G"),"",0,1)&lt;&gt;""),_xlfn.XLOOKUP(Sheet1!A14,INDIRECT("'[paichu.xlsx]Sheet1'!$A:$A"),INDIRECT("'[paichu.xlsx]Sheet1'!$G:$G"),"",0,1),IF(AND(OR(発送日=0.583333333333333,発送日="14:00"),Sheet1!Q14&gt;=1),"14:00",IF(Sheet1!J14&gt;5,VALUE($AE$2),IF(AND(Sheet1!J14&lt;=5,Sheet1!J14&gt;=4),7,14))))),14)</f>
        <v>7</v>
      </c>
    </row>
    <row r="15" spans="1:34" x14ac:dyDescent="0.4">
      <c r="A15">
        <v>1023654526</v>
      </c>
      <c r="B15" t="s">
        <v>449</v>
      </c>
      <c r="C15" t="str">
        <f ca="1">IF(Sheet1!E15="上架●","S2",IF(Sheet5!G15="Y","S2","S1"))</f>
        <v>S2</v>
      </c>
      <c r="L15" cm="1">
        <f t="array" aca="1" ref="L1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4141</v>
      </c>
      <c r="M15" cm="1">
        <f t="array" aca="1" ref="M15" ca="1">IF(INDIRECT("Sheet1!"&amp;"E"&amp;ROW())  ="下架●",VALUE("0"),IF(OR(INDIRECT("Sheet1!"&amp;"E"&amp;ROW())  ="上架●",AND(INDIRECT("Sheet1!"&amp;"E"&amp;ROW())  ="問合●",VALUE(Sheet2!F15)=0)),VALUE("1"),IF(INDIRECT("Sheet2!"&amp;"F"&amp;ROW())  =1,INDIRECT("Sheet1!"&amp;"Q"&amp;ROW()),VALUE("0"))))</f>
        <v>1</v>
      </c>
      <c r="N15" t="str">
        <f t="shared" ca="1" si="0"/>
        <v>2023/12/31</v>
      </c>
      <c r="AC15" cm="1">
        <f t="array" aca="1" ref="AC15" ca="1">IFERROR(IF(Sheet1!X15&lt;&gt;"",IF(Sheet1!X15=0.583333333333333,"14:00",Sheet1!X15),IF(AND(Sheet1!R15&lt;&gt;"",_xlfn.XLOOKUP(Sheet1!A15,INDIRECT("'[paichu.xlsx]Sheet1'!$A:$A"),INDIRECT("'[paichu.xlsx]Sheet1'!$G:$G"),"",0,1)&lt;&gt;""),_xlfn.XLOOKUP(Sheet1!A15,INDIRECT("'[paichu.xlsx]Sheet1'!$A:$A"),INDIRECT("'[paichu.xlsx]Sheet1'!$G:$G"),"",0,1),IF(AND(OR(発送日=0.583333333333333,発送日="14:00"),Sheet1!Q15&gt;=1),"14:00",IF(Sheet1!J15&gt;5,VALUE($AE$2),IF(AND(Sheet1!J15&lt;=5,Sheet1!J15&gt;=4),7,14))))),14)</f>
        <v>3</v>
      </c>
    </row>
    <row r="16" spans="1:34" x14ac:dyDescent="0.4">
      <c r="A16">
        <v>1023654527</v>
      </c>
      <c r="B16" t="s">
        <v>451</v>
      </c>
      <c r="C16" t="str">
        <f ca="1">IF(Sheet1!E16="上架●","S2",IF(Sheet5!G16="Y","S2","S1"))</f>
        <v>S2</v>
      </c>
      <c r="L16" cm="1">
        <f t="array" aca="1" ref="L1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4922</v>
      </c>
      <c r="M16" cm="1">
        <f t="array" aca="1" ref="M16" ca="1">IF(INDIRECT("Sheet1!"&amp;"E"&amp;ROW())  ="下架●",VALUE("0"),IF(OR(INDIRECT("Sheet1!"&amp;"E"&amp;ROW())  ="上架●",AND(INDIRECT("Sheet1!"&amp;"E"&amp;ROW())  ="問合●",VALUE(Sheet2!F16)=0)),VALUE("1"),IF(INDIRECT("Sheet2!"&amp;"F"&amp;ROW())  =1,INDIRECT("Sheet1!"&amp;"Q"&amp;ROW()),VALUE("0"))))</f>
        <v>0</v>
      </c>
      <c r="N16" t="str">
        <f t="shared" ca="1" si="0"/>
        <v>2023/12/22</v>
      </c>
      <c r="AC16" cm="1">
        <f t="array" aca="1" ref="AC16" ca="1">IFERROR(IF(Sheet1!X16&lt;&gt;"",IF(Sheet1!X16=0.583333333333333,"14:00",Sheet1!X16),IF(AND(Sheet1!R16&lt;&gt;"",_xlfn.XLOOKUP(Sheet1!A16,INDIRECT("'[paichu.xlsx]Sheet1'!$A:$A"),INDIRECT("'[paichu.xlsx]Sheet1'!$G:$G"),"",0,1)&lt;&gt;""),_xlfn.XLOOKUP(Sheet1!A16,INDIRECT("'[paichu.xlsx]Sheet1'!$A:$A"),INDIRECT("'[paichu.xlsx]Sheet1'!$G:$G"),"",0,1),IF(AND(OR(発送日=0.583333333333333,発送日="14:00"),Sheet1!Q16&gt;=1),"14:00",IF(Sheet1!J16&gt;5,VALUE($AE$2),IF(AND(Sheet1!J16&lt;=5,Sheet1!J16&gt;=4),7,14))))),14)</f>
        <v>14</v>
      </c>
    </row>
    <row r="17" spans="1:29" x14ac:dyDescent="0.4">
      <c r="A17">
        <v>1023654528</v>
      </c>
      <c r="B17" t="s">
        <v>453</v>
      </c>
      <c r="C17" t="str">
        <f ca="1">IF(Sheet1!E17="上架●","S2",IF(Sheet5!G17="Y","S2","S1"))</f>
        <v>S2</v>
      </c>
      <c r="L17" cm="1">
        <f t="array" aca="1" ref="L1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4791</v>
      </c>
      <c r="M17" cm="1">
        <f t="array" aca="1" ref="M17" ca="1">IF(INDIRECT("Sheet1!"&amp;"E"&amp;ROW())  ="下架●",VALUE("0"),IF(OR(INDIRECT("Sheet1!"&amp;"E"&amp;ROW())  ="上架●",AND(INDIRECT("Sheet1!"&amp;"E"&amp;ROW())  ="問合●",VALUE(Sheet2!F17)=0)),VALUE("1"),IF(INDIRECT("Sheet2!"&amp;"F"&amp;ROW())  =1,INDIRECT("Sheet1!"&amp;"Q"&amp;ROW()),VALUE("0"))))</f>
        <v>1</v>
      </c>
      <c r="N17" t="str">
        <f t="shared" ca="1" si="0"/>
        <v>2023/12/31</v>
      </c>
      <c r="AC17" cm="1">
        <f t="array" aca="1" ref="AC17" ca="1">IFERROR(IF(Sheet1!X17&lt;&gt;"",IF(Sheet1!X17=0.583333333333333,"14:00",Sheet1!X17),IF(AND(Sheet1!R17&lt;&gt;"",_xlfn.XLOOKUP(Sheet1!A17,INDIRECT("'[paichu.xlsx]Sheet1'!$A:$A"),INDIRECT("'[paichu.xlsx]Sheet1'!$G:$G"),"",0,1)&lt;&gt;""),_xlfn.XLOOKUP(Sheet1!A17,INDIRECT("'[paichu.xlsx]Sheet1'!$A:$A"),INDIRECT("'[paichu.xlsx]Sheet1'!$G:$G"),"",0,1),IF(AND(OR(発送日=0.583333333333333,発送日="14:00"),Sheet1!Q17&gt;=1),"14:00",IF(Sheet1!J17&gt;5,VALUE($AE$2),IF(AND(Sheet1!J17&lt;=5,Sheet1!J17&gt;=4),7,14))))),14)</f>
        <v>7</v>
      </c>
    </row>
    <row r="18" spans="1:29" x14ac:dyDescent="0.4">
      <c r="A18">
        <v>1023654529</v>
      </c>
      <c r="B18" t="s">
        <v>455</v>
      </c>
      <c r="C18" t="str">
        <f ca="1">IF(Sheet1!E18="上架●","S2",IF(Sheet5!G18="Y","S2","S1"))</f>
        <v>S2</v>
      </c>
      <c r="L18" cm="1">
        <f t="array" aca="1" ref="L1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5076</v>
      </c>
      <c r="M18" cm="1">
        <f t="array" aca="1" ref="M18" ca="1">IF(INDIRECT("Sheet1!"&amp;"E"&amp;ROW())  ="下架●",VALUE("0"),IF(OR(INDIRECT("Sheet1!"&amp;"E"&amp;ROW())  ="上架●",AND(INDIRECT("Sheet1!"&amp;"E"&amp;ROW())  ="問合●",VALUE(Sheet2!F18)=0)),VALUE("1"),IF(INDIRECT("Sheet2!"&amp;"F"&amp;ROW())  =1,INDIRECT("Sheet1!"&amp;"Q"&amp;ROW()),VALUE("0"))))</f>
        <v>1</v>
      </c>
      <c r="N18" t="str">
        <f t="shared" ca="1" si="0"/>
        <v>2023/12/31</v>
      </c>
      <c r="AC18" cm="1">
        <f t="array" aca="1" ref="AC18" ca="1">IFERROR(IF(Sheet1!X18&lt;&gt;"",IF(Sheet1!X18=0.583333333333333,"14:00",Sheet1!X18),IF(AND(Sheet1!R18&lt;&gt;"",_xlfn.XLOOKUP(Sheet1!A18,INDIRECT("'[paichu.xlsx]Sheet1'!$A:$A"),INDIRECT("'[paichu.xlsx]Sheet1'!$G:$G"),"",0,1)&lt;&gt;""),_xlfn.XLOOKUP(Sheet1!A18,INDIRECT("'[paichu.xlsx]Sheet1'!$A:$A"),INDIRECT("'[paichu.xlsx]Sheet1'!$G:$G"),"",0,1),IF(AND(OR(発送日=0.583333333333333,発送日="14:00"),Sheet1!Q18&gt;=1),"14:00",IF(Sheet1!J18&gt;5,VALUE($AE$2),IF(AND(Sheet1!J18&lt;=5,Sheet1!J18&gt;=4),7,14))))),14)</f>
        <v>7</v>
      </c>
    </row>
    <row r="19" spans="1:29" x14ac:dyDescent="0.4">
      <c r="A19">
        <v>1023654530</v>
      </c>
      <c r="B19" t="s">
        <v>457</v>
      </c>
      <c r="C19" t="str">
        <f ca="1">IF(Sheet1!E19="上架●","S2",IF(Sheet5!G19="Y","S2","S1"))</f>
        <v>S2</v>
      </c>
      <c r="L19" cm="1">
        <f t="array" aca="1" ref="L1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7065</v>
      </c>
      <c r="M19" cm="1">
        <f t="array" aca="1" ref="M19" ca="1">IF(INDIRECT("Sheet1!"&amp;"E"&amp;ROW())  ="下架●",VALUE("0"),IF(OR(INDIRECT("Sheet1!"&amp;"E"&amp;ROW())  ="上架●",AND(INDIRECT("Sheet1!"&amp;"E"&amp;ROW())  ="問合●",VALUE(Sheet2!F19)=0)),VALUE("1"),IF(INDIRECT("Sheet2!"&amp;"F"&amp;ROW())  =1,INDIRECT("Sheet1!"&amp;"Q"&amp;ROW()),VALUE("0"))))</f>
        <v>1</v>
      </c>
      <c r="N19" t="str">
        <f t="shared" ca="1" si="0"/>
        <v>2023/12/31</v>
      </c>
      <c r="AC19" cm="1">
        <f t="array" aca="1" ref="AC19" ca="1">IFERROR(IF(Sheet1!X19&lt;&gt;"",IF(Sheet1!X19=0.583333333333333,"14:00",Sheet1!X19),IF(AND(Sheet1!R19&lt;&gt;"",_xlfn.XLOOKUP(Sheet1!A19,INDIRECT("'[paichu.xlsx]Sheet1'!$A:$A"),INDIRECT("'[paichu.xlsx]Sheet1'!$G:$G"),"",0,1)&lt;&gt;""),_xlfn.XLOOKUP(Sheet1!A19,INDIRECT("'[paichu.xlsx]Sheet1'!$A:$A"),INDIRECT("'[paichu.xlsx]Sheet1'!$G:$G"),"",0,1),IF(AND(OR(発送日=0.583333333333333,発送日="14:00"),Sheet1!Q19&gt;=1),"14:00",IF(Sheet1!J19&gt;5,VALUE($AE$2),IF(AND(Sheet1!J19&lt;=5,Sheet1!J19&gt;=4),7,14))))),14)</f>
        <v>7</v>
      </c>
    </row>
    <row r="20" spans="1:29" x14ac:dyDescent="0.4">
      <c r="A20">
        <v>1023654531</v>
      </c>
      <c r="B20" t="s">
        <v>459</v>
      </c>
      <c r="C20" t="str">
        <f ca="1">IF(Sheet1!E20="上架●","S2",IF(Sheet5!G20="Y","S2","S1"))</f>
        <v>S2</v>
      </c>
      <c r="L20" cm="1">
        <f t="array" aca="1" ref="L2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8114</v>
      </c>
      <c r="M20" cm="1">
        <f t="array" aca="1" ref="M20" ca="1">IF(INDIRECT("Sheet1!"&amp;"E"&amp;ROW())  ="下架●",VALUE("0"),IF(OR(INDIRECT("Sheet1!"&amp;"E"&amp;ROW())  ="上架●",AND(INDIRECT("Sheet1!"&amp;"E"&amp;ROW())  ="問合●",VALUE(Sheet2!F20)=0)),VALUE("1"),IF(INDIRECT("Sheet2!"&amp;"F"&amp;ROW())  =1,INDIRECT("Sheet1!"&amp;"Q"&amp;ROW()),VALUE("0"))))</f>
        <v>0</v>
      </c>
      <c r="N20" t="str">
        <f t="shared" ca="1" si="0"/>
        <v>2023/12/22</v>
      </c>
      <c r="AC20" cm="1">
        <f t="array" aca="1" ref="AC20" ca="1">IFERROR(IF(Sheet1!X20&lt;&gt;"",IF(Sheet1!X20=0.583333333333333,"14:00",Sheet1!X20),IF(AND(Sheet1!R20&lt;&gt;"",_xlfn.XLOOKUP(Sheet1!A20,INDIRECT("'[paichu.xlsx]Sheet1'!$A:$A"),INDIRECT("'[paichu.xlsx]Sheet1'!$G:$G"),"",0,1)&lt;&gt;""),_xlfn.XLOOKUP(Sheet1!A20,INDIRECT("'[paichu.xlsx]Sheet1'!$A:$A"),INDIRECT("'[paichu.xlsx]Sheet1'!$G:$G"),"",0,1),IF(AND(OR(発送日=0.583333333333333,発送日="14:00"),Sheet1!Q20&gt;=1),"14:00",IF(Sheet1!J20&gt;5,VALUE($AE$2),IF(AND(Sheet1!J20&lt;=5,Sheet1!J20&gt;=4),7,14))))),14)</f>
        <v>14</v>
      </c>
    </row>
    <row r="21" spans="1:29" x14ac:dyDescent="0.4">
      <c r="A21">
        <v>1023654532</v>
      </c>
      <c r="B21" t="s">
        <v>461</v>
      </c>
      <c r="C21" t="str">
        <f ca="1">IF(Sheet1!E21="上架●","S2",IF(Sheet5!G21="Y","S2","S1"))</f>
        <v>S2</v>
      </c>
      <c r="L21" cm="1">
        <f t="array" aca="1" ref="L2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8502</v>
      </c>
      <c r="M21" cm="1">
        <f t="array" aca="1" ref="M21" ca="1">IF(INDIRECT("Sheet1!"&amp;"E"&amp;ROW())  ="下架●",VALUE("0"),IF(OR(INDIRECT("Sheet1!"&amp;"E"&amp;ROW())  ="上架●",AND(INDIRECT("Sheet1!"&amp;"E"&amp;ROW())  ="問合●",VALUE(Sheet2!F21)=0)),VALUE("1"),IF(INDIRECT("Sheet2!"&amp;"F"&amp;ROW())  =1,INDIRECT("Sheet1!"&amp;"Q"&amp;ROW()),VALUE("0"))))</f>
        <v>0</v>
      </c>
      <c r="N21" t="str">
        <f t="shared" ca="1" si="0"/>
        <v>2023/12/31</v>
      </c>
      <c r="AC21" cm="1">
        <f t="array" aca="1" ref="AC21" ca="1">IFERROR(IF(Sheet1!X21&lt;&gt;"",IF(Sheet1!X21=0.583333333333333,"14:00",Sheet1!X21),IF(AND(Sheet1!R21&lt;&gt;"",_xlfn.XLOOKUP(Sheet1!A21,INDIRECT("'[paichu.xlsx]Sheet1'!$A:$A"),INDIRECT("'[paichu.xlsx]Sheet1'!$G:$G"),"",0,1)&lt;&gt;""),_xlfn.XLOOKUP(Sheet1!A21,INDIRECT("'[paichu.xlsx]Sheet1'!$A:$A"),INDIRECT("'[paichu.xlsx]Sheet1'!$G:$G"),"",0,1),IF(AND(OR(発送日=0.583333333333333,発送日="14:00"),Sheet1!Q21&gt;=1),"14:00",IF(Sheet1!J21&gt;5,VALUE($AE$2),IF(AND(Sheet1!J21&lt;=5,Sheet1!J21&gt;=4),7,14))))),14)</f>
        <v>14</v>
      </c>
    </row>
    <row r="22" spans="1:29" x14ac:dyDescent="0.4">
      <c r="A22">
        <v>1023654533</v>
      </c>
      <c r="B22" t="s">
        <v>463</v>
      </c>
      <c r="C22" t="str">
        <f ca="1">IF(Sheet1!E22="上架●","S2",IF(Sheet5!G22="Y","S2","S1"))</f>
        <v>S2</v>
      </c>
      <c r="L22" cm="1">
        <f t="array" aca="1" ref="L2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10967</v>
      </c>
      <c r="M22" cm="1">
        <f t="array" aca="1" ref="M22" ca="1">IF(INDIRECT("Sheet1!"&amp;"E"&amp;ROW())  ="下架●",VALUE("0"),IF(OR(INDIRECT("Sheet1!"&amp;"E"&amp;ROW())  ="上架●",AND(INDIRECT("Sheet1!"&amp;"E"&amp;ROW())  ="問合●",VALUE(Sheet2!F22)=0)),VALUE("1"),IF(INDIRECT("Sheet2!"&amp;"F"&amp;ROW())  =1,INDIRECT("Sheet1!"&amp;"Q"&amp;ROW()),VALUE("0"))))</f>
        <v>0</v>
      </c>
      <c r="N22" t="str">
        <f t="shared" ca="1" si="0"/>
        <v>2023/12/31</v>
      </c>
      <c r="AC22" cm="1">
        <f t="array" aca="1" ref="AC22" ca="1">IFERROR(IF(Sheet1!X22&lt;&gt;"",IF(Sheet1!X22=0.583333333333333,"14:00",Sheet1!X22),IF(AND(Sheet1!R22&lt;&gt;"",_xlfn.XLOOKUP(Sheet1!A22,INDIRECT("'[paichu.xlsx]Sheet1'!$A:$A"),INDIRECT("'[paichu.xlsx]Sheet1'!$G:$G"),"",0,1)&lt;&gt;""),_xlfn.XLOOKUP(Sheet1!A22,INDIRECT("'[paichu.xlsx]Sheet1'!$A:$A"),INDIRECT("'[paichu.xlsx]Sheet1'!$G:$G"),"",0,1),IF(AND(OR(発送日=0.583333333333333,発送日="14:00"),Sheet1!Q22&gt;=1),"14:00",IF(Sheet1!J22&gt;5,VALUE($AE$2),IF(AND(Sheet1!J22&lt;=5,Sheet1!J22&gt;=4),7,14))))),14)</f>
        <v>14</v>
      </c>
    </row>
    <row r="23" spans="1:29" x14ac:dyDescent="0.4">
      <c r="A23">
        <v>1023654534</v>
      </c>
      <c r="B23" t="s">
        <v>465</v>
      </c>
      <c r="C23" t="str">
        <f ca="1">IF(Sheet1!E23="上架●","S2",IF(Sheet5!G23="Y","S2","S1"))</f>
        <v>S2</v>
      </c>
      <c r="L23" cm="1">
        <f t="array" aca="1" ref="L2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15192</v>
      </c>
      <c r="M23" cm="1">
        <f t="array" aca="1" ref="M23" ca="1">IF(INDIRECT("Sheet1!"&amp;"E"&amp;ROW())  ="下架●",VALUE("0"),IF(OR(INDIRECT("Sheet1!"&amp;"E"&amp;ROW())  ="上架●",AND(INDIRECT("Sheet1!"&amp;"E"&amp;ROW())  ="問合●",VALUE(Sheet2!F23)=0)),VALUE("1"),IF(INDIRECT("Sheet2!"&amp;"F"&amp;ROW())  =1,INDIRECT("Sheet1!"&amp;"Q"&amp;ROW()),VALUE("0"))))</f>
        <v>0</v>
      </c>
      <c r="N23" t="str">
        <f t="shared" ca="1" si="0"/>
        <v>2023/12/22</v>
      </c>
      <c r="AC23" cm="1">
        <f t="array" aca="1" ref="AC23" ca="1">IFERROR(IF(Sheet1!X23&lt;&gt;"",IF(Sheet1!X23=0.583333333333333,"14:00",Sheet1!X23),IF(AND(Sheet1!R23&lt;&gt;"",_xlfn.XLOOKUP(Sheet1!A23,INDIRECT("'[paichu.xlsx]Sheet1'!$A:$A"),INDIRECT("'[paichu.xlsx]Sheet1'!$G:$G"),"",0,1)&lt;&gt;""),_xlfn.XLOOKUP(Sheet1!A23,INDIRECT("'[paichu.xlsx]Sheet1'!$A:$A"),INDIRECT("'[paichu.xlsx]Sheet1'!$G:$G"),"",0,1),IF(AND(OR(発送日=0.583333333333333,発送日="14:00"),Sheet1!Q23&gt;=1),"14:00",IF(Sheet1!J23&gt;5,VALUE($AE$2),IF(AND(Sheet1!J23&lt;=5,Sheet1!J23&gt;=4),7,14))))),14)</f>
        <v>14</v>
      </c>
    </row>
    <row r="24" spans="1:29" x14ac:dyDescent="0.4">
      <c r="A24">
        <v>1023654535</v>
      </c>
      <c r="B24" t="s">
        <v>467</v>
      </c>
      <c r="C24" t="str">
        <f ca="1">IF(Sheet1!E24="上架●","S2",IF(Sheet5!G24="Y","S2","S1"))</f>
        <v>S2</v>
      </c>
      <c r="L24" cm="1">
        <f t="array" aca="1" ref="L2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5565</v>
      </c>
      <c r="M24" cm="1">
        <f t="array" aca="1" ref="M24" ca="1">IF(INDIRECT("Sheet1!"&amp;"E"&amp;ROW())  ="下架●",VALUE("0"),IF(OR(INDIRECT("Sheet1!"&amp;"E"&amp;ROW())  ="上架●",AND(INDIRECT("Sheet1!"&amp;"E"&amp;ROW())  ="問合●",VALUE(Sheet2!F24)=0)),VALUE("1"),IF(INDIRECT("Sheet2!"&amp;"F"&amp;ROW())  =1,INDIRECT("Sheet1!"&amp;"Q"&amp;ROW()),VALUE("0"))))</f>
        <v>1</v>
      </c>
      <c r="N24" t="str">
        <f t="shared" ca="1" si="0"/>
        <v>2023/12/31</v>
      </c>
      <c r="AC24" cm="1">
        <f t="array" aca="1" ref="AC24" ca="1">IFERROR(IF(Sheet1!X24&lt;&gt;"",IF(Sheet1!X24=0.583333333333333,"14:00",Sheet1!X24),IF(AND(Sheet1!R24&lt;&gt;"",_xlfn.XLOOKUP(Sheet1!A24,INDIRECT("'[paichu.xlsx]Sheet1'!$A:$A"),INDIRECT("'[paichu.xlsx]Sheet1'!$G:$G"),"",0,1)&lt;&gt;""),_xlfn.XLOOKUP(Sheet1!A24,INDIRECT("'[paichu.xlsx]Sheet1'!$A:$A"),INDIRECT("'[paichu.xlsx]Sheet1'!$G:$G"),"",0,1),IF(AND(OR(発送日=0.583333333333333,発送日="14:00"),Sheet1!Q24&gt;=1),"14:00",IF(Sheet1!J24&gt;5,VALUE($AE$2),IF(AND(Sheet1!J24&lt;=5,Sheet1!J24&gt;=4),7,14))))),14)</f>
        <v>3</v>
      </c>
    </row>
    <row r="25" spans="1:29" x14ac:dyDescent="0.4">
      <c r="A25">
        <v>1023654536</v>
      </c>
      <c r="B25" t="s">
        <v>469</v>
      </c>
      <c r="C25" t="str">
        <f ca="1">IF(Sheet1!E25="上架●","S2",IF(Sheet5!G25="Y","S2","S1"))</f>
        <v>S2</v>
      </c>
      <c r="L25" cm="1">
        <f t="array" aca="1" ref="L2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3978</v>
      </c>
      <c r="M25" cm="1">
        <f t="array" aca="1" ref="M25" ca="1">IF(INDIRECT("Sheet1!"&amp;"E"&amp;ROW())  ="下架●",VALUE("0"),IF(OR(INDIRECT("Sheet1!"&amp;"E"&amp;ROW())  ="上架●",AND(INDIRECT("Sheet1!"&amp;"E"&amp;ROW())  ="問合●",VALUE(Sheet2!F25)=0)),VALUE("1"),IF(INDIRECT("Sheet2!"&amp;"F"&amp;ROW())  =1,INDIRECT("Sheet1!"&amp;"Q"&amp;ROW()),VALUE("0"))))</f>
        <v>1</v>
      </c>
      <c r="N25" t="str">
        <f t="shared" ca="1" si="0"/>
        <v>2023/12/31</v>
      </c>
      <c r="AC25" cm="1">
        <f t="array" aca="1" ref="AC25" ca="1">IFERROR(IF(Sheet1!X25&lt;&gt;"",IF(Sheet1!X25=0.583333333333333,"14:00",Sheet1!X25),IF(AND(Sheet1!R25&lt;&gt;"",_xlfn.XLOOKUP(Sheet1!A25,INDIRECT("'[paichu.xlsx]Sheet1'!$A:$A"),INDIRECT("'[paichu.xlsx]Sheet1'!$G:$G"),"",0,1)&lt;&gt;""),_xlfn.XLOOKUP(Sheet1!A25,INDIRECT("'[paichu.xlsx]Sheet1'!$A:$A"),INDIRECT("'[paichu.xlsx]Sheet1'!$G:$G"),"",0,1),IF(AND(OR(発送日=0.583333333333333,発送日="14:00"),Sheet1!Q25&gt;=1),"14:00",IF(Sheet1!J25&gt;5,VALUE($AE$2),IF(AND(Sheet1!J25&lt;=5,Sheet1!J25&gt;=4),7,14))))),14)</f>
        <v>3</v>
      </c>
    </row>
    <row r="26" spans="1:29" x14ac:dyDescent="0.4">
      <c r="A26">
        <v>1023654537</v>
      </c>
      <c r="B26" t="s">
        <v>471</v>
      </c>
      <c r="C26" t="str">
        <f ca="1">IF(Sheet1!E26="上架●","S2",IF(Sheet5!G26="Y","S2","S1"))</f>
        <v>S2</v>
      </c>
      <c r="L26" cm="1">
        <f t="array" aca="1" ref="L2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4307</v>
      </c>
      <c r="M26" cm="1">
        <f t="array" aca="1" ref="M26" ca="1">IF(INDIRECT("Sheet1!"&amp;"E"&amp;ROW())  ="下架●",VALUE("0"),IF(OR(INDIRECT("Sheet1!"&amp;"E"&amp;ROW())  ="上架●",AND(INDIRECT("Sheet1!"&amp;"E"&amp;ROW())  ="問合●",VALUE(Sheet2!F26)=0)),VALUE("1"),IF(INDIRECT("Sheet2!"&amp;"F"&amp;ROW())  =1,INDIRECT("Sheet1!"&amp;"Q"&amp;ROW()),VALUE("0"))))</f>
        <v>1</v>
      </c>
      <c r="N26" t="str">
        <f t="shared" ca="1" si="0"/>
        <v>2023/12/31</v>
      </c>
      <c r="AC26" cm="1">
        <f t="array" aca="1" ref="AC26" ca="1">IFERROR(IF(Sheet1!X26&lt;&gt;"",IF(Sheet1!X26=0.583333333333333,"14:00",Sheet1!X26),IF(AND(Sheet1!R26&lt;&gt;"",_xlfn.XLOOKUP(Sheet1!A26,INDIRECT("'[paichu.xlsx]Sheet1'!$A:$A"),INDIRECT("'[paichu.xlsx]Sheet1'!$G:$G"),"",0,1)&lt;&gt;""),_xlfn.XLOOKUP(Sheet1!A26,INDIRECT("'[paichu.xlsx]Sheet1'!$A:$A"),INDIRECT("'[paichu.xlsx]Sheet1'!$G:$G"),"",0,1),IF(AND(OR(発送日=0.583333333333333,発送日="14:00"),Sheet1!Q26&gt;=1),"14:00",IF(Sheet1!J26&gt;5,VALUE($AE$2),IF(AND(Sheet1!J26&lt;=5,Sheet1!J26&gt;=4),7,14))))),14)</f>
        <v>7</v>
      </c>
    </row>
    <row r="27" spans="1:29" x14ac:dyDescent="0.4">
      <c r="A27">
        <v>1023654538</v>
      </c>
      <c r="B27" t="s">
        <v>473</v>
      </c>
      <c r="C27" t="str">
        <f ca="1">IF(Sheet1!E27="上架●","S2",IF(Sheet5!G27="Y","S2","S1"))</f>
        <v>S2</v>
      </c>
      <c r="L27" cm="1">
        <f t="array" aca="1" ref="L2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7032</v>
      </c>
      <c r="M27" cm="1">
        <f t="array" aca="1" ref="M27" ca="1">IF(INDIRECT("Sheet1!"&amp;"E"&amp;ROW())  ="下架●",VALUE("0"),IF(OR(INDIRECT("Sheet1!"&amp;"E"&amp;ROW())  ="上架●",AND(INDIRECT("Sheet1!"&amp;"E"&amp;ROW())  ="問合●",VALUE(Sheet2!F27)=0)),VALUE("1"),IF(INDIRECT("Sheet2!"&amp;"F"&amp;ROW())  =1,INDIRECT("Sheet1!"&amp;"Q"&amp;ROW()),VALUE("0"))))</f>
        <v>1</v>
      </c>
      <c r="N27" t="str">
        <f t="shared" ca="1" si="0"/>
        <v>2023/12/31</v>
      </c>
      <c r="AC27" cm="1">
        <f t="array" aca="1" ref="AC27" ca="1">IFERROR(IF(Sheet1!X27&lt;&gt;"",IF(Sheet1!X27=0.583333333333333,"14:00",Sheet1!X27),IF(AND(Sheet1!R27&lt;&gt;"",_xlfn.XLOOKUP(Sheet1!A27,INDIRECT("'[paichu.xlsx]Sheet1'!$A:$A"),INDIRECT("'[paichu.xlsx]Sheet1'!$G:$G"),"",0,1)&lt;&gt;""),_xlfn.XLOOKUP(Sheet1!A27,INDIRECT("'[paichu.xlsx]Sheet1'!$A:$A"),INDIRECT("'[paichu.xlsx]Sheet1'!$G:$G"),"",0,1),IF(AND(OR(発送日=0.583333333333333,発送日="14:00"),Sheet1!Q27&gt;=1),"14:00",IF(Sheet1!J27&gt;5,VALUE($AE$2),IF(AND(Sheet1!J27&lt;=5,Sheet1!J27&gt;=4),7,14))))),14)</f>
        <v>3</v>
      </c>
    </row>
    <row r="28" spans="1:29" x14ac:dyDescent="0.4">
      <c r="A28">
        <v>1023654539</v>
      </c>
      <c r="B28" t="s">
        <v>475</v>
      </c>
      <c r="C28" t="str">
        <f ca="1">IF(Sheet1!E28="上架●","S2",IF(Sheet5!G28="Y","S2","S1"))</f>
        <v>S2</v>
      </c>
      <c r="L28" cm="1">
        <f t="array" aca="1" ref="L2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4263</v>
      </c>
      <c r="M28" cm="1">
        <f t="array" aca="1" ref="M28" ca="1">IF(INDIRECT("Sheet1!"&amp;"E"&amp;ROW())  ="下架●",VALUE("0"),IF(OR(INDIRECT("Sheet1!"&amp;"E"&amp;ROW())  ="上架●",AND(INDIRECT("Sheet1!"&amp;"E"&amp;ROW())  ="問合●",VALUE(Sheet2!F28)=0)),VALUE("1"),IF(INDIRECT("Sheet2!"&amp;"F"&amp;ROW())  =1,INDIRECT("Sheet1!"&amp;"Q"&amp;ROW()),VALUE("0"))))</f>
        <v>1</v>
      </c>
      <c r="N28" t="str">
        <f t="shared" ca="1" si="0"/>
        <v>2023/12/31</v>
      </c>
      <c r="AC28" cm="1">
        <f t="array" aca="1" ref="AC28" ca="1">IFERROR(IF(Sheet1!X28&lt;&gt;"",IF(Sheet1!X28=0.583333333333333,"14:00",Sheet1!X28),IF(AND(Sheet1!R28&lt;&gt;"",_xlfn.XLOOKUP(Sheet1!A28,INDIRECT("'[paichu.xlsx]Sheet1'!$A:$A"),INDIRECT("'[paichu.xlsx]Sheet1'!$G:$G"),"",0,1)&lt;&gt;""),_xlfn.XLOOKUP(Sheet1!A28,INDIRECT("'[paichu.xlsx]Sheet1'!$A:$A"),INDIRECT("'[paichu.xlsx]Sheet1'!$G:$G"),"",0,1),IF(AND(OR(発送日=0.583333333333333,発送日="14:00"),Sheet1!Q28&gt;=1),"14:00",IF(Sheet1!J28&gt;5,VALUE($AE$2),IF(AND(Sheet1!J28&lt;=5,Sheet1!J28&gt;=4),7,14))))),14)</f>
        <v>14</v>
      </c>
    </row>
    <row r="29" spans="1:29" x14ac:dyDescent="0.4">
      <c r="A29">
        <v>1023654540</v>
      </c>
      <c r="B29" t="s">
        <v>477</v>
      </c>
      <c r="C29" t="str">
        <f ca="1">IF(Sheet1!E29="上架●","S2",IF(Sheet5!G29="Y","S2","S1"))</f>
        <v>S2</v>
      </c>
      <c r="L29" cm="1">
        <f t="array" aca="1" ref="L2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6076</v>
      </c>
      <c r="M29" cm="1">
        <f t="array" aca="1" ref="M29" ca="1">IF(INDIRECT("Sheet1!"&amp;"E"&amp;ROW())  ="下架●",VALUE("0"),IF(OR(INDIRECT("Sheet1!"&amp;"E"&amp;ROW())  ="上架●",AND(INDIRECT("Sheet1!"&amp;"E"&amp;ROW())  ="問合●",VALUE(Sheet2!F29)=0)),VALUE("1"),IF(INDIRECT("Sheet2!"&amp;"F"&amp;ROW())  =1,INDIRECT("Sheet1!"&amp;"Q"&amp;ROW()),VALUE("0"))))</f>
        <v>1</v>
      </c>
      <c r="N29" t="str">
        <f t="shared" ca="1" si="0"/>
        <v>2023/12/31</v>
      </c>
      <c r="AC29" cm="1">
        <f t="array" aca="1" ref="AC29" ca="1">IFERROR(IF(Sheet1!X29&lt;&gt;"",IF(Sheet1!X29=0.583333333333333,"14:00",Sheet1!X29),IF(AND(Sheet1!R29&lt;&gt;"",_xlfn.XLOOKUP(Sheet1!A29,INDIRECT("'[paichu.xlsx]Sheet1'!$A:$A"),INDIRECT("'[paichu.xlsx]Sheet1'!$G:$G"),"",0,1)&lt;&gt;""),_xlfn.XLOOKUP(Sheet1!A29,INDIRECT("'[paichu.xlsx]Sheet1'!$A:$A"),INDIRECT("'[paichu.xlsx]Sheet1'!$G:$G"),"",0,1),IF(AND(OR(発送日=0.583333333333333,発送日="14:00"),Sheet1!Q29&gt;=1),"14:00",IF(Sheet1!J29&gt;5,VALUE($AE$2),IF(AND(Sheet1!J29&lt;=5,Sheet1!J29&gt;=4),7,14))))),14)</f>
        <v>3</v>
      </c>
    </row>
    <row r="30" spans="1:29" x14ac:dyDescent="0.4">
      <c r="A30">
        <v>1023654541</v>
      </c>
      <c r="B30" t="s">
        <v>479</v>
      </c>
      <c r="C30" t="str">
        <f ca="1">IF(Sheet1!E30="上架●","S2",IF(Sheet5!G30="Y","S2","S1"))</f>
        <v>S2</v>
      </c>
      <c r="L30" cm="1">
        <f t="array" aca="1" ref="L3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7989</v>
      </c>
      <c r="M30" cm="1">
        <f t="array" aca="1" ref="M30" ca="1">IF(INDIRECT("Sheet1!"&amp;"E"&amp;ROW())  ="下架●",VALUE("0"),IF(OR(INDIRECT("Sheet1!"&amp;"E"&amp;ROW())  ="上架●",AND(INDIRECT("Sheet1!"&amp;"E"&amp;ROW())  ="問合●",VALUE(Sheet2!F30)=0)),VALUE("1"),IF(INDIRECT("Sheet2!"&amp;"F"&amp;ROW())  =1,INDIRECT("Sheet1!"&amp;"Q"&amp;ROW()),VALUE("0"))))</f>
        <v>1</v>
      </c>
      <c r="N30" t="str">
        <f t="shared" ca="1" si="0"/>
        <v>2023/12/31</v>
      </c>
      <c r="AC30" cm="1">
        <f t="array" aca="1" ref="AC30" ca="1">IFERROR(IF(Sheet1!X30&lt;&gt;"",IF(Sheet1!X30=0.583333333333333,"14:00",Sheet1!X30),IF(AND(Sheet1!R30&lt;&gt;"",_xlfn.XLOOKUP(Sheet1!A30,INDIRECT("'[paichu.xlsx]Sheet1'!$A:$A"),INDIRECT("'[paichu.xlsx]Sheet1'!$G:$G"),"",0,1)&lt;&gt;""),_xlfn.XLOOKUP(Sheet1!A30,INDIRECT("'[paichu.xlsx]Sheet1'!$A:$A"),INDIRECT("'[paichu.xlsx]Sheet1'!$G:$G"),"",0,1),IF(AND(OR(発送日=0.583333333333333,発送日="14:00"),Sheet1!Q30&gt;=1),"14:00",IF(Sheet1!J30&gt;5,VALUE($AE$2),IF(AND(Sheet1!J30&lt;=5,Sheet1!J30&gt;=4),7,14))))),14)</f>
        <v>3</v>
      </c>
    </row>
    <row r="31" spans="1:29" x14ac:dyDescent="0.4">
      <c r="A31">
        <v>1023654542</v>
      </c>
      <c r="B31" t="s">
        <v>481</v>
      </c>
      <c r="C31" t="str">
        <f ca="1">IF(Sheet1!E31="上架●","S2",IF(Sheet5!G31="Y","S2","S1"))</f>
        <v>S2</v>
      </c>
      <c r="L31" cm="1">
        <f t="array" aca="1" ref="L3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4260</v>
      </c>
      <c r="M31" cm="1">
        <f t="array" aca="1" ref="M31" ca="1">IF(INDIRECT("Sheet1!"&amp;"E"&amp;ROW())  ="下架●",VALUE("0"),IF(OR(INDIRECT("Sheet1!"&amp;"E"&amp;ROW())  ="上架●",AND(INDIRECT("Sheet1!"&amp;"E"&amp;ROW())  ="問合●",VALUE(Sheet2!F31)=0)),VALUE("1"),IF(INDIRECT("Sheet2!"&amp;"F"&amp;ROW())  =1,INDIRECT("Sheet1!"&amp;"Q"&amp;ROW()),VALUE("0"))))</f>
        <v>1</v>
      </c>
      <c r="N31" t="str">
        <f t="shared" ca="1" si="0"/>
        <v>2023/12/31</v>
      </c>
      <c r="AC31" cm="1">
        <f t="array" aca="1" ref="AC31" ca="1">IFERROR(IF(Sheet1!X31&lt;&gt;"",IF(Sheet1!X31=0.583333333333333,"14:00",Sheet1!X31),IF(AND(Sheet1!R31&lt;&gt;"",_xlfn.XLOOKUP(Sheet1!A31,INDIRECT("'[paichu.xlsx]Sheet1'!$A:$A"),INDIRECT("'[paichu.xlsx]Sheet1'!$G:$G"),"",0,1)&lt;&gt;""),_xlfn.XLOOKUP(Sheet1!A31,INDIRECT("'[paichu.xlsx]Sheet1'!$A:$A"),INDIRECT("'[paichu.xlsx]Sheet1'!$G:$G"),"",0,1),IF(AND(OR(発送日=0.583333333333333,発送日="14:00"),Sheet1!Q31&gt;=1),"14:00",IF(Sheet1!J31&gt;5,VALUE($AE$2),IF(AND(Sheet1!J31&lt;=5,Sheet1!J31&gt;=4),7,14))))),14)</f>
        <v>3</v>
      </c>
    </row>
    <row r="32" spans="1:29" x14ac:dyDescent="0.4">
      <c r="A32">
        <v>1023654543</v>
      </c>
      <c r="B32" t="s">
        <v>483</v>
      </c>
      <c r="C32" t="str">
        <f ca="1">IF(Sheet1!E32="上架●","S2",IF(Sheet5!G32="Y","S2","S1"))</f>
        <v>S2</v>
      </c>
      <c r="L32" cm="1">
        <f t="array" aca="1" ref="L3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5619</v>
      </c>
      <c r="M32" cm="1">
        <f t="array" aca="1" ref="M32" ca="1">IF(INDIRECT("Sheet1!"&amp;"E"&amp;ROW())  ="下架●",VALUE("0"),IF(OR(INDIRECT("Sheet1!"&amp;"E"&amp;ROW())  ="上架●",AND(INDIRECT("Sheet1!"&amp;"E"&amp;ROW())  ="問合●",VALUE(Sheet2!F32)=0)),VALUE("1"),IF(INDIRECT("Sheet2!"&amp;"F"&amp;ROW())  =1,INDIRECT("Sheet1!"&amp;"Q"&amp;ROW()),VALUE("0"))))</f>
        <v>1</v>
      </c>
      <c r="N32" t="str">
        <f t="shared" ca="1" si="0"/>
        <v>2023/12/31</v>
      </c>
      <c r="AC32" cm="1">
        <f t="array" aca="1" ref="AC32" ca="1">IFERROR(IF(Sheet1!X32&lt;&gt;"",IF(Sheet1!X32=0.583333333333333,"14:00",Sheet1!X32),IF(AND(Sheet1!R32&lt;&gt;"",_xlfn.XLOOKUP(Sheet1!A32,INDIRECT("'[paichu.xlsx]Sheet1'!$A:$A"),INDIRECT("'[paichu.xlsx]Sheet1'!$G:$G"),"",0,1)&lt;&gt;""),_xlfn.XLOOKUP(Sheet1!A32,INDIRECT("'[paichu.xlsx]Sheet1'!$A:$A"),INDIRECT("'[paichu.xlsx]Sheet1'!$G:$G"),"",0,1),IF(AND(OR(発送日=0.583333333333333,発送日="14:00"),Sheet1!Q32&gt;=1),"14:00",IF(Sheet1!J32&gt;5,VALUE($AE$2),IF(AND(Sheet1!J32&lt;=5,Sheet1!J32&gt;=4),7,14))))),14)</f>
        <v>3</v>
      </c>
    </row>
    <row r="33" spans="1:29" x14ac:dyDescent="0.4">
      <c r="A33">
        <v>1023654545</v>
      </c>
      <c r="B33" t="s">
        <v>485</v>
      </c>
      <c r="C33" t="str">
        <f ca="1">IF(Sheet1!E33="上架●","S2",IF(Sheet5!G33="Y","S2","S1"))</f>
        <v>S2</v>
      </c>
      <c r="L33" cm="1">
        <f t="array" aca="1" ref="L3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7032</v>
      </c>
      <c r="M33" cm="1">
        <f t="array" aca="1" ref="M33" ca="1">IF(INDIRECT("Sheet1!"&amp;"E"&amp;ROW())  ="下架●",VALUE("0"),IF(OR(INDIRECT("Sheet1!"&amp;"E"&amp;ROW())  ="上架●",AND(INDIRECT("Sheet1!"&amp;"E"&amp;ROW())  ="問合●",VALUE(Sheet2!F33)=0)),VALUE("1"),IF(INDIRECT("Sheet2!"&amp;"F"&amp;ROW())  =1,INDIRECT("Sheet1!"&amp;"Q"&amp;ROW()),VALUE("0"))))</f>
        <v>1</v>
      </c>
      <c r="N33" t="str">
        <f t="shared" ca="1" si="0"/>
        <v>2023/12/31</v>
      </c>
      <c r="AC33" cm="1">
        <f t="array" aca="1" ref="AC33" ca="1">IFERROR(IF(Sheet1!X33&lt;&gt;"",IF(Sheet1!X33=0.583333333333333,"14:00",Sheet1!X33),IF(AND(Sheet1!R33&lt;&gt;"",_xlfn.XLOOKUP(Sheet1!A33,INDIRECT("'[paichu.xlsx]Sheet1'!$A:$A"),INDIRECT("'[paichu.xlsx]Sheet1'!$G:$G"),"",0,1)&lt;&gt;""),_xlfn.XLOOKUP(Sheet1!A33,INDIRECT("'[paichu.xlsx]Sheet1'!$A:$A"),INDIRECT("'[paichu.xlsx]Sheet1'!$G:$G"),"",0,1),IF(AND(OR(発送日=0.583333333333333,発送日="14:00"),Sheet1!Q33&gt;=1),"14:00",IF(Sheet1!J33&gt;5,VALUE($AE$2),IF(AND(Sheet1!J33&lt;=5,Sheet1!J33&gt;=4),7,14))))),14)</f>
        <v>3</v>
      </c>
    </row>
    <row r="34" spans="1:29" x14ac:dyDescent="0.4">
      <c r="A34">
        <v>1023654544</v>
      </c>
      <c r="B34" t="s">
        <v>487</v>
      </c>
      <c r="C34" t="str">
        <f ca="1">IF(Sheet1!E34="上架●","S2",IF(Sheet5!G34="Y","S2","S1"))</f>
        <v>S2</v>
      </c>
      <c r="L34" cm="1">
        <f t="array" aca="1" ref="L3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7652</v>
      </c>
      <c r="M34" cm="1">
        <f t="array" aca="1" ref="M34" ca="1">IF(INDIRECT("Sheet1!"&amp;"E"&amp;ROW())  ="下架●",VALUE("0"),IF(OR(INDIRECT("Sheet1!"&amp;"E"&amp;ROW())  ="上架●",AND(INDIRECT("Sheet1!"&amp;"E"&amp;ROW())  ="問合●",VALUE(Sheet2!F34)=0)),VALUE("1"),IF(INDIRECT("Sheet2!"&amp;"F"&amp;ROW())  =1,INDIRECT("Sheet1!"&amp;"Q"&amp;ROW()),VALUE("0"))))</f>
        <v>1</v>
      </c>
      <c r="N34" t="str">
        <f t="shared" ca="1" si="0"/>
        <v>2023/12/31</v>
      </c>
      <c r="AC34" cm="1">
        <f t="array" aca="1" ref="AC34" ca="1">IFERROR(IF(Sheet1!X34&lt;&gt;"",IF(Sheet1!X34=0.583333333333333,"14:00",Sheet1!X34),IF(AND(Sheet1!R34&lt;&gt;"",_xlfn.XLOOKUP(Sheet1!A34,INDIRECT("'[paichu.xlsx]Sheet1'!$A:$A"),INDIRECT("'[paichu.xlsx]Sheet1'!$G:$G"),"",0,1)&lt;&gt;""),_xlfn.XLOOKUP(Sheet1!A34,INDIRECT("'[paichu.xlsx]Sheet1'!$A:$A"),INDIRECT("'[paichu.xlsx]Sheet1'!$G:$G"),"",0,1),IF(AND(OR(発送日=0.583333333333333,発送日="14:00"),Sheet1!Q34&gt;=1),"14:00",IF(Sheet1!J34&gt;5,VALUE($AE$2),IF(AND(Sheet1!J34&lt;=5,Sheet1!J34&gt;=4),7,14))))),14)</f>
        <v>3</v>
      </c>
    </row>
    <row r="35" spans="1:29" x14ac:dyDescent="0.4">
      <c r="A35">
        <v>1023654546</v>
      </c>
      <c r="B35" t="s">
        <v>489</v>
      </c>
      <c r="C35" t="str">
        <f ca="1">IF(Sheet1!E35="上架●","S2",IF(Sheet5!G35="Y","S2","S1"))</f>
        <v>S2</v>
      </c>
      <c r="L35" cm="1">
        <f t="array" aca="1" ref="L3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7815</v>
      </c>
      <c r="M35" cm="1">
        <f t="array" aca="1" ref="M35" ca="1">IF(INDIRECT("Sheet1!"&amp;"E"&amp;ROW())  ="下架●",VALUE("0"),IF(OR(INDIRECT("Sheet1!"&amp;"E"&amp;ROW())  ="上架●",AND(INDIRECT("Sheet1!"&amp;"E"&amp;ROW())  ="問合●",VALUE(Sheet2!F35)=0)),VALUE("1"),IF(INDIRECT("Sheet2!"&amp;"F"&amp;ROW())  =1,INDIRECT("Sheet1!"&amp;"Q"&amp;ROW()),VALUE("0"))))</f>
        <v>1</v>
      </c>
      <c r="N35" t="str">
        <f t="shared" ca="1" si="0"/>
        <v>2023/12/31</v>
      </c>
      <c r="AC35" cm="1">
        <f t="array" aca="1" ref="AC35" ca="1">IFERROR(IF(Sheet1!X35&lt;&gt;"",IF(Sheet1!X35=0.583333333333333,"14:00",Sheet1!X35),IF(AND(Sheet1!R35&lt;&gt;"",_xlfn.XLOOKUP(Sheet1!A35,INDIRECT("'[paichu.xlsx]Sheet1'!$A:$A"),INDIRECT("'[paichu.xlsx]Sheet1'!$G:$G"),"",0,1)&lt;&gt;""),_xlfn.XLOOKUP(Sheet1!A35,INDIRECT("'[paichu.xlsx]Sheet1'!$A:$A"),INDIRECT("'[paichu.xlsx]Sheet1'!$G:$G"),"",0,1),IF(AND(OR(発送日=0.583333333333333,発送日="14:00"),Sheet1!Q35&gt;=1),"14:00",IF(Sheet1!J35&gt;5,VALUE($AE$2),IF(AND(Sheet1!J35&lt;=5,Sheet1!J35&gt;=4),7,14))))),14)</f>
        <v>3</v>
      </c>
    </row>
    <row r="36" spans="1:29" x14ac:dyDescent="0.4">
      <c r="A36">
        <v>1023654547</v>
      </c>
      <c r="B36" t="s">
        <v>491</v>
      </c>
      <c r="C36" t="str">
        <f ca="1">IF(Sheet1!E36="上架●","S2",IF(Sheet5!G36="Y","S2","S1"))</f>
        <v>S2</v>
      </c>
      <c r="L36" cm="1">
        <f t="array" aca="1" ref="L3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7967</v>
      </c>
      <c r="M36" cm="1">
        <f t="array" aca="1" ref="M36" ca="1">IF(INDIRECT("Sheet1!"&amp;"E"&amp;ROW())  ="下架●",VALUE("0"),IF(OR(INDIRECT("Sheet1!"&amp;"E"&amp;ROW())  ="上架●",AND(INDIRECT("Sheet1!"&amp;"E"&amp;ROW())  ="問合●",VALUE(Sheet2!F36)=0)),VALUE("1"),IF(INDIRECT("Sheet2!"&amp;"F"&amp;ROW())  =1,INDIRECT("Sheet1!"&amp;"Q"&amp;ROW()),VALUE("0"))))</f>
        <v>1</v>
      </c>
      <c r="N36" t="str">
        <f t="shared" ca="1" si="0"/>
        <v>2023/12/31</v>
      </c>
      <c r="AC36" cm="1">
        <f t="array" aca="1" ref="AC36" ca="1">IFERROR(IF(Sheet1!X36&lt;&gt;"",IF(Sheet1!X36=0.583333333333333,"14:00",Sheet1!X36),IF(AND(Sheet1!R36&lt;&gt;"",_xlfn.XLOOKUP(Sheet1!A36,INDIRECT("'[paichu.xlsx]Sheet1'!$A:$A"),INDIRECT("'[paichu.xlsx]Sheet1'!$G:$G"),"",0,1)&lt;&gt;""),_xlfn.XLOOKUP(Sheet1!A36,INDIRECT("'[paichu.xlsx]Sheet1'!$A:$A"),INDIRECT("'[paichu.xlsx]Sheet1'!$G:$G"),"",0,1),IF(AND(OR(発送日=0.583333333333333,発送日="14:00"),Sheet1!Q36&gt;=1),"14:00",IF(Sheet1!J36&gt;5,VALUE($AE$2),IF(AND(Sheet1!J36&lt;=5,Sheet1!J36&gt;=4),7,14))))),14)</f>
        <v>3</v>
      </c>
    </row>
    <row r="37" spans="1:29" x14ac:dyDescent="0.4">
      <c r="A37">
        <v>1023654548</v>
      </c>
      <c r="B37" t="s">
        <v>493</v>
      </c>
      <c r="C37" t="str">
        <f ca="1">IF(Sheet1!E37="上架●","S2",IF(Sheet5!G37="Y","S2","S1"))</f>
        <v>S2</v>
      </c>
      <c r="L37" cm="1">
        <f t="array" aca="1" ref="L3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10467</v>
      </c>
      <c r="M37" cm="1">
        <f t="array" aca="1" ref="M37" ca="1">IF(INDIRECT("Sheet1!"&amp;"E"&amp;ROW())  ="下架●",VALUE("0"),IF(OR(INDIRECT("Sheet1!"&amp;"E"&amp;ROW())  ="上架●",AND(INDIRECT("Sheet1!"&amp;"E"&amp;ROW())  ="問合●",VALUE(Sheet2!F37)=0)),VALUE("1"),IF(INDIRECT("Sheet2!"&amp;"F"&amp;ROW())  =1,INDIRECT("Sheet1!"&amp;"Q"&amp;ROW()),VALUE("0"))))</f>
        <v>1</v>
      </c>
      <c r="N37" t="str">
        <f t="shared" ca="1" si="0"/>
        <v>2023/12/31</v>
      </c>
      <c r="AC37" cm="1">
        <f t="array" aca="1" ref="AC37" ca="1">IFERROR(IF(Sheet1!X37&lt;&gt;"",IF(Sheet1!X37=0.583333333333333,"14:00",Sheet1!X37),IF(AND(Sheet1!R37&lt;&gt;"",_xlfn.XLOOKUP(Sheet1!A37,INDIRECT("'[paichu.xlsx]Sheet1'!$A:$A"),INDIRECT("'[paichu.xlsx]Sheet1'!$G:$G"),"",0,1)&lt;&gt;""),_xlfn.XLOOKUP(Sheet1!A37,INDIRECT("'[paichu.xlsx]Sheet1'!$A:$A"),INDIRECT("'[paichu.xlsx]Sheet1'!$G:$G"),"",0,1),IF(AND(OR(発送日=0.583333333333333,発送日="14:00"),Sheet1!Q37&gt;=1),"14:00",IF(Sheet1!J37&gt;5,VALUE($AE$2),IF(AND(Sheet1!J37&lt;=5,Sheet1!J37&gt;=4),7,14))))),14)</f>
        <v>3</v>
      </c>
    </row>
    <row r="38" spans="1:29" x14ac:dyDescent="0.4">
      <c r="A38">
        <v>1023654549</v>
      </c>
      <c r="B38" t="s">
        <v>495</v>
      </c>
      <c r="C38" t="str">
        <f ca="1">IF(Sheet1!E38="上架●","S2",IF(Sheet5!G38="Y","S2","S1"))</f>
        <v>S2</v>
      </c>
      <c r="L38" cm="1">
        <f t="array" aca="1" ref="L3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10913</v>
      </c>
      <c r="M38" cm="1">
        <f t="array" aca="1" ref="M38" ca="1">IF(INDIRECT("Sheet1!"&amp;"E"&amp;ROW())  ="下架●",VALUE("0"),IF(OR(INDIRECT("Sheet1!"&amp;"E"&amp;ROW())  ="上架●",AND(INDIRECT("Sheet1!"&amp;"E"&amp;ROW())  ="問合●",VALUE(Sheet2!F38)=0)),VALUE("1"),IF(INDIRECT("Sheet2!"&amp;"F"&amp;ROW())  =1,INDIRECT("Sheet1!"&amp;"Q"&amp;ROW()),VALUE("0"))))</f>
        <v>1</v>
      </c>
      <c r="N38" t="str">
        <f t="shared" ca="1" si="0"/>
        <v>2023/12/31</v>
      </c>
      <c r="AC38" cm="1">
        <f t="array" aca="1" ref="AC38" ca="1">IFERROR(IF(Sheet1!X38&lt;&gt;"",IF(Sheet1!X38=0.583333333333333,"14:00",Sheet1!X38),IF(AND(Sheet1!R38&lt;&gt;"",_xlfn.XLOOKUP(Sheet1!A38,INDIRECT("'[paichu.xlsx]Sheet1'!$A:$A"),INDIRECT("'[paichu.xlsx]Sheet1'!$G:$G"),"",0,1)&lt;&gt;""),_xlfn.XLOOKUP(Sheet1!A38,INDIRECT("'[paichu.xlsx]Sheet1'!$A:$A"),INDIRECT("'[paichu.xlsx]Sheet1'!$G:$G"),"",0,1),IF(AND(OR(発送日=0.583333333333333,発送日="14:00"),Sheet1!Q38&gt;=1),"14:00",IF(Sheet1!J38&gt;5,VALUE($AE$2),IF(AND(Sheet1!J38&lt;=5,Sheet1!J38&gt;=4),7,14))))),14)</f>
        <v>3</v>
      </c>
    </row>
    <row r="39" spans="1:29" x14ac:dyDescent="0.4">
      <c r="A39">
        <v>1023654550</v>
      </c>
      <c r="B39" t="s">
        <v>497</v>
      </c>
      <c r="C39" t="str">
        <f ca="1">IF(Sheet1!E39="上架●","S2",IF(Sheet5!G39="Y","S2","S1"))</f>
        <v>S2</v>
      </c>
      <c r="L39" cm="1">
        <f t="array" aca="1" ref="L3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4043</v>
      </c>
      <c r="M39" cm="1">
        <f t="array" aca="1" ref="M39" ca="1">IF(INDIRECT("Sheet1!"&amp;"E"&amp;ROW())  ="下架●",VALUE("0"),IF(OR(INDIRECT("Sheet1!"&amp;"E"&amp;ROW())  ="上架●",AND(INDIRECT("Sheet1!"&amp;"E"&amp;ROW())  ="問合●",VALUE(Sheet2!F39)=0)),VALUE("1"),IF(INDIRECT("Sheet2!"&amp;"F"&amp;ROW())  =1,INDIRECT("Sheet1!"&amp;"Q"&amp;ROW()),VALUE("0"))))</f>
        <v>1</v>
      </c>
      <c r="N39" t="str">
        <f t="shared" ca="1" si="0"/>
        <v>2023/12/31</v>
      </c>
      <c r="AC39" cm="1">
        <f t="array" aca="1" ref="AC39" ca="1">IFERROR(IF(Sheet1!X39&lt;&gt;"",IF(Sheet1!X39=0.583333333333333,"14:00",Sheet1!X39),IF(AND(Sheet1!R39&lt;&gt;"",_xlfn.XLOOKUP(Sheet1!A39,INDIRECT("'[paichu.xlsx]Sheet1'!$A:$A"),INDIRECT("'[paichu.xlsx]Sheet1'!$G:$G"),"",0,1)&lt;&gt;""),_xlfn.XLOOKUP(Sheet1!A39,INDIRECT("'[paichu.xlsx]Sheet1'!$A:$A"),INDIRECT("'[paichu.xlsx]Sheet1'!$G:$G"),"",0,1),IF(AND(OR(発送日=0.583333333333333,発送日="14:00"),Sheet1!Q39&gt;=1),"14:00",IF(Sheet1!J39&gt;5,VALUE($AE$2),IF(AND(Sheet1!J39&lt;=5,Sheet1!J39&gt;=4),7,14))))),14)</f>
        <v>3</v>
      </c>
    </row>
    <row r="40" spans="1:29" x14ac:dyDescent="0.4">
      <c r="A40">
        <v>1023654551</v>
      </c>
      <c r="B40" t="s">
        <v>499</v>
      </c>
      <c r="C40" t="str">
        <f ca="1">IF(Sheet1!E40="上架●","S2",IF(Sheet5!G40="Y","S2","S1"))</f>
        <v>S2</v>
      </c>
      <c r="L40" cm="1">
        <f t="array" aca="1" ref="L4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4442</v>
      </c>
      <c r="M40" cm="1">
        <f t="array" aca="1" ref="M40" ca="1">IF(INDIRECT("Sheet1!"&amp;"E"&amp;ROW())  ="下架●",VALUE("0"),IF(OR(INDIRECT("Sheet1!"&amp;"E"&amp;ROW())  ="上架●",AND(INDIRECT("Sheet1!"&amp;"E"&amp;ROW())  ="問合●",VALUE(Sheet2!F40)=0)),VALUE("1"),IF(INDIRECT("Sheet2!"&amp;"F"&amp;ROW())  =1,INDIRECT("Sheet1!"&amp;"Q"&amp;ROW()),VALUE("0"))))</f>
        <v>0</v>
      </c>
      <c r="N40" t="str">
        <f t="shared" ca="1" si="0"/>
        <v>2023/12/22</v>
      </c>
      <c r="AC40" cm="1">
        <f t="array" aca="1" ref="AC40" ca="1">IFERROR(IF(Sheet1!X40&lt;&gt;"",IF(Sheet1!X40=0.583333333333333,"14:00",Sheet1!X40),IF(AND(Sheet1!R40&lt;&gt;"",_xlfn.XLOOKUP(Sheet1!A40,INDIRECT("'[paichu.xlsx]Sheet1'!$A:$A"),INDIRECT("'[paichu.xlsx]Sheet1'!$G:$G"),"",0,1)&lt;&gt;""),_xlfn.XLOOKUP(Sheet1!A40,INDIRECT("'[paichu.xlsx]Sheet1'!$A:$A"),INDIRECT("'[paichu.xlsx]Sheet1'!$G:$G"),"",0,1),IF(AND(OR(発送日=0.583333333333333,発送日="14:00"),Sheet1!Q40&gt;=1),"14:00",IF(Sheet1!J40&gt;5,VALUE($AE$2),IF(AND(Sheet1!J40&lt;=5,Sheet1!J40&gt;=4),7,14))))),14)</f>
        <v>14</v>
      </c>
    </row>
    <row r="41" spans="1:29" x14ac:dyDescent="0.4">
      <c r="A41">
        <v>1023654552</v>
      </c>
      <c r="B41" t="s">
        <v>501</v>
      </c>
      <c r="C41" t="str">
        <f ca="1">IF(Sheet1!E41="上架●","S2",IF(Sheet5!G41="Y","S2","S1"))</f>
        <v>S2</v>
      </c>
      <c r="L41" cm="1">
        <f t="array" aca="1" ref="L4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4434</v>
      </c>
      <c r="M41" cm="1">
        <f t="array" aca="1" ref="M41" ca="1">IF(INDIRECT("Sheet1!"&amp;"E"&amp;ROW())  ="下架●",VALUE("0"),IF(OR(INDIRECT("Sheet1!"&amp;"E"&amp;ROW())  ="上架●",AND(INDIRECT("Sheet1!"&amp;"E"&amp;ROW())  ="問合●",VALUE(Sheet2!F41)=0)),VALUE("1"),IF(INDIRECT("Sheet2!"&amp;"F"&amp;ROW())  =1,INDIRECT("Sheet1!"&amp;"Q"&amp;ROW()),VALUE("0"))))</f>
        <v>1</v>
      </c>
      <c r="N41" t="str">
        <f t="shared" ca="1" si="0"/>
        <v>2023/12/31</v>
      </c>
      <c r="AC41" cm="1">
        <f t="array" aca="1" ref="AC41" ca="1">IFERROR(IF(Sheet1!X41&lt;&gt;"",IF(Sheet1!X41=0.583333333333333,"14:00",Sheet1!X41),IF(AND(Sheet1!R41&lt;&gt;"",_xlfn.XLOOKUP(Sheet1!A41,INDIRECT("'[paichu.xlsx]Sheet1'!$A:$A"),INDIRECT("'[paichu.xlsx]Sheet1'!$G:$G"),"",0,1)&lt;&gt;""),_xlfn.XLOOKUP(Sheet1!A41,INDIRECT("'[paichu.xlsx]Sheet1'!$A:$A"),INDIRECT("'[paichu.xlsx]Sheet1'!$G:$G"),"",0,1),IF(AND(OR(発送日=0.583333333333333,発送日="14:00"),Sheet1!Q41&gt;=1),"14:00",IF(Sheet1!J41&gt;5,VALUE($AE$2),IF(AND(Sheet1!J41&lt;=5,Sheet1!J41&gt;=4),7,14))))),14)</f>
        <v>3</v>
      </c>
    </row>
    <row r="42" spans="1:29" x14ac:dyDescent="0.4">
      <c r="A42">
        <v>1023654553</v>
      </c>
      <c r="B42" t="s">
        <v>503</v>
      </c>
      <c r="C42" t="str">
        <f ca="1">IF(Sheet1!E42="上架●","S2",IF(Sheet5!G42="Y","S2","S1"))</f>
        <v>S2</v>
      </c>
      <c r="L42" cm="1">
        <f t="array" aca="1" ref="L4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9341</v>
      </c>
      <c r="M42" cm="1">
        <f t="array" aca="1" ref="M42" ca="1">IF(INDIRECT("Sheet1!"&amp;"E"&amp;ROW())  ="下架●",VALUE("0"),IF(OR(INDIRECT("Sheet1!"&amp;"E"&amp;ROW())  ="上架●",AND(INDIRECT("Sheet1!"&amp;"E"&amp;ROW())  ="問合●",VALUE(Sheet2!F42)=0)),VALUE("1"),IF(INDIRECT("Sheet2!"&amp;"F"&amp;ROW())  =1,INDIRECT("Sheet1!"&amp;"Q"&amp;ROW()),VALUE("0"))))</f>
        <v>0</v>
      </c>
      <c r="N42" t="str">
        <f t="shared" ca="1" si="0"/>
        <v>2023/12/22</v>
      </c>
      <c r="AC42" cm="1">
        <f t="array" aca="1" ref="AC42" ca="1">IFERROR(IF(Sheet1!X42&lt;&gt;"",IF(Sheet1!X42=0.583333333333333,"14:00",Sheet1!X42),IF(AND(Sheet1!R42&lt;&gt;"",_xlfn.XLOOKUP(Sheet1!A42,INDIRECT("'[paichu.xlsx]Sheet1'!$A:$A"),INDIRECT("'[paichu.xlsx]Sheet1'!$G:$G"),"",0,1)&lt;&gt;""),_xlfn.XLOOKUP(Sheet1!A42,INDIRECT("'[paichu.xlsx]Sheet1'!$A:$A"),INDIRECT("'[paichu.xlsx]Sheet1'!$G:$G"),"",0,1),IF(AND(OR(発送日=0.583333333333333,発送日="14:00"),Sheet1!Q42&gt;=1),"14:00",IF(Sheet1!J42&gt;5,VALUE($AE$2),IF(AND(Sheet1!J42&lt;=5,Sheet1!J42&gt;=4),7,14))))),14)</f>
        <v>14</v>
      </c>
    </row>
    <row r="43" spans="1:29" x14ac:dyDescent="0.4">
      <c r="A43">
        <v>1023654554</v>
      </c>
      <c r="B43" t="s">
        <v>505</v>
      </c>
      <c r="C43" t="str">
        <f ca="1">IF(Sheet1!E43="上架●","S2",IF(Sheet5!G43="Y","S2","S1"))</f>
        <v>S2</v>
      </c>
      <c r="L43" cm="1">
        <f t="array" aca="1" ref="L4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8008</v>
      </c>
      <c r="M43" cm="1">
        <f t="array" aca="1" ref="M43" ca="1">IF(INDIRECT("Sheet1!"&amp;"E"&amp;ROW())  ="下架●",VALUE("0"),IF(OR(INDIRECT("Sheet1!"&amp;"E"&amp;ROW())  ="上架●",AND(INDIRECT("Sheet1!"&amp;"E"&amp;ROW())  ="問合●",VALUE(Sheet2!F43)=0)),VALUE("1"),IF(INDIRECT("Sheet2!"&amp;"F"&amp;ROW())  =1,INDIRECT("Sheet1!"&amp;"Q"&amp;ROW()),VALUE("0"))))</f>
        <v>0</v>
      </c>
      <c r="N43" t="str">
        <f t="shared" ca="1" si="0"/>
        <v>2023/12/22</v>
      </c>
      <c r="AC43" cm="1">
        <f t="array" aca="1" ref="AC43" ca="1">IFERROR(IF(Sheet1!X43&lt;&gt;"",IF(Sheet1!X43=0.583333333333333,"14:00",Sheet1!X43),IF(AND(Sheet1!R43&lt;&gt;"",_xlfn.XLOOKUP(Sheet1!A43,INDIRECT("'[paichu.xlsx]Sheet1'!$A:$A"),INDIRECT("'[paichu.xlsx]Sheet1'!$G:$G"),"",0,1)&lt;&gt;""),_xlfn.XLOOKUP(Sheet1!A43,INDIRECT("'[paichu.xlsx]Sheet1'!$A:$A"),INDIRECT("'[paichu.xlsx]Sheet1'!$G:$G"),"",0,1),IF(AND(OR(発送日=0.583333333333333,発送日="14:00"),Sheet1!Q43&gt;=1),"14:00",IF(Sheet1!J43&gt;5,VALUE($AE$2),IF(AND(Sheet1!J43&lt;=5,Sheet1!J43&gt;=4),7,14))))),14)</f>
        <v>14</v>
      </c>
    </row>
    <row r="44" spans="1:29" x14ac:dyDescent="0.4">
      <c r="A44">
        <v>1023654555</v>
      </c>
      <c r="B44" t="s">
        <v>507</v>
      </c>
      <c r="C44" t="str">
        <f ca="1">IF(Sheet1!E44="上架●","S2",IF(Sheet5!G44="Y","S2","S1"))</f>
        <v>S2</v>
      </c>
      <c r="L44" cm="1">
        <f t="array" aca="1" ref="L4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15192</v>
      </c>
      <c r="M44" cm="1">
        <f t="array" aca="1" ref="M44" ca="1">IF(INDIRECT("Sheet1!"&amp;"E"&amp;ROW())  ="下架●",VALUE("0"),IF(OR(INDIRECT("Sheet1!"&amp;"E"&amp;ROW())  ="上架●",AND(INDIRECT("Sheet1!"&amp;"E"&amp;ROW())  ="問合●",VALUE(Sheet2!F44)=0)),VALUE("1"),IF(INDIRECT("Sheet2!"&amp;"F"&amp;ROW())  =1,INDIRECT("Sheet1!"&amp;"Q"&amp;ROW()),VALUE("0"))))</f>
        <v>0</v>
      </c>
      <c r="N44" t="str">
        <f t="shared" ca="1" si="0"/>
        <v>2023/12/22</v>
      </c>
      <c r="AC44" cm="1">
        <f t="array" aca="1" ref="AC44" ca="1">IFERROR(IF(Sheet1!X44&lt;&gt;"",IF(Sheet1!X44=0.583333333333333,"14:00",Sheet1!X44),IF(AND(Sheet1!R44&lt;&gt;"",_xlfn.XLOOKUP(Sheet1!A44,INDIRECT("'[paichu.xlsx]Sheet1'!$A:$A"),INDIRECT("'[paichu.xlsx]Sheet1'!$G:$G"),"",0,1)&lt;&gt;""),_xlfn.XLOOKUP(Sheet1!A44,INDIRECT("'[paichu.xlsx]Sheet1'!$A:$A"),INDIRECT("'[paichu.xlsx]Sheet1'!$G:$G"),"",0,1),IF(AND(OR(発送日=0.583333333333333,発送日="14:00"),Sheet1!Q44&gt;=1),"14:00",IF(Sheet1!J44&gt;5,VALUE($AE$2),IF(AND(Sheet1!J44&lt;=5,Sheet1!J44&gt;=4),7,14))))),14)</f>
        <v>14</v>
      </c>
    </row>
    <row r="45" spans="1:29" x14ac:dyDescent="0.4">
      <c r="A45">
        <v>1023654556</v>
      </c>
      <c r="B45" t="s">
        <v>509</v>
      </c>
      <c r="C45" t="str">
        <f ca="1">IF(Sheet1!E45="上架●","S2",IF(Sheet5!G45="Y","S2","S1"))</f>
        <v>S2</v>
      </c>
      <c r="L45" cm="1">
        <f t="array" aca="1" ref="L4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7989</v>
      </c>
      <c r="M45" cm="1">
        <f t="array" aca="1" ref="M45" ca="1">IF(INDIRECT("Sheet1!"&amp;"E"&amp;ROW())  ="下架●",VALUE("0"),IF(OR(INDIRECT("Sheet1!"&amp;"E"&amp;ROW())  ="上架●",AND(INDIRECT("Sheet1!"&amp;"E"&amp;ROW())  ="問合●",VALUE(Sheet2!F45)=0)),VALUE("1"),IF(INDIRECT("Sheet2!"&amp;"F"&amp;ROW())  =1,INDIRECT("Sheet1!"&amp;"Q"&amp;ROW()),VALUE("0"))))</f>
        <v>1</v>
      </c>
      <c r="N45" t="str">
        <f t="shared" ca="1" si="0"/>
        <v>2023/12/31</v>
      </c>
      <c r="AC45" cm="1">
        <f t="array" aca="1" ref="AC45" ca="1">IFERROR(IF(Sheet1!X45&lt;&gt;"",IF(Sheet1!X45=0.583333333333333,"14:00",Sheet1!X45),IF(AND(Sheet1!R45&lt;&gt;"",_xlfn.XLOOKUP(Sheet1!A45,INDIRECT("'[paichu.xlsx]Sheet1'!$A:$A"),INDIRECT("'[paichu.xlsx]Sheet1'!$G:$G"),"",0,1)&lt;&gt;""),_xlfn.XLOOKUP(Sheet1!A45,INDIRECT("'[paichu.xlsx]Sheet1'!$A:$A"),INDIRECT("'[paichu.xlsx]Sheet1'!$G:$G"),"",0,1),IF(AND(OR(発送日=0.583333333333333,発送日="14:00"),Sheet1!Q45&gt;=1),"14:00",IF(Sheet1!J45&gt;5,VALUE($AE$2),IF(AND(Sheet1!J45&lt;=5,Sheet1!J45&gt;=4),7,14))))),14)</f>
        <v>3</v>
      </c>
    </row>
    <row r="46" spans="1:29" x14ac:dyDescent="0.4">
      <c r="A46">
        <v>1023654557</v>
      </c>
      <c r="B46" t="s">
        <v>511</v>
      </c>
      <c r="C46" t="str">
        <f ca="1">IF(Sheet1!E46="上架●","S2",IF(Sheet5!G46="Y","S2","S1"))</f>
        <v>S2</v>
      </c>
      <c r="L46" cm="1">
        <f t="array" aca="1" ref="L4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4239</v>
      </c>
      <c r="M46" cm="1">
        <f t="array" aca="1" ref="M46" ca="1">IF(INDIRECT("Sheet1!"&amp;"E"&amp;ROW())  ="下架●",VALUE("0"),IF(OR(INDIRECT("Sheet1!"&amp;"E"&amp;ROW())  ="上架●",AND(INDIRECT("Sheet1!"&amp;"E"&amp;ROW())  ="問合●",VALUE(Sheet2!F46)=0)),VALUE("1"),IF(INDIRECT("Sheet2!"&amp;"F"&amp;ROW())  =1,INDIRECT("Sheet1!"&amp;"Q"&amp;ROW()),VALUE("0"))))</f>
        <v>1</v>
      </c>
      <c r="N46" t="str">
        <f t="shared" ca="1" si="0"/>
        <v>2023/12/31</v>
      </c>
      <c r="AC46" cm="1">
        <f t="array" aca="1" ref="AC46" ca="1">IFERROR(IF(Sheet1!X46&lt;&gt;"",IF(Sheet1!X46=0.583333333333333,"14:00",Sheet1!X46),IF(AND(Sheet1!R46&lt;&gt;"",_xlfn.XLOOKUP(Sheet1!A46,INDIRECT("'[paichu.xlsx]Sheet1'!$A:$A"),INDIRECT("'[paichu.xlsx]Sheet1'!$G:$G"),"",0,1)&lt;&gt;""),_xlfn.XLOOKUP(Sheet1!A46,INDIRECT("'[paichu.xlsx]Sheet1'!$A:$A"),INDIRECT("'[paichu.xlsx]Sheet1'!$G:$G"),"",0,1),IF(AND(OR(発送日=0.583333333333333,発送日="14:00"),Sheet1!Q46&gt;=1),"14:00",IF(Sheet1!J46&gt;5,VALUE($AE$2),IF(AND(Sheet1!J46&lt;=5,Sheet1!J46&gt;=4),7,14))))),14)</f>
        <v>3</v>
      </c>
    </row>
    <row r="47" spans="1:29" x14ac:dyDescent="0.4">
      <c r="A47" s="21">
        <v>1026981066</v>
      </c>
      <c r="B47" t="s">
        <v>940</v>
      </c>
      <c r="C47" t="str">
        <f ca="1">IF(Sheet1!E47="上架●","S2",IF(Sheet5!G47="Y","S2","S1"))</f>
        <v>S2</v>
      </c>
      <c r="L47" cm="1">
        <f t="array" aca="1" ref="L4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5325</v>
      </c>
      <c r="M47" cm="1">
        <f t="array" aca="1" ref="M47" ca="1">IF(INDIRECT("Sheet1!"&amp;"E"&amp;ROW())  ="下架●",VALUE("0"),IF(OR(INDIRECT("Sheet1!"&amp;"E"&amp;ROW())  ="上架●",AND(INDIRECT("Sheet1!"&amp;"E"&amp;ROW())  ="問合●",VALUE(Sheet2!F47)=0)),VALUE("1"),IF(INDIRECT("Sheet2!"&amp;"F"&amp;ROW())  =1,INDIRECT("Sheet1!"&amp;"Q"&amp;ROW()),VALUE("0"))))</f>
        <v>0</v>
      </c>
      <c r="N47" t="str">
        <f t="shared" ca="1" si="0"/>
        <v>2023/12/22</v>
      </c>
      <c r="AC47" cm="1">
        <f t="array" aca="1" ref="AC47" ca="1">IFERROR(IF(Sheet1!X47&lt;&gt;"",IF(Sheet1!X47=0.583333333333333,"14:00",Sheet1!X47),IF(AND(Sheet1!R47&lt;&gt;"",_xlfn.XLOOKUP(Sheet1!A47,INDIRECT("'[paichu.xlsx]Sheet1'!$A:$A"),INDIRECT("'[paichu.xlsx]Sheet1'!$G:$G"),"",0,1)&lt;&gt;""),_xlfn.XLOOKUP(Sheet1!A47,INDIRECT("'[paichu.xlsx]Sheet1'!$A:$A"),INDIRECT("'[paichu.xlsx]Sheet1'!$G:$G"),"",0,1),IF(AND(OR(発送日=0.583333333333333,発送日="14:00"),Sheet1!Q47&gt;=1),"14:00",IF(Sheet1!J47&gt;5,VALUE($AE$2),IF(AND(Sheet1!J47&lt;=5,Sheet1!J47&gt;=4),7,14))))),14)</f>
        <v>14</v>
      </c>
    </row>
    <row r="48" spans="1:29" x14ac:dyDescent="0.4">
      <c r="A48" s="21">
        <v>1026981067</v>
      </c>
      <c r="B48" t="s">
        <v>942</v>
      </c>
      <c r="C48" t="str">
        <f ca="1">IF(Sheet1!E48="上架●","S2",IF(Sheet5!G48="Y","S2","S1"))</f>
        <v>S2</v>
      </c>
      <c r="L48" cm="1">
        <f t="array" aca="1" ref="L4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4715</v>
      </c>
      <c r="M48" cm="1">
        <f t="array" aca="1" ref="M48" ca="1">IF(INDIRECT("Sheet1!"&amp;"E"&amp;ROW())  ="下架●",VALUE("0"),IF(OR(INDIRECT("Sheet1!"&amp;"E"&amp;ROW())  ="上架●",AND(INDIRECT("Sheet1!"&amp;"E"&amp;ROW())  ="問合●",VALUE(Sheet2!F48)=0)),VALUE("1"),IF(INDIRECT("Sheet2!"&amp;"F"&amp;ROW())  =1,INDIRECT("Sheet1!"&amp;"Q"&amp;ROW()),VALUE("0"))))</f>
        <v>0</v>
      </c>
      <c r="N48" t="str">
        <f t="shared" ca="1" si="0"/>
        <v>2023/12/22</v>
      </c>
      <c r="AC48" cm="1">
        <f t="array" aca="1" ref="AC48" ca="1">IFERROR(IF(Sheet1!X48&lt;&gt;"",IF(Sheet1!X48=0.583333333333333,"14:00",Sheet1!X48),IF(AND(Sheet1!R48&lt;&gt;"",_xlfn.XLOOKUP(Sheet1!A48,INDIRECT("'[paichu.xlsx]Sheet1'!$A:$A"),INDIRECT("'[paichu.xlsx]Sheet1'!$G:$G"),"",0,1)&lt;&gt;""),_xlfn.XLOOKUP(Sheet1!A48,INDIRECT("'[paichu.xlsx]Sheet1'!$A:$A"),INDIRECT("'[paichu.xlsx]Sheet1'!$G:$G"),"",0,1),IF(AND(OR(発送日=0.583333333333333,発送日="14:00"),Sheet1!Q48&gt;=1),"14:00",IF(Sheet1!J48&gt;5,VALUE($AE$2),IF(AND(Sheet1!J48&lt;=5,Sheet1!J48&gt;=4),7,14))))),14)</f>
        <v>14</v>
      </c>
    </row>
    <row r="49" spans="1:29" x14ac:dyDescent="0.4">
      <c r="A49" s="21">
        <v>1026981068</v>
      </c>
      <c r="B49" t="s">
        <v>944</v>
      </c>
      <c r="C49" t="str">
        <f ca="1">IF(Sheet1!E49="上架●","S2",IF(Sheet5!G49="Y","S2","S1"))</f>
        <v>S2</v>
      </c>
      <c r="L49" cm="1">
        <f t="array" aca="1" ref="L4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7219</v>
      </c>
      <c r="M49" cm="1">
        <f t="array" aca="1" ref="M49" ca="1">IF(INDIRECT("Sheet1!"&amp;"E"&amp;ROW())  ="下架●",VALUE("0"),IF(OR(INDIRECT("Sheet1!"&amp;"E"&amp;ROW())  ="上架●",AND(INDIRECT("Sheet1!"&amp;"E"&amp;ROW())  ="問合●",VALUE(Sheet2!F49)=0)),VALUE("1"),IF(INDIRECT("Sheet2!"&amp;"F"&amp;ROW())  =1,INDIRECT("Sheet1!"&amp;"Q"&amp;ROW()),VALUE("0"))))</f>
        <v>0</v>
      </c>
      <c r="N49" t="str">
        <f t="shared" ca="1" si="0"/>
        <v>2023/12/22</v>
      </c>
      <c r="AC49" cm="1">
        <f t="array" aca="1" ref="AC49" ca="1">IFERROR(IF(Sheet1!X49&lt;&gt;"",IF(Sheet1!X49=0.583333333333333,"14:00",Sheet1!X49),IF(AND(Sheet1!R49&lt;&gt;"",_xlfn.XLOOKUP(Sheet1!A49,INDIRECT("'[paichu.xlsx]Sheet1'!$A:$A"),INDIRECT("'[paichu.xlsx]Sheet1'!$G:$G"),"",0,1)&lt;&gt;""),_xlfn.XLOOKUP(Sheet1!A49,INDIRECT("'[paichu.xlsx]Sheet1'!$A:$A"),INDIRECT("'[paichu.xlsx]Sheet1'!$G:$G"),"",0,1),IF(AND(OR(発送日=0.583333333333333,発送日="14:00"),Sheet1!Q49&gt;=1),"14:00",IF(Sheet1!J49&gt;5,VALUE($AE$2),IF(AND(Sheet1!J49&lt;=5,Sheet1!J49&gt;=4),7,14))))),14)</f>
        <v>14</v>
      </c>
    </row>
    <row r="50" spans="1:29" x14ac:dyDescent="0.4">
      <c r="A50" s="21">
        <v>1026981069</v>
      </c>
      <c r="B50" t="s">
        <v>946</v>
      </c>
      <c r="C50" t="str">
        <f ca="1">IF(Sheet1!E50="上架●","S2",IF(Sheet5!G50="Y","S2","S1"))</f>
        <v>S2</v>
      </c>
      <c r="L50" cm="1">
        <f t="array" aca="1" ref="L5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8495</v>
      </c>
      <c r="M50" cm="1">
        <f t="array" aca="1" ref="M50" ca="1">IF(INDIRECT("Sheet1!"&amp;"E"&amp;ROW())  ="下架●",VALUE("0"),IF(OR(INDIRECT("Sheet1!"&amp;"E"&amp;ROW())  ="上架●",AND(INDIRECT("Sheet1!"&amp;"E"&amp;ROW())  ="問合●",VALUE(Sheet2!F50)=0)),VALUE("1"),IF(INDIRECT("Sheet2!"&amp;"F"&amp;ROW())  =1,INDIRECT("Sheet1!"&amp;"Q"&amp;ROW()),VALUE("0"))))</f>
        <v>0</v>
      </c>
      <c r="N50" t="str">
        <f t="shared" ca="1" si="0"/>
        <v>2023/12/22</v>
      </c>
      <c r="AC50" cm="1">
        <f t="array" aca="1" ref="AC50" ca="1">IFERROR(IF(Sheet1!X50&lt;&gt;"",IF(Sheet1!X50=0.583333333333333,"14:00",Sheet1!X50),IF(AND(Sheet1!R50&lt;&gt;"",_xlfn.XLOOKUP(Sheet1!A50,INDIRECT("'[paichu.xlsx]Sheet1'!$A:$A"),INDIRECT("'[paichu.xlsx]Sheet1'!$G:$G"),"",0,1)&lt;&gt;""),_xlfn.XLOOKUP(Sheet1!A50,INDIRECT("'[paichu.xlsx]Sheet1'!$A:$A"),INDIRECT("'[paichu.xlsx]Sheet1'!$G:$G"),"",0,1),IF(AND(OR(発送日=0.583333333333333,発送日="14:00"),Sheet1!Q50&gt;=1),"14:00",IF(Sheet1!J50&gt;5,VALUE($AE$2),IF(AND(Sheet1!J50&lt;=5,Sheet1!J50&gt;=4),7,14))))),14)</f>
        <v>14</v>
      </c>
    </row>
    <row r="51" spans="1:29" x14ac:dyDescent="0.4">
      <c r="A51" s="21">
        <v>1026981070</v>
      </c>
      <c r="B51" t="s">
        <v>948</v>
      </c>
      <c r="C51" t="str">
        <f ca="1">IF(Sheet1!E51="上架●","S2",IF(Sheet5!G51="Y","S2","S1"))</f>
        <v>S2</v>
      </c>
      <c r="L51" cm="1">
        <f t="array" aca="1" ref="L5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4715</v>
      </c>
      <c r="M51" cm="1">
        <f t="array" aca="1" ref="M51" ca="1">IF(INDIRECT("Sheet1!"&amp;"E"&amp;ROW())  ="下架●",VALUE("0"),IF(OR(INDIRECT("Sheet1!"&amp;"E"&amp;ROW())  ="上架●",AND(INDIRECT("Sheet1!"&amp;"E"&amp;ROW())  ="問合●",VALUE(Sheet2!F51)=0)),VALUE("1"),IF(INDIRECT("Sheet2!"&amp;"F"&amp;ROW())  =1,INDIRECT("Sheet1!"&amp;"Q"&amp;ROW()),VALUE("0"))))</f>
        <v>0</v>
      </c>
      <c r="N51" t="str">
        <f t="shared" ca="1" si="0"/>
        <v>2023/12/22</v>
      </c>
      <c r="AC51" cm="1">
        <f t="array" aca="1" ref="AC51" ca="1">IFERROR(IF(Sheet1!X51&lt;&gt;"",IF(Sheet1!X51=0.583333333333333,"14:00",Sheet1!X51),IF(AND(Sheet1!R51&lt;&gt;"",_xlfn.XLOOKUP(Sheet1!A51,INDIRECT("'[paichu.xlsx]Sheet1'!$A:$A"),INDIRECT("'[paichu.xlsx]Sheet1'!$G:$G"),"",0,1)&lt;&gt;""),_xlfn.XLOOKUP(Sheet1!A51,INDIRECT("'[paichu.xlsx]Sheet1'!$A:$A"),INDIRECT("'[paichu.xlsx]Sheet1'!$G:$G"),"",0,1),IF(AND(OR(発送日=0.583333333333333,発送日="14:00"),Sheet1!Q51&gt;=1),"14:00",IF(Sheet1!J51&gt;5,VALUE($AE$2),IF(AND(Sheet1!J51&lt;=5,Sheet1!J51&gt;=4),7,14))))),14)</f>
        <v>14</v>
      </c>
    </row>
    <row r="52" spans="1:29" x14ac:dyDescent="0.4">
      <c r="A52" s="21">
        <v>1026981071</v>
      </c>
      <c r="B52" t="s">
        <v>950</v>
      </c>
      <c r="C52" t="str">
        <f ca="1">IF(Sheet1!E52="上架●","S2",IF(Sheet5!G52="Y","S2","S1"))</f>
        <v>S2</v>
      </c>
      <c r="L52" cm="1">
        <f t="array" aca="1" ref="L5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5107</v>
      </c>
      <c r="M52" cm="1">
        <f t="array" aca="1" ref="M52" ca="1">IF(INDIRECT("Sheet1!"&amp;"E"&amp;ROW())  ="下架●",VALUE("0"),IF(OR(INDIRECT("Sheet1!"&amp;"E"&amp;ROW())  ="上架●",AND(INDIRECT("Sheet1!"&amp;"E"&amp;ROW())  ="問合●",VALUE(Sheet2!F52)=0)),VALUE("1"),IF(INDIRECT("Sheet2!"&amp;"F"&amp;ROW())  =1,INDIRECT("Sheet1!"&amp;"Q"&amp;ROW()),VALUE("0"))))</f>
        <v>0</v>
      </c>
      <c r="N52" t="str">
        <f t="shared" ca="1" si="0"/>
        <v>2023/12/22</v>
      </c>
      <c r="AC52" cm="1">
        <f t="array" aca="1" ref="AC52" ca="1">IFERROR(IF(Sheet1!X52&lt;&gt;"",IF(Sheet1!X52=0.583333333333333,"14:00",Sheet1!X52),IF(AND(Sheet1!R52&lt;&gt;"",_xlfn.XLOOKUP(Sheet1!A52,INDIRECT("'[paichu.xlsx]Sheet1'!$A:$A"),INDIRECT("'[paichu.xlsx]Sheet1'!$G:$G"),"",0,1)&lt;&gt;""),_xlfn.XLOOKUP(Sheet1!A52,INDIRECT("'[paichu.xlsx]Sheet1'!$A:$A"),INDIRECT("'[paichu.xlsx]Sheet1'!$G:$G"),"",0,1),IF(AND(OR(発送日=0.583333333333333,発送日="14:00"),Sheet1!Q52&gt;=1),"14:00",IF(Sheet1!J52&gt;5,VALUE($AE$2),IF(AND(Sheet1!J52&lt;=5,Sheet1!J52&gt;=4),7,14))))),14)</f>
        <v>14</v>
      </c>
    </row>
    <row r="53" spans="1:29" x14ac:dyDescent="0.4">
      <c r="A53" s="21">
        <v>1026981072</v>
      </c>
      <c r="B53" t="s">
        <v>952</v>
      </c>
      <c r="C53" t="str">
        <f ca="1">IF(Sheet1!E53="上架●","S2",IF(Sheet5!G53="Y","S2","S1"))</f>
        <v>S2</v>
      </c>
      <c r="L53" cm="1">
        <f t="array" aca="1" ref="L5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7012</v>
      </c>
      <c r="M53" cm="1">
        <f t="array" aca="1" ref="M53" ca="1">IF(INDIRECT("Sheet1!"&amp;"E"&amp;ROW())  ="下架●",VALUE("0"),IF(OR(INDIRECT("Sheet1!"&amp;"E"&amp;ROW())  ="上架●",AND(INDIRECT("Sheet1!"&amp;"E"&amp;ROW())  ="問合●",VALUE(Sheet2!F53)=0)),VALUE("1"),IF(INDIRECT("Sheet2!"&amp;"F"&amp;ROW())  =1,INDIRECT("Sheet1!"&amp;"Q"&amp;ROW()),VALUE("0"))))</f>
        <v>0</v>
      </c>
      <c r="N53" t="str">
        <f t="shared" ca="1" si="0"/>
        <v>2023/12/22</v>
      </c>
      <c r="AC53" cm="1">
        <f t="array" aca="1" ref="AC53" ca="1">IFERROR(IF(Sheet1!X53&lt;&gt;"",IF(Sheet1!X53=0.583333333333333,"14:00",Sheet1!X53),IF(AND(Sheet1!R53&lt;&gt;"",_xlfn.XLOOKUP(Sheet1!A53,INDIRECT("'[paichu.xlsx]Sheet1'!$A:$A"),INDIRECT("'[paichu.xlsx]Sheet1'!$G:$G"),"",0,1)&lt;&gt;""),_xlfn.XLOOKUP(Sheet1!A53,INDIRECT("'[paichu.xlsx]Sheet1'!$A:$A"),INDIRECT("'[paichu.xlsx]Sheet1'!$G:$G"),"",0,1),IF(AND(OR(発送日=0.583333333333333,発送日="14:00"),Sheet1!Q53&gt;=1),"14:00",IF(Sheet1!J53&gt;5,VALUE($AE$2),IF(AND(Sheet1!J53&lt;=5,Sheet1!J53&gt;=4),7,14))))),14)</f>
        <v>14</v>
      </c>
    </row>
    <row r="54" spans="1:29" x14ac:dyDescent="0.4">
      <c r="A54" s="21">
        <v>1026981073</v>
      </c>
      <c r="B54" t="s">
        <v>954</v>
      </c>
      <c r="C54" t="str">
        <f ca="1">IF(Sheet1!E54="上架●","S2",IF(Sheet5!G54="Y","S2","S1"))</f>
        <v>S2</v>
      </c>
      <c r="L54" cm="1">
        <f t="array" aca="1" ref="L5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8468</v>
      </c>
      <c r="M54" cm="1">
        <f t="array" aca="1" ref="M54" ca="1">IF(INDIRECT("Sheet1!"&amp;"E"&amp;ROW())  ="下架●",VALUE("0"),IF(OR(INDIRECT("Sheet1!"&amp;"E"&amp;ROW())  ="上架●",AND(INDIRECT("Sheet1!"&amp;"E"&amp;ROW())  ="問合●",VALUE(Sheet2!F54)=0)),VALUE("1"),IF(INDIRECT("Sheet2!"&amp;"F"&amp;ROW())  =1,INDIRECT("Sheet1!"&amp;"Q"&amp;ROW()),VALUE("0"))))</f>
        <v>0</v>
      </c>
      <c r="N54" t="str">
        <f t="shared" ca="1" si="0"/>
        <v>2023/12/22</v>
      </c>
      <c r="AC54" cm="1">
        <f t="array" aca="1" ref="AC54" ca="1">IFERROR(IF(Sheet1!X54&lt;&gt;"",IF(Sheet1!X54=0.583333333333333,"14:00",Sheet1!X54),IF(AND(Sheet1!R54&lt;&gt;"",_xlfn.XLOOKUP(Sheet1!A54,INDIRECT("'[paichu.xlsx]Sheet1'!$A:$A"),INDIRECT("'[paichu.xlsx]Sheet1'!$G:$G"),"",0,1)&lt;&gt;""),_xlfn.XLOOKUP(Sheet1!A54,INDIRECT("'[paichu.xlsx]Sheet1'!$A:$A"),INDIRECT("'[paichu.xlsx]Sheet1'!$G:$G"),"",0,1),IF(AND(OR(発送日=0.583333333333333,発送日="14:00"),Sheet1!Q54&gt;=1),"14:00",IF(Sheet1!J54&gt;5,VALUE($AE$2),IF(AND(Sheet1!J54&lt;=5,Sheet1!J54&gt;=4),7,14))))),14)</f>
        <v>14</v>
      </c>
    </row>
    <row r="55" spans="1:29" x14ac:dyDescent="0.4">
      <c r="A55" s="21">
        <v>1026981074</v>
      </c>
      <c r="B55" t="s">
        <v>956</v>
      </c>
      <c r="C55" t="str">
        <f ca="1">IF(Sheet1!E55="上架●","S2",IF(Sheet5!G55="Y","S2","S1"))</f>
        <v>S2</v>
      </c>
      <c r="L55" cm="1">
        <f t="array" aca="1" ref="L5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4486</v>
      </c>
      <c r="M55" cm="1">
        <f t="array" aca="1" ref="M55" ca="1">IF(INDIRECT("Sheet1!"&amp;"E"&amp;ROW())  ="下架●",VALUE("0"),IF(OR(INDIRECT("Sheet1!"&amp;"E"&amp;ROW())  ="上架●",AND(INDIRECT("Sheet1!"&amp;"E"&amp;ROW())  ="問合●",VALUE(Sheet2!F55)=0)),VALUE("1"),IF(INDIRECT("Sheet2!"&amp;"F"&amp;ROW())  =1,INDIRECT("Sheet1!"&amp;"Q"&amp;ROW()),VALUE("0"))))</f>
        <v>0</v>
      </c>
      <c r="N55" t="str">
        <f t="shared" ca="1" si="0"/>
        <v>2023/12/22</v>
      </c>
      <c r="AC55" cm="1">
        <f t="array" aca="1" ref="AC55" ca="1">IFERROR(IF(Sheet1!X55&lt;&gt;"",IF(Sheet1!X55=0.583333333333333,"14:00",Sheet1!X55),IF(AND(Sheet1!R55&lt;&gt;"",_xlfn.XLOOKUP(Sheet1!A55,INDIRECT("'[paichu.xlsx]Sheet1'!$A:$A"),INDIRECT("'[paichu.xlsx]Sheet1'!$G:$G"),"",0,1)&lt;&gt;""),_xlfn.XLOOKUP(Sheet1!A55,INDIRECT("'[paichu.xlsx]Sheet1'!$A:$A"),INDIRECT("'[paichu.xlsx]Sheet1'!$G:$G"),"",0,1),IF(AND(OR(発送日=0.583333333333333,発送日="14:00"),Sheet1!Q55&gt;=1),"14:00",IF(Sheet1!J55&gt;5,VALUE($AE$2),IF(AND(Sheet1!J55&lt;=5,Sheet1!J55&gt;=4),7,14))))),14)</f>
        <v>14</v>
      </c>
    </row>
    <row r="56" spans="1:29" x14ac:dyDescent="0.4">
      <c r="A56" s="21">
        <v>1026981075</v>
      </c>
      <c r="B56" t="s">
        <v>958</v>
      </c>
      <c r="C56" t="str">
        <f ca="1">IF(Sheet1!E56="上架●","S2",IF(Sheet5!G56="Y","S2","S1"))</f>
        <v>S2</v>
      </c>
      <c r="L56" cm="1">
        <f t="array" aca="1" ref="L5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5101</v>
      </c>
      <c r="M56" cm="1">
        <f t="array" aca="1" ref="M56" ca="1">IF(INDIRECT("Sheet1!"&amp;"E"&amp;ROW())  ="下架●",VALUE("0"),IF(OR(INDIRECT("Sheet1!"&amp;"E"&amp;ROW())  ="上架●",AND(INDIRECT("Sheet1!"&amp;"E"&amp;ROW())  ="問合●",VALUE(Sheet2!F56)=0)),VALUE("1"),IF(INDIRECT("Sheet2!"&amp;"F"&amp;ROW())  =1,INDIRECT("Sheet1!"&amp;"Q"&amp;ROW()),VALUE("0"))))</f>
        <v>0</v>
      </c>
      <c r="N56" t="str">
        <f t="shared" ca="1" si="0"/>
        <v>2023/12/22</v>
      </c>
      <c r="AC56" cm="1">
        <f t="array" aca="1" ref="AC56" ca="1">IFERROR(IF(Sheet1!X56&lt;&gt;"",IF(Sheet1!X56=0.583333333333333,"14:00",Sheet1!X56),IF(AND(Sheet1!R56&lt;&gt;"",_xlfn.XLOOKUP(Sheet1!A56,INDIRECT("'[paichu.xlsx]Sheet1'!$A:$A"),INDIRECT("'[paichu.xlsx]Sheet1'!$G:$G"),"",0,1)&lt;&gt;""),_xlfn.XLOOKUP(Sheet1!A56,INDIRECT("'[paichu.xlsx]Sheet1'!$A:$A"),INDIRECT("'[paichu.xlsx]Sheet1'!$G:$G"),"",0,1),IF(AND(OR(発送日=0.583333333333333,発送日="14:00"),Sheet1!Q56&gt;=1),"14:00",IF(Sheet1!J56&gt;5,VALUE($AE$2),IF(AND(Sheet1!J56&lt;=5,Sheet1!J56&gt;=4),7,14))))),14)</f>
        <v>14</v>
      </c>
    </row>
    <row r="57" spans="1:29" x14ac:dyDescent="0.4">
      <c r="A57" s="21">
        <v>1026981076</v>
      </c>
      <c r="B57" t="s">
        <v>960</v>
      </c>
      <c r="C57" t="str">
        <f ca="1">IF(Sheet1!E57="上架●","S2",IF(Sheet5!G57="Y","S2","S1"))</f>
        <v>S2</v>
      </c>
      <c r="L57" cm="1">
        <f t="array" aca="1" ref="L5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7516</v>
      </c>
      <c r="M57" cm="1">
        <f t="array" aca="1" ref="M57" ca="1">IF(INDIRECT("Sheet1!"&amp;"E"&amp;ROW())  ="下架●",VALUE("0"),IF(OR(INDIRECT("Sheet1!"&amp;"E"&amp;ROW())  ="上架●",AND(INDIRECT("Sheet1!"&amp;"E"&amp;ROW())  ="問合●",VALUE(Sheet2!F57)=0)),VALUE("1"),IF(INDIRECT("Sheet2!"&amp;"F"&amp;ROW())  =1,INDIRECT("Sheet1!"&amp;"Q"&amp;ROW()),VALUE("0"))))</f>
        <v>0</v>
      </c>
      <c r="N57" t="str">
        <f t="shared" ca="1" si="0"/>
        <v>2023/12/22</v>
      </c>
      <c r="AC57" cm="1">
        <f t="array" aca="1" ref="AC57" ca="1">IFERROR(IF(Sheet1!X57&lt;&gt;"",IF(Sheet1!X57=0.583333333333333,"14:00",Sheet1!X57),IF(AND(Sheet1!R57&lt;&gt;"",_xlfn.XLOOKUP(Sheet1!A57,INDIRECT("'[paichu.xlsx]Sheet1'!$A:$A"),INDIRECT("'[paichu.xlsx]Sheet1'!$G:$G"),"",0,1)&lt;&gt;""),_xlfn.XLOOKUP(Sheet1!A57,INDIRECT("'[paichu.xlsx]Sheet1'!$A:$A"),INDIRECT("'[paichu.xlsx]Sheet1'!$G:$G"),"",0,1),IF(AND(OR(発送日=0.583333333333333,発送日="14:00"),Sheet1!Q57&gt;=1),"14:00",IF(Sheet1!J57&gt;5,VALUE($AE$2),IF(AND(Sheet1!J57&lt;=5,Sheet1!J57&gt;=4),7,14))))),14)</f>
        <v>14</v>
      </c>
    </row>
    <row r="58" spans="1:29" x14ac:dyDescent="0.4">
      <c r="A58" s="21">
        <v>1026981077</v>
      </c>
      <c r="B58" t="s">
        <v>962</v>
      </c>
      <c r="C58" t="str">
        <f ca="1">IF(Sheet1!E58="上架●","S2",IF(Sheet5!G58="Y","S2","S1"))</f>
        <v>S2</v>
      </c>
      <c r="L58" cm="1">
        <f t="array" aca="1" ref="L5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7956</v>
      </c>
      <c r="M58" cm="1">
        <f t="array" aca="1" ref="M58" ca="1">IF(INDIRECT("Sheet1!"&amp;"E"&amp;ROW())  ="下架●",VALUE("0"),IF(OR(INDIRECT("Sheet1!"&amp;"E"&amp;ROW())  ="上架●",AND(INDIRECT("Sheet1!"&amp;"E"&amp;ROW())  ="問合●",VALUE(Sheet2!F58)=0)),VALUE("1"),IF(INDIRECT("Sheet2!"&amp;"F"&amp;ROW())  =1,INDIRECT("Sheet1!"&amp;"Q"&amp;ROW()),VALUE("0"))))</f>
        <v>0</v>
      </c>
      <c r="N58" t="str">
        <f t="shared" ca="1" si="0"/>
        <v>2023/12/22</v>
      </c>
      <c r="AC58" cm="1">
        <f t="array" aca="1" ref="AC58" ca="1">IFERROR(IF(Sheet1!X58&lt;&gt;"",IF(Sheet1!X58=0.583333333333333,"14:00",Sheet1!X58),IF(AND(Sheet1!R58&lt;&gt;"",_xlfn.XLOOKUP(Sheet1!A58,INDIRECT("'[paichu.xlsx]Sheet1'!$A:$A"),INDIRECT("'[paichu.xlsx]Sheet1'!$G:$G"),"",0,1)&lt;&gt;""),_xlfn.XLOOKUP(Sheet1!A58,INDIRECT("'[paichu.xlsx]Sheet1'!$A:$A"),INDIRECT("'[paichu.xlsx]Sheet1'!$G:$G"),"",0,1),IF(AND(OR(発送日=0.583333333333333,発送日="14:00"),Sheet1!Q58&gt;=1),"14:00",IF(Sheet1!J58&gt;5,VALUE($AE$2),IF(AND(Sheet1!J58&lt;=5,Sheet1!J58&gt;=4),7,14))))),14)</f>
        <v>14</v>
      </c>
    </row>
    <row r="59" spans="1:29" x14ac:dyDescent="0.4">
      <c r="A59" s="21">
        <v>1026981078</v>
      </c>
      <c r="B59" t="s">
        <v>964</v>
      </c>
      <c r="C59" t="str">
        <f ca="1">IF(Sheet1!E59="上架●","S2",IF(Sheet5!G59="Y","S2","S1"))</f>
        <v>S2</v>
      </c>
      <c r="L59" cm="1">
        <f t="array" aca="1" ref="L5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8941</v>
      </c>
      <c r="M59" cm="1">
        <f t="array" aca="1" ref="M59" ca="1">IF(INDIRECT("Sheet1!"&amp;"E"&amp;ROW())  ="下架●",VALUE("0"),IF(OR(INDIRECT("Sheet1!"&amp;"E"&amp;ROW())  ="上架●",AND(INDIRECT("Sheet1!"&amp;"E"&amp;ROW())  ="問合●",VALUE(Sheet2!F59)=0)),VALUE("1"),IF(INDIRECT("Sheet2!"&amp;"F"&amp;ROW())  =1,INDIRECT("Sheet1!"&amp;"Q"&amp;ROW()),VALUE("0"))))</f>
        <v>0</v>
      </c>
      <c r="N59" t="str">
        <f t="shared" ca="1" si="0"/>
        <v>2023/12/22</v>
      </c>
      <c r="AC59" cm="1">
        <f t="array" aca="1" ref="AC59" ca="1">IFERROR(IF(Sheet1!X59&lt;&gt;"",IF(Sheet1!X59=0.583333333333333,"14:00",Sheet1!X59),IF(AND(Sheet1!R59&lt;&gt;"",_xlfn.XLOOKUP(Sheet1!A59,INDIRECT("'[paichu.xlsx]Sheet1'!$A:$A"),INDIRECT("'[paichu.xlsx]Sheet1'!$G:$G"),"",0,1)&lt;&gt;""),_xlfn.XLOOKUP(Sheet1!A59,INDIRECT("'[paichu.xlsx]Sheet1'!$A:$A"),INDIRECT("'[paichu.xlsx]Sheet1'!$G:$G"),"",0,1),IF(AND(OR(発送日=0.583333333333333,発送日="14:00"),Sheet1!Q59&gt;=1),"14:00",IF(Sheet1!J59&gt;5,VALUE($AE$2),IF(AND(Sheet1!J59&lt;=5,Sheet1!J59&gt;=4),7,14))))),14)</f>
        <v>14</v>
      </c>
    </row>
    <row r="60" spans="1:29" x14ac:dyDescent="0.4">
      <c r="A60" s="21">
        <v>1026981079</v>
      </c>
      <c r="B60" t="s">
        <v>966</v>
      </c>
      <c r="C60" t="str">
        <f ca="1">IF(Sheet1!E60="上架●","S2",IF(Sheet5!G60="Y","S2","S1"))</f>
        <v>S2</v>
      </c>
      <c r="L60" cm="1">
        <f t="array" aca="1" ref="L6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9154</v>
      </c>
      <c r="M60" cm="1">
        <f t="array" aca="1" ref="M60" ca="1">IF(INDIRECT("Sheet1!"&amp;"E"&amp;ROW())  ="下架●",VALUE("0"),IF(OR(INDIRECT("Sheet1!"&amp;"E"&amp;ROW())  ="上架●",AND(INDIRECT("Sheet1!"&amp;"E"&amp;ROW())  ="問合●",VALUE(Sheet2!F60)=0)),VALUE("1"),IF(INDIRECT("Sheet2!"&amp;"F"&amp;ROW())  =1,INDIRECT("Sheet1!"&amp;"Q"&amp;ROW()),VALUE("0"))))</f>
        <v>0</v>
      </c>
      <c r="N60" t="str">
        <f t="shared" ca="1" si="0"/>
        <v>2023/12/22</v>
      </c>
      <c r="AC60" cm="1">
        <f t="array" aca="1" ref="AC60" ca="1">IFERROR(IF(Sheet1!X60&lt;&gt;"",IF(Sheet1!X60=0.583333333333333,"14:00",Sheet1!X60),IF(AND(Sheet1!R60&lt;&gt;"",_xlfn.XLOOKUP(Sheet1!A60,INDIRECT("'[paichu.xlsx]Sheet1'!$A:$A"),INDIRECT("'[paichu.xlsx]Sheet1'!$G:$G"),"",0,1)&lt;&gt;""),_xlfn.XLOOKUP(Sheet1!A60,INDIRECT("'[paichu.xlsx]Sheet1'!$A:$A"),INDIRECT("'[paichu.xlsx]Sheet1'!$G:$G"),"",0,1),IF(AND(OR(発送日=0.583333333333333,発送日="14:00"),Sheet1!Q60&gt;=1),"14:00",IF(Sheet1!J60&gt;5,VALUE($AE$2),IF(AND(Sheet1!J60&lt;=5,Sheet1!J60&gt;=4),7,14))))),14)</f>
        <v>14</v>
      </c>
    </row>
    <row r="61" spans="1:29" x14ac:dyDescent="0.4">
      <c r="A61" s="21">
        <v>1026981080</v>
      </c>
      <c r="B61" t="s">
        <v>968</v>
      </c>
      <c r="C61" t="str">
        <f ca="1">IF(Sheet1!E61="上架●","S2",IF(Sheet5!G61="Y","S2","S1"))</f>
        <v>S2</v>
      </c>
      <c r="L61" cm="1">
        <f t="array" aca="1" ref="L6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8941</v>
      </c>
      <c r="M61" cm="1">
        <f t="array" aca="1" ref="M61" ca="1">IF(INDIRECT("Sheet1!"&amp;"E"&amp;ROW())  ="下架●",VALUE("0"),IF(OR(INDIRECT("Sheet1!"&amp;"E"&amp;ROW())  ="上架●",AND(INDIRECT("Sheet1!"&amp;"E"&amp;ROW())  ="問合●",VALUE(Sheet2!F61)=0)),VALUE("1"),IF(INDIRECT("Sheet2!"&amp;"F"&amp;ROW())  =1,INDIRECT("Sheet1!"&amp;"Q"&amp;ROW()),VALUE("0"))))</f>
        <v>0</v>
      </c>
      <c r="N61" t="str">
        <f t="shared" ca="1" si="0"/>
        <v>2023/12/22</v>
      </c>
      <c r="AC61" cm="1">
        <f t="array" aca="1" ref="AC61" ca="1">IFERROR(IF(Sheet1!X61&lt;&gt;"",IF(Sheet1!X61=0.583333333333333,"14:00",Sheet1!X61),IF(AND(Sheet1!R61&lt;&gt;"",_xlfn.XLOOKUP(Sheet1!A61,INDIRECT("'[paichu.xlsx]Sheet1'!$A:$A"),INDIRECT("'[paichu.xlsx]Sheet1'!$G:$G"),"",0,1)&lt;&gt;""),_xlfn.XLOOKUP(Sheet1!A61,INDIRECT("'[paichu.xlsx]Sheet1'!$A:$A"),INDIRECT("'[paichu.xlsx]Sheet1'!$G:$G"),"",0,1),IF(AND(OR(発送日=0.583333333333333,発送日="14:00"),Sheet1!Q61&gt;=1),"14:00",IF(Sheet1!J61&gt;5,VALUE($AE$2),IF(AND(Sheet1!J61&lt;=5,Sheet1!J61&gt;=4),7,14))))),14)</f>
        <v>14</v>
      </c>
    </row>
    <row r="62" spans="1:29" x14ac:dyDescent="0.4">
      <c r="A62" s="21">
        <v>1026981081</v>
      </c>
      <c r="B62" t="s">
        <v>970</v>
      </c>
      <c r="C62" t="str">
        <f ca="1">IF(Sheet1!E62="上架●","S2",IF(Sheet5!G62="Y","S2","S1"))</f>
        <v>S2</v>
      </c>
      <c r="L62" cm="1">
        <f t="array" aca="1" ref="L6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9309</v>
      </c>
      <c r="M62" cm="1">
        <f t="array" aca="1" ref="M62" ca="1">IF(INDIRECT("Sheet1!"&amp;"E"&amp;ROW())  ="下架●",VALUE("0"),IF(OR(INDIRECT("Sheet1!"&amp;"E"&amp;ROW())  ="上架●",AND(INDIRECT("Sheet1!"&amp;"E"&amp;ROW())  ="問合●",VALUE(Sheet2!F62)=0)),VALUE("1"),IF(INDIRECT("Sheet2!"&amp;"F"&amp;ROW())  =1,INDIRECT("Sheet1!"&amp;"Q"&amp;ROW()),VALUE("0"))))</f>
        <v>0</v>
      </c>
      <c r="N62" t="str">
        <f t="shared" ca="1" si="0"/>
        <v>2023/12/22</v>
      </c>
      <c r="AC62" cm="1">
        <f t="array" aca="1" ref="AC62" ca="1">IFERROR(IF(Sheet1!X62&lt;&gt;"",IF(Sheet1!X62=0.583333333333333,"14:00",Sheet1!X62),IF(AND(Sheet1!R62&lt;&gt;"",_xlfn.XLOOKUP(Sheet1!A62,INDIRECT("'[paichu.xlsx]Sheet1'!$A:$A"),INDIRECT("'[paichu.xlsx]Sheet1'!$G:$G"),"",0,1)&lt;&gt;""),_xlfn.XLOOKUP(Sheet1!A62,INDIRECT("'[paichu.xlsx]Sheet1'!$A:$A"),INDIRECT("'[paichu.xlsx]Sheet1'!$G:$G"),"",0,1),IF(AND(OR(発送日=0.583333333333333,発送日="14:00"),Sheet1!Q62&gt;=1),"14:00",IF(Sheet1!J62&gt;5,VALUE($AE$2),IF(AND(Sheet1!J62&lt;=5,Sheet1!J62&gt;=4),7,14))))),14)</f>
        <v>14</v>
      </c>
    </row>
    <row r="63" spans="1:29" x14ac:dyDescent="0.4">
      <c r="A63" s="21">
        <v>1026981082</v>
      </c>
      <c r="B63" t="s">
        <v>972</v>
      </c>
      <c r="C63" t="str">
        <f ca="1">IF(Sheet1!E63="上架●","S2",IF(Sheet5!G63="Y","S2","S1"))</f>
        <v>S2</v>
      </c>
      <c r="L63" cm="1">
        <f t="array" aca="1" ref="L6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11751</v>
      </c>
      <c r="M63" cm="1">
        <f t="array" aca="1" ref="M63" ca="1">IF(INDIRECT("Sheet1!"&amp;"E"&amp;ROW())  ="下架●",VALUE("0"),IF(OR(INDIRECT("Sheet1!"&amp;"E"&amp;ROW())  ="上架●",AND(INDIRECT("Sheet1!"&amp;"E"&amp;ROW())  ="問合●",VALUE(Sheet2!F63)=0)),VALUE("1"),IF(INDIRECT("Sheet2!"&amp;"F"&amp;ROW())  =1,INDIRECT("Sheet1!"&amp;"Q"&amp;ROW()),VALUE("0"))))</f>
        <v>0</v>
      </c>
      <c r="N63" t="str">
        <f t="shared" ca="1" si="0"/>
        <v>2023/12/22</v>
      </c>
      <c r="AC63" cm="1">
        <f t="array" aca="1" ref="AC63" ca="1">IFERROR(IF(Sheet1!X63&lt;&gt;"",IF(Sheet1!X63=0.583333333333333,"14:00",Sheet1!X63),IF(AND(Sheet1!R63&lt;&gt;"",_xlfn.XLOOKUP(Sheet1!A63,INDIRECT("'[paichu.xlsx]Sheet1'!$A:$A"),INDIRECT("'[paichu.xlsx]Sheet1'!$G:$G"),"",0,1)&lt;&gt;""),_xlfn.XLOOKUP(Sheet1!A63,INDIRECT("'[paichu.xlsx]Sheet1'!$A:$A"),INDIRECT("'[paichu.xlsx]Sheet1'!$G:$G"),"",0,1),IF(AND(OR(発送日=0.583333333333333,発送日="14:00"),Sheet1!Q63&gt;=1),"14:00",IF(Sheet1!J63&gt;5,VALUE($AE$2),IF(AND(Sheet1!J63&lt;=5,Sheet1!J63&gt;=4),7,14))))),14)</f>
        <v>14</v>
      </c>
    </row>
    <row r="64" spans="1:29" x14ac:dyDescent="0.4">
      <c r="A64" s="21">
        <v>1026981083</v>
      </c>
      <c r="B64" t="s">
        <v>974</v>
      </c>
      <c r="C64" t="str">
        <f ca="1">IF(Sheet1!E64="上架●","S2",IF(Sheet5!G64="Y","S2","S1"))</f>
        <v>S2</v>
      </c>
      <c r="L64" cm="1">
        <f t="array" aca="1" ref="L6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11997</v>
      </c>
      <c r="M64" cm="1">
        <f t="array" aca="1" ref="M64" ca="1">IF(INDIRECT("Sheet1!"&amp;"E"&amp;ROW())  ="下架●",VALUE("0"),IF(OR(INDIRECT("Sheet1!"&amp;"E"&amp;ROW())  ="上架●",AND(INDIRECT("Sheet1!"&amp;"E"&amp;ROW())  ="問合●",VALUE(Sheet2!F64)=0)),VALUE("1"),IF(INDIRECT("Sheet2!"&amp;"F"&amp;ROW())  =1,INDIRECT("Sheet1!"&amp;"Q"&amp;ROW()),VALUE("0"))))</f>
        <v>0</v>
      </c>
      <c r="N64" t="str">
        <f t="shared" ca="1" si="0"/>
        <v>2023/12/22</v>
      </c>
      <c r="AC64" cm="1">
        <f t="array" aca="1" ref="AC64" ca="1">IFERROR(IF(Sheet1!X64&lt;&gt;"",IF(Sheet1!X64=0.583333333333333,"14:00",Sheet1!X64),IF(AND(Sheet1!R64&lt;&gt;"",_xlfn.XLOOKUP(Sheet1!A64,INDIRECT("'[paichu.xlsx]Sheet1'!$A:$A"),INDIRECT("'[paichu.xlsx]Sheet1'!$G:$G"),"",0,1)&lt;&gt;""),_xlfn.XLOOKUP(Sheet1!A64,INDIRECT("'[paichu.xlsx]Sheet1'!$A:$A"),INDIRECT("'[paichu.xlsx]Sheet1'!$G:$G"),"",0,1),IF(AND(OR(発送日=0.583333333333333,発送日="14:00"),Sheet1!Q64&gt;=1),"14:00",IF(Sheet1!J64&gt;5,VALUE($AE$2),IF(AND(Sheet1!J64&lt;=5,Sheet1!J64&gt;=4),7,14))))),14)</f>
        <v>14</v>
      </c>
    </row>
    <row r="65" spans="1:29" x14ac:dyDescent="0.4">
      <c r="A65" s="21">
        <v>1026981084</v>
      </c>
      <c r="B65" t="s">
        <v>976</v>
      </c>
      <c r="C65" t="str">
        <f ca="1">IF(Sheet1!E65="上架●","S2",IF(Sheet5!G65="Y","S2","S1"))</f>
        <v>S2</v>
      </c>
      <c r="L65" cm="1">
        <f t="array" aca="1" ref="L6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11996</v>
      </c>
      <c r="M65" cm="1">
        <f t="array" aca="1" ref="M65" ca="1">IF(INDIRECT("Sheet1!"&amp;"E"&amp;ROW())  ="下架●",VALUE("0"),IF(OR(INDIRECT("Sheet1!"&amp;"E"&amp;ROW())  ="上架●",AND(INDIRECT("Sheet1!"&amp;"E"&amp;ROW())  ="問合●",VALUE(Sheet2!F65)=0)),VALUE("1"),IF(INDIRECT("Sheet2!"&amp;"F"&amp;ROW())  =1,INDIRECT("Sheet1!"&amp;"Q"&amp;ROW()),VALUE("0"))))</f>
        <v>0</v>
      </c>
      <c r="N65" t="str">
        <f t="shared" ca="1" si="0"/>
        <v>2023/12/22</v>
      </c>
      <c r="AC65" cm="1">
        <f t="array" aca="1" ref="AC65" ca="1">IFERROR(IF(Sheet1!X65&lt;&gt;"",IF(Sheet1!X65=0.583333333333333,"14:00",Sheet1!X65),IF(AND(Sheet1!R65&lt;&gt;"",_xlfn.XLOOKUP(Sheet1!A65,INDIRECT("'[paichu.xlsx]Sheet1'!$A:$A"),INDIRECT("'[paichu.xlsx]Sheet1'!$G:$G"),"",0,1)&lt;&gt;""),_xlfn.XLOOKUP(Sheet1!A65,INDIRECT("'[paichu.xlsx]Sheet1'!$A:$A"),INDIRECT("'[paichu.xlsx]Sheet1'!$G:$G"),"",0,1),IF(AND(OR(発送日=0.583333333333333,発送日="14:00"),Sheet1!Q65&gt;=1),"14:00",IF(Sheet1!J65&gt;5,VALUE($AE$2),IF(AND(Sheet1!J65&lt;=5,Sheet1!J65&gt;=4),7,14))))),14)</f>
        <v>14</v>
      </c>
    </row>
    <row r="66" spans="1:29" x14ac:dyDescent="0.4">
      <c r="A66" s="21">
        <v>1026981085</v>
      </c>
      <c r="B66" t="s">
        <v>978</v>
      </c>
      <c r="C66" t="str">
        <f ca="1">IF(Sheet1!E66="上架●","S2",IF(Sheet5!G66="Y","S2","S1"))</f>
        <v>S2</v>
      </c>
      <c r="L66" cm="1">
        <f t="array" aca="1" ref="L6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12794</v>
      </c>
      <c r="M66" cm="1">
        <f t="array" aca="1" ref="M66" ca="1">IF(INDIRECT("Sheet1!"&amp;"E"&amp;ROW())  ="下架●",VALUE("0"),IF(OR(INDIRECT("Sheet1!"&amp;"E"&amp;ROW())  ="上架●",AND(INDIRECT("Sheet1!"&amp;"E"&amp;ROW())  ="問合●",VALUE(Sheet2!F66)=0)),VALUE("1"),IF(INDIRECT("Sheet2!"&amp;"F"&amp;ROW())  =1,INDIRECT("Sheet1!"&amp;"Q"&amp;ROW()),VALUE("0"))))</f>
        <v>0</v>
      </c>
      <c r="N66" t="str">
        <f t="shared" ca="1" si="0"/>
        <v>2023/12/22</v>
      </c>
      <c r="AC66" cm="1">
        <f t="array" aca="1" ref="AC66" ca="1">IFERROR(IF(Sheet1!X66&lt;&gt;"",IF(Sheet1!X66=0.583333333333333,"14:00",Sheet1!X66),IF(AND(Sheet1!R66&lt;&gt;"",_xlfn.XLOOKUP(Sheet1!A66,INDIRECT("'[paichu.xlsx]Sheet1'!$A:$A"),INDIRECT("'[paichu.xlsx]Sheet1'!$G:$G"),"",0,1)&lt;&gt;""),_xlfn.XLOOKUP(Sheet1!A66,INDIRECT("'[paichu.xlsx]Sheet1'!$A:$A"),INDIRECT("'[paichu.xlsx]Sheet1'!$G:$G"),"",0,1),IF(AND(OR(発送日=0.583333333333333,発送日="14:00"),Sheet1!Q66&gt;=1),"14:00",IF(Sheet1!J66&gt;5,VALUE($AE$2),IF(AND(Sheet1!J66&lt;=5,Sheet1!J66&gt;=4),7,14))))),14)</f>
        <v>14</v>
      </c>
    </row>
    <row r="67" spans="1:29" x14ac:dyDescent="0.4">
      <c r="A67" s="21">
        <v>1026981086</v>
      </c>
      <c r="B67" t="s">
        <v>980</v>
      </c>
      <c r="C67" t="str">
        <f ca="1">IF(Sheet1!E67="上架●","S2",IF(Sheet5!G67="Y","S2","S1"))</f>
        <v>S2</v>
      </c>
      <c r="L67" cm="1">
        <f t="array" aca="1" ref="L6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14906</v>
      </c>
      <c r="M67" cm="1">
        <f t="array" aca="1" ref="M67" ca="1">IF(INDIRECT("Sheet1!"&amp;"E"&amp;ROW())  ="下架●",VALUE("0"),IF(OR(INDIRECT("Sheet1!"&amp;"E"&amp;ROW())  ="上架●",AND(INDIRECT("Sheet1!"&amp;"E"&amp;ROW())  ="問合●",VALUE(Sheet2!F67)=0)),VALUE("1"),IF(INDIRECT("Sheet2!"&amp;"F"&amp;ROW())  =1,INDIRECT("Sheet1!"&amp;"Q"&amp;ROW()),VALUE("0"))))</f>
        <v>0</v>
      </c>
      <c r="N67" t="str">
        <f t="shared" ca="1" si="0"/>
        <v>2023/12/22</v>
      </c>
      <c r="AC67" cm="1">
        <f t="array" aca="1" ref="AC67" ca="1">IFERROR(IF(Sheet1!X67&lt;&gt;"",IF(Sheet1!X67=0.583333333333333,"14:00",Sheet1!X67),IF(AND(Sheet1!R67&lt;&gt;"",_xlfn.XLOOKUP(Sheet1!A67,INDIRECT("'[paichu.xlsx]Sheet1'!$A:$A"),INDIRECT("'[paichu.xlsx]Sheet1'!$G:$G"),"",0,1)&lt;&gt;""),_xlfn.XLOOKUP(Sheet1!A67,INDIRECT("'[paichu.xlsx]Sheet1'!$A:$A"),INDIRECT("'[paichu.xlsx]Sheet1'!$G:$G"),"",0,1),IF(AND(OR(発送日=0.583333333333333,発送日="14:00"),Sheet1!Q67&gt;=1),"14:00",IF(Sheet1!J67&gt;5,VALUE($AE$2),IF(AND(Sheet1!J67&lt;=5,Sheet1!J67&gt;=4),7,14))))),14)</f>
        <v>14</v>
      </c>
    </row>
    <row r="68" spans="1:29" x14ac:dyDescent="0.4">
      <c r="A68" s="21">
        <v>1026981087</v>
      </c>
      <c r="B68" t="s">
        <v>982</v>
      </c>
      <c r="C68" t="str">
        <f ca="1">IF(Sheet1!E68="上架●","S2",IF(Sheet5!G68="Y","S2","S1"))</f>
        <v>S2</v>
      </c>
      <c r="L68" cm="1">
        <f t="array" aca="1" ref="L6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4621</v>
      </c>
      <c r="M68" cm="1">
        <f t="array" aca="1" ref="M68" ca="1">IF(INDIRECT("Sheet1!"&amp;"E"&amp;ROW())  ="下架●",VALUE("0"),IF(OR(INDIRECT("Sheet1!"&amp;"E"&amp;ROW())  ="上架●",AND(INDIRECT("Sheet1!"&amp;"E"&amp;ROW())  ="問合●",VALUE(Sheet2!F68)=0)),VALUE("1"),IF(INDIRECT("Sheet2!"&amp;"F"&amp;ROW())  =1,INDIRECT("Sheet1!"&amp;"Q"&amp;ROW()),VALUE("0"))))</f>
        <v>0</v>
      </c>
      <c r="N68" t="str">
        <f t="shared" ca="1" si="0"/>
        <v>2023/12/22</v>
      </c>
      <c r="AC68" cm="1">
        <f t="array" aca="1" ref="AC68" ca="1">IFERROR(IF(Sheet1!X68&lt;&gt;"",IF(Sheet1!X68=0.583333333333333,"14:00",Sheet1!X68),IF(AND(Sheet1!R68&lt;&gt;"",_xlfn.XLOOKUP(Sheet1!A68,INDIRECT("'[paichu.xlsx]Sheet1'!$A:$A"),INDIRECT("'[paichu.xlsx]Sheet1'!$G:$G"),"",0,1)&lt;&gt;""),_xlfn.XLOOKUP(Sheet1!A68,INDIRECT("'[paichu.xlsx]Sheet1'!$A:$A"),INDIRECT("'[paichu.xlsx]Sheet1'!$G:$G"),"",0,1),IF(AND(OR(発送日=0.583333333333333,発送日="14:00"),Sheet1!Q68&gt;=1),"14:00",IF(Sheet1!J68&gt;5,VALUE($AE$2),IF(AND(Sheet1!J68&lt;=5,Sheet1!J68&gt;=4),7,14))))),14)</f>
        <v>14</v>
      </c>
    </row>
    <row r="69" spans="1:29" x14ac:dyDescent="0.4">
      <c r="A69" s="21">
        <v>1026981088</v>
      </c>
      <c r="B69" t="s">
        <v>984</v>
      </c>
      <c r="C69" t="str">
        <f ca="1">IF(Sheet1!E69="上架●","S2",IF(Sheet5!G69="Y","S2","S1"))</f>
        <v>S2</v>
      </c>
      <c r="L69" cm="1">
        <f t="array" aca="1" ref="L6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5223</v>
      </c>
      <c r="M69" cm="1">
        <f t="array" aca="1" ref="M69" ca="1">IF(INDIRECT("Sheet1!"&amp;"E"&amp;ROW())  ="下架●",VALUE("0"),IF(OR(INDIRECT("Sheet1!"&amp;"E"&amp;ROW())  ="上架●",AND(INDIRECT("Sheet1!"&amp;"E"&amp;ROW())  ="問合●",VALUE(Sheet2!F69)=0)),VALUE("1"),IF(INDIRECT("Sheet2!"&amp;"F"&amp;ROW())  =1,INDIRECT("Sheet1!"&amp;"Q"&amp;ROW()),VALUE("0"))))</f>
        <v>0</v>
      </c>
      <c r="N69" t="str">
        <f t="shared" ca="1" si="0"/>
        <v>2023/12/22</v>
      </c>
      <c r="AC69" cm="1">
        <f t="array" aca="1" ref="AC69" ca="1">IFERROR(IF(Sheet1!X69&lt;&gt;"",IF(Sheet1!X69=0.583333333333333,"14:00",Sheet1!X69),IF(AND(Sheet1!R69&lt;&gt;"",_xlfn.XLOOKUP(Sheet1!A69,INDIRECT("'[paichu.xlsx]Sheet1'!$A:$A"),INDIRECT("'[paichu.xlsx]Sheet1'!$G:$G"),"",0,1)&lt;&gt;""),_xlfn.XLOOKUP(Sheet1!A69,INDIRECT("'[paichu.xlsx]Sheet1'!$A:$A"),INDIRECT("'[paichu.xlsx]Sheet1'!$G:$G"),"",0,1),IF(AND(OR(発送日=0.583333333333333,発送日="14:00"),Sheet1!Q69&gt;=1),"14:00",IF(Sheet1!J69&gt;5,VALUE($AE$2),IF(AND(Sheet1!J69&lt;=5,Sheet1!J69&gt;=4),7,14))))),14)</f>
        <v>14</v>
      </c>
    </row>
    <row r="70" spans="1:29" x14ac:dyDescent="0.4">
      <c r="A70" s="21">
        <v>1026981089</v>
      </c>
      <c r="B70" t="s">
        <v>986</v>
      </c>
      <c r="C70" t="str">
        <f ca="1">IF(Sheet1!E70="上架●","S2",IF(Sheet5!G70="Y","S2","S1"))</f>
        <v>S2</v>
      </c>
      <c r="L70" cm="1">
        <f t="array" aca="1" ref="L7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6057</v>
      </c>
      <c r="M70" cm="1">
        <f t="array" aca="1" ref="M70" ca="1">IF(INDIRECT("Sheet1!"&amp;"E"&amp;ROW())  ="下架●",VALUE("0"),IF(OR(INDIRECT("Sheet1!"&amp;"E"&amp;ROW())  ="上架●",AND(INDIRECT("Sheet1!"&amp;"E"&amp;ROW())  ="問合●",VALUE(Sheet2!F70)=0)),VALUE("1"),IF(INDIRECT("Sheet2!"&amp;"F"&amp;ROW())  =1,INDIRECT("Sheet1!"&amp;"Q"&amp;ROW()),VALUE("0"))))</f>
        <v>0</v>
      </c>
      <c r="N70" t="str">
        <f t="shared" ca="1" si="0"/>
        <v>2023/12/22</v>
      </c>
      <c r="AC70" cm="1">
        <f t="array" aca="1" ref="AC70" ca="1">IFERROR(IF(Sheet1!X70&lt;&gt;"",IF(Sheet1!X70=0.583333333333333,"14:00",Sheet1!X70),IF(AND(Sheet1!R70&lt;&gt;"",_xlfn.XLOOKUP(Sheet1!A70,INDIRECT("'[paichu.xlsx]Sheet1'!$A:$A"),INDIRECT("'[paichu.xlsx]Sheet1'!$G:$G"),"",0,1)&lt;&gt;""),_xlfn.XLOOKUP(Sheet1!A70,INDIRECT("'[paichu.xlsx]Sheet1'!$A:$A"),INDIRECT("'[paichu.xlsx]Sheet1'!$G:$G"),"",0,1),IF(AND(OR(発送日=0.583333333333333,発送日="14:00"),Sheet1!Q70&gt;=1),"14:00",IF(Sheet1!J70&gt;5,VALUE($AE$2),IF(AND(Sheet1!J70&lt;=5,Sheet1!J70&gt;=4),7,14))))),14)</f>
        <v>14</v>
      </c>
    </row>
    <row r="71" spans="1:29" x14ac:dyDescent="0.4">
      <c r="A71" s="21">
        <v>1026981090</v>
      </c>
      <c r="B71" t="s">
        <v>988</v>
      </c>
      <c r="C71" t="str">
        <f ca="1">IF(Sheet1!E71="上架●","S2",IF(Sheet5!G71="Y","S2","S1"))</f>
        <v>S2</v>
      </c>
      <c r="L71" cm="1">
        <f t="array" aca="1" ref="L7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7248</v>
      </c>
      <c r="M71" cm="1">
        <f t="array" aca="1" ref="M71" ca="1">IF(INDIRECT("Sheet1!"&amp;"E"&amp;ROW())  ="下架●",VALUE("0"),IF(OR(INDIRECT("Sheet1!"&amp;"E"&amp;ROW())  ="上架●",AND(INDIRECT("Sheet1!"&amp;"E"&amp;ROW())  ="問合●",VALUE(Sheet2!F71)=0)),VALUE("1"),IF(INDIRECT("Sheet2!"&amp;"F"&amp;ROW())  =1,INDIRECT("Sheet1!"&amp;"Q"&amp;ROW()),VALUE("0"))))</f>
        <v>0</v>
      </c>
      <c r="N71" t="str">
        <f t="shared" ca="1" si="0"/>
        <v>2023/12/22</v>
      </c>
      <c r="AC71" cm="1">
        <f t="array" aca="1" ref="AC71" ca="1">IFERROR(IF(Sheet1!X71&lt;&gt;"",IF(Sheet1!X71=0.583333333333333,"14:00",Sheet1!X71),IF(AND(Sheet1!R71&lt;&gt;"",_xlfn.XLOOKUP(Sheet1!A71,INDIRECT("'[paichu.xlsx]Sheet1'!$A:$A"),INDIRECT("'[paichu.xlsx]Sheet1'!$G:$G"),"",0,1)&lt;&gt;""),_xlfn.XLOOKUP(Sheet1!A71,INDIRECT("'[paichu.xlsx]Sheet1'!$A:$A"),INDIRECT("'[paichu.xlsx]Sheet1'!$G:$G"),"",0,1),IF(AND(OR(発送日=0.583333333333333,発送日="14:00"),Sheet1!Q71&gt;=1),"14:00",IF(Sheet1!J71&gt;5,VALUE($AE$2),IF(AND(Sheet1!J71&lt;=5,Sheet1!J71&gt;=4),7,14))))),14)</f>
        <v>14</v>
      </c>
    </row>
    <row r="72" spans="1:29" x14ac:dyDescent="0.4">
      <c r="A72" s="21">
        <v>1026981091</v>
      </c>
      <c r="B72" t="s">
        <v>990</v>
      </c>
      <c r="C72" t="str">
        <f ca="1">IF(Sheet1!E72="上架●","S2",IF(Sheet5!G72="Y","S2","S1"))</f>
        <v>S2</v>
      </c>
      <c r="L72" cm="1">
        <f t="array" aca="1" ref="L7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8335</v>
      </c>
      <c r="M72" cm="1">
        <f t="array" aca="1" ref="M72" ca="1">IF(INDIRECT("Sheet1!"&amp;"E"&amp;ROW())  ="下架●",VALUE("0"),IF(OR(INDIRECT("Sheet1!"&amp;"E"&amp;ROW())  ="上架●",AND(INDIRECT("Sheet1!"&amp;"E"&amp;ROW())  ="問合●",VALUE(Sheet2!F72)=0)),VALUE("1"),IF(INDIRECT("Sheet2!"&amp;"F"&amp;ROW())  =1,INDIRECT("Sheet1!"&amp;"Q"&amp;ROW()),VALUE("0"))))</f>
        <v>0</v>
      </c>
      <c r="N72" t="str">
        <f t="shared" ca="1" si="0"/>
        <v>2023/12/22</v>
      </c>
      <c r="AC72" cm="1">
        <f t="array" aca="1" ref="AC72" ca="1">IFERROR(IF(Sheet1!X72&lt;&gt;"",IF(Sheet1!X72=0.583333333333333,"14:00",Sheet1!X72),IF(AND(Sheet1!R72&lt;&gt;"",_xlfn.XLOOKUP(Sheet1!A72,INDIRECT("'[paichu.xlsx]Sheet1'!$A:$A"),INDIRECT("'[paichu.xlsx]Sheet1'!$G:$G"),"",0,1)&lt;&gt;""),_xlfn.XLOOKUP(Sheet1!A72,INDIRECT("'[paichu.xlsx]Sheet1'!$A:$A"),INDIRECT("'[paichu.xlsx]Sheet1'!$G:$G"),"",0,1),IF(AND(OR(発送日=0.583333333333333,発送日="14:00"),Sheet1!Q72&gt;=1),"14:00",IF(Sheet1!J72&gt;5,VALUE($AE$2),IF(AND(Sheet1!J72&lt;=5,Sheet1!J72&gt;=4),7,14))))),14)</f>
        <v>14</v>
      </c>
    </row>
    <row r="73" spans="1:29" x14ac:dyDescent="0.4">
      <c r="A73" s="21">
        <v>1026981092</v>
      </c>
      <c r="B73" t="s">
        <v>992</v>
      </c>
      <c r="C73" t="str">
        <f ca="1">IF(Sheet1!E73="上架●","S2",IF(Sheet5!G73="Y","S2","S1"))</f>
        <v>S2</v>
      </c>
      <c r="L73" cm="1">
        <f t="array" aca="1" ref="L7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6116</v>
      </c>
      <c r="M73" cm="1">
        <f t="array" aca="1" ref="M73" ca="1">IF(INDIRECT("Sheet1!"&amp;"E"&amp;ROW())  ="下架●",VALUE("0"),IF(OR(INDIRECT("Sheet1!"&amp;"E"&amp;ROW())  ="上架●",AND(INDIRECT("Sheet1!"&amp;"E"&amp;ROW())  ="問合●",VALUE(Sheet2!F73)=0)),VALUE("1"),IF(INDIRECT("Sheet2!"&amp;"F"&amp;ROW())  =1,INDIRECT("Sheet1!"&amp;"Q"&amp;ROW()),VALUE("0"))))</f>
        <v>0</v>
      </c>
      <c r="N73" t="str">
        <f t="shared" ca="1" si="0"/>
        <v>2023/12/22</v>
      </c>
      <c r="AC73" cm="1">
        <f t="array" aca="1" ref="AC73" ca="1">IFERROR(IF(Sheet1!X73&lt;&gt;"",IF(Sheet1!X73=0.583333333333333,"14:00",Sheet1!X73),IF(AND(Sheet1!R73&lt;&gt;"",_xlfn.XLOOKUP(Sheet1!A73,INDIRECT("'[paichu.xlsx]Sheet1'!$A:$A"),INDIRECT("'[paichu.xlsx]Sheet1'!$G:$G"),"",0,1)&lt;&gt;""),_xlfn.XLOOKUP(Sheet1!A73,INDIRECT("'[paichu.xlsx]Sheet1'!$A:$A"),INDIRECT("'[paichu.xlsx]Sheet1'!$G:$G"),"",0,1),IF(AND(OR(発送日=0.583333333333333,発送日="14:00"),Sheet1!Q73&gt;=1),"14:00",IF(Sheet1!J73&gt;5,VALUE($AE$2),IF(AND(Sheet1!J73&lt;=5,Sheet1!J73&gt;=4),7,14))))),14)</f>
        <v>14</v>
      </c>
    </row>
    <row r="74" spans="1:29" x14ac:dyDescent="0.4">
      <c r="A74" s="21">
        <v>1026981093</v>
      </c>
      <c r="B74" t="s">
        <v>994</v>
      </c>
      <c r="C74" t="str">
        <f ca="1">IF(Sheet1!E74="上架●","S2",IF(Sheet5!G74="Y","S2","S1"))</f>
        <v>S2</v>
      </c>
      <c r="L74" cm="1">
        <f t="array" aca="1" ref="L7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7748</v>
      </c>
      <c r="M74" cm="1">
        <f t="array" aca="1" ref="M74" ca="1">IF(INDIRECT("Sheet1!"&amp;"E"&amp;ROW())  ="下架●",VALUE("0"),IF(OR(INDIRECT("Sheet1!"&amp;"E"&amp;ROW())  ="上架●",AND(INDIRECT("Sheet1!"&amp;"E"&amp;ROW())  ="問合●",VALUE(Sheet2!F74)=0)),VALUE("1"),IF(INDIRECT("Sheet2!"&amp;"F"&amp;ROW())  =1,INDIRECT("Sheet1!"&amp;"Q"&amp;ROW()),VALUE("0"))))</f>
        <v>0</v>
      </c>
      <c r="N74" t="str">
        <f t="shared" ca="1" si="0"/>
        <v>2023/12/22</v>
      </c>
      <c r="AC74" cm="1">
        <f t="array" aca="1" ref="AC74" ca="1">IFERROR(IF(Sheet1!X74&lt;&gt;"",IF(Sheet1!X74=0.583333333333333,"14:00",Sheet1!X74),IF(AND(Sheet1!R74&lt;&gt;"",_xlfn.XLOOKUP(Sheet1!A74,INDIRECT("'[paichu.xlsx]Sheet1'!$A:$A"),INDIRECT("'[paichu.xlsx]Sheet1'!$G:$G"),"",0,1)&lt;&gt;""),_xlfn.XLOOKUP(Sheet1!A74,INDIRECT("'[paichu.xlsx]Sheet1'!$A:$A"),INDIRECT("'[paichu.xlsx]Sheet1'!$G:$G"),"",0,1),IF(AND(OR(発送日=0.583333333333333,発送日="14:00"),Sheet1!Q74&gt;=1),"14:00",IF(Sheet1!J74&gt;5,VALUE($AE$2),IF(AND(Sheet1!J74&lt;=5,Sheet1!J74&gt;=4),7,14))))),14)</f>
        <v>14</v>
      </c>
    </row>
    <row r="75" spans="1:29" x14ac:dyDescent="0.4">
      <c r="A75" s="21">
        <v>1026981095</v>
      </c>
      <c r="B75" t="s">
        <v>996</v>
      </c>
      <c r="C75" t="str">
        <f ca="1">IF(Sheet1!E75="上架●","S2",IF(Sheet5!G75="Y","S2","S1"))</f>
        <v>S2</v>
      </c>
      <c r="L75" cm="1">
        <f t="array" aca="1" ref="L7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4325</v>
      </c>
      <c r="M75" cm="1">
        <f t="array" aca="1" ref="M75" ca="1">IF(INDIRECT("Sheet1!"&amp;"E"&amp;ROW())  ="下架●",VALUE("0"),IF(OR(INDIRECT("Sheet1!"&amp;"E"&amp;ROW())  ="上架●",AND(INDIRECT("Sheet1!"&amp;"E"&amp;ROW())  ="問合●",VALUE(Sheet2!F75)=0)),VALUE("1"),IF(INDIRECT("Sheet2!"&amp;"F"&amp;ROW())  =1,INDIRECT("Sheet1!"&amp;"Q"&amp;ROW()),VALUE("0"))))</f>
        <v>0</v>
      </c>
      <c r="N75" t="str">
        <f t="shared" ca="1" si="0"/>
        <v>2023/12/22</v>
      </c>
      <c r="AC75" cm="1">
        <f t="array" aca="1" ref="AC75" ca="1">IFERROR(IF(Sheet1!X75&lt;&gt;"",IF(Sheet1!X75=0.583333333333333,"14:00",Sheet1!X75),IF(AND(Sheet1!R75&lt;&gt;"",_xlfn.XLOOKUP(Sheet1!A75,INDIRECT("'[paichu.xlsx]Sheet1'!$A:$A"),INDIRECT("'[paichu.xlsx]Sheet1'!$G:$G"),"",0,1)&lt;&gt;""),_xlfn.XLOOKUP(Sheet1!A75,INDIRECT("'[paichu.xlsx]Sheet1'!$A:$A"),INDIRECT("'[paichu.xlsx]Sheet1'!$G:$G"),"",0,1),IF(AND(OR(発送日=0.583333333333333,発送日="14:00"),Sheet1!Q75&gt;=1),"14:00",IF(Sheet1!J75&gt;5,VALUE($AE$2),IF(AND(Sheet1!J75&lt;=5,Sheet1!J75&gt;=4),7,14))))),14)</f>
        <v>14</v>
      </c>
    </row>
    <row r="76" spans="1:29" x14ac:dyDescent="0.4">
      <c r="A76" s="21">
        <v>1026981094</v>
      </c>
      <c r="B76" t="s">
        <v>998</v>
      </c>
      <c r="C76" t="str">
        <f ca="1">IF(Sheet1!E76="上架●","S2",IF(Sheet5!G76="Y","S2","S1"))</f>
        <v>S2</v>
      </c>
      <c r="L76" cm="1">
        <f t="array" aca="1" ref="L7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5209</v>
      </c>
      <c r="M76" cm="1">
        <f t="array" aca="1" ref="M76" ca="1">IF(INDIRECT("Sheet1!"&amp;"E"&amp;ROW())  ="下架●",VALUE("0"),IF(OR(INDIRECT("Sheet1!"&amp;"E"&amp;ROW())  ="上架●",AND(INDIRECT("Sheet1!"&amp;"E"&amp;ROW())  ="問合●",VALUE(Sheet2!F76)=0)),VALUE("1"),IF(INDIRECT("Sheet2!"&amp;"F"&amp;ROW())  =1,INDIRECT("Sheet1!"&amp;"Q"&amp;ROW()),VALUE("0"))))</f>
        <v>0</v>
      </c>
      <c r="N76" t="str">
        <f t="shared" ca="1" si="0"/>
        <v>2023/12/22</v>
      </c>
      <c r="AC76" cm="1">
        <f t="array" aca="1" ref="AC76" ca="1">IFERROR(IF(Sheet1!X76&lt;&gt;"",IF(Sheet1!X76=0.583333333333333,"14:00",Sheet1!X76),IF(AND(Sheet1!R76&lt;&gt;"",_xlfn.XLOOKUP(Sheet1!A76,INDIRECT("'[paichu.xlsx]Sheet1'!$A:$A"),INDIRECT("'[paichu.xlsx]Sheet1'!$G:$G"),"",0,1)&lt;&gt;""),_xlfn.XLOOKUP(Sheet1!A76,INDIRECT("'[paichu.xlsx]Sheet1'!$A:$A"),INDIRECT("'[paichu.xlsx]Sheet1'!$G:$G"),"",0,1),IF(AND(OR(発送日=0.583333333333333,発送日="14:00"),Sheet1!Q76&gt;=1),"14:00",IF(Sheet1!J76&gt;5,VALUE($AE$2),IF(AND(Sheet1!J76&lt;=5,Sheet1!J76&gt;=4),7,14))))),14)</f>
        <v>14</v>
      </c>
    </row>
    <row r="77" spans="1:29" x14ac:dyDescent="0.4">
      <c r="A77" s="21">
        <v>1026981096</v>
      </c>
      <c r="B77" t="s">
        <v>1000</v>
      </c>
      <c r="C77" t="str">
        <f ca="1">IF(Sheet1!E77="上架●","S2",IF(Sheet5!G77="Y","S2","S1"))</f>
        <v>S2</v>
      </c>
      <c r="L77" cm="1">
        <f t="array" aca="1" ref="L7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4996</v>
      </c>
      <c r="M77" cm="1">
        <f t="array" aca="1" ref="M77" ca="1">IF(INDIRECT("Sheet1!"&amp;"E"&amp;ROW())  ="下架●",VALUE("0"),IF(OR(INDIRECT("Sheet1!"&amp;"E"&amp;ROW())  ="上架●",AND(INDIRECT("Sheet1!"&amp;"E"&amp;ROW())  ="問合●",VALUE(Sheet2!F77)=0)),VALUE("1"),IF(INDIRECT("Sheet2!"&amp;"F"&amp;ROW())  =1,INDIRECT("Sheet1!"&amp;"Q"&amp;ROW()),VALUE("0"))))</f>
        <v>0</v>
      </c>
      <c r="N77" t="str">
        <f t="shared" ca="1" si="0"/>
        <v>2023/12/22</v>
      </c>
      <c r="AC77" cm="1">
        <f t="array" aca="1" ref="AC77" ca="1">IFERROR(IF(Sheet1!X77&lt;&gt;"",IF(Sheet1!X77=0.583333333333333,"14:00",Sheet1!X77),IF(AND(Sheet1!R77&lt;&gt;"",_xlfn.XLOOKUP(Sheet1!A77,INDIRECT("'[paichu.xlsx]Sheet1'!$A:$A"),INDIRECT("'[paichu.xlsx]Sheet1'!$G:$G"),"",0,1)&lt;&gt;""),_xlfn.XLOOKUP(Sheet1!A77,INDIRECT("'[paichu.xlsx]Sheet1'!$A:$A"),INDIRECT("'[paichu.xlsx]Sheet1'!$G:$G"),"",0,1),IF(AND(OR(発送日=0.583333333333333,発送日="14:00"),Sheet1!Q77&gt;=1),"14:00",IF(Sheet1!J77&gt;5,VALUE($AE$2),IF(AND(Sheet1!J77&lt;=5,Sheet1!J77&gt;=4),7,14))))),14)</f>
        <v>14</v>
      </c>
    </row>
    <row r="78" spans="1:29" x14ac:dyDescent="0.4">
      <c r="A78" s="21">
        <v>1026981097</v>
      </c>
      <c r="B78" t="s">
        <v>1002</v>
      </c>
      <c r="C78" t="str">
        <f ca="1">IF(Sheet1!E78="上架●","S2",IF(Sheet5!G78="Y","S2","S1"))</f>
        <v>S2</v>
      </c>
      <c r="L78" cm="1">
        <f t="array" aca="1" ref="L7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8195</v>
      </c>
      <c r="M78" cm="1">
        <f t="array" aca="1" ref="M78" ca="1">IF(INDIRECT("Sheet1!"&amp;"E"&amp;ROW())  ="下架●",VALUE("0"),IF(OR(INDIRECT("Sheet1!"&amp;"E"&amp;ROW())  ="上架●",AND(INDIRECT("Sheet1!"&amp;"E"&amp;ROW())  ="問合●",VALUE(Sheet2!F78)=0)),VALUE("1"),IF(INDIRECT("Sheet2!"&amp;"F"&amp;ROW())  =1,INDIRECT("Sheet1!"&amp;"Q"&amp;ROW()),VALUE("0"))))</f>
        <v>0</v>
      </c>
      <c r="N78" t="str">
        <f t="shared" ca="1" si="0"/>
        <v>2023/12/22</v>
      </c>
      <c r="AC78" cm="1">
        <f t="array" aca="1" ref="AC78" ca="1">IFERROR(IF(Sheet1!X78&lt;&gt;"",IF(Sheet1!X78=0.583333333333333,"14:00",Sheet1!X78),IF(AND(Sheet1!R78&lt;&gt;"",_xlfn.XLOOKUP(Sheet1!A78,INDIRECT("'[paichu.xlsx]Sheet1'!$A:$A"),INDIRECT("'[paichu.xlsx]Sheet1'!$G:$G"),"",0,1)&lt;&gt;""),_xlfn.XLOOKUP(Sheet1!A78,INDIRECT("'[paichu.xlsx]Sheet1'!$A:$A"),INDIRECT("'[paichu.xlsx]Sheet1'!$G:$G"),"",0,1),IF(AND(OR(発送日=0.583333333333333,発送日="14:00"),Sheet1!Q78&gt;=1),"14:00",IF(Sheet1!J78&gt;5,VALUE($AE$2),IF(AND(Sheet1!J78&lt;=5,Sheet1!J78&gt;=4),7,14))))),14)</f>
        <v>14</v>
      </c>
    </row>
    <row r="79" spans="1:29" x14ac:dyDescent="0.4">
      <c r="A79" s="21">
        <v>1026981099</v>
      </c>
      <c r="B79" t="s">
        <v>1004</v>
      </c>
      <c r="C79" t="str">
        <f ca="1">IF(Sheet1!E79="上架●","S2",IF(Sheet5!G79="Y","S2","S1"))</f>
        <v>S2</v>
      </c>
      <c r="L79" cm="1">
        <f t="array" aca="1" ref="L7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7641</v>
      </c>
      <c r="M79" cm="1">
        <f t="array" aca="1" ref="M79" ca="1">IF(INDIRECT("Sheet1!"&amp;"E"&amp;ROW())  ="下架●",VALUE("0"),IF(OR(INDIRECT("Sheet1!"&amp;"E"&amp;ROW())  ="上架●",AND(INDIRECT("Sheet1!"&amp;"E"&amp;ROW())  ="問合●",VALUE(Sheet2!F79)=0)),VALUE("1"),IF(INDIRECT("Sheet2!"&amp;"F"&amp;ROW())  =1,INDIRECT("Sheet1!"&amp;"Q"&amp;ROW()),VALUE("0"))))</f>
        <v>0</v>
      </c>
      <c r="N79" t="str">
        <f t="shared" ca="1" si="0"/>
        <v>2023/12/22</v>
      </c>
      <c r="AC79" cm="1">
        <f t="array" aca="1" ref="AC79" ca="1">IFERROR(IF(Sheet1!X79&lt;&gt;"",IF(Sheet1!X79=0.583333333333333,"14:00",Sheet1!X79),IF(AND(Sheet1!R79&lt;&gt;"",_xlfn.XLOOKUP(Sheet1!A79,INDIRECT("'[paichu.xlsx]Sheet1'!$A:$A"),INDIRECT("'[paichu.xlsx]Sheet1'!$G:$G"),"",0,1)&lt;&gt;""),_xlfn.XLOOKUP(Sheet1!A79,INDIRECT("'[paichu.xlsx]Sheet1'!$A:$A"),INDIRECT("'[paichu.xlsx]Sheet1'!$G:$G"),"",0,1),IF(AND(OR(発送日=0.583333333333333,発送日="14:00"),Sheet1!Q79&gt;=1),"14:00",IF(Sheet1!J79&gt;5,VALUE($AE$2),IF(AND(Sheet1!J79&lt;=5,Sheet1!J79&gt;=4),7,14))))),14)</f>
        <v>14</v>
      </c>
    </row>
    <row r="80" spans="1:29" x14ac:dyDescent="0.4">
      <c r="A80" s="21">
        <v>1026981100</v>
      </c>
      <c r="B80" t="s">
        <v>1006</v>
      </c>
      <c r="C80" t="str">
        <f ca="1">IF(Sheet1!E80="上架●","S2",IF(Sheet5!G80="Y","S2","S1"))</f>
        <v>S2</v>
      </c>
      <c r="L80" cm="1">
        <f t="array" aca="1" ref="L8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9022</v>
      </c>
      <c r="M80" cm="1">
        <f t="array" aca="1" ref="M80" ca="1">IF(INDIRECT("Sheet1!"&amp;"E"&amp;ROW())  ="下架●",VALUE("0"),IF(OR(INDIRECT("Sheet1!"&amp;"E"&amp;ROW())  ="上架●",AND(INDIRECT("Sheet1!"&amp;"E"&amp;ROW())  ="問合●",VALUE(Sheet2!F80)=0)),VALUE("1"),IF(INDIRECT("Sheet2!"&amp;"F"&amp;ROW())  =1,INDIRECT("Sheet1!"&amp;"Q"&amp;ROW()),VALUE("0"))))</f>
        <v>0</v>
      </c>
      <c r="N80" t="str">
        <f t="shared" ca="1" si="0"/>
        <v>2023/12/22</v>
      </c>
      <c r="AC80" cm="1">
        <f t="array" aca="1" ref="AC80" ca="1">IFERROR(IF(Sheet1!X80&lt;&gt;"",IF(Sheet1!X80=0.583333333333333,"14:00",Sheet1!X80),IF(AND(Sheet1!R80&lt;&gt;"",_xlfn.XLOOKUP(Sheet1!A80,INDIRECT("'[paichu.xlsx]Sheet1'!$A:$A"),INDIRECT("'[paichu.xlsx]Sheet1'!$G:$G"),"",0,1)&lt;&gt;""),_xlfn.XLOOKUP(Sheet1!A80,INDIRECT("'[paichu.xlsx]Sheet1'!$A:$A"),INDIRECT("'[paichu.xlsx]Sheet1'!$G:$G"),"",0,1),IF(AND(OR(発送日=0.583333333333333,発送日="14:00"),Sheet1!Q80&gt;=1),"14:00",IF(Sheet1!J80&gt;5,VALUE($AE$2),IF(AND(Sheet1!J80&lt;=5,Sheet1!J80&gt;=4),7,14))))),14)</f>
        <v>14</v>
      </c>
    </row>
    <row r="81" spans="1:29" x14ac:dyDescent="0.4">
      <c r="A81" s="21">
        <v>1026981101</v>
      </c>
      <c r="B81" t="s">
        <v>1008</v>
      </c>
      <c r="C81" t="str">
        <f ca="1">IF(Sheet1!E81="上架●","S2",IF(Sheet5!G81="Y","S2","S1"))</f>
        <v>S2</v>
      </c>
      <c r="L81" cm="1">
        <f t="array" aca="1" ref="L8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12176</v>
      </c>
      <c r="M81" cm="1">
        <f t="array" aca="1" ref="M81" ca="1">IF(INDIRECT("Sheet1!"&amp;"E"&amp;ROW())  ="下架●",VALUE("0"),IF(OR(INDIRECT("Sheet1!"&amp;"E"&amp;ROW())  ="上架●",AND(INDIRECT("Sheet1!"&amp;"E"&amp;ROW())  ="問合●",VALUE(Sheet2!F81)=0)),VALUE("1"),IF(INDIRECT("Sheet2!"&amp;"F"&amp;ROW())  =1,INDIRECT("Sheet1!"&amp;"Q"&amp;ROW()),VALUE("0"))))</f>
        <v>0</v>
      </c>
      <c r="N81" t="str">
        <f t="shared" ca="1" si="0"/>
        <v>2023/12/22</v>
      </c>
      <c r="AC81" cm="1">
        <f t="array" aca="1" ref="AC81" ca="1">IFERROR(IF(Sheet1!X81&lt;&gt;"",IF(Sheet1!X81=0.583333333333333,"14:00",Sheet1!X81),IF(AND(Sheet1!R81&lt;&gt;"",_xlfn.XLOOKUP(Sheet1!A81,INDIRECT("'[paichu.xlsx]Sheet1'!$A:$A"),INDIRECT("'[paichu.xlsx]Sheet1'!$G:$G"),"",0,1)&lt;&gt;""),_xlfn.XLOOKUP(Sheet1!A81,INDIRECT("'[paichu.xlsx]Sheet1'!$A:$A"),INDIRECT("'[paichu.xlsx]Sheet1'!$G:$G"),"",0,1),IF(AND(OR(発送日=0.583333333333333,発送日="14:00"),Sheet1!Q81&gt;=1),"14:00",IF(Sheet1!J81&gt;5,VALUE($AE$2),IF(AND(Sheet1!J81&lt;=5,Sheet1!J81&gt;=4),7,14))))),14)</f>
        <v>14</v>
      </c>
    </row>
    <row r="82" spans="1:29" x14ac:dyDescent="0.4">
      <c r="A82" s="21">
        <v>1026981102</v>
      </c>
      <c r="B82" t="s">
        <v>1010</v>
      </c>
      <c r="C82" t="str">
        <f ca="1">IF(Sheet1!E82="上架●","S2",IF(Sheet5!G82="Y","S2","S1"))</f>
        <v>S2</v>
      </c>
      <c r="L82" cm="1">
        <f t="array" aca="1" ref="L8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9673</v>
      </c>
      <c r="M82" cm="1">
        <f t="array" aca="1" ref="M82" ca="1">IF(INDIRECT("Sheet1!"&amp;"E"&amp;ROW())  ="下架●",VALUE("0"),IF(OR(INDIRECT("Sheet1!"&amp;"E"&amp;ROW())  ="上架●",AND(INDIRECT("Sheet1!"&amp;"E"&amp;ROW())  ="問合●",VALUE(Sheet2!F82)=0)),VALUE("1"),IF(INDIRECT("Sheet2!"&amp;"F"&amp;ROW())  =1,INDIRECT("Sheet1!"&amp;"Q"&amp;ROW()),VALUE("0"))))</f>
        <v>0</v>
      </c>
      <c r="N82" t="str">
        <f t="shared" ca="1" si="0"/>
        <v>2023/12/22</v>
      </c>
      <c r="AC82" cm="1">
        <f t="array" aca="1" ref="AC82" ca="1">IFERROR(IF(Sheet1!X82&lt;&gt;"",IF(Sheet1!X82=0.583333333333333,"14:00",Sheet1!X82),IF(AND(Sheet1!R82&lt;&gt;"",_xlfn.XLOOKUP(Sheet1!A82,INDIRECT("'[paichu.xlsx]Sheet1'!$A:$A"),INDIRECT("'[paichu.xlsx]Sheet1'!$G:$G"),"",0,1)&lt;&gt;""),_xlfn.XLOOKUP(Sheet1!A82,INDIRECT("'[paichu.xlsx]Sheet1'!$A:$A"),INDIRECT("'[paichu.xlsx]Sheet1'!$G:$G"),"",0,1),IF(AND(OR(発送日=0.583333333333333,発送日="14:00"),Sheet1!Q82&gt;=1),"14:00",IF(Sheet1!J82&gt;5,VALUE($AE$2),IF(AND(Sheet1!J82&lt;=5,Sheet1!J82&gt;=4),7,14))))),14)</f>
        <v>14</v>
      </c>
    </row>
    <row r="83" spans="1:29" x14ac:dyDescent="0.4">
      <c r="A83" s="21">
        <v>1026981103</v>
      </c>
      <c r="B83" t="s">
        <v>1012</v>
      </c>
      <c r="C83" t="str">
        <f ca="1">IF(Sheet1!E83="上架●","S2",IF(Sheet5!G83="Y","S2","S1"))</f>
        <v>S2</v>
      </c>
      <c r="L83" cm="1">
        <f t="array" aca="1" ref="L8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5123</v>
      </c>
      <c r="M83" cm="1">
        <f t="array" aca="1" ref="M83" ca="1">IF(INDIRECT("Sheet1!"&amp;"E"&amp;ROW())  ="下架●",VALUE("0"),IF(OR(INDIRECT("Sheet1!"&amp;"E"&amp;ROW())  ="上架●",AND(INDIRECT("Sheet1!"&amp;"E"&amp;ROW())  ="問合●",VALUE(Sheet2!F83)=0)),VALUE("1"),IF(INDIRECT("Sheet2!"&amp;"F"&amp;ROW())  =1,INDIRECT("Sheet1!"&amp;"Q"&amp;ROW()),VALUE("0"))))</f>
        <v>0</v>
      </c>
      <c r="N83" t="str">
        <f t="shared" ca="1" si="0"/>
        <v>2023/12/22</v>
      </c>
      <c r="AC83" cm="1">
        <f t="array" aca="1" ref="AC83" ca="1">IFERROR(IF(Sheet1!X83&lt;&gt;"",IF(Sheet1!X83=0.583333333333333,"14:00",Sheet1!X83),IF(AND(Sheet1!R83&lt;&gt;"",_xlfn.XLOOKUP(Sheet1!A83,INDIRECT("'[paichu.xlsx]Sheet1'!$A:$A"),INDIRECT("'[paichu.xlsx]Sheet1'!$G:$G"),"",0,1)&lt;&gt;""),_xlfn.XLOOKUP(Sheet1!A83,INDIRECT("'[paichu.xlsx]Sheet1'!$A:$A"),INDIRECT("'[paichu.xlsx]Sheet1'!$G:$G"),"",0,1),IF(AND(OR(発送日=0.583333333333333,発送日="14:00"),Sheet1!Q83&gt;=1),"14:00",IF(Sheet1!J83&gt;5,VALUE($AE$2),IF(AND(Sheet1!J83&lt;=5,Sheet1!J83&gt;=4),7,14))))),14)</f>
        <v>14</v>
      </c>
    </row>
    <row r="84" spans="1:29" x14ac:dyDescent="0.4">
      <c r="A84" s="21">
        <v>1026981104</v>
      </c>
      <c r="B84" t="s">
        <v>1014</v>
      </c>
      <c r="C84" t="str">
        <f ca="1">IF(Sheet1!E84="上架●","S2",IF(Sheet5!G84="Y","S2","S1"))</f>
        <v>S2</v>
      </c>
      <c r="L84" cm="1">
        <f t="array" aca="1" ref="L8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9624</v>
      </c>
      <c r="M84" cm="1">
        <f t="array" aca="1" ref="M84" ca="1">IF(INDIRECT("Sheet1!"&amp;"E"&amp;ROW())  ="下架●",VALUE("0"),IF(OR(INDIRECT("Sheet1!"&amp;"E"&amp;ROW())  ="上架●",AND(INDIRECT("Sheet1!"&amp;"E"&amp;ROW())  ="問合●",VALUE(Sheet2!F84)=0)),VALUE("1"),IF(INDIRECT("Sheet2!"&amp;"F"&amp;ROW())  =1,INDIRECT("Sheet1!"&amp;"Q"&amp;ROW()),VALUE("0"))))</f>
        <v>0</v>
      </c>
      <c r="N84" t="str">
        <f t="shared" ca="1" si="0"/>
        <v>2023/12/22</v>
      </c>
      <c r="AC84" cm="1">
        <f t="array" aca="1" ref="AC84" ca="1">IFERROR(IF(Sheet1!X84&lt;&gt;"",IF(Sheet1!X84=0.583333333333333,"14:00",Sheet1!X84),IF(AND(Sheet1!R84&lt;&gt;"",_xlfn.XLOOKUP(Sheet1!A84,INDIRECT("'[paichu.xlsx]Sheet1'!$A:$A"),INDIRECT("'[paichu.xlsx]Sheet1'!$G:$G"),"",0,1)&lt;&gt;""),_xlfn.XLOOKUP(Sheet1!A84,INDIRECT("'[paichu.xlsx]Sheet1'!$A:$A"),INDIRECT("'[paichu.xlsx]Sheet1'!$G:$G"),"",0,1),IF(AND(OR(発送日=0.583333333333333,発送日="14:00"),Sheet1!Q84&gt;=1),"14:00",IF(Sheet1!J84&gt;5,VALUE($AE$2),IF(AND(Sheet1!J84&lt;=5,Sheet1!J84&gt;=4),7,14))))),14)</f>
        <v>14</v>
      </c>
    </row>
    <row r="85" spans="1:29" x14ac:dyDescent="0.4">
      <c r="A85" s="21">
        <v>1026981105</v>
      </c>
      <c r="B85" t="s">
        <v>1016</v>
      </c>
      <c r="C85" t="str">
        <f ca="1">IF(Sheet1!E85="上架●","S2",IF(Sheet5!G85="Y","S2","S1"))</f>
        <v>S2</v>
      </c>
      <c r="L85" cm="1">
        <f t="array" aca="1" ref="L8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5503</v>
      </c>
      <c r="M85" cm="1">
        <f t="array" aca="1" ref="M85" ca="1">IF(INDIRECT("Sheet1!"&amp;"E"&amp;ROW())  ="下架●",VALUE("0"),IF(OR(INDIRECT("Sheet1!"&amp;"E"&amp;ROW())  ="上架●",AND(INDIRECT("Sheet1!"&amp;"E"&amp;ROW())  ="問合●",VALUE(Sheet2!F85)=0)),VALUE("1"),IF(INDIRECT("Sheet2!"&amp;"F"&amp;ROW())  =1,INDIRECT("Sheet1!"&amp;"Q"&amp;ROW()),VALUE("0"))))</f>
        <v>0</v>
      </c>
      <c r="N85" t="str">
        <f t="shared" ca="1" si="0"/>
        <v>2023/12/22</v>
      </c>
      <c r="AC85" cm="1">
        <f t="array" aca="1" ref="AC85" ca="1">IFERROR(IF(Sheet1!X85&lt;&gt;"",IF(Sheet1!X85=0.583333333333333,"14:00",Sheet1!X85),IF(AND(Sheet1!R85&lt;&gt;"",_xlfn.XLOOKUP(Sheet1!A85,INDIRECT("'[paichu.xlsx]Sheet1'!$A:$A"),INDIRECT("'[paichu.xlsx]Sheet1'!$G:$G"),"",0,1)&lt;&gt;""),_xlfn.XLOOKUP(Sheet1!A85,INDIRECT("'[paichu.xlsx]Sheet1'!$A:$A"),INDIRECT("'[paichu.xlsx]Sheet1'!$G:$G"),"",0,1),IF(AND(OR(発送日=0.583333333333333,発送日="14:00"),Sheet1!Q85&gt;=1),"14:00",IF(Sheet1!J85&gt;5,VALUE($AE$2),IF(AND(Sheet1!J85&lt;=5,Sheet1!J85&gt;=4),7,14))))),14)</f>
        <v>14</v>
      </c>
    </row>
    <row r="86" spans="1:29" x14ac:dyDescent="0.4">
      <c r="A86" s="21">
        <v>1026981106</v>
      </c>
      <c r="B86" t="s">
        <v>1018</v>
      </c>
      <c r="C86" t="str">
        <f ca="1">IF(Sheet1!E86="上架●","S2",IF(Sheet5!G86="Y","S2","S1"))</f>
        <v>S2</v>
      </c>
      <c r="L86" cm="1">
        <f t="array" aca="1" ref="L8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13292</v>
      </c>
      <c r="M86" cm="1">
        <f t="array" aca="1" ref="M86" ca="1">IF(INDIRECT("Sheet1!"&amp;"E"&amp;ROW())  ="下架●",VALUE("0"),IF(OR(INDIRECT("Sheet1!"&amp;"E"&amp;ROW())  ="上架●",AND(INDIRECT("Sheet1!"&amp;"E"&amp;ROW())  ="問合●",VALUE(Sheet2!F86)=0)),VALUE("1"),IF(INDIRECT("Sheet2!"&amp;"F"&amp;ROW())  =1,INDIRECT("Sheet1!"&amp;"Q"&amp;ROW()),VALUE("0"))))</f>
        <v>0</v>
      </c>
      <c r="N86" t="str">
        <f t="shared" ca="1" si="0"/>
        <v>2023/12/22</v>
      </c>
      <c r="AC86" cm="1">
        <f t="array" aca="1" ref="AC86" ca="1">IFERROR(IF(Sheet1!X86&lt;&gt;"",IF(Sheet1!X86=0.583333333333333,"14:00",Sheet1!X86),IF(AND(Sheet1!R86&lt;&gt;"",_xlfn.XLOOKUP(Sheet1!A86,INDIRECT("'[paichu.xlsx]Sheet1'!$A:$A"),INDIRECT("'[paichu.xlsx]Sheet1'!$G:$G"),"",0,1)&lt;&gt;""),_xlfn.XLOOKUP(Sheet1!A86,INDIRECT("'[paichu.xlsx]Sheet1'!$A:$A"),INDIRECT("'[paichu.xlsx]Sheet1'!$G:$G"),"",0,1),IF(AND(OR(発送日=0.583333333333333,発送日="14:00"),Sheet1!Q86&gt;=1),"14:00",IF(Sheet1!J86&gt;5,VALUE($AE$2),IF(AND(Sheet1!J86&lt;=5,Sheet1!J86&gt;=4),7,14))))),14)</f>
        <v>14</v>
      </c>
    </row>
    <row r="87" spans="1:29" x14ac:dyDescent="0.4">
      <c r="A87" s="21">
        <v>1026981107</v>
      </c>
      <c r="B87" t="s">
        <v>1020</v>
      </c>
      <c r="C87" t="str">
        <f ca="1">IF(Sheet1!E87="上架●","S2",IF(Sheet5!G87="Y","S2","S1"))</f>
        <v>S2</v>
      </c>
      <c r="L87" cm="1">
        <f t="array" aca="1" ref="L8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5299</v>
      </c>
      <c r="M87" cm="1">
        <f t="array" aca="1" ref="M87" ca="1">IF(INDIRECT("Sheet1!"&amp;"E"&amp;ROW())  ="下架●",VALUE("0"),IF(OR(INDIRECT("Sheet1!"&amp;"E"&amp;ROW())  ="上架●",AND(INDIRECT("Sheet1!"&amp;"E"&amp;ROW())  ="問合●",VALUE(Sheet2!F87)=0)),VALUE("1"),IF(INDIRECT("Sheet2!"&amp;"F"&amp;ROW())  =1,INDIRECT("Sheet1!"&amp;"Q"&amp;ROW()),VALUE("0"))))</f>
        <v>0</v>
      </c>
      <c r="N87" t="str">
        <f t="shared" ca="1" si="0"/>
        <v>2023/12/22</v>
      </c>
      <c r="AC87" cm="1">
        <f t="array" aca="1" ref="AC87" ca="1">IFERROR(IF(Sheet1!X87&lt;&gt;"",IF(Sheet1!X87=0.583333333333333,"14:00",Sheet1!X87),IF(AND(Sheet1!R87&lt;&gt;"",_xlfn.XLOOKUP(Sheet1!A87,INDIRECT("'[paichu.xlsx]Sheet1'!$A:$A"),INDIRECT("'[paichu.xlsx]Sheet1'!$G:$G"),"",0,1)&lt;&gt;""),_xlfn.XLOOKUP(Sheet1!A87,INDIRECT("'[paichu.xlsx]Sheet1'!$A:$A"),INDIRECT("'[paichu.xlsx]Sheet1'!$G:$G"),"",0,1),IF(AND(OR(発送日=0.583333333333333,発送日="14:00"),Sheet1!Q87&gt;=1),"14:00",IF(Sheet1!J87&gt;5,VALUE($AE$2),IF(AND(Sheet1!J87&lt;=5,Sheet1!J87&gt;=4),7,14))))),14)</f>
        <v>14</v>
      </c>
    </row>
    <row r="88" spans="1:29" x14ac:dyDescent="0.4">
      <c r="A88" s="21">
        <v>1026981108</v>
      </c>
      <c r="B88" t="s">
        <v>1022</v>
      </c>
      <c r="C88" t="str">
        <f ca="1">IF(Sheet1!E88="上架●","S2",IF(Sheet5!G88="Y","S2","S1"))</f>
        <v>S2</v>
      </c>
      <c r="L88" cm="1">
        <f t="array" aca="1" ref="L8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7837</v>
      </c>
      <c r="M88" cm="1">
        <f t="array" aca="1" ref="M88" ca="1">IF(INDIRECT("Sheet1!"&amp;"E"&amp;ROW())  ="下架●",VALUE("0"),IF(OR(INDIRECT("Sheet1!"&amp;"E"&amp;ROW())  ="上架●",AND(INDIRECT("Sheet1!"&amp;"E"&amp;ROW())  ="問合●",VALUE(Sheet2!F88)=0)),VALUE("1"),IF(INDIRECT("Sheet2!"&amp;"F"&amp;ROW())  =1,INDIRECT("Sheet1!"&amp;"Q"&amp;ROW()),VALUE("0"))))</f>
        <v>0</v>
      </c>
      <c r="N88" t="str">
        <f t="shared" ca="1" si="0"/>
        <v>2023/12/22</v>
      </c>
      <c r="AC88" cm="1">
        <f t="array" aca="1" ref="AC88" ca="1">IFERROR(IF(Sheet1!X88&lt;&gt;"",IF(Sheet1!X88=0.583333333333333,"14:00",Sheet1!X88),IF(AND(Sheet1!R88&lt;&gt;"",_xlfn.XLOOKUP(Sheet1!A88,INDIRECT("'[paichu.xlsx]Sheet1'!$A:$A"),INDIRECT("'[paichu.xlsx]Sheet1'!$G:$G"),"",0,1)&lt;&gt;""),_xlfn.XLOOKUP(Sheet1!A88,INDIRECT("'[paichu.xlsx]Sheet1'!$A:$A"),INDIRECT("'[paichu.xlsx]Sheet1'!$G:$G"),"",0,1),IF(AND(OR(発送日=0.583333333333333,発送日="14:00"),Sheet1!Q88&gt;=1),"14:00",IF(Sheet1!J88&gt;5,VALUE($AE$2),IF(AND(Sheet1!J88&lt;=5,Sheet1!J88&gt;=4),7,14))))),14)</f>
        <v>14</v>
      </c>
    </row>
    <row r="89" spans="1:29" x14ac:dyDescent="0.4">
      <c r="A89" s="21">
        <v>1026981109</v>
      </c>
      <c r="B89" t="s">
        <v>1024</v>
      </c>
      <c r="C89" t="str">
        <f ca="1">IF(Sheet1!E89="上架●","S2",IF(Sheet5!G89="Y","S2","S1"))</f>
        <v>S2</v>
      </c>
      <c r="L89" cm="1">
        <f t="array" aca="1" ref="L8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4364</v>
      </c>
      <c r="M89" cm="1">
        <f t="array" aca="1" ref="M89" ca="1">IF(INDIRECT("Sheet1!"&amp;"E"&amp;ROW())  ="下架●",VALUE("0"),IF(OR(INDIRECT("Sheet1!"&amp;"E"&amp;ROW())  ="上架●",AND(INDIRECT("Sheet1!"&amp;"E"&amp;ROW())  ="問合●",VALUE(Sheet2!F89)=0)),VALUE("1"),IF(INDIRECT("Sheet2!"&amp;"F"&amp;ROW())  =1,INDIRECT("Sheet1!"&amp;"Q"&amp;ROW()),VALUE("0"))))</f>
        <v>0</v>
      </c>
      <c r="N89" t="str">
        <f t="shared" ca="1" si="0"/>
        <v>2023/12/22</v>
      </c>
      <c r="AC89" cm="1">
        <f t="array" aca="1" ref="AC89" ca="1">IFERROR(IF(Sheet1!X89&lt;&gt;"",IF(Sheet1!X89=0.583333333333333,"14:00",Sheet1!X89),IF(AND(Sheet1!R89&lt;&gt;"",_xlfn.XLOOKUP(Sheet1!A89,INDIRECT("'[paichu.xlsx]Sheet1'!$A:$A"),INDIRECT("'[paichu.xlsx]Sheet1'!$G:$G"),"",0,1)&lt;&gt;""),_xlfn.XLOOKUP(Sheet1!A89,INDIRECT("'[paichu.xlsx]Sheet1'!$A:$A"),INDIRECT("'[paichu.xlsx]Sheet1'!$G:$G"),"",0,1),IF(AND(OR(発送日=0.583333333333333,発送日="14:00"),Sheet1!Q89&gt;=1),"14:00",IF(Sheet1!J89&gt;5,VALUE($AE$2),IF(AND(Sheet1!J89&lt;=5,Sheet1!J89&gt;=4),7,14))))),14)</f>
        <v>14</v>
      </c>
    </row>
    <row r="90" spans="1:29" x14ac:dyDescent="0.4">
      <c r="A90" s="21">
        <v>1026981110</v>
      </c>
      <c r="B90" t="s">
        <v>1026</v>
      </c>
      <c r="C90" t="str">
        <f ca="1">IF(Sheet1!E90="上架●","S2",IF(Sheet5!G90="Y","S2","S1"))</f>
        <v>S2</v>
      </c>
      <c r="L90" cm="1">
        <f t="array" aca="1" ref="L9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5219</v>
      </c>
      <c r="M90" cm="1">
        <f t="array" aca="1" ref="M90" ca="1">IF(INDIRECT("Sheet1!"&amp;"E"&amp;ROW())  ="下架●",VALUE("0"),IF(OR(INDIRECT("Sheet1!"&amp;"E"&amp;ROW())  ="上架●",AND(INDIRECT("Sheet1!"&amp;"E"&amp;ROW())  ="問合●",VALUE(Sheet2!F90)=0)),VALUE("1"),IF(INDIRECT("Sheet2!"&amp;"F"&amp;ROW())  =1,INDIRECT("Sheet1!"&amp;"Q"&amp;ROW()),VALUE("0"))))</f>
        <v>0</v>
      </c>
      <c r="N90" t="str">
        <f t="shared" ca="1" si="0"/>
        <v>2023/12/22</v>
      </c>
      <c r="AC90" cm="1">
        <f t="array" aca="1" ref="AC90" ca="1">IFERROR(IF(Sheet1!X90&lt;&gt;"",IF(Sheet1!X90=0.583333333333333,"14:00",Sheet1!X90),IF(AND(Sheet1!R90&lt;&gt;"",_xlfn.XLOOKUP(Sheet1!A90,INDIRECT("'[paichu.xlsx]Sheet1'!$A:$A"),INDIRECT("'[paichu.xlsx]Sheet1'!$G:$G"),"",0,1)&lt;&gt;""),_xlfn.XLOOKUP(Sheet1!A90,INDIRECT("'[paichu.xlsx]Sheet1'!$A:$A"),INDIRECT("'[paichu.xlsx]Sheet1'!$G:$G"),"",0,1),IF(AND(OR(発送日=0.583333333333333,発送日="14:00"),Sheet1!Q90&gt;=1),"14:00",IF(Sheet1!J90&gt;5,VALUE($AE$2),IF(AND(Sheet1!J90&lt;=5,Sheet1!J90&gt;=4),7,14))))),14)</f>
        <v>14</v>
      </c>
    </row>
    <row r="91" spans="1:29" x14ac:dyDescent="0.4">
      <c r="A91" s="21">
        <v>1026981111</v>
      </c>
      <c r="B91" t="s">
        <v>1028</v>
      </c>
      <c r="C91" t="str">
        <f ca="1">IF(Sheet1!E91="上架●","S2",IF(Sheet5!G91="Y","S2","S1"))</f>
        <v>S2</v>
      </c>
      <c r="L91" cm="1">
        <f t="array" aca="1" ref="L9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4977</v>
      </c>
      <c r="M91" cm="1">
        <f t="array" aca="1" ref="M91" ca="1">IF(INDIRECT("Sheet1!"&amp;"E"&amp;ROW())  ="下架●",VALUE("0"),IF(OR(INDIRECT("Sheet1!"&amp;"E"&amp;ROW())  ="上架●",AND(INDIRECT("Sheet1!"&amp;"E"&amp;ROW())  ="問合●",VALUE(Sheet2!F91)=0)),VALUE("1"),IF(INDIRECT("Sheet2!"&amp;"F"&amp;ROW())  =1,INDIRECT("Sheet1!"&amp;"Q"&amp;ROW()),VALUE("0"))))</f>
        <v>0</v>
      </c>
      <c r="N91" t="str">
        <f t="shared" ca="1" si="0"/>
        <v>2023/12/22</v>
      </c>
      <c r="AC91" cm="1">
        <f t="array" aca="1" ref="AC91" ca="1">IFERROR(IF(Sheet1!X91&lt;&gt;"",IF(Sheet1!X91=0.583333333333333,"14:00",Sheet1!X91),IF(AND(Sheet1!R91&lt;&gt;"",_xlfn.XLOOKUP(Sheet1!A91,INDIRECT("'[paichu.xlsx]Sheet1'!$A:$A"),INDIRECT("'[paichu.xlsx]Sheet1'!$G:$G"),"",0,1)&lt;&gt;""),_xlfn.XLOOKUP(Sheet1!A91,INDIRECT("'[paichu.xlsx]Sheet1'!$A:$A"),INDIRECT("'[paichu.xlsx]Sheet1'!$G:$G"),"",0,1),IF(AND(OR(発送日=0.583333333333333,発送日="14:00"),Sheet1!Q91&gt;=1),"14:00",IF(Sheet1!J91&gt;5,VALUE($AE$2),IF(AND(Sheet1!J91&lt;=5,Sheet1!J91&gt;=4),7,14))))),14)</f>
        <v>14</v>
      </c>
    </row>
    <row r="92" spans="1:29" x14ac:dyDescent="0.4">
      <c r="A92" s="21">
        <v>1026981112</v>
      </c>
      <c r="B92" t="s">
        <v>1030</v>
      </c>
      <c r="C92" t="str">
        <f ca="1">IF(Sheet1!E92="上架●","S2",IF(Sheet5!G92="Y","S2","S1"))</f>
        <v>S2</v>
      </c>
      <c r="L92" cm="1">
        <f t="array" aca="1" ref="L9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8265</v>
      </c>
      <c r="M92" cm="1">
        <f t="array" aca="1" ref="M92" ca="1">IF(INDIRECT("Sheet1!"&amp;"E"&amp;ROW())  ="下架●",VALUE("0"),IF(OR(INDIRECT("Sheet1!"&amp;"E"&amp;ROW())  ="上架●",AND(INDIRECT("Sheet1!"&amp;"E"&amp;ROW())  ="問合●",VALUE(Sheet2!F92)=0)),VALUE("1"),IF(INDIRECT("Sheet2!"&amp;"F"&amp;ROW())  =1,INDIRECT("Sheet1!"&amp;"Q"&amp;ROW()),VALUE("0"))))</f>
        <v>0</v>
      </c>
      <c r="N92" t="str">
        <f t="shared" ca="1" si="0"/>
        <v>2023/12/22</v>
      </c>
      <c r="AC92" cm="1">
        <f t="array" aca="1" ref="AC92" ca="1">IFERROR(IF(Sheet1!X92&lt;&gt;"",IF(Sheet1!X92=0.583333333333333,"14:00",Sheet1!X92),IF(AND(Sheet1!R92&lt;&gt;"",_xlfn.XLOOKUP(Sheet1!A92,INDIRECT("'[paichu.xlsx]Sheet1'!$A:$A"),INDIRECT("'[paichu.xlsx]Sheet1'!$G:$G"),"",0,1)&lt;&gt;""),_xlfn.XLOOKUP(Sheet1!A92,INDIRECT("'[paichu.xlsx]Sheet1'!$A:$A"),INDIRECT("'[paichu.xlsx]Sheet1'!$G:$G"),"",0,1),IF(AND(OR(発送日=0.583333333333333,発送日="14:00"),Sheet1!Q92&gt;=1),"14:00",IF(Sheet1!J92&gt;5,VALUE($AE$2),IF(AND(Sheet1!J92&lt;=5,Sheet1!J92&gt;=4),7,14))))),14)</f>
        <v>14</v>
      </c>
    </row>
    <row r="93" spans="1:29" x14ac:dyDescent="0.4">
      <c r="A93" s="21">
        <v>1026981113</v>
      </c>
      <c r="B93" t="s">
        <v>1032</v>
      </c>
      <c r="C93" t="str">
        <f ca="1">IF(Sheet1!E93="上架●","S2",IF(Sheet5!G93="Y","S2","S1"))</f>
        <v>S2</v>
      </c>
      <c r="L93" cm="1">
        <f t="array" aca="1" ref="L9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7698</v>
      </c>
      <c r="M93" cm="1">
        <f t="array" aca="1" ref="M93" ca="1">IF(INDIRECT("Sheet1!"&amp;"E"&amp;ROW())  ="下架●",VALUE("0"),IF(OR(INDIRECT("Sheet1!"&amp;"E"&amp;ROW())  ="上架●",AND(INDIRECT("Sheet1!"&amp;"E"&amp;ROW())  ="問合●",VALUE(Sheet2!F93)=0)),VALUE("1"),IF(INDIRECT("Sheet2!"&amp;"F"&amp;ROW())  =1,INDIRECT("Sheet1!"&amp;"Q"&amp;ROW()),VALUE("0"))))</f>
        <v>0</v>
      </c>
      <c r="N93" t="str">
        <f t="shared" ca="1" si="0"/>
        <v>2023/12/22</v>
      </c>
      <c r="AC93" cm="1">
        <f t="array" aca="1" ref="AC93" ca="1">IFERROR(IF(Sheet1!X93&lt;&gt;"",IF(Sheet1!X93=0.583333333333333,"14:00",Sheet1!X93),IF(AND(Sheet1!R93&lt;&gt;"",_xlfn.XLOOKUP(Sheet1!A93,INDIRECT("'[paichu.xlsx]Sheet1'!$A:$A"),INDIRECT("'[paichu.xlsx]Sheet1'!$G:$G"),"",0,1)&lt;&gt;""),_xlfn.XLOOKUP(Sheet1!A93,INDIRECT("'[paichu.xlsx]Sheet1'!$A:$A"),INDIRECT("'[paichu.xlsx]Sheet1'!$G:$G"),"",0,1),IF(AND(OR(発送日=0.583333333333333,発送日="14:00"),Sheet1!Q93&gt;=1),"14:00",IF(Sheet1!J93&gt;5,VALUE($AE$2),IF(AND(Sheet1!J93&lt;=5,Sheet1!J93&gt;=4),7,14))))),14)</f>
        <v>14</v>
      </c>
    </row>
    <row r="94" spans="1:29" x14ac:dyDescent="0.4">
      <c r="A94" s="21">
        <v>1026981114</v>
      </c>
      <c r="B94" t="s">
        <v>1034</v>
      </c>
      <c r="C94" t="str">
        <f ca="1">IF(Sheet1!E94="上架●","S2",IF(Sheet5!G94="Y","S2","S1"))</f>
        <v>S2</v>
      </c>
      <c r="L94" cm="1">
        <f t="array" aca="1" ref="L9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7653</v>
      </c>
      <c r="M94" cm="1">
        <f t="array" aca="1" ref="M94" ca="1">IF(INDIRECT("Sheet1!"&amp;"E"&amp;ROW())  ="下架●",VALUE("0"),IF(OR(INDIRECT("Sheet1!"&amp;"E"&amp;ROW())  ="上架●",AND(INDIRECT("Sheet1!"&amp;"E"&amp;ROW())  ="問合●",VALUE(Sheet2!F94)=0)),VALUE("1"),IF(INDIRECT("Sheet2!"&amp;"F"&amp;ROW())  =1,INDIRECT("Sheet1!"&amp;"Q"&amp;ROW()),VALUE("0"))))</f>
        <v>0</v>
      </c>
      <c r="N94" t="str">
        <f t="shared" ca="1" si="0"/>
        <v>2023/12/22</v>
      </c>
      <c r="AC94" cm="1">
        <f t="array" aca="1" ref="AC94" ca="1">IFERROR(IF(Sheet1!X94&lt;&gt;"",IF(Sheet1!X94=0.583333333333333,"14:00",Sheet1!X94),IF(AND(Sheet1!R94&lt;&gt;"",_xlfn.XLOOKUP(Sheet1!A94,INDIRECT("'[paichu.xlsx]Sheet1'!$A:$A"),INDIRECT("'[paichu.xlsx]Sheet1'!$G:$G"),"",0,1)&lt;&gt;""),_xlfn.XLOOKUP(Sheet1!A94,INDIRECT("'[paichu.xlsx]Sheet1'!$A:$A"),INDIRECT("'[paichu.xlsx]Sheet1'!$G:$G"),"",0,1),IF(AND(OR(発送日=0.583333333333333,発送日="14:00"),Sheet1!Q94&gt;=1),"14:00",IF(Sheet1!J94&gt;5,VALUE($AE$2),IF(AND(Sheet1!J94&lt;=5,Sheet1!J94&gt;=4),7,14))))),14)</f>
        <v>14</v>
      </c>
    </row>
    <row r="95" spans="1:29" x14ac:dyDescent="0.4">
      <c r="A95" s="21">
        <v>1026981115</v>
      </c>
      <c r="B95" t="s">
        <v>1036</v>
      </c>
      <c r="C95" t="str">
        <f ca="1">IF(Sheet1!E95="上架●","S2",IF(Sheet5!G95="Y","S2","S1"))</f>
        <v>S2</v>
      </c>
      <c r="L95" cm="1">
        <f t="array" aca="1" ref="L9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8257</v>
      </c>
      <c r="M95" cm="1">
        <f t="array" aca="1" ref="M95" ca="1">IF(INDIRECT("Sheet1!"&amp;"E"&amp;ROW())  ="下架●",VALUE("0"),IF(OR(INDIRECT("Sheet1!"&amp;"E"&amp;ROW())  ="上架●",AND(INDIRECT("Sheet1!"&amp;"E"&amp;ROW())  ="問合●",VALUE(Sheet2!F95)=0)),VALUE("1"),IF(INDIRECT("Sheet2!"&amp;"F"&amp;ROW())  =1,INDIRECT("Sheet1!"&amp;"Q"&amp;ROW()),VALUE("0"))))</f>
        <v>0</v>
      </c>
      <c r="N95" t="str">
        <f t="shared" ca="1" si="0"/>
        <v>2023/12/22</v>
      </c>
      <c r="AC95" cm="1">
        <f t="array" aca="1" ref="AC95" ca="1">IFERROR(IF(Sheet1!X95&lt;&gt;"",IF(Sheet1!X95=0.583333333333333,"14:00",Sheet1!X95),IF(AND(Sheet1!R95&lt;&gt;"",_xlfn.XLOOKUP(Sheet1!A95,INDIRECT("'[paichu.xlsx]Sheet1'!$A:$A"),INDIRECT("'[paichu.xlsx]Sheet1'!$G:$G"),"",0,1)&lt;&gt;""),_xlfn.XLOOKUP(Sheet1!A95,INDIRECT("'[paichu.xlsx]Sheet1'!$A:$A"),INDIRECT("'[paichu.xlsx]Sheet1'!$G:$G"),"",0,1),IF(AND(OR(発送日=0.583333333333333,発送日="14:00"),Sheet1!Q95&gt;=1),"14:00",IF(Sheet1!J95&gt;5,VALUE($AE$2),IF(AND(Sheet1!J95&lt;=5,Sheet1!J95&gt;=4),7,14))))),14)</f>
        <v>14</v>
      </c>
    </row>
    <row r="96" spans="1:29" x14ac:dyDescent="0.4">
      <c r="A96" s="21">
        <v>1026981116</v>
      </c>
      <c r="B96" t="s">
        <v>1038</v>
      </c>
      <c r="C96" t="str">
        <f ca="1">IF(Sheet1!E96="上架●","S2",IF(Sheet5!G96="Y","S2","S1"))</f>
        <v>S2</v>
      </c>
      <c r="L96" cm="1">
        <f t="array" aca="1" ref="L9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8257</v>
      </c>
      <c r="M96" cm="1">
        <f t="array" aca="1" ref="M96" ca="1">IF(INDIRECT("Sheet1!"&amp;"E"&amp;ROW())  ="下架●",VALUE("0"),IF(OR(INDIRECT("Sheet1!"&amp;"E"&amp;ROW())  ="上架●",AND(INDIRECT("Sheet1!"&amp;"E"&amp;ROW())  ="問合●",VALUE(Sheet2!F96)=0)),VALUE("1"),IF(INDIRECT("Sheet2!"&amp;"F"&amp;ROW())  =1,INDIRECT("Sheet1!"&amp;"Q"&amp;ROW()),VALUE("0"))))</f>
        <v>0</v>
      </c>
      <c r="N96" t="str">
        <f t="shared" ca="1" si="0"/>
        <v>2023/12/22</v>
      </c>
      <c r="AC96" cm="1">
        <f t="array" aca="1" ref="AC96" ca="1">IFERROR(IF(Sheet1!X96&lt;&gt;"",IF(Sheet1!X96=0.583333333333333,"14:00",Sheet1!X96),IF(AND(Sheet1!R96&lt;&gt;"",_xlfn.XLOOKUP(Sheet1!A96,INDIRECT("'[paichu.xlsx]Sheet1'!$A:$A"),INDIRECT("'[paichu.xlsx]Sheet1'!$G:$G"),"",0,1)&lt;&gt;""),_xlfn.XLOOKUP(Sheet1!A96,INDIRECT("'[paichu.xlsx]Sheet1'!$A:$A"),INDIRECT("'[paichu.xlsx]Sheet1'!$G:$G"),"",0,1),IF(AND(OR(発送日=0.583333333333333,発送日="14:00"),Sheet1!Q96&gt;=1),"14:00",IF(Sheet1!J96&gt;5,VALUE($AE$2),IF(AND(Sheet1!J96&lt;=5,Sheet1!J96&gt;=4),7,14))))),14)</f>
        <v>14</v>
      </c>
    </row>
    <row r="97" spans="1:29" x14ac:dyDescent="0.4">
      <c r="A97" s="21">
        <v>1026981117</v>
      </c>
      <c r="B97" t="s">
        <v>1040</v>
      </c>
      <c r="C97" t="str">
        <f ca="1">IF(Sheet1!E97="上架●","S2",IF(Sheet5!G97="Y","S2","S1"))</f>
        <v>S2</v>
      </c>
      <c r="L97" cm="1">
        <f t="array" aca="1" ref="L9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8224</v>
      </c>
      <c r="M97" cm="1">
        <f t="array" aca="1" ref="M97" ca="1">IF(INDIRECT("Sheet1!"&amp;"E"&amp;ROW())  ="下架●",VALUE("0"),IF(OR(INDIRECT("Sheet1!"&amp;"E"&amp;ROW())  ="上架●",AND(INDIRECT("Sheet1!"&amp;"E"&amp;ROW())  ="問合●",VALUE(Sheet2!F97)=0)),VALUE("1"),IF(INDIRECT("Sheet2!"&amp;"F"&amp;ROW())  =1,INDIRECT("Sheet1!"&amp;"Q"&amp;ROW()),VALUE("0"))))</f>
        <v>0</v>
      </c>
      <c r="N97" t="str">
        <f t="shared" ca="1" si="0"/>
        <v>2023/12/22</v>
      </c>
      <c r="AC97" cm="1">
        <f t="array" aca="1" ref="AC97" ca="1">IFERROR(IF(Sheet1!X97&lt;&gt;"",IF(Sheet1!X97=0.583333333333333,"14:00",Sheet1!X97),IF(AND(Sheet1!R97&lt;&gt;"",_xlfn.XLOOKUP(Sheet1!A97,INDIRECT("'[paichu.xlsx]Sheet1'!$A:$A"),INDIRECT("'[paichu.xlsx]Sheet1'!$G:$G"),"",0,1)&lt;&gt;""),_xlfn.XLOOKUP(Sheet1!A97,INDIRECT("'[paichu.xlsx]Sheet1'!$A:$A"),INDIRECT("'[paichu.xlsx]Sheet1'!$G:$G"),"",0,1),IF(AND(OR(発送日=0.583333333333333,発送日="14:00"),Sheet1!Q97&gt;=1),"14:00",IF(Sheet1!J97&gt;5,VALUE($AE$2),IF(AND(Sheet1!J97&lt;=5,Sheet1!J97&gt;=4),7,14))))),14)</f>
        <v>14</v>
      </c>
    </row>
    <row r="98" spans="1:29" x14ac:dyDescent="0.4">
      <c r="A98" s="21">
        <v>1026981118</v>
      </c>
      <c r="B98" t="s">
        <v>1042</v>
      </c>
      <c r="C98" t="str">
        <f ca="1">IF(Sheet1!E98="上架●","S2",IF(Sheet5!G98="Y","S2","S1"))</f>
        <v>S2</v>
      </c>
      <c r="L98" cm="1">
        <f t="array" aca="1" ref="L9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8511</v>
      </c>
      <c r="M98" cm="1">
        <f t="array" aca="1" ref="M98" ca="1">IF(INDIRECT("Sheet1!"&amp;"E"&amp;ROW())  ="下架●",VALUE("0"),IF(OR(INDIRECT("Sheet1!"&amp;"E"&amp;ROW())  ="上架●",AND(INDIRECT("Sheet1!"&amp;"E"&amp;ROW())  ="問合●",VALUE(Sheet2!F98)=0)),VALUE("1"),IF(INDIRECT("Sheet2!"&amp;"F"&amp;ROW())  =1,INDIRECT("Sheet1!"&amp;"Q"&amp;ROW()),VALUE("0"))))</f>
        <v>0</v>
      </c>
      <c r="N98" t="str">
        <f t="shared" ca="1" si="0"/>
        <v>2023/12/22</v>
      </c>
      <c r="AC98" cm="1">
        <f t="array" aca="1" ref="AC98" ca="1">IFERROR(IF(Sheet1!X98&lt;&gt;"",IF(Sheet1!X98=0.583333333333333,"14:00",Sheet1!X98),IF(AND(Sheet1!R98&lt;&gt;"",_xlfn.XLOOKUP(Sheet1!A98,INDIRECT("'[paichu.xlsx]Sheet1'!$A:$A"),INDIRECT("'[paichu.xlsx]Sheet1'!$G:$G"),"",0,1)&lt;&gt;""),_xlfn.XLOOKUP(Sheet1!A98,INDIRECT("'[paichu.xlsx]Sheet1'!$A:$A"),INDIRECT("'[paichu.xlsx]Sheet1'!$G:$G"),"",0,1),IF(AND(OR(発送日=0.583333333333333,発送日="14:00"),Sheet1!Q98&gt;=1),"14:00",IF(Sheet1!J98&gt;5,VALUE($AE$2),IF(AND(Sheet1!J98&lt;=5,Sheet1!J98&gt;=4),7,14))))),14)</f>
        <v>14</v>
      </c>
    </row>
    <row r="99" spans="1:29" x14ac:dyDescent="0.4">
      <c r="A99" s="21">
        <v>1026981119</v>
      </c>
      <c r="B99" t="s">
        <v>1044</v>
      </c>
      <c r="C99" t="str">
        <f ca="1">IF(Sheet1!E99="上架●","S2",IF(Sheet5!G99="Y","S2","S1"))</f>
        <v>S2</v>
      </c>
      <c r="L99" cm="1">
        <f t="array" aca="1" ref="L9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11409</v>
      </c>
      <c r="M99" cm="1">
        <f t="array" aca="1" ref="M99" ca="1">IF(INDIRECT("Sheet1!"&amp;"E"&amp;ROW())  ="下架●",VALUE("0"),IF(OR(INDIRECT("Sheet1!"&amp;"E"&amp;ROW())  ="上架●",AND(INDIRECT("Sheet1!"&amp;"E"&amp;ROW())  ="問合●",VALUE(Sheet2!F99)=0)),VALUE("1"),IF(INDIRECT("Sheet2!"&amp;"F"&amp;ROW())  =1,INDIRECT("Sheet1!"&amp;"Q"&amp;ROW()),VALUE("0"))))</f>
        <v>0</v>
      </c>
      <c r="N99" t="str">
        <f t="shared" ca="1" si="0"/>
        <v>2023/12/22</v>
      </c>
      <c r="AC99" cm="1">
        <f t="array" aca="1" ref="AC99" ca="1">IFERROR(IF(Sheet1!X99&lt;&gt;"",IF(Sheet1!X99=0.583333333333333,"14:00",Sheet1!X99),IF(AND(Sheet1!R99&lt;&gt;"",_xlfn.XLOOKUP(Sheet1!A99,INDIRECT("'[paichu.xlsx]Sheet1'!$A:$A"),INDIRECT("'[paichu.xlsx]Sheet1'!$G:$G"),"",0,1)&lt;&gt;""),_xlfn.XLOOKUP(Sheet1!A99,INDIRECT("'[paichu.xlsx]Sheet1'!$A:$A"),INDIRECT("'[paichu.xlsx]Sheet1'!$G:$G"),"",0,1),IF(AND(OR(発送日=0.583333333333333,発送日="14:00"),Sheet1!Q99&gt;=1),"14:00",IF(Sheet1!J99&gt;5,VALUE($AE$2),IF(AND(Sheet1!J99&lt;=5,Sheet1!J99&gt;=4),7,14))))),14)</f>
        <v>14</v>
      </c>
    </row>
    <row r="100" spans="1:29" x14ac:dyDescent="0.4">
      <c r="A100" s="21">
        <v>1026981120</v>
      </c>
      <c r="B100" t="s">
        <v>1046</v>
      </c>
      <c r="C100" t="str">
        <f ca="1">IF(Sheet1!E100="上架●","S2",IF(Sheet5!G100="Y","S2","S1"))</f>
        <v>S2</v>
      </c>
      <c r="L100" cm="1">
        <f t="array" aca="1" ref="L10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11622</v>
      </c>
      <c r="M100" cm="1">
        <f t="array" aca="1" ref="M100" ca="1">IF(INDIRECT("Sheet1!"&amp;"E"&amp;ROW())  ="下架●",VALUE("0"),IF(OR(INDIRECT("Sheet1!"&amp;"E"&amp;ROW())  ="上架●",AND(INDIRECT("Sheet1!"&amp;"E"&amp;ROW())  ="問合●",VALUE(Sheet2!F100)=0)),VALUE("1"),IF(INDIRECT("Sheet2!"&amp;"F"&amp;ROW())  =1,INDIRECT("Sheet1!"&amp;"Q"&amp;ROW()),VALUE("0"))))</f>
        <v>0</v>
      </c>
      <c r="N100" t="str">
        <f t="shared" ca="1" si="0"/>
        <v>2023/12/22</v>
      </c>
      <c r="AC100" cm="1">
        <f t="array" aca="1" ref="AC100" ca="1">IFERROR(IF(Sheet1!X100&lt;&gt;"",IF(Sheet1!X100=0.583333333333333,"14:00",Sheet1!X100),IF(AND(Sheet1!R100&lt;&gt;"",_xlfn.XLOOKUP(Sheet1!A100,INDIRECT("'[paichu.xlsx]Sheet1'!$A:$A"),INDIRECT("'[paichu.xlsx]Sheet1'!$G:$G"),"",0,1)&lt;&gt;""),_xlfn.XLOOKUP(Sheet1!A100,INDIRECT("'[paichu.xlsx]Sheet1'!$A:$A"),INDIRECT("'[paichu.xlsx]Sheet1'!$G:$G"),"",0,1),IF(AND(OR(発送日=0.583333333333333,発送日="14:00"),Sheet1!Q100&gt;=1),"14:00",IF(Sheet1!J100&gt;5,VALUE($AE$2),IF(AND(Sheet1!J100&lt;=5,Sheet1!J100&gt;=4),7,14))))),14)</f>
        <v>14</v>
      </c>
    </row>
    <row r="101" spans="1:29" x14ac:dyDescent="0.4">
      <c r="A101" s="21">
        <v>1026981121</v>
      </c>
      <c r="B101" t="s">
        <v>1048</v>
      </c>
      <c r="C101" t="str">
        <f ca="1">IF(Sheet1!E101="上架●","S2",IF(Sheet5!G101="Y","S2","S1"))</f>
        <v>S2</v>
      </c>
      <c r="L101" cm="1">
        <f t="array" aca="1" ref="L101"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11522</v>
      </c>
      <c r="M101" cm="1">
        <f t="array" aca="1" ref="M101" ca="1">IF(INDIRECT("Sheet1!"&amp;"E"&amp;ROW())  ="下架●",VALUE("0"),IF(OR(INDIRECT("Sheet1!"&amp;"E"&amp;ROW())  ="上架●",AND(INDIRECT("Sheet1!"&amp;"E"&amp;ROW())  ="問合●",VALUE(Sheet2!F101)=0)),VALUE("1"),IF(INDIRECT("Sheet2!"&amp;"F"&amp;ROW())  =1,INDIRECT("Sheet1!"&amp;"Q"&amp;ROW()),VALUE("0"))))</f>
        <v>0</v>
      </c>
      <c r="N101" t="str">
        <f t="shared" ca="1" si="0"/>
        <v>2023/12/22</v>
      </c>
      <c r="AC101" cm="1">
        <f t="array" aca="1" ref="AC101" ca="1">IFERROR(IF(Sheet1!X101&lt;&gt;"",IF(Sheet1!X101=0.583333333333333,"14:00",Sheet1!X101),IF(AND(Sheet1!R101&lt;&gt;"",_xlfn.XLOOKUP(Sheet1!A101,INDIRECT("'[paichu.xlsx]Sheet1'!$A:$A"),INDIRECT("'[paichu.xlsx]Sheet1'!$G:$G"),"",0,1)&lt;&gt;""),_xlfn.XLOOKUP(Sheet1!A101,INDIRECT("'[paichu.xlsx]Sheet1'!$A:$A"),INDIRECT("'[paichu.xlsx]Sheet1'!$G:$G"),"",0,1),IF(AND(OR(発送日=0.583333333333333,発送日="14:00"),Sheet1!Q101&gt;=1),"14:00",IF(Sheet1!J101&gt;5,VALUE($AE$2),IF(AND(Sheet1!J101&lt;=5,Sheet1!J101&gt;=4),7,14))))),14)</f>
        <v>14</v>
      </c>
    </row>
    <row r="102" spans="1:29" x14ac:dyDescent="0.4">
      <c r="A102" s="21">
        <v>1026981122</v>
      </c>
      <c r="B102" t="s">
        <v>1050</v>
      </c>
      <c r="C102" t="str">
        <f ca="1">IF(Sheet1!E102="上架●","S2",IF(Sheet5!G102="Y","S2","S1"))</f>
        <v>S2</v>
      </c>
      <c r="L102" cm="1">
        <f t="array" aca="1" ref="L102"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12566</v>
      </c>
      <c r="M102" cm="1">
        <f t="array" aca="1" ref="M102" ca="1">IF(INDIRECT("Sheet1!"&amp;"E"&amp;ROW())  ="下架●",VALUE("0"),IF(OR(INDIRECT("Sheet1!"&amp;"E"&amp;ROW())  ="上架●",AND(INDIRECT("Sheet1!"&amp;"E"&amp;ROW())  ="問合●",VALUE(Sheet2!F102)=0)),VALUE("1"),IF(INDIRECT("Sheet2!"&amp;"F"&amp;ROW())  =1,INDIRECT("Sheet1!"&amp;"Q"&amp;ROW()),VALUE("0"))))</f>
        <v>0</v>
      </c>
      <c r="N102" t="str">
        <f t="shared" ca="1" si="0"/>
        <v>2023/12/22</v>
      </c>
      <c r="AC102" cm="1">
        <f t="array" aca="1" ref="AC102" ca="1">IFERROR(IF(Sheet1!X102&lt;&gt;"",IF(Sheet1!X102=0.583333333333333,"14:00",Sheet1!X102),IF(AND(Sheet1!R102&lt;&gt;"",_xlfn.XLOOKUP(Sheet1!A102,INDIRECT("'[paichu.xlsx]Sheet1'!$A:$A"),INDIRECT("'[paichu.xlsx]Sheet1'!$G:$G"),"",0,1)&lt;&gt;""),_xlfn.XLOOKUP(Sheet1!A102,INDIRECT("'[paichu.xlsx]Sheet1'!$A:$A"),INDIRECT("'[paichu.xlsx]Sheet1'!$G:$G"),"",0,1),IF(AND(OR(発送日=0.583333333333333,発送日="14:00"),Sheet1!Q102&gt;=1),"14:00",IF(Sheet1!J102&gt;5,VALUE($AE$2),IF(AND(Sheet1!J102&lt;=5,Sheet1!J102&gt;=4),7,14))))),14)</f>
        <v>14</v>
      </c>
    </row>
    <row r="103" spans="1:29" x14ac:dyDescent="0.4">
      <c r="A103" s="21">
        <v>1026981123</v>
      </c>
      <c r="B103" t="s">
        <v>1052</v>
      </c>
      <c r="C103" t="str">
        <f ca="1">IF(Sheet1!E103="上架●","S2",IF(Sheet5!G103="Y","S2","S1"))</f>
        <v>S2</v>
      </c>
      <c r="L103" cm="1">
        <f t="array" aca="1" ref="L103"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14573</v>
      </c>
      <c r="M103" cm="1">
        <f t="array" aca="1" ref="M103" ca="1">IF(INDIRECT("Sheet1!"&amp;"E"&amp;ROW())  ="下架●",VALUE("0"),IF(OR(INDIRECT("Sheet1!"&amp;"E"&amp;ROW())  ="上架●",AND(INDIRECT("Sheet1!"&amp;"E"&amp;ROW())  ="問合●",VALUE(Sheet2!F103)=0)),VALUE("1"),IF(INDIRECT("Sheet2!"&amp;"F"&amp;ROW())  =1,INDIRECT("Sheet1!"&amp;"Q"&amp;ROW()),VALUE("0"))))</f>
        <v>0</v>
      </c>
      <c r="N103" t="str">
        <f t="shared" ca="1" si="0"/>
        <v>2023/12/22</v>
      </c>
      <c r="AC103" cm="1">
        <f t="array" aca="1" ref="AC103" ca="1">IFERROR(IF(Sheet1!X103&lt;&gt;"",IF(Sheet1!X103=0.583333333333333,"14:00",Sheet1!X103),IF(AND(Sheet1!R103&lt;&gt;"",_xlfn.XLOOKUP(Sheet1!A103,INDIRECT("'[paichu.xlsx]Sheet1'!$A:$A"),INDIRECT("'[paichu.xlsx]Sheet1'!$G:$G"),"",0,1)&lt;&gt;""),_xlfn.XLOOKUP(Sheet1!A103,INDIRECT("'[paichu.xlsx]Sheet1'!$A:$A"),INDIRECT("'[paichu.xlsx]Sheet1'!$G:$G"),"",0,1),IF(AND(OR(発送日=0.583333333333333,発送日="14:00"),Sheet1!Q103&gt;=1),"14:00",IF(Sheet1!J103&gt;5,VALUE($AE$2),IF(AND(Sheet1!J103&lt;=5,Sheet1!J103&gt;=4),7,14))))),14)</f>
        <v>14</v>
      </c>
    </row>
    <row r="104" spans="1:29" x14ac:dyDescent="0.4">
      <c r="A104" s="21">
        <v>1026981124</v>
      </c>
      <c r="B104" t="s">
        <v>1054</v>
      </c>
      <c r="C104" t="str">
        <f ca="1">IF(Sheet1!E104="上架●","S2",IF(Sheet5!G104="Y","S2","S1"))</f>
        <v>S2</v>
      </c>
      <c r="L104" cm="1">
        <f t="array" aca="1" ref="L104"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3763</v>
      </c>
      <c r="M104" cm="1">
        <f t="array" aca="1" ref="M104" ca="1">IF(INDIRECT("Sheet1!"&amp;"E"&amp;ROW())  ="下架●",VALUE("0"),IF(OR(INDIRECT("Sheet1!"&amp;"E"&amp;ROW())  ="上架●",AND(INDIRECT("Sheet1!"&amp;"E"&amp;ROW())  ="問合●",VALUE(Sheet2!F104)=0)),VALUE("1"),IF(INDIRECT("Sheet2!"&amp;"F"&amp;ROW())  =1,INDIRECT("Sheet1!"&amp;"Q"&amp;ROW()),VALUE("0"))))</f>
        <v>0</v>
      </c>
      <c r="N104" t="str">
        <f t="shared" ca="1" si="0"/>
        <v>2023/12/22</v>
      </c>
      <c r="AC104" cm="1">
        <f t="array" aca="1" ref="AC104" ca="1">IFERROR(IF(Sheet1!X104&lt;&gt;"",IF(Sheet1!X104=0.583333333333333,"14:00",Sheet1!X104),IF(AND(Sheet1!R104&lt;&gt;"",_xlfn.XLOOKUP(Sheet1!A104,INDIRECT("'[paichu.xlsx]Sheet1'!$A:$A"),INDIRECT("'[paichu.xlsx]Sheet1'!$G:$G"),"",0,1)&lt;&gt;""),_xlfn.XLOOKUP(Sheet1!A104,INDIRECT("'[paichu.xlsx]Sheet1'!$A:$A"),INDIRECT("'[paichu.xlsx]Sheet1'!$G:$G"),"",0,1),IF(AND(OR(発送日=0.583333333333333,発送日="14:00"),Sheet1!Q104&gt;=1),"14:00",IF(Sheet1!J104&gt;5,VALUE($AE$2),IF(AND(Sheet1!J104&lt;=5,Sheet1!J104&gt;=4),7,14))))),14)</f>
        <v>14</v>
      </c>
    </row>
    <row r="105" spans="1:29" x14ac:dyDescent="0.4">
      <c r="A105" s="21">
        <v>1026981125</v>
      </c>
      <c r="B105" t="s">
        <v>1056</v>
      </c>
      <c r="C105" t="str">
        <f ca="1">IF(Sheet1!E105="上架●","S2",IF(Sheet5!G105="Y","S2","S1"))</f>
        <v>S2</v>
      </c>
      <c r="L105" cm="1">
        <f t="array" aca="1" ref="L105"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4610</v>
      </c>
      <c r="M105" cm="1">
        <f t="array" aca="1" ref="M105" ca="1">IF(INDIRECT("Sheet1!"&amp;"E"&amp;ROW())  ="下架●",VALUE("0"),IF(OR(INDIRECT("Sheet1!"&amp;"E"&amp;ROW())  ="上架●",AND(INDIRECT("Sheet1!"&amp;"E"&amp;ROW())  ="問合●",VALUE(Sheet2!F105)=0)),VALUE("1"),IF(INDIRECT("Sheet2!"&amp;"F"&amp;ROW())  =1,INDIRECT("Sheet1!"&amp;"Q"&amp;ROW()),VALUE("0"))))</f>
        <v>0</v>
      </c>
      <c r="N105" t="str">
        <f t="shared" ca="1" si="0"/>
        <v>2023/12/22</v>
      </c>
      <c r="AC105" cm="1">
        <f t="array" aca="1" ref="AC105" ca="1">IFERROR(IF(Sheet1!X105&lt;&gt;"",IF(Sheet1!X105=0.583333333333333,"14:00",Sheet1!X105),IF(AND(Sheet1!R105&lt;&gt;"",_xlfn.XLOOKUP(Sheet1!A105,INDIRECT("'[paichu.xlsx]Sheet1'!$A:$A"),INDIRECT("'[paichu.xlsx]Sheet1'!$G:$G"),"",0,1)&lt;&gt;""),_xlfn.XLOOKUP(Sheet1!A105,INDIRECT("'[paichu.xlsx]Sheet1'!$A:$A"),INDIRECT("'[paichu.xlsx]Sheet1'!$G:$G"),"",0,1),IF(AND(OR(発送日=0.583333333333333,発送日="14:00"),Sheet1!Q105&gt;=1),"14:00",IF(Sheet1!J105&gt;5,VALUE($AE$2),IF(AND(Sheet1!J105&lt;=5,Sheet1!J105&gt;=4),7,14))))),14)</f>
        <v>14</v>
      </c>
    </row>
    <row r="106" spans="1:29" x14ac:dyDescent="0.4">
      <c r="A106" s="21">
        <v>1026981126</v>
      </c>
      <c r="B106" t="s">
        <v>1058</v>
      </c>
      <c r="C106" t="str">
        <f ca="1">IF(Sheet1!E106="上架●","S2",IF(Sheet5!G106="Y","S2","S1"))</f>
        <v>S2</v>
      </c>
      <c r="L106" cm="1">
        <f t="array" aca="1" ref="L106"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6486</v>
      </c>
      <c r="M106" cm="1">
        <f t="array" aca="1" ref="M106" ca="1">IF(INDIRECT("Sheet1!"&amp;"E"&amp;ROW())  ="下架●",VALUE("0"),IF(OR(INDIRECT("Sheet1!"&amp;"E"&amp;ROW())  ="上架●",AND(INDIRECT("Sheet1!"&amp;"E"&amp;ROW())  ="問合●",VALUE(Sheet2!F106)=0)),VALUE("1"),IF(INDIRECT("Sheet2!"&amp;"F"&amp;ROW())  =1,INDIRECT("Sheet1!"&amp;"Q"&amp;ROW()),VALUE("0"))))</f>
        <v>0</v>
      </c>
      <c r="N106" t="str">
        <f t="shared" ca="1" si="0"/>
        <v>2023/12/22</v>
      </c>
      <c r="AC106" cm="1">
        <f t="array" aca="1" ref="AC106" ca="1">IFERROR(IF(Sheet1!X106&lt;&gt;"",IF(Sheet1!X106=0.583333333333333,"14:00",Sheet1!X106),IF(AND(Sheet1!R106&lt;&gt;"",_xlfn.XLOOKUP(Sheet1!A106,INDIRECT("'[paichu.xlsx]Sheet1'!$A:$A"),INDIRECT("'[paichu.xlsx]Sheet1'!$G:$G"),"",0,1)&lt;&gt;""),_xlfn.XLOOKUP(Sheet1!A106,INDIRECT("'[paichu.xlsx]Sheet1'!$A:$A"),INDIRECT("'[paichu.xlsx]Sheet1'!$G:$G"),"",0,1),IF(AND(OR(発送日=0.583333333333333,発送日="14:00"),Sheet1!Q106&gt;=1),"14:00",IF(Sheet1!J106&gt;5,VALUE($AE$2),IF(AND(Sheet1!J106&lt;=5,Sheet1!J106&gt;=4),7,14))))),14)</f>
        <v>14</v>
      </c>
    </row>
    <row r="107" spans="1:29" x14ac:dyDescent="0.4">
      <c r="A107" s="21">
        <v>1026981128</v>
      </c>
      <c r="B107" t="s">
        <v>1060</v>
      </c>
      <c r="C107" t="str">
        <f ca="1">IF(Sheet1!E107="上架●","S2",IF(Sheet5!G107="Y","S2","S1"))</f>
        <v>S2</v>
      </c>
      <c r="L107" cm="1">
        <f t="array" aca="1" ref="L107"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8250</v>
      </c>
      <c r="M107" cm="1">
        <f t="array" aca="1" ref="M107" ca="1">IF(INDIRECT("Sheet1!"&amp;"E"&amp;ROW())  ="下架●",VALUE("0"),IF(OR(INDIRECT("Sheet1!"&amp;"E"&amp;ROW())  ="上架●",AND(INDIRECT("Sheet1!"&amp;"E"&amp;ROW())  ="問合●",VALUE(Sheet2!F107)=0)),VALUE("1"),IF(INDIRECT("Sheet2!"&amp;"F"&amp;ROW())  =1,INDIRECT("Sheet1!"&amp;"Q"&amp;ROW()),VALUE("0"))))</f>
        <v>0</v>
      </c>
      <c r="N107" t="str">
        <f t="shared" ca="1" si="0"/>
        <v>2023/12/22</v>
      </c>
      <c r="AC107" cm="1">
        <f t="array" aca="1" ref="AC107" ca="1">IFERROR(IF(Sheet1!X107&lt;&gt;"",IF(Sheet1!X107=0.583333333333333,"14:00",Sheet1!X107),IF(AND(Sheet1!R107&lt;&gt;"",_xlfn.XLOOKUP(Sheet1!A107,INDIRECT("'[paichu.xlsx]Sheet1'!$A:$A"),INDIRECT("'[paichu.xlsx]Sheet1'!$G:$G"),"",0,1)&lt;&gt;""),_xlfn.XLOOKUP(Sheet1!A107,INDIRECT("'[paichu.xlsx]Sheet1'!$A:$A"),INDIRECT("'[paichu.xlsx]Sheet1'!$G:$G"),"",0,1),IF(AND(OR(発送日=0.583333333333333,発送日="14:00"),Sheet1!Q107&gt;=1),"14:00",IF(Sheet1!J107&gt;5,VALUE($AE$2),IF(AND(Sheet1!J107&lt;=5,Sheet1!J107&gt;=4),7,14))))),14)</f>
        <v>14</v>
      </c>
    </row>
    <row r="108" spans="1:29" x14ac:dyDescent="0.4">
      <c r="A108" s="21">
        <v>1026981127</v>
      </c>
      <c r="B108" t="s">
        <v>1062</v>
      </c>
      <c r="C108" t="str">
        <f ca="1">IF(Sheet1!E108="上架●","S2",IF(Sheet5!G108="Y","S2","S1"))</f>
        <v>S2</v>
      </c>
      <c r="L108" cm="1">
        <f t="array" aca="1" ref="L108"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8733</v>
      </c>
      <c r="M108" cm="1">
        <f t="array" aca="1" ref="M108" ca="1">IF(INDIRECT("Sheet1!"&amp;"E"&amp;ROW())  ="下架●",VALUE("0"),IF(OR(INDIRECT("Sheet1!"&amp;"E"&amp;ROW())  ="上架●",AND(INDIRECT("Sheet1!"&amp;"E"&amp;ROW())  ="問合●",VALUE(Sheet2!F108)=0)),VALUE("1"),IF(INDIRECT("Sheet2!"&amp;"F"&amp;ROW())  =1,INDIRECT("Sheet1!"&amp;"Q"&amp;ROW()),VALUE("0"))))</f>
        <v>0</v>
      </c>
      <c r="N108" t="str">
        <f t="shared" ca="1" si="0"/>
        <v>2023/12/22</v>
      </c>
      <c r="AC108" cm="1">
        <f t="array" aca="1" ref="AC108" ca="1">IFERROR(IF(Sheet1!X108&lt;&gt;"",IF(Sheet1!X108=0.583333333333333,"14:00",Sheet1!X108),IF(AND(Sheet1!R108&lt;&gt;"",_xlfn.XLOOKUP(Sheet1!A108,INDIRECT("'[paichu.xlsx]Sheet1'!$A:$A"),INDIRECT("'[paichu.xlsx]Sheet1'!$G:$G"),"",0,1)&lt;&gt;""),_xlfn.XLOOKUP(Sheet1!A108,INDIRECT("'[paichu.xlsx]Sheet1'!$A:$A"),INDIRECT("'[paichu.xlsx]Sheet1'!$G:$G"),"",0,1),IF(AND(OR(発送日=0.583333333333333,発送日="14:00"),Sheet1!Q108&gt;=1),"14:00",IF(Sheet1!J108&gt;5,VALUE($AE$2),IF(AND(Sheet1!J108&lt;=5,Sheet1!J108&gt;=4),7,14))))),14)</f>
        <v>14</v>
      </c>
    </row>
    <row r="109" spans="1:29" x14ac:dyDescent="0.4">
      <c r="A109" s="21">
        <v>1026981129</v>
      </c>
      <c r="B109" t="s">
        <v>1064</v>
      </c>
      <c r="C109" t="str">
        <f ca="1">IF(Sheet1!E109="上架●","S2",IF(Sheet5!G109="Y","S2","S1"))</f>
        <v>S2</v>
      </c>
      <c r="L109" cm="1">
        <f t="array" aca="1" ref="L109"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5525</v>
      </c>
      <c r="M109" cm="1">
        <f t="array" aca="1" ref="M109" ca="1">IF(INDIRECT("Sheet1!"&amp;"E"&amp;ROW())  ="下架●",VALUE("0"),IF(OR(INDIRECT("Sheet1!"&amp;"E"&amp;ROW())  ="上架●",AND(INDIRECT("Sheet1!"&amp;"E"&amp;ROW())  ="問合●",VALUE(Sheet2!F109)=0)),VALUE("1"),IF(INDIRECT("Sheet2!"&amp;"F"&amp;ROW())  =1,INDIRECT("Sheet1!"&amp;"Q"&amp;ROW()),VALUE("0"))))</f>
        <v>0</v>
      </c>
      <c r="N109" t="str">
        <f t="shared" ca="1" si="0"/>
        <v>2023/12/22</v>
      </c>
      <c r="AC109" cm="1">
        <f t="array" aca="1" ref="AC109" ca="1">IFERROR(IF(Sheet1!X109&lt;&gt;"",IF(Sheet1!X109=0.583333333333333,"14:00",Sheet1!X109),IF(AND(Sheet1!R109&lt;&gt;"",_xlfn.XLOOKUP(Sheet1!A109,INDIRECT("'[paichu.xlsx]Sheet1'!$A:$A"),INDIRECT("'[paichu.xlsx]Sheet1'!$G:$G"),"",0,1)&lt;&gt;""),_xlfn.XLOOKUP(Sheet1!A109,INDIRECT("'[paichu.xlsx]Sheet1'!$A:$A"),INDIRECT("'[paichu.xlsx]Sheet1'!$G:$G"),"",0,1),IF(AND(OR(発送日=0.583333333333333,発送日="14:00"),Sheet1!Q109&gt;=1),"14:00",IF(Sheet1!J109&gt;5,VALUE($AE$2),IF(AND(Sheet1!J109&lt;=5,Sheet1!J109&gt;=4),7,14))))),14)</f>
        <v>14</v>
      </c>
    </row>
    <row r="110" spans="1:29" x14ac:dyDescent="0.4">
      <c r="A110" s="21">
        <v>1026981130</v>
      </c>
      <c r="B110" t="s">
        <v>1066</v>
      </c>
      <c r="C110" t="str">
        <f ca="1">IF(Sheet1!E110="上架●","S2",IF(Sheet5!G110="Y","S2","S1"))</f>
        <v>S2</v>
      </c>
      <c r="L110" cm="1">
        <f t="array" aca="1" ref="L110" ca="1">_xlfn.IFS(INDIRECT("Sheet1!"&amp;"W"&amp;ROW())  &lt;&gt;"",INDIRECT("Sheet1!"&amp;"W"&amp;ROW()),INDIRECT("Sheet1!"&amp;"R"&amp;ROW())  &lt;&gt;"",INDIRECT("Sheet1!"&amp;"S"&amp;ROW()),INDIRECT("AC"&amp;ROW())  ="14:00",INDIRECT("Sheet1!"&amp;"S"&amp;ROW()),INDIRECT("Sheet1!"&amp;"E"&amp;ROW())  ="問合●",MAX(INDIRECT("Sheet1!"&amp;"S"&amp;ROW()),IF(INDIRECT("Sheet1!"&amp;"V"&amp;ROW())  ="",INDIRECT("Sheet1!"&amp;"S"&amp;ROW()),INDIRECT("Sheet1!"&amp;"V"&amp;ROW())  )),TRUE,IF(INDIRECT("Sheet1!"&amp;"V"&amp;ROW())  ="",INDIRECT("Sheet1!"&amp;"S"&amp;ROW()),INDIRECT("Sheet1!"&amp;"V"&amp;ROW())  ))</f>
        <v>10501</v>
      </c>
      <c r="M110" cm="1">
        <f t="array" aca="1" ref="M110" ca="1">IF(INDIRECT("Sheet1!"&amp;"E"&amp;ROW())  ="下架●",VALUE("0"),IF(OR(INDIRECT("Sheet1!"&amp;"E"&amp;ROW())  ="上架●",AND(INDIRECT("Sheet1!"&amp;"E"&amp;ROW())  ="問合●",VALUE(Sheet2!F110)=0)),VALUE("1"),IF(INDIRECT("Sheet2!"&amp;"F"&amp;ROW())  =1,INDIRECT("Sheet1!"&amp;"Q"&amp;ROW()),VALUE("0"))))</f>
        <v>0</v>
      </c>
      <c r="N110" t="str">
        <f t="shared" ca="1" si="0"/>
        <v>2023/12/22</v>
      </c>
      <c r="AC110" cm="1">
        <f t="array" aca="1" ref="AC110" ca="1">IFERROR(IF(Sheet1!X110&lt;&gt;"",IF(Sheet1!X110=0.583333333333333,"14:00",Sheet1!X110),IF(AND(Sheet1!R110&lt;&gt;"",_xlfn.XLOOKUP(Sheet1!A110,INDIRECT("'[paichu.xlsx]Sheet1'!$A:$A"),INDIRECT("'[paichu.xlsx]Sheet1'!$G:$G"),"",0,1)&lt;&gt;""),_xlfn.XLOOKUP(Sheet1!A110,INDIRECT("'[paichu.xlsx]Sheet1'!$A:$A"),INDIRECT("'[paichu.xlsx]Sheet1'!$G:$G"),"",0,1),IF(AND(OR(発送日=0.583333333333333,発送日="14:00"),Sheet1!Q110&gt;=1),"14:00",IF(Sheet1!J110&gt;5,VALUE($AE$2),IF(AND(Sheet1!J110&lt;=5,Sheet1!J110&gt;=4),7,14))))),14)</f>
        <v>14</v>
      </c>
    </row>
  </sheetData>
  <phoneticPr fontId="3"/>
  <conditionalFormatting sqref="A1:B1">
    <cfRule type="duplicateValues" dxfId="3" priority="3"/>
  </conditionalFormatting>
  <conditionalFormatting sqref="A1:B1">
    <cfRule type="duplicateValues" dxfId="2" priority="2"/>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0A0C0-3F91-4FBB-AC26-AAB267ABF6AE}">
  <sheetPr codeName="Sheet5"/>
  <dimension ref="A1:AU110"/>
  <sheetViews>
    <sheetView topLeftCell="S32" workbookViewId="0">
      <selection activeCell="AJ46" sqref="AJ46:AJ110"/>
    </sheetView>
  </sheetViews>
  <sheetFormatPr defaultRowHeight="18.75" x14ac:dyDescent="0.4"/>
  <cols>
    <col min="1" max="1" width="11.375" style="21" bestFit="1" customWidth="1"/>
    <col min="2" max="2" width="12.5" customWidth="1"/>
    <col min="11" max="11" width="4" style="9" customWidth="1"/>
    <col min="12" max="12" width="9" style="13"/>
    <col min="13" max="17" width="10.25" bestFit="1" customWidth="1"/>
    <col min="18" max="18" width="9" style="9"/>
    <col min="19" max="19" width="12.5" bestFit="1" customWidth="1"/>
    <col min="20" max="20" width="10.25" bestFit="1" customWidth="1"/>
    <col min="21" max="21" width="11.375" bestFit="1" customWidth="1"/>
    <col min="22" max="23" width="9.25" bestFit="1" customWidth="1"/>
    <col min="24" max="24" width="9" style="13"/>
    <col min="25" max="29" width="10.25" bestFit="1" customWidth="1"/>
    <col min="30" max="30" width="9" style="9"/>
    <col min="31" max="35" width="10.25" bestFit="1" customWidth="1"/>
    <col min="36" max="36" width="9" style="13"/>
    <col min="37" max="41" width="10.25" bestFit="1" customWidth="1"/>
    <col min="42" max="42" width="9" style="9"/>
    <col min="43" max="46" width="10.25" bestFit="1" customWidth="1"/>
    <col min="47" max="47" width="12" customWidth="1"/>
  </cols>
  <sheetData>
    <row r="1" spans="1:47" s="4" customFormat="1" ht="20.100000000000001" customHeight="1" x14ac:dyDescent="0.4">
      <c r="A1" s="26" t="s">
        <v>23</v>
      </c>
      <c r="B1" s="18" t="s">
        <v>24</v>
      </c>
      <c r="E1" s="6" t="s">
        <v>27</v>
      </c>
      <c r="F1" s="6" t="s">
        <v>28</v>
      </c>
      <c r="G1" s="6" t="s">
        <v>29</v>
      </c>
      <c r="H1" s="6" t="s">
        <v>30</v>
      </c>
      <c r="I1" s="6" t="s">
        <v>31</v>
      </c>
      <c r="J1" s="7" t="s">
        <v>120</v>
      </c>
      <c r="K1" s="6"/>
      <c r="L1" s="23" t="s">
        <v>32</v>
      </c>
      <c r="M1" s="23">
        <v>44956</v>
      </c>
      <c r="N1" s="23">
        <v>44958</v>
      </c>
      <c r="O1" s="23">
        <v>44960</v>
      </c>
      <c r="P1" s="23">
        <v>44963</v>
      </c>
      <c r="Q1" s="23">
        <v>44965</v>
      </c>
      <c r="R1" s="6" t="s">
        <v>33</v>
      </c>
      <c r="S1" s="24">
        <v>44783</v>
      </c>
      <c r="T1" s="6">
        <v>44785</v>
      </c>
      <c r="U1" s="6">
        <v>44790</v>
      </c>
      <c r="V1" s="6">
        <v>44792</v>
      </c>
      <c r="W1" s="6">
        <v>44795</v>
      </c>
      <c r="X1" s="23" t="s">
        <v>2</v>
      </c>
      <c r="Y1" s="23">
        <v>44956</v>
      </c>
      <c r="Z1" s="23">
        <v>44958</v>
      </c>
      <c r="AA1" s="23">
        <v>44960</v>
      </c>
      <c r="AB1" s="23">
        <v>44963</v>
      </c>
      <c r="AC1" s="23">
        <v>44965</v>
      </c>
      <c r="AD1" s="6" t="s">
        <v>1</v>
      </c>
      <c r="AE1" s="6">
        <v>44956</v>
      </c>
      <c r="AF1" s="6">
        <v>44958</v>
      </c>
      <c r="AG1" s="6">
        <v>44960</v>
      </c>
      <c r="AH1" s="6">
        <v>44963</v>
      </c>
      <c r="AI1" s="6">
        <v>44965</v>
      </c>
      <c r="AJ1" s="23" t="s">
        <v>3</v>
      </c>
      <c r="AK1" s="23">
        <v>44960</v>
      </c>
      <c r="AL1" s="23">
        <v>44963</v>
      </c>
      <c r="AM1" s="23">
        <v>44963</v>
      </c>
      <c r="AN1" s="23">
        <v>44965</v>
      </c>
      <c r="AO1" s="23">
        <v>44965</v>
      </c>
      <c r="AP1" s="6" t="s">
        <v>34</v>
      </c>
      <c r="AQ1" s="6">
        <v>44956</v>
      </c>
      <c r="AR1" s="6">
        <v>44958</v>
      </c>
      <c r="AS1" s="6">
        <v>44960</v>
      </c>
      <c r="AT1" s="6">
        <v>44963</v>
      </c>
      <c r="AU1" s="6">
        <v>44965</v>
      </c>
    </row>
    <row r="2" spans="1:47" x14ac:dyDescent="0.4">
      <c r="A2">
        <v>1023654512</v>
      </c>
      <c r="B2" t="s">
        <v>185</v>
      </c>
      <c r="D2" s="21" t="str">
        <f ca="1">IFERROR(IF(Sheet1!AC2&gt;0,SMALL(INDIRECT(Sheet2!$W$2&amp;"F"&amp;Sheet2!$B2&amp;":F"&amp;Sheet2!$D2),Sheet1!AC2),IF(G2="",MAX(MAX(Sheet1!U2,IFERROR(AVERAGE(F2:J2),0)),AVERAGE(INDIRECT(Sheet2!$W$2&amp;"F"&amp;Sheet2!B2&amp;":F"&amp;Sheet2!$D2))),IF(Sheet1!U2&lt;F2,AVERAGE(F2:J2),""))),"")</f>
        <v/>
      </c>
      <c r="E2" s="21">
        <v>3600</v>
      </c>
      <c r="F2" s="21">
        <v>3870</v>
      </c>
      <c r="G2" s="21">
        <v>3960</v>
      </c>
      <c r="H2" s="21">
        <v>3960</v>
      </c>
      <c r="I2" s="21">
        <v>3960</v>
      </c>
      <c r="J2" s="21">
        <v>3980</v>
      </c>
      <c r="K2" s="5"/>
      <c r="L2" s="22">
        <v>59</v>
      </c>
      <c r="M2">
        <v>35</v>
      </c>
      <c r="N2">
        <v>28</v>
      </c>
      <c r="O2">
        <v>31</v>
      </c>
      <c r="P2">
        <v>44</v>
      </c>
      <c r="Q2">
        <v>59</v>
      </c>
      <c r="S2">
        <v>0</v>
      </c>
      <c r="T2">
        <v>0</v>
      </c>
      <c r="U2">
        <v>0</v>
      </c>
      <c r="V2">
        <v>1</v>
      </c>
      <c r="W2">
        <v>0</v>
      </c>
      <c r="X2" s="13">
        <f ca="1">Sheet3!L2</f>
        <v>4532</v>
      </c>
      <c r="Y2">
        <v>4532</v>
      </c>
      <c r="Z2">
        <v>4532</v>
      </c>
      <c r="AA2">
        <v>4532</v>
      </c>
      <c r="AB2">
        <v>4532</v>
      </c>
      <c r="AC2">
        <v>4532</v>
      </c>
      <c r="AD2" s="9">
        <f ca="1">Sheet1!H2</f>
        <v>12</v>
      </c>
      <c r="AE2">
        <v>11</v>
      </c>
      <c r="AF2">
        <v>12</v>
      </c>
      <c r="AG2">
        <v>12</v>
      </c>
      <c r="AH2">
        <v>12</v>
      </c>
      <c r="AI2">
        <v>12</v>
      </c>
      <c r="AJ2" s="13">
        <f>Sheet1!J2</f>
        <v>8</v>
      </c>
      <c r="AK2">
        <v>8</v>
      </c>
      <c r="AL2">
        <v>8</v>
      </c>
      <c r="AM2">
        <v>8</v>
      </c>
      <c r="AN2">
        <v>8</v>
      </c>
      <c r="AO2">
        <v>8</v>
      </c>
      <c r="AP2" s="9" t="str">
        <f ca="1">Sheet1!D1</f>
        <v>⬆0⬇0？4★0</v>
      </c>
      <c r="AQ2" t="s">
        <v>125</v>
      </c>
      <c r="AR2" t="s">
        <v>126</v>
      </c>
      <c r="AS2" t="s">
        <v>127</v>
      </c>
      <c r="AT2" t="s">
        <v>128</v>
      </c>
      <c r="AU2" t="s">
        <v>129</v>
      </c>
    </row>
    <row r="3" spans="1:47" x14ac:dyDescent="0.4">
      <c r="A3">
        <v>1023654514</v>
      </c>
      <c r="B3" t="s">
        <v>186</v>
      </c>
      <c r="D3" s="21" t="str">
        <f ca="1">IFERROR(IF(Sheet1!AC3&gt;0,SMALL(INDIRECT(Sheet2!$W$2&amp;"F"&amp;Sheet2!$B3&amp;":F"&amp;Sheet2!$D3),Sheet1!AC3),IF(G3="",MAX(MAX(Sheet1!U3,IFERROR(AVERAGE(F3:J3),0)),AVERAGE(INDIRECT(Sheet2!$W$2&amp;"F"&amp;Sheet2!B3&amp;":F"&amp;Sheet2!$D3))),IF(Sheet1!U3&lt;F3,AVERAGE(F3:J3),""))),"")</f>
        <v/>
      </c>
      <c r="E3" s="21">
        <v>4690</v>
      </c>
      <c r="F3" s="21">
        <v>4727</v>
      </c>
      <c r="G3" s="21">
        <v>4930</v>
      </c>
      <c r="H3" s="21">
        <v>4990</v>
      </c>
      <c r="I3" s="21">
        <v>5039</v>
      </c>
      <c r="J3" s="21">
        <v>5200</v>
      </c>
      <c r="K3" s="5"/>
      <c r="L3" s="22">
        <v>8</v>
      </c>
      <c r="M3">
        <v>3</v>
      </c>
      <c r="N3">
        <v>2</v>
      </c>
      <c r="O3">
        <v>4</v>
      </c>
      <c r="P3">
        <v>6</v>
      </c>
      <c r="Q3">
        <v>8</v>
      </c>
      <c r="X3" s="13">
        <f ca="1">Sheet3!L3</f>
        <v>5684</v>
      </c>
      <c r="Y3">
        <v>5615</v>
      </c>
      <c r="Z3">
        <v>5762</v>
      </c>
      <c r="AA3">
        <v>5565</v>
      </c>
      <c r="AB3">
        <v>5467</v>
      </c>
      <c r="AC3">
        <v>5684</v>
      </c>
      <c r="AD3" s="9">
        <f ca="1">Sheet1!H3</f>
        <v>18</v>
      </c>
      <c r="AE3">
        <v>17</v>
      </c>
      <c r="AF3">
        <v>19</v>
      </c>
      <c r="AG3">
        <v>19</v>
      </c>
      <c r="AH3">
        <v>19</v>
      </c>
      <c r="AI3">
        <v>18</v>
      </c>
      <c r="AJ3" s="13">
        <f>Sheet1!J3</f>
        <v>9</v>
      </c>
      <c r="AK3">
        <v>7</v>
      </c>
      <c r="AL3">
        <v>11</v>
      </c>
      <c r="AM3">
        <v>11</v>
      </c>
      <c r="AN3">
        <v>9</v>
      </c>
      <c r="AO3">
        <v>9</v>
      </c>
    </row>
    <row r="4" spans="1:47" x14ac:dyDescent="0.4">
      <c r="A4">
        <v>1023654515</v>
      </c>
      <c r="B4" t="s">
        <v>187</v>
      </c>
      <c r="D4" s="21" t="str">
        <f ca="1">IFERROR(IF(Sheet1!AC4&gt;0,SMALL(INDIRECT(Sheet2!$W$2&amp;"F"&amp;Sheet2!$B4&amp;":F"&amp;Sheet2!$D4),Sheet1!AC4),IF(G4="",MAX(MAX(Sheet1!U4,IFERROR(AVERAGE(F4:J4),0)),AVERAGE(INDIRECT(Sheet2!$W$2&amp;"F"&amp;Sheet2!B4&amp;":F"&amp;Sheet2!$D4))),IF(Sheet1!U4&lt;F4,AVERAGE(F4:J4),""))),"")</f>
        <v/>
      </c>
      <c r="E4" s="21">
        <v>5625</v>
      </c>
      <c r="F4" s="21">
        <v>5673</v>
      </c>
      <c r="G4" s="21">
        <v>5910</v>
      </c>
      <c r="H4" s="21">
        <v>5918</v>
      </c>
      <c r="I4" s="21">
        <v>5920</v>
      </c>
      <c r="J4" s="21">
        <v>5990</v>
      </c>
      <c r="K4" s="5"/>
      <c r="L4" s="22">
        <v>125</v>
      </c>
      <c r="M4">
        <v>66</v>
      </c>
      <c r="N4">
        <v>61</v>
      </c>
      <c r="O4">
        <v>61</v>
      </c>
      <c r="P4">
        <v>65</v>
      </c>
      <c r="Q4">
        <v>125</v>
      </c>
      <c r="X4" s="13">
        <f ca="1">Sheet3!L4</f>
        <v>6673</v>
      </c>
      <c r="Y4">
        <v>6608</v>
      </c>
      <c r="Z4">
        <v>6674</v>
      </c>
      <c r="AA4">
        <v>6608</v>
      </c>
      <c r="AB4">
        <v>6776</v>
      </c>
      <c r="AC4">
        <v>6673</v>
      </c>
      <c r="AD4" s="9">
        <f ca="1">Sheet1!H4</f>
        <v>17</v>
      </c>
      <c r="AE4">
        <v>17</v>
      </c>
      <c r="AF4">
        <v>19</v>
      </c>
      <c r="AG4">
        <v>18</v>
      </c>
      <c r="AH4">
        <v>18</v>
      </c>
      <c r="AI4">
        <v>17</v>
      </c>
      <c r="AJ4" s="13">
        <f>Sheet1!J4</f>
        <v>8</v>
      </c>
      <c r="AK4">
        <v>9</v>
      </c>
      <c r="AL4">
        <v>7</v>
      </c>
      <c r="AM4">
        <v>7</v>
      </c>
      <c r="AN4">
        <v>8</v>
      </c>
      <c r="AO4">
        <v>8</v>
      </c>
    </row>
    <row r="5" spans="1:47" x14ac:dyDescent="0.4">
      <c r="A5">
        <v>1023654516</v>
      </c>
      <c r="B5" t="s">
        <v>188</v>
      </c>
      <c r="D5" s="21" t="str">
        <f ca="1">IFERROR(IF(Sheet1!AC5&gt;0,SMALL(INDIRECT(Sheet2!$W$2&amp;"F"&amp;Sheet2!$B5&amp;":F"&amp;Sheet2!$D5),Sheet1!AC5),IF(G5="",MAX(MAX(Sheet1!U5,IFERROR(AVERAGE(F5:J5),0)),AVERAGE(INDIRECT(Sheet2!$W$2&amp;"F"&amp;Sheet2!B5&amp;":F"&amp;Sheet2!$D5))),IF(Sheet1!U5&lt;F5,AVERAGE(F5:J5),""))),"")</f>
        <v/>
      </c>
      <c r="E5" s="21">
        <v>6121</v>
      </c>
      <c r="F5" s="21">
        <v>6170</v>
      </c>
      <c r="G5" s="21">
        <v>6282</v>
      </c>
      <c r="H5" s="21">
        <v>6526</v>
      </c>
      <c r="I5" s="21">
        <v>6580</v>
      </c>
      <c r="J5" s="21">
        <v>6800</v>
      </c>
      <c r="K5" s="5"/>
      <c r="L5" s="22">
        <v>30</v>
      </c>
      <c r="M5">
        <v>26</v>
      </c>
      <c r="N5">
        <v>24</v>
      </c>
      <c r="O5">
        <v>26</v>
      </c>
      <c r="P5">
        <v>35</v>
      </c>
      <c r="Q5">
        <v>30</v>
      </c>
      <c r="X5" s="13">
        <f ca="1">Sheet3!L5</f>
        <v>7032</v>
      </c>
      <c r="Y5">
        <v>7163</v>
      </c>
      <c r="Z5">
        <v>7163</v>
      </c>
      <c r="AA5">
        <v>7163</v>
      </c>
      <c r="AB5">
        <v>7032</v>
      </c>
      <c r="AC5">
        <v>7032</v>
      </c>
      <c r="AD5" s="9">
        <f ca="1">Sheet1!H5</f>
        <v>16</v>
      </c>
      <c r="AE5">
        <v>12</v>
      </c>
      <c r="AF5">
        <v>17</v>
      </c>
      <c r="AG5">
        <v>16</v>
      </c>
      <c r="AH5">
        <v>18</v>
      </c>
      <c r="AI5">
        <v>16</v>
      </c>
      <c r="AJ5" s="13">
        <f>Sheet1!J5</f>
        <v>8</v>
      </c>
      <c r="AK5">
        <v>8</v>
      </c>
      <c r="AL5">
        <v>7</v>
      </c>
      <c r="AM5">
        <v>7</v>
      </c>
      <c r="AN5">
        <v>8</v>
      </c>
      <c r="AO5">
        <v>8</v>
      </c>
    </row>
    <row r="6" spans="1:47" x14ac:dyDescent="0.4">
      <c r="A6">
        <v>1023654517</v>
      </c>
      <c r="B6" t="s">
        <v>189</v>
      </c>
      <c r="D6" s="21" t="str">
        <f ca="1">IFERROR(IF(Sheet1!AC6&gt;0,SMALL(INDIRECT(Sheet2!$W$2&amp;"F"&amp;Sheet2!$B6&amp;":F"&amp;Sheet2!$D6),Sheet1!AC6),IF(G6="",MAX(MAX(Sheet1!U6,IFERROR(AVERAGE(F6:J6),0)),AVERAGE(INDIRECT(Sheet2!$W$2&amp;"F"&amp;Sheet2!B6&amp;":F"&amp;Sheet2!$D6))),IF(Sheet1!U6&lt;F6,AVERAGE(F6:J6),""))),"")</f>
        <v/>
      </c>
      <c r="E6" s="21">
        <v>6674</v>
      </c>
      <c r="F6" s="21">
        <v>6727</v>
      </c>
      <c r="G6" s="21">
        <v>7240</v>
      </c>
      <c r="H6" s="21">
        <v>7405</v>
      </c>
      <c r="I6" s="21">
        <v>8220</v>
      </c>
      <c r="J6" s="21">
        <v>8538</v>
      </c>
      <c r="K6" s="5"/>
      <c r="L6" s="22">
        <v>332</v>
      </c>
      <c r="M6">
        <v>165</v>
      </c>
      <c r="N6">
        <v>146</v>
      </c>
      <c r="O6">
        <v>333</v>
      </c>
      <c r="P6">
        <v>349</v>
      </c>
      <c r="Q6">
        <v>332</v>
      </c>
      <c r="X6" s="13">
        <f ca="1">Sheet3!L6</f>
        <v>8195</v>
      </c>
      <c r="Y6">
        <v>8195</v>
      </c>
      <c r="Z6">
        <v>8195</v>
      </c>
      <c r="AA6">
        <v>8195</v>
      </c>
      <c r="AB6">
        <v>8195</v>
      </c>
      <c r="AC6">
        <v>8195</v>
      </c>
      <c r="AD6" s="9">
        <f ca="1">Sheet1!H6</f>
        <v>10</v>
      </c>
      <c r="AE6">
        <v>13</v>
      </c>
      <c r="AF6">
        <v>16</v>
      </c>
      <c r="AG6">
        <v>16</v>
      </c>
      <c r="AH6">
        <v>13</v>
      </c>
      <c r="AI6">
        <v>10</v>
      </c>
      <c r="AJ6" s="13">
        <f>Sheet1!J6</f>
        <v>6</v>
      </c>
      <c r="AK6">
        <v>9</v>
      </c>
      <c r="AL6">
        <v>7</v>
      </c>
      <c r="AM6">
        <v>7</v>
      </c>
      <c r="AN6">
        <v>6</v>
      </c>
      <c r="AO6">
        <v>6</v>
      </c>
    </row>
    <row r="7" spans="1:47" x14ac:dyDescent="0.4">
      <c r="A7">
        <v>1023654518</v>
      </c>
      <c r="B7" t="s">
        <v>190</v>
      </c>
      <c r="D7" s="21" t="str">
        <f ca="1">IFERROR(IF(Sheet1!AC7&gt;0,SMALL(INDIRECT(Sheet2!$W$2&amp;"F"&amp;Sheet2!$B7&amp;":F"&amp;Sheet2!$D7),Sheet1!AC7),IF(G7="",MAX(MAX(Sheet1!U7,IFERROR(AVERAGE(F7:J7),0)),AVERAGE(INDIRECT(Sheet2!$W$2&amp;"F"&amp;Sheet2!B7&amp;":F"&amp;Sheet2!$D7))),IF(Sheet1!U7&lt;F7,AVERAGE(F7:J7),""))),"")</f>
        <v/>
      </c>
      <c r="E7" s="21">
        <v>6890</v>
      </c>
      <c r="F7" s="21">
        <v>7018</v>
      </c>
      <c r="G7" s="21">
        <v>7293</v>
      </c>
      <c r="H7" s="21">
        <v>7720</v>
      </c>
      <c r="I7" s="21"/>
      <c r="J7" s="21"/>
      <c r="K7" s="5"/>
      <c r="L7" s="22">
        <v>84</v>
      </c>
      <c r="M7">
        <v>59</v>
      </c>
      <c r="N7">
        <v>51</v>
      </c>
      <c r="O7">
        <v>68</v>
      </c>
      <c r="P7">
        <v>65</v>
      </c>
      <c r="Q7">
        <v>84</v>
      </c>
      <c r="X7" s="13">
        <f ca="1">Sheet3!L7</f>
        <v>7967</v>
      </c>
      <c r="Y7">
        <v>7967</v>
      </c>
      <c r="Z7">
        <v>7967</v>
      </c>
      <c r="AA7">
        <v>7967</v>
      </c>
      <c r="AB7">
        <v>7967</v>
      </c>
      <c r="AC7">
        <v>7967</v>
      </c>
      <c r="AD7" s="9">
        <f ca="1">Sheet1!H7</f>
        <v>14</v>
      </c>
      <c r="AE7">
        <v>14</v>
      </c>
      <c r="AF7">
        <v>17</v>
      </c>
      <c r="AG7">
        <v>14</v>
      </c>
      <c r="AH7">
        <v>13</v>
      </c>
      <c r="AI7">
        <v>14</v>
      </c>
      <c r="AJ7" s="13">
        <f>Sheet1!J7</f>
        <v>4</v>
      </c>
      <c r="AK7">
        <v>6</v>
      </c>
      <c r="AL7">
        <v>4</v>
      </c>
      <c r="AM7">
        <v>4</v>
      </c>
      <c r="AN7">
        <v>4</v>
      </c>
      <c r="AO7">
        <v>4</v>
      </c>
    </row>
    <row r="8" spans="1:47" x14ac:dyDescent="0.4">
      <c r="A8">
        <v>1023654519</v>
      </c>
      <c r="B8" t="s">
        <v>191</v>
      </c>
      <c r="D8" s="21" t="str">
        <f ca="1">IFERROR(IF(Sheet1!AC8&gt;0,SMALL(INDIRECT(Sheet2!$W$2&amp;"F"&amp;Sheet2!$B8&amp;":F"&amp;Sheet2!$D8),Sheet1!AC8),IF(G8="",MAX(MAX(Sheet1!U8,IFERROR(AVERAGE(F8:J8),0)),AVERAGE(INDIRECT(Sheet2!$W$2&amp;"F"&amp;Sheet2!B8&amp;":F"&amp;Sheet2!$D8))),IF(Sheet1!U8&lt;F8,AVERAGE(F8:J8),""))),"")</f>
        <v/>
      </c>
      <c r="E8" s="21">
        <v>8910</v>
      </c>
      <c r="F8" s="21">
        <v>8982</v>
      </c>
      <c r="G8" s="21">
        <v>9660</v>
      </c>
      <c r="H8" s="21">
        <v>9800</v>
      </c>
      <c r="I8" s="21">
        <v>9880</v>
      </c>
      <c r="J8" s="21">
        <v>9880</v>
      </c>
      <c r="K8" s="5"/>
      <c r="L8" s="22"/>
      <c r="M8">
        <v>301</v>
      </c>
      <c r="N8">
        <v>199</v>
      </c>
      <c r="O8">
        <v>333</v>
      </c>
      <c r="P8">
        <v>349</v>
      </c>
      <c r="X8" s="13">
        <f ca="1">Sheet3!L8</f>
        <v>10826</v>
      </c>
      <c r="Y8">
        <v>10826</v>
      </c>
      <c r="Z8">
        <v>10826</v>
      </c>
      <c r="AA8">
        <v>10826</v>
      </c>
      <c r="AB8">
        <v>10826</v>
      </c>
      <c r="AC8">
        <v>10826</v>
      </c>
      <c r="AD8" s="9">
        <f ca="1">Sheet1!H8</f>
        <v>12</v>
      </c>
      <c r="AE8">
        <v>9</v>
      </c>
      <c r="AF8">
        <v>10</v>
      </c>
      <c r="AG8">
        <v>12</v>
      </c>
      <c r="AH8">
        <v>12</v>
      </c>
      <c r="AI8">
        <v>12</v>
      </c>
      <c r="AJ8" s="13">
        <f>Sheet1!J8</f>
        <v>9</v>
      </c>
      <c r="AK8">
        <v>9</v>
      </c>
      <c r="AL8">
        <v>9</v>
      </c>
      <c r="AM8">
        <v>9</v>
      </c>
      <c r="AN8">
        <v>9</v>
      </c>
      <c r="AO8">
        <v>9</v>
      </c>
    </row>
    <row r="9" spans="1:47" x14ac:dyDescent="0.4">
      <c r="A9">
        <v>1023654520</v>
      </c>
      <c r="B9" t="s">
        <v>192</v>
      </c>
      <c r="D9" s="21" t="str">
        <f ca="1">IFERROR(IF(Sheet1!AC9&gt;0,SMALL(INDIRECT(Sheet2!$W$2&amp;"F"&amp;Sheet2!$B9&amp;":F"&amp;Sheet2!$D9),Sheet1!AC9),IF(G9="",MAX(MAX(Sheet1!U9,IFERROR(AVERAGE(F9:J9),0)),AVERAGE(INDIRECT(Sheet2!$W$2&amp;"F"&amp;Sheet2!B9&amp;":F"&amp;Sheet2!$D9))),IF(Sheet1!U9&lt;F9,AVERAGE(F9:J9),""))),"")</f>
        <v/>
      </c>
      <c r="E9" s="21">
        <v>9474</v>
      </c>
      <c r="F9" s="21">
        <v>9550</v>
      </c>
      <c r="G9" s="21">
        <v>10000</v>
      </c>
      <c r="H9" s="21">
        <v>10098</v>
      </c>
      <c r="I9" s="21">
        <v>10100</v>
      </c>
      <c r="J9" s="21">
        <v>10108</v>
      </c>
      <c r="K9" s="5"/>
      <c r="L9" s="22">
        <v>125</v>
      </c>
      <c r="M9">
        <v>43</v>
      </c>
      <c r="N9">
        <v>42</v>
      </c>
      <c r="O9">
        <v>51</v>
      </c>
      <c r="P9">
        <v>105</v>
      </c>
      <c r="Q9">
        <v>125</v>
      </c>
      <c r="X9" s="13">
        <f ca="1">Sheet3!L9</f>
        <v>10706</v>
      </c>
      <c r="Y9">
        <v>10913</v>
      </c>
      <c r="Z9">
        <v>10913</v>
      </c>
      <c r="AA9">
        <v>10913</v>
      </c>
      <c r="AB9">
        <v>10706</v>
      </c>
      <c r="AC9">
        <v>12063</v>
      </c>
      <c r="AD9" s="9">
        <f ca="1">Sheet1!H9</f>
        <v>8</v>
      </c>
      <c r="AE9">
        <v>8</v>
      </c>
      <c r="AF9">
        <v>8</v>
      </c>
      <c r="AG9">
        <v>8</v>
      </c>
      <c r="AH9">
        <v>8</v>
      </c>
      <c r="AI9">
        <v>8</v>
      </c>
      <c r="AJ9" s="13">
        <f>Sheet1!J9</f>
        <v>7</v>
      </c>
      <c r="AK9">
        <v>7</v>
      </c>
      <c r="AL9">
        <v>7</v>
      </c>
      <c r="AM9">
        <v>7</v>
      </c>
      <c r="AN9">
        <v>7</v>
      </c>
      <c r="AO9">
        <v>7</v>
      </c>
    </row>
    <row r="10" spans="1:47" x14ac:dyDescent="0.4">
      <c r="A10">
        <v>1023654521</v>
      </c>
      <c r="B10" t="s">
        <v>193</v>
      </c>
      <c r="D10" s="21" t="str">
        <f ca="1">IFERROR(IF(Sheet1!AC10&gt;0,SMALL(INDIRECT(Sheet2!$W$2&amp;"F"&amp;Sheet2!$B10&amp;":F"&amp;Sheet2!$D10),Sheet1!AC10),IF(G10="",MAX(MAX(Sheet1!U10,IFERROR(AVERAGE(F10:J10),0)),AVERAGE(INDIRECT(Sheet2!$W$2&amp;"F"&amp;Sheet2!B10&amp;":F"&amp;Sheet2!$D10))),IF(Sheet1!U10&lt;F10,AVERAGE(F10:J10),""))),"")</f>
        <v/>
      </c>
      <c r="E10" s="21">
        <v>6493</v>
      </c>
      <c r="F10" s="21">
        <v>6545</v>
      </c>
      <c r="G10" s="21">
        <v>6550</v>
      </c>
      <c r="H10" s="21">
        <v>6600</v>
      </c>
      <c r="I10" s="21">
        <v>6890</v>
      </c>
      <c r="J10" s="21">
        <v>6910</v>
      </c>
      <c r="K10" s="5"/>
      <c r="L10" s="22">
        <v>4</v>
      </c>
      <c r="M10">
        <v>1</v>
      </c>
      <c r="N10">
        <v>3</v>
      </c>
      <c r="O10">
        <v>3</v>
      </c>
      <c r="P10">
        <v>4</v>
      </c>
      <c r="Q10">
        <v>4</v>
      </c>
      <c r="X10" s="13">
        <f ca="1">Sheet3!L10</f>
        <v>7947</v>
      </c>
      <c r="Y10">
        <v>7947</v>
      </c>
      <c r="Z10">
        <v>7947</v>
      </c>
      <c r="AA10">
        <v>7586</v>
      </c>
      <c r="AB10">
        <v>7947</v>
      </c>
      <c r="AC10">
        <v>7947</v>
      </c>
      <c r="AD10" s="9">
        <f ca="1">Sheet1!H10</f>
        <v>16</v>
      </c>
      <c r="AE10">
        <v>17</v>
      </c>
      <c r="AF10">
        <v>17</v>
      </c>
      <c r="AG10">
        <v>16</v>
      </c>
      <c r="AH10">
        <v>15</v>
      </c>
      <c r="AI10">
        <v>16</v>
      </c>
      <c r="AJ10" s="13">
        <f>Sheet1!J10</f>
        <v>8</v>
      </c>
      <c r="AK10">
        <v>7</v>
      </c>
      <c r="AL10">
        <v>6</v>
      </c>
      <c r="AM10">
        <v>6</v>
      </c>
      <c r="AN10">
        <v>8</v>
      </c>
      <c r="AO10">
        <v>8</v>
      </c>
    </row>
    <row r="11" spans="1:47" x14ac:dyDescent="0.4">
      <c r="A11">
        <v>1023654523</v>
      </c>
      <c r="B11" t="s">
        <v>194</v>
      </c>
      <c r="D11" s="21" t="str">
        <f ca="1">IFERROR(IF(Sheet1!AC11&gt;0,SMALL(INDIRECT(Sheet2!$W$2&amp;"F"&amp;Sheet2!$B11&amp;":F"&amp;Sheet2!$D11),Sheet1!AC11),IF(G11="",MAX(MAX(Sheet1!U11,IFERROR(AVERAGE(F11:J11),0)),AVERAGE(INDIRECT(Sheet2!$W$2&amp;"F"&amp;Sheet2!B11&amp;":F"&amp;Sheet2!$D11))),IF(Sheet1!U11&lt;F11,AVERAGE(F11:J11),""))),"")</f>
        <v/>
      </c>
      <c r="E11" s="21">
        <v>9300</v>
      </c>
      <c r="F11" s="21">
        <v>9473</v>
      </c>
      <c r="G11" s="21">
        <v>9580</v>
      </c>
      <c r="H11" s="21">
        <v>9690</v>
      </c>
      <c r="I11" s="21">
        <v>9800</v>
      </c>
      <c r="J11" s="21">
        <v>9800</v>
      </c>
      <c r="K11" s="5"/>
      <c r="L11" s="22">
        <v>39</v>
      </c>
      <c r="M11">
        <v>23</v>
      </c>
      <c r="N11">
        <v>33</v>
      </c>
      <c r="O11">
        <v>38</v>
      </c>
      <c r="P11">
        <v>44</v>
      </c>
      <c r="Q11">
        <v>39</v>
      </c>
      <c r="X11" s="13">
        <f ca="1">Sheet3!L11</f>
        <v>10858</v>
      </c>
      <c r="Y11">
        <v>11065</v>
      </c>
      <c r="Z11">
        <v>11065</v>
      </c>
      <c r="AA11">
        <v>11347</v>
      </c>
      <c r="AB11">
        <v>10858</v>
      </c>
      <c r="AC11">
        <v>10858</v>
      </c>
      <c r="AD11" s="9">
        <f ca="1">Sheet1!H11</f>
        <v>16</v>
      </c>
      <c r="AE11">
        <v>15</v>
      </c>
      <c r="AF11">
        <v>16</v>
      </c>
      <c r="AG11">
        <v>16</v>
      </c>
      <c r="AH11">
        <v>17</v>
      </c>
      <c r="AI11">
        <v>16</v>
      </c>
      <c r="AJ11" s="13">
        <f>Sheet1!J11</f>
        <v>13</v>
      </c>
      <c r="AK11">
        <v>12</v>
      </c>
      <c r="AL11">
        <v>13</v>
      </c>
      <c r="AM11">
        <v>13</v>
      </c>
      <c r="AN11">
        <v>13</v>
      </c>
      <c r="AO11">
        <v>13</v>
      </c>
    </row>
    <row r="12" spans="1:47" x14ac:dyDescent="0.4">
      <c r="A12">
        <v>1023654522</v>
      </c>
      <c r="B12" t="s">
        <v>195</v>
      </c>
      <c r="D12" s="21" t="str">
        <f ca="1">IFERROR(IF(Sheet1!AC12&gt;0,SMALL(INDIRECT(Sheet2!$W$2&amp;"F"&amp;Sheet2!$B12&amp;":F"&amp;Sheet2!$D12),Sheet1!AC12),IF(G12="",MAX(MAX(Sheet1!U12,IFERROR(AVERAGE(F12:J12),0)),AVERAGE(INDIRECT(Sheet2!$W$2&amp;"F"&amp;Sheet2!B12&amp;":F"&amp;Sheet2!$D12))),IF(Sheet1!U12&lt;F12,AVERAGE(F12:J12),""))),"")</f>
        <v/>
      </c>
      <c r="E12" s="21">
        <v>3127</v>
      </c>
      <c r="F12" s="21">
        <v>3130</v>
      </c>
      <c r="G12" s="21">
        <v>3360</v>
      </c>
      <c r="H12" s="21">
        <v>3368</v>
      </c>
      <c r="I12" s="21">
        <v>3440</v>
      </c>
      <c r="J12" s="21">
        <v>3440</v>
      </c>
      <c r="K12" s="5"/>
      <c r="L12" s="22"/>
      <c r="M12">
        <v>107</v>
      </c>
      <c r="N12">
        <v>117</v>
      </c>
      <c r="O12">
        <v>209</v>
      </c>
      <c r="X12" s="13">
        <f ca="1">Sheet3!L12</f>
        <v>3728</v>
      </c>
      <c r="Y12">
        <v>3728</v>
      </c>
      <c r="Z12">
        <v>3728</v>
      </c>
      <c r="AA12">
        <v>3728</v>
      </c>
      <c r="AB12">
        <v>3728</v>
      </c>
      <c r="AC12">
        <v>3728</v>
      </c>
      <c r="AD12" s="9">
        <f ca="1">Sheet1!H12</f>
        <v>16</v>
      </c>
      <c r="AE12">
        <v>15</v>
      </c>
      <c r="AF12">
        <v>16</v>
      </c>
      <c r="AG12">
        <v>17</v>
      </c>
      <c r="AH12">
        <v>17</v>
      </c>
      <c r="AI12">
        <v>16</v>
      </c>
      <c r="AJ12" s="13">
        <f>Sheet1!J12</f>
        <v>7</v>
      </c>
      <c r="AK12">
        <v>8</v>
      </c>
      <c r="AL12">
        <v>8</v>
      </c>
      <c r="AM12">
        <v>8</v>
      </c>
      <c r="AN12">
        <v>7</v>
      </c>
      <c r="AO12">
        <v>7</v>
      </c>
    </row>
    <row r="13" spans="1:47" x14ac:dyDescent="0.4">
      <c r="A13">
        <v>1023654524</v>
      </c>
      <c r="B13" t="s">
        <v>196</v>
      </c>
      <c r="D13" s="21" t="str">
        <f ca="1">IFERROR(IF(Sheet1!AC13&gt;0,SMALL(INDIRECT(Sheet2!$W$2&amp;"F"&amp;Sheet2!$B13&amp;":F"&amp;Sheet2!$D13),Sheet1!AC13),IF(G13="",MAX(MAX(Sheet1!U13,IFERROR(AVERAGE(F13:J13),0)),AVERAGE(INDIRECT(Sheet2!$W$2&amp;"F"&amp;Sheet2!B13&amp;":F"&amp;Sheet2!$D13))),IF(Sheet1!U13&lt;F13,AVERAGE(F13:J13),""))),"")</f>
        <v/>
      </c>
      <c r="E13" s="21">
        <v>3418</v>
      </c>
      <c r="F13" s="21">
        <v>3670</v>
      </c>
      <c r="G13" s="21">
        <v>3760</v>
      </c>
      <c r="H13" s="21">
        <v>3760</v>
      </c>
      <c r="I13" s="21">
        <v>3762</v>
      </c>
      <c r="J13" s="21"/>
      <c r="K13" s="5"/>
      <c r="L13" s="22"/>
      <c r="M13">
        <v>301</v>
      </c>
      <c r="X13" s="13">
        <f ca="1">Sheet3!L13</f>
        <v>4362</v>
      </c>
      <c r="Y13">
        <v>4315</v>
      </c>
      <c r="Z13">
        <v>4362</v>
      </c>
      <c r="AA13">
        <v>4362</v>
      </c>
      <c r="AB13">
        <v>4362</v>
      </c>
      <c r="AC13">
        <v>4362</v>
      </c>
      <c r="AD13" s="9">
        <f ca="1">Sheet1!H13</f>
        <v>10</v>
      </c>
      <c r="AE13">
        <v>13</v>
      </c>
      <c r="AF13">
        <v>11</v>
      </c>
      <c r="AG13">
        <v>8</v>
      </c>
      <c r="AH13">
        <v>8</v>
      </c>
      <c r="AI13">
        <v>10</v>
      </c>
      <c r="AJ13" s="13">
        <f>Sheet1!J13</f>
        <v>5</v>
      </c>
      <c r="AK13">
        <v>5</v>
      </c>
      <c r="AL13">
        <v>5</v>
      </c>
      <c r="AM13">
        <v>5</v>
      </c>
      <c r="AN13">
        <v>5</v>
      </c>
      <c r="AO13">
        <v>5</v>
      </c>
    </row>
    <row r="14" spans="1:47" x14ac:dyDescent="0.4">
      <c r="A14">
        <v>1023654525</v>
      </c>
      <c r="B14" t="s">
        <v>197</v>
      </c>
      <c r="D14" s="21" t="str">
        <f ca="1">IFERROR(IF(Sheet1!AC14&gt;0,SMALL(INDIRECT(Sheet2!$W$2&amp;"F"&amp;Sheet2!$B14&amp;":F"&amp;Sheet2!$D14),Sheet1!AC14),IF(G14="",MAX(MAX(Sheet1!U14,IFERROR(AVERAGE(F14:J14),0)),AVERAGE(INDIRECT(Sheet2!$W$2&amp;"F"&amp;Sheet2!B14&amp;":F"&amp;Sheet2!$D14))),IF(Sheet1!U14&lt;F14,AVERAGE(F14:J14),""))),"")</f>
        <v/>
      </c>
      <c r="E14" s="21">
        <v>3580</v>
      </c>
      <c r="F14" s="21">
        <v>3850</v>
      </c>
      <c r="G14" s="21">
        <v>3940</v>
      </c>
      <c r="H14" s="21">
        <v>4378</v>
      </c>
      <c r="I14" s="21"/>
      <c r="J14" s="21"/>
      <c r="K14" s="5"/>
      <c r="L14" s="22">
        <v>155</v>
      </c>
      <c r="M14">
        <v>51</v>
      </c>
      <c r="N14">
        <v>51</v>
      </c>
      <c r="O14">
        <v>54</v>
      </c>
      <c r="P14">
        <v>92</v>
      </c>
      <c r="Q14">
        <v>155</v>
      </c>
      <c r="X14" s="13">
        <f ca="1">Sheet3!L14</f>
        <v>4263</v>
      </c>
      <c r="Y14">
        <v>4217</v>
      </c>
      <c r="Z14">
        <v>4217</v>
      </c>
      <c r="AA14">
        <v>4217</v>
      </c>
      <c r="AB14">
        <v>4217</v>
      </c>
      <c r="AC14">
        <v>4263</v>
      </c>
      <c r="AD14" s="9">
        <f ca="1">Sheet1!H14</f>
        <v>9</v>
      </c>
      <c r="AE14">
        <v>11</v>
      </c>
      <c r="AF14">
        <v>10</v>
      </c>
      <c r="AG14">
        <v>10</v>
      </c>
      <c r="AH14">
        <v>11</v>
      </c>
      <c r="AI14">
        <v>9</v>
      </c>
      <c r="AJ14" s="13">
        <f>Sheet1!J14</f>
        <v>4</v>
      </c>
      <c r="AK14">
        <v>6</v>
      </c>
      <c r="AL14">
        <v>6</v>
      </c>
      <c r="AM14">
        <v>6</v>
      </c>
      <c r="AN14">
        <v>4</v>
      </c>
      <c r="AO14">
        <v>4</v>
      </c>
    </row>
    <row r="15" spans="1:47" x14ac:dyDescent="0.4">
      <c r="A15">
        <v>1023654526</v>
      </c>
      <c r="B15" t="s">
        <v>198</v>
      </c>
      <c r="D15" s="21" t="str">
        <f ca="1">IFERROR(IF(Sheet1!AC15&gt;0,SMALL(INDIRECT(Sheet2!$W$2&amp;"F"&amp;Sheet2!$B15&amp;":F"&amp;Sheet2!$D15),Sheet1!AC15),IF(G15="",MAX(MAX(Sheet1!U15,IFERROR(AVERAGE(F15:J15),0)),AVERAGE(INDIRECT(Sheet2!$W$2&amp;"F"&amp;Sheet2!B15&amp;":F"&amp;Sheet2!$D15))),IF(Sheet1!U15&lt;F15,AVERAGE(F15:J15),""))),"")</f>
        <v/>
      </c>
      <c r="E15" s="21">
        <v>3510</v>
      </c>
      <c r="F15" s="21">
        <v>3582</v>
      </c>
      <c r="G15" s="21">
        <v>3940</v>
      </c>
      <c r="H15" s="21">
        <v>3940</v>
      </c>
      <c r="I15" s="21">
        <v>3940</v>
      </c>
      <c r="J15" s="21">
        <v>3940</v>
      </c>
      <c r="K15" s="5"/>
      <c r="L15" s="22">
        <v>66</v>
      </c>
      <c r="M15">
        <v>107</v>
      </c>
      <c r="O15">
        <v>209</v>
      </c>
      <c r="P15">
        <v>131</v>
      </c>
      <c r="Q15">
        <v>66</v>
      </c>
      <c r="X15" s="13">
        <f ca="1">Sheet3!L15</f>
        <v>4141</v>
      </c>
      <c r="Y15">
        <v>4141</v>
      </c>
      <c r="Z15">
        <v>4141</v>
      </c>
      <c r="AA15">
        <v>4141</v>
      </c>
      <c r="AB15">
        <v>4141</v>
      </c>
      <c r="AC15">
        <v>4141</v>
      </c>
      <c r="AD15" s="9">
        <f ca="1">Sheet1!H15</f>
        <v>14</v>
      </c>
      <c r="AE15">
        <v>14</v>
      </c>
      <c r="AF15">
        <v>14</v>
      </c>
      <c r="AG15">
        <v>8</v>
      </c>
      <c r="AH15">
        <v>14</v>
      </c>
      <c r="AI15">
        <v>14</v>
      </c>
      <c r="AJ15" s="13">
        <f>Sheet1!J15</f>
        <v>8</v>
      </c>
      <c r="AK15">
        <v>7</v>
      </c>
      <c r="AL15">
        <v>8</v>
      </c>
      <c r="AM15">
        <v>8</v>
      </c>
      <c r="AN15">
        <v>8</v>
      </c>
      <c r="AO15">
        <v>8</v>
      </c>
    </row>
    <row r="16" spans="1:47" x14ac:dyDescent="0.4">
      <c r="A16">
        <v>1023654527</v>
      </c>
      <c r="B16" t="s">
        <v>199</v>
      </c>
      <c r="D16" s="21">
        <f ca="1">IFERROR(IF(Sheet1!AC16&gt;0,SMALL(INDIRECT(Sheet2!$W$2&amp;"F"&amp;Sheet2!$B16&amp;":F"&amp;Sheet2!$D16),Sheet1!AC16),IF(G16="",MAX(MAX(Sheet1!U16,IFERROR(AVERAGE(F16:J16),0)),AVERAGE(INDIRECT(Sheet2!$W$2&amp;"F"&amp;Sheet2!B16&amp;":F"&amp;Sheet2!$D16))),IF(Sheet1!U16&lt;F16,AVERAGE(F16:J16),""))),"")</f>
        <v>4179</v>
      </c>
      <c r="E16" s="21">
        <v>4179</v>
      </c>
      <c r="F16" s="21"/>
      <c r="G16" s="21"/>
      <c r="H16" s="21"/>
      <c r="I16" s="21"/>
      <c r="J16" s="21"/>
      <c r="K16" s="5"/>
      <c r="L16" s="22"/>
      <c r="X16" s="13">
        <f ca="1">Sheet3!L16</f>
        <v>4922</v>
      </c>
      <c r="Y16">
        <v>4922</v>
      </c>
      <c r="Z16">
        <v>4922</v>
      </c>
      <c r="AA16">
        <v>4922</v>
      </c>
      <c r="AB16">
        <v>4922</v>
      </c>
      <c r="AC16">
        <v>4922</v>
      </c>
      <c r="AD16" s="9">
        <f ca="1">Sheet1!H16</f>
        <v>5</v>
      </c>
      <c r="AE16">
        <v>5</v>
      </c>
      <c r="AF16">
        <v>5</v>
      </c>
      <c r="AG16">
        <v>4</v>
      </c>
      <c r="AH16">
        <v>4</v>
      </c>
      <c r="AI16">
        <v>5</v>
      </c>
      <c r="AJ16" s="13">
        <f>Sheet1!J16</f>
        <v>1</v>
      </c>
      <c r="AK16">
        <v>1</v>
      </c>
      <c r="AL16">
        <v>1</v>
      </c>
      <c r="AM16">
        <v>1</v>
      </c>
      <c r="AN16">
        <v>1</v>
      </c>
      <c r="AO16">
        <v>1</v>
      </c>
    </row>
    <row r="17" spans="1:41" x14ac:dyDescent="0.4">
      <c r="A17">
        <v>1023654528</v>
      </c>
      <c r="B17" t="s">
        <v>200</v>
      </c>
      <c r="D17" s="21" t="str">
        <f ca="1">IFERROR(IF(Sheet1!AC17&gt;0,SMALL(INDIRECT(Sheet2!$W$2&amp;"F"&amp;Sheet2!$B17&amp;":F"&amp;Sheet2!$D17),Sheet1!AC17),IF(G17="",MAX(MAX(Sheet1!U17,IFERROR(AVERAGE(F17:J17),0)),AVERAGE(INDIRECT(Sheet2!$W$2&amp;"F"&amp;Sheet2!B17&amp;":F"&amp;Sheet2!$D17))),IF(Sheet1!U17&lt;F17,AVERAGE(F17:J17),""))),"")</f>
        <v/>
      </c>
      <c r="E17" s="21">
        <v>3818</v>
      </c>
      <c r="F17" s="21">
        <v>4060</v>
      </c>
      <c r="G17" s="21">
        <v>4150</v>
      </c>
      <c r="H17" s="21">
        <v>4150</v>
      </c>
      <c r="I17" s="21">
        <v>4158</v>
      </c>
      <c r="J17" s="21"/>
      <c r="K17" s="5"/>
      <c r="L17" s="22">
        <v>208</v>
      </c>
      <c r="M17">
        <v>133</v>
      </c>
      <c r="N17">
        <v>117</v>
      </c>
      <c r="O17">
        <v>209</v>
      </c>
      <c r="P17">
        <v>131</v>
      </c>
      <c r="Q17">
        <v>208</v>
      </c>
      <c r="X17" s="13">
        <f ca="1">Sheet3!L17</f>
        <v>4791</v>
      </c>
      <c r="Y17">
        <v>5353</v>
      </c>
      <c r="Z17">
        <v>5353</v>
      </c>
      <c r="AA17">
        <v>4652</v>
      </c>
      <c r="AB17">
        <v>4791</v>
      </c>
      <c r="AC17">
        <v>4791</v>
      </c>
      <c r="AD17" s="9">
        <f ca="1">Sheet1!H17</f>
        <v>10</v>
      </c>
      <c r="AE17">
        <v>11</v>
      </c>
      <c r="AF17">
        <v>13</v>
      </c>
      <c r="AG17">
        <v>14</v>
      </c>
      <c r="AH17">
        <v>11</v>
      </c>
      <c r="AI17">
        <v>10</v>
      </c>
      <c r="AJ17" s="13">
        <f>Sheet1!J17</f>
        <v>5</v>
      </c>
      <c r="AK17">
        <v>6</v>
      </c>
      <c r="AL17">
        <v>5</v>
      </c>
      <c r="AM17">
        <v>5</v>
      </c>
      <c r="AN17">
        <v>5</v>
      </c>
      <c r="AO17">
        <v>5</v>
      </c>
    </row>
    <row r="18" spans="1:41" x14ac:dyDescent="0.4">
      <c r="A18">
        <v>1023654529</v>
      </c>
      <c r="B18" t="s">
        <v>201</v>
      </c>
      <c r="D18" s="21" t="str">
        <f ca="1">IFERROR(IF(Sheet1!AC18&gt;0,SMALL(INDIRECT(Sheet2!$W$2&amp;"F"&amp;Sheet2!$B18&amp;":F"&amp;Sheet2!$D18),Sheet1!AC18),IF(G18="",MAX(MAX(Sheet1!U18,IFERROR(AVERAGE(F18:J18),0)),AVERAGE(INDIRECT(Sheet2!$W$2&amp;"F"&amp;Sheet2!B18&amp;":F"&amp;Sheet2!$D18))),IF(Sheet1!U18&lt;F18,AVERAGE(F18:J18),""))),"")</f>
        <v/>
      </c>
      <c r="E18" s="21">
        <v>4284</v>
      </c>
      <c r="F18" s="21">
        <v>4318</v>
      </c>
      <c r="G18" s="21">
        <v>4320</v>
      </c>
      <c r="H18" s="21">
        <v>4750</v>
      </c>
      <c r="I18" s="21">
        <v>4752</v>
      </c>
      <c r="J18" s="21"/>
      <c r="K18" s="5"/>
      <c r="L18" s="22">
        <v>332</v>
      </c>
      <c r="M18">
        <v>107</v>
      </c>
      <c r="N18">
        <v>92</v>
      </c>
      <c r="O18">
        <v>106</v>
      </c>
      <c r="P18">
        <v>237</v>
      </c>
      <c r="Q18">
        <v>332</v>
      </c>
      <c r="X18" s="13">
        <f ca="1">Sheet3!L18</f>
        <v>5076</v>
      </c>
      <c r="Y18">
        <v>5021</v>
      </c>
      <c r="Z18">
        <v>5021</v>
      </c>
      <c r="AA18">
        <v>5021</v>
      </c>
      <c r="AB18">
        <v>5021</v>
      </c>
      <c r="AC18">
        <v>5076</v>
      </c>
      <c r="AD18" s="9">
        <f ca="1">Sheet1!H18</f>
        <v>13</v>
      </c>
      <c r="AE18">
        <v>16</v>
      </c>
      <c r="AF18">
        <v>16</v>
      </c>
      <c r="AG18">
        <v>14</v>
      </c>
      <c r="AH18">
        <v>15</v>
      </c>
      <c r="AI18">
        <v>13</v>
      </c>
      <c r="AJ18" s="13">
        <f>Sheet1!J18</f>
        <v>5</v>
      </c>
      <c r="AK18">
        <v>6</v>
      </c>
      <c r="AL18">
        <v>7</v>
      </c>
      <c r="AM18">
        <v>7</v>
      </c>
      <c r="AN18">
        <v>5</v>
      </c>
      <c r="AO18">
        <v>5</v>
      </c>
    </row>
    <row r="19" spans="1:41" x14ac:dyDescent="0.4">
      <c r="A19">
        <v>1023654530</v>
      </c>
      <c r="B19" t="s">
        <v>202</v>
      </c>
      <c r="D19" s="21" t="str">
        <f ca="1">IFERROR(IF(Sheet1!AC19&gt;0,SMALL(INDIRECT(Sheet2!$W$2&amp;"F"&amp;Sheet2!$B19&amp;":F"&amp;Sheet2!$D19),Sheet1!AC19),IF(G19="",MAX(MAX(Sheet1!U19,IFERROR(AVERAGE(F19:J19),0)),AVERAGE(INDIRECT(Sheet2!$W$2&amp;"F"&amp;Sheet2!B19&amp;":F"&amp;Sheet2!$D19))),IF(Sheet1!U19&lt;F19,AVERAGE(F19:J19),""))),"")</f>
        <v/>
      </c>
      <c r="E19" s="21">
        <v>6070</v>
      </c>
      <c r="F19" s="21">
        <v>6118</v>
      </c>
      <c r="G19" s="21">
        <v>6130</v>
      </c>
      <c r="H19" s="21">
        <v>6730</v>
      </c>
      <c r="I19" s="21">
        <v>6732</v>
      </c>
      <c r="J19" s="21"/>
      <c r="K19" s="5"/>
      <c r="L19" s="22"/>
      <c r="M19">
        <v>212</v>
      </c>
      <c r="N19">
        <v>199</v>
      </c>
      <c r="O19">
        <v>209</v>
      </c>
      <c r="P19">
        <v>237</v>
      </c>
      <c r="X19" s="13">
        <f ca="1">Sheet3!L19</f>
        <v>7065</v>
      </c>
      <c r="Y19">
        <v>6989</v>
      </c>
      <c r="Z19">
        <v>6989</v>
      </c>
      <c r="AA19">
        <v>7065</v>
      </c>
      <c r="AB19">
        <v>7065</v>
      </c>
      <c r="AC19">
        <v>7065</v>
      </c>
      <c r="AD19" s="9">
        <f ca="1">Sheet1!H19</f>
        <v>11</v>
      </c>
      <c r="AE19">
        <v>14</v>
      </c>
      <c r="AF19">
        <v>13</v>
      </c>
      <c r="AG19">
        <v>12</v>
      </c>
      <c r="AH19">
        <v>12</v>
      </c>
      <c r="AI19">
        <v>11</v>
      </c>
      <c r="AJ19" s="13">
        <f>Sheet1!J19</f>
        <v>5</v>
      </c>
      <c r="AK19">
        <v>5</v>
      </c>
      <c r="AL19">
        <v>5</v>
      </c>
      <c r="AM19">
        <v>5</v>
      </c>
      <c r="AN19">
        <v>5</v>
      </c>
      <c r="AO19">
        <v>5</v>
      </c>
    </row>
    <row r="20" spans="1:41" x14ac:dyDescent="0.4">
      <c r="A20">
        <v>1023654531</v>
      </c>
      <c r="B20" t="s">
        <v>203</v>
      </c>
      <c r="D20" s="21">
        <f ca="1">IFERROR(IF(Sheet1!AC20&gt;0,SMALL(INDIRECT(Sheet2!$W$2&amp;"F"&amp;Sheet2!$B20&amp;":F"&amp;Sheet2!$D20),Sheet1!AC20),IF(G20="",MAX(MAX(Sheet1!U20,IFERROR(AVERAGE(F20:J20),0)),AVERAGE(INDIRECT(Sheet2!$W$2&amp;"F"&amp;Sheet2!B20&amp;":F"&amp;Sheet2!$D20))),IF(Sheet1!U20&lt;F20,AVERAGE(F20:J20),""))),"")</f>
        <v>6583.5</v>
      </c>
      <c r="E20" s="21"/>
      <c r="F20" s="21"/>
      <c r="G20" s="21"/>
      <c r="H20" s="21"/>
      <c r="I20" s="21"/>
      <c r="J20" s="21"/>
      <c r="K20" s="5"/>
      <c r="L20" s="22"/>
      <c r="X20" s="13">
        <f ca="1">Sheet3!L20</f>
        <v>8114</v>
      </c>
      <c r="Y20">
        <v>8114</v>
      </c>
      <c r="Z20">
        <v>8114</v>
      </c>
      <c r="AA20">
        <v>7994</v>
      </c>
      <c r="AB20">
        <v>7994</v>
      </c>
      <c r="AC20">
        <v>8114</v>
      </c>
      <c r="AD20" s="9">
        <f ca="1">Sheet1!H20</f>
        <v>4</v>
      </c>
      <c r="AE20">
        <v>4</v>
      </c>
      <c r="AF20">
        <v>4</v>
      </c>
      <c r="AG20">
        <v>3</v>
      </c>
      <c r="AH20">
        <v>3</v>
      </c>
      <c r="AI20">
        <v>4</v>
      </c>
      <c r="AJ20" s="13">
        <f>Sheet1!J20</f>
        <v>0</v>
      </c>
      <c r="AK20">
        <v>0</v>
      </c>
      <c r="AL20">
        <v>0</v>
      </c>
      <c r="AM20">
        <v>0</v>
      </c>
      <c r="AN20">
        <v>0</v>
      </c>
      <c r="AO20">
        <v>0</v>
      </c>
    </row>
    <row r="21" spans="1:41" x14ac:dyDescent="0.4">
      <c r="A21">
        <v>1023654532</v>
      </c>
      <c r="B21" t="s">
        <v>204</v>
      </c>
      <c r="D21" s="21">
        <f ca="1">IFERROR(IF(Sheet1!AC21&gt;0,SMALL(INDIRECT(Sheet2!$W$2&amp;"F"&amp;Sheet2!$B21&amp;":F"&amp;Sheet2!$D21),Sheet1!AC21),IF(G21="",MAX(MAX(Sheet1!U21,IFERROR(AVERAGE(F21:J21),0)),AVERAGE(INDIRECT(Sheet2!$W$2&amp;"F"&amp;Sheet2!B21&amp;":F"&amp;Sheet2!$D21))),IF(Sheet1!U21&lt;F21,AVERAGE(F21:J21),""))),"")</f>
        <v>6937</v>
      </c>
      <c r="E21" s="21">
        <v>6930</v>
      </c>
      <c r="F21" s="21">
        <v>6937</v>
      </c>
      <c r="G21" s="21"/>
      <c r="H21" s="21"/>
      <c r="I21" s="21"/>
      <c r="J21" s="21"/>
      <c r="K21" s="5"/>
      <c r="L21" s="22">
        <v>66</v>
      </c>
      <c r="M21">
        <v>62</v>
      </c>
      <c r="N21">
        <v>68</v>
      </c>
      <c r="O21">
        <v>57</v>
      </c>
      <c r="P21">
        <v>53</v>
      </c>
      <c r="Q21">
        <v>66</v>
      </c>
      <c r="X21" s="13">
        <f ca="1">Sheet3!L21</f>
        <v>8502</v>
      </c>
      <c r="Y21">
        <v>7626</v>
      </c>
      <c r="Z21">
        <v>7945</v>
      </c>
      <c r="AA21">
        <v>7945</v>
      </c>
      <c r="AB21">
        <v>7945</v>
      </c>
      <c r="AC21">
        <v>8502</v>
      </c>
      <c r="AD21" s="9">
        <f ca="1">Sheet1!H21</f>
        <v>3</v>
      </c>
      <c r="AE21">
        <v>4</v>
      </c>
      <c r="AF21">
        <v>4</v>
      </c>
      <c r="AG21">
        <v>3</v>
      </c>
      <c r="AH21">
        <v>4</v>
      </c>
      <c r="AI21">
        <v>3</v>
      </c>
      <c r="AJ21" s="13">
        <f>Sheet1!J21</f>
        <v>2</v>
      </c>
      <c r="AK21">
        <v>2</v>
      </c>
      <c r="AL21">
        <v>3</v>
      </c>
      <c r="AM21">
        <v>3</v>
      </c>
      <c r="AN21">
        <v>2</v>
      </c>
      <c r="AO21">
        <v>2</v>
      </c>
    </row>
    <row r="22" spans="1:41" x14ac:dyDescent="0.4">
      <c r="A22">
        <v>1023654533</v>
      </c>
      <c r="B22" t="s">
        <v>205</v>
      </c>
      <c r="D22" s="21">
        <f ca="1">IFERROR(IF(Sheet1!AC22&gt;0,SMALL(INDIRECT(Sheet2!$W$2&amp;"F"&amp;Sheet2!$B22&amp;":F"&amp;Sheet2!$D22),Sheet1!AC22),IF(G22="",MAX(MAX(Sheet1!U22,IFERROR(AVERAGE(F22:J22),0)),AVERAGE(INDIRECT(Sheet2!$W$2&amp;"F"&amp;Sheet2!B22&amp;":F"&amp;Sheet2!$D22))),IF(Sheet1!U22&lt;F22,AVERAGE(F22:J22),""))),"")</f>
        <v>9680</v>
      </c>
      <c r="E22" s="21">
        <v>9680</v>
      </c>
      <c r="F22" s="21"/>
      <c r="G22" s="21"/>
      <c r="H22" s="21"/>
      <c r="I22" s="21"/>
      <c r="J22" s="21"/>
      <c r="K22" s="5"/>
      <c r="L22" s="22">
        <v>77</v>
      </c>
      <c r="M22">
        <v>23</v>
      </c>
      <c r="N22">
        <v>36</v>
      </c>
      <c r="O22">
        <v>54</v>
      </c>
      <c r="P22">
        <v>56</v>
      </c>
      <c r="Q22">
        <v>77</v>
      </c>
      <c r="X22" s="13">
        <f ca="1">Sheet3!L22</f>
        <v>10967</v>
      </c>
      <c r="Y22">
        <v>10967</v>
      </c>
      <c r="Z22">
        <v>10967</v>
      </c>
      <c r="AA22">
        <v>10967</v>
      </c>
      <c r="AB22">
        <v>10967</v>
      </c>
      <c r="AC22">
        <v>10967</v>
      </c>
      <c r="AD22" s="9">
        <f ca="1">Sheet1!H22</f>
        <v>2</v>
      </c>
      <c r="AE22">
        <v>2</v>
      </c>
      <c r="AF22">
        <v>3</v>
      </c>
      <c r="AG22">
        <v>3</v>
      </c>
      <c r="AH22">
        <v>3</v>
      </c>
      <c r="AI22">
        <v>2</v>
      </c>
      <c r="AJ22" s="13">
        <f>Sheet1!J22</f>
        <v>1</v>
      </c>
      <c r="AK22">
        <v>2</v>
      </c>
      <c r="AL22">
        <v>1</v>
      </c>
      <c r="AM22">
        <v>1</v>
      </c>
      <c r="AN22">
        <v>1</v>
      </c>
      <c r="AO22">
        <v>1</v>
      </c>
    </row>
    <row r="23" spans="1:41" x14ac:dyDescent="0.4">
      <c r="A23">
        <v>1023654534</v>
      </c>
      <c r="B23" t="s">
        <v>206</v>
      </c>
      <c r="D23" s="21">
        <f ca="1">IFERROR(IF(Sheet1!AC23&gt;0,SMALL(INDIRECT(Sheet2!$W$2&amp;"F"&amp;Sheet2!$B23&amp;":F"&amp;Sheet2!$D23),Sheet1!AC23),IF(G23="",MAX(MAX(Sheet1!U23,IFERROR(AVERAGE(F23:J23),0)),AVERAGE(INDIRECT(Sheet2!$W$2&amp;"F"&amp;Sheet2!B23&amp;":F"&amp;Sheet2!$D23))),IF(Sheet1!U23&lt;F23,AVERAGE(F23:J23),""))),"")</f>
        <v>13024.5</v>
      </c>
      <c r="E23" s="21"/>
      <c r="F23" s="21"/>
      <c r="G23" s="21"/>
      <c r="H23" s="21"/>
      <c r="I23" s="21"/>
      <c r="J23" s="21"/>
      <c r="K23" s="5"/>
      <c r="L23" s="22">
        <v>208</v>
      </c>
      <c r="M23">
        <v>301</v>
      </c>
      <c r="O23">
        <v>333</v>
      </c>
      <c r="P23">
        <v>237</v>
      </c>
      <c r="Q23">
        <v>208</v>
      </c>
      <c r="X23" s="13">
        <f ca="1">Sheet3!L23</f>
        <v>15192</v>
      </c>
      <c r="Y23">
        <v>15846</v>
      </c>
      <c r="Z23">
        <v>15846</v>
      </c>
      <c r="AA23">
        <v>15293</v>
      </c>
      <c r="AB23">
        <v>15192</v>
      </c>
      <c r="AC23">
        <v>15192</v>
      </c>
      <c r="AD23" s="9">
        <f ca="1">Sheet1!H23</f>
        <v>6</v>
      </c>
      <c r="AE23">
        <v>7</v>
      </c>
      <c r="AF23">
        <v>7</v>
      </c>
      <c r="AG23">
        <v>5</v>
      </c>
      <c r="AH23">
        <v>6</v>
      </c>
      <c r="AI23">
        <v>6</v>
      </c>
      <c r="AJ23" s="13">
        <f>Sheet1!J23</f>
        <v>0</v>
      </c>
      <c r="AK23">
        <v>0</v>
      </c>
      <c r="AL23">
        <v>0</v>
      </c>
      <c r="AM23">
        <v>0</v>
      </c>
      <c r="AN23">
        <v>0</v>
      </c>
      <c r="AO23">
        <v>0</v>
      </c>
    </row>
    <row r="24" spans="1:41" x14ac:dyDescent="0.4">
      <c r="A24">
        <v>1023654535</v>
      </c>
      <c r="B24" t="s">
        <v>207</v>
      </c>
      <c r="D24" s="21" t="str">
        <f ca="1">IFERROR(IF(Sheet1!AC24&gt;0,SMALL(INDIRECT(Sheet2!$W$2&amp;"F"&amp;Sheet2!$B24&amp;":F"&amp;Sheet2!$D24),Sheet1!AC24),IF(G24="",MAX(MAX(Sheet1!U24,IFERROR(AVERAGE(F24:J24),0)),AVERAGE(INDIRECT(Sheet2!$W$2&amp;"F"&amp;Sheet2!B24&amp;":F"&amp;Sheet2!$D24))),IF(Sheet1!U24&lt;F24,AVERAGE(F24:J24),""))),"")</f>
        <v/>
      </c>
      <c r="E24" s="21">
        <v>4446</v>
      </c>
      <c r="F24" s="21">
        <v>4482</v>
      </c>
      <c r="G24" s="21">
        <v>4820</v>
      </c>
      <c r="H24" s="21">
        <v>4930</v>
      </c>
      <c r="I24" s="21">
        <v>4930</v>
      </c>
      <c r="J24" s="21">
        <v>4930</v>
      </c>
      <c r="K24" s="5"/>
      <c r="L24" s="22"/>
      <c r="X24" s="13">
        <f ca="1">Sheet3!L24</f>
        <v>5565</v>
      </c>
      <c r="Y24">
        <v>5565</v>
      </c>
      <c r="Z24">
        <v>5565</v>
      </c>
      <c r="AA24">
        <v>5565</v>
      </c>
      <c r="AB24">
        <v>5565</v>
      </c>
      <c r="AC24">
        <v>5565</v>
      </c>
      <c r="AD24" s="9">
        <f ca="1">Sheet1!H24</f>
        <v>9</v>
      </c>
      <c r="AE24">
        <v>9</v>
      </c>
      <c r="AF24">
        <v>9</v>
      </c>
      <c r="AG24">
        <v>9</v>
      </c>
      <c r="AH24">
        <v>9</v>
      </c>
      <c r="AI24">
        <v>9</v>
      </c>
      <c r="AJ24" s="13">
        <f>Sheet1!J24</f>
        <v>6</v>
      </c>
      <c r="AK24">
        <v>6</v>
      </c>
      <c r="AL24">
        <v>6</v>
      </c>
      <c r="AM24">
        <v>6</v>
      </c>
      <c r="AN24">
        <v>6</v>
      </c>
      <c r="AO24">
        <v>6</v>
      </c>
    </row>
    <row r="25" spans="1:41" x14ac:dyDescent="0.4">
      <c r="A25">
        <v>1023654536</v>
      </c>
      <c r="B25" t="s">
        <v>208</v>
      </c>
      <c r="D25" s="21" t="str">
        <f ca="1">IFERROR(IF(Sheet1!AC25&gt;0,SMALL(INDIRECT(Sheet2!$W$2&amp;"F"&amp;Sheet2!$B25&amp;":F"&amp;Sheet2!$D25),Sheet1!AC25),IF(G25="",MAX(MAX(Sheet1!U25,IFERROR(AVERAGE(F25:J25),0)),AVERAGE(INDIRECT(Sheet2!$W$2&amp;"F"&amp;Sheet2!B25&amp;":F"&amp;Sheet2!$D25))),IF(Sheet1!U25&lt;F25,AVERAGE(F25:J25),""))),"")</f>
        <v/>
      </c>
      <c r="E25" s="21">
        <v>3333</v>
      </c>
      <c r="F25" s="21">
        <v>3360</v>
      </c>
      <c r="G25" s="21">
        <v>3418</v>
      </c>
      <c r="H25" s="21">
        <v>3636</v>
      </c>
      <c r="I25" s="21">
        <v>3700</v>
      </c>
      <c r="J25" s="21">
        <v>3760</v>
      </c>
      <c r="K25" s="5"/>
      <c r="L25" s="22">
        <v>72</v>
      </c>
      <c r="M25">
        <v>39</v>
      </c>
      <c r="N25">
        <v>43</v>
      </c>
      <c r="O25">
        <v>54</v>
      </c>
      <c r="P25">
        <v>70</v>
      </c>
      <c r="Q25">
        <v>72</v>
      </c>
      <c r="X25" s="13">
        <f ca="1">Sheet3!L25</f>
        <v>3978</v>
      </c>
      <c r="Y25">
        <v>4087</v>
      </c>
      <c r="Z25">
        <v>4087</v>
      </c>
      <c r="AA25">
        <v>4043</v>
      </c>
      <c r="AB25">
        <v>3978</v>
      </c>
      <c r="AC25">
        <v>3978</v>
      </c>
      <c r="AD25" s="9">
        <f ca="1">Sheet1!H25</f>
        <v>11</v>
      </c>
      <c r="AE25">
        <v>8</v>
      </c>
      <c r="AF25">
        <v>10</v>
      </c>
      <c r="AG25">
        <v>11</v>
      </c>
      <c r="AH25">
        <v>11</v>
      </c>
      <c r="AI25">
        <v>11</v>
      </c>
      <c r="AJ25" s="13">
        <f>Sheet1!J25</f>
        <v>6</v>
      </c>
      <c r="AK25">
        <v>6</v>
      </c>
      <c r="AL25">
        <v>6</v>
      </c>
      <c r="AM25">
        <v>6</v>
      </c>
      <c r="AN25">
        <v>6</v>
      </c>
      <c r="AO25">
        <v>6</v>
      </c>
    </row>
    <row r="26" spans="1:41" x14ac:dyDescent="0.4">
      <c r="A26">
        <v>1023654537</v>
      </c>
      <c r="B26" t="s">
        <v>209</v>
      </c>
      <c r="D26" s="21" t="str">
        <f ca="1">IFERROR(IF(Sheet1!AC26&gt;0,SMALL(INDIRECT(Sheet2!$W$2&amp;"F"&amp;Sheet2!$B26&amp;":F"&amp;Sheet2!$D26),Sheet1!AC26),IF(G26="",MAX(MAX(Sheet1!U26,IFERROR(AVERAGE(F26:J26),0)),AVERAGE(INDIRECT(Sheet2!$W$2&amp;"F"&amp;Sheet2!B26&amp;":F"&amp;Sheet2!$D26))),IF(Sheet1!U26&lt;F26,AVERAGE(F26:J26),""))),"")</f>
        <v/>
      </c>
      <c r="E26" s="21">
        <v>3600</v>
      </c>
      <c r="F26" s="21">
        <v>3620</v>
      </c>
      <c r="G26" s="21">
        <v>3828</v>
      </c>
      <c r="H26" s="21">
        <v>3960</v>
      </c>
      <c r="I26" s="21">
        <v>4400</v>
      </c>
      <c r="J26" s="21"/>
      <c r="K26" s="5"/>
      <c r="L26" s="22">
        <v>43</v>
      </c>
      <c r="M26">
        <v>17</v>
      </c>
      <c r="N26">
        <v>17</v>
      </c>
      <c r="O26">
        <v>17</v>
      </c>
      <c r="P26">
        <v>26</v>
      </c>
      <c r="Q26">
        <v>43</v>
      </c>
      <c r="X26" s="13">
        <f ca="1">Sheet3!L26</f>
        <v>4307</v>
      </c>
      <c r="Y26">
        <v>4260</v>
      </c>
      <c r="Z26">
        <v>4307</v>
      </c>
      <c r="AA26">
        <v>4307</v>
      </c>
      <c r="AB26">
        <v>4307</v>
      </c>
      <c r="AC26">
        <v>4307</v>
      </c>
      <c r="AD26" s="9">
        <f ca="1">Sheet1!H26</f>
        <v>8</v>
      </c>
      <c r="AE26">
        <v>7</v>
      </c>
      <c r="AF26">
        <v>9</v>
      </c>
      <c r="AG26">
        <v>10</v>
      </c>
      <c r="AH26">
        <v>8</v>
      </c>
      <c r="AI26">
        <v>8</v>
      </c>
      <c r="AJ26" s="13">
        <f>Sheet1!J26</f>
        <v>5</v>
      </c>
      <c r="AK26">
        <v>5</v>
      </c>
      <c r="AL26">
        <v>5</v>
      </c>
      <c r="AM26">
        <v>5</v>
      </c>
      <c r="AN26">
        <v>5</v>
      </c>
      <c r="AO26">
        <v>5</v>
      </c>
    </row>
    <row r="27" spans="1:41" x14ac:dyDescent="0.4">
      <c r="A27">
        <v>1023654538</v>
      </c>
      <c r="B27" t="s">
        <v>210</v>
      </c>
      <c r="D27" s="21" t="str">
        <f ca="1">IFERROR(IF(Sheet1!AC27&gt;0,SMALL(INDIRECT(Sheet2!$W$2&amp;"F"&amp;Sheet2!$B27&amp;":F"&amp;Sheet2!$D27),Sheet1!AC27),IF(G27="",MAX(MAX(Sheet1!U27,IFERROR(AVERAGE(F27:J27),0)),AVERAGE(INDIRECT(Sheet2!$W$2&amp;"F"&amp;Sheet2!B27&amp;":F"&amp;Sheet2!$D27))),IF(Sheet1!U27&lt;F27,AVERAGE(F27:J27),""))),"")</f>
        <v/>
      </c>
      <c r="E27" s="21">
        <v>6121</v>
      </c>
      <c r="F27" s="21">
        <v>6170</v>
      </c>
      <c r="G27" s="21">
        <v>6282</v>
      </c>
      <c r="H27" s="21">
        <v>6526</v>
      </c>
      <c r="I27" s="21">
        <v>6580</v>
      </c>
      <c r="J27" s="21">
        <v>6910</v>
      </c>
      <c r="K27" s="5"/>
      <c r="L27" s="22">
        <v>25</v>
      </c>
      <c r="M27">
        <v>16</v>
      </c>
      <c r="N27">
        <v>12</v>
      </c>
      <c r="O27">
        <v>14</v>
      </c>
      <c r="P27">
        <v>19</v>
      </c>
      <c r="Q27">
        <v>25</v>
      </c>
      <c r="X27" s="13">
        <f ca="1">Sheet3!L27</f>
        <v>7032</v>
      </c>
      <c r="Y27">
        <v>7163</v>
      </c>
      <c r="Z27">
        <v>7163</v>
      </c>
      <c r="AA27">
        <v>7163</v>
      </c>
      <c r="AB27">
        <v>7032</v>
      </c>
      <c r="AC27">
        <v>7032</v>
      </c>
      <c r="AD27" s="9">
        <f ca="1">Sheet1!H27</f>
        <v>16</v>
      </c>
      <c r="AE27">
        <v>14</v>
      </c>
      <c r="AF27">
        <v>16</v>
      </c>
      <c r="AG27">
        <v>17</v>
      </c>
      <c r="AH27">
        <v>17</v>
      </c>
      <c r="AI27">
        <v>16</v>
      </c>
      <c r="AJ27" s="13">
        <f>Sheet1!J27</f>
        <v>8</v>
      </c>
      <c r="AK27">
        <v>9</v>
      </c>
      <c r="AL27">
        <v>9</v>
      </c>
      <c r="AM27">
        <v>9</v>
      </c>
      <c r="AN27">
        <v>8</v>
      </c>
      <c r="AO27">
        <v>8</v>
      </c>
    </row>
    <row r="28" spans="1:41" x14ac:dyDescent="0.4">
      <c r="A28">
        <v>1023654539</v>
      </c>
      <c r="B28" t="s">
        <v>211</v>
      </c>
      <c r="D28" s="21" t="str">
        <f ca="1">IFERROR(IF(Sheet1!AC28&gt;0,SMALL(INDIRECT(Sheet2!$W$2&amp;"F"&amp;Sheet2!$B28&amp;":F"&amp;Sheet2!$D28),Sheet1!AC28),IF(G28="",MAX(MAX(Sheet1!U28,IFERROR(AVERAGE(F28:J28),0)),AVERAGE(INDIRECT(Sheet2!$W$2&amp;"F"&amp;Sheet2!B28&amp;":F"&amp;Sheet2!$D28))),IF(Sheet1!U28&lt;F28,AVERAGE(F28:J28),""))),"")</f>
        <v/>
      </c>
      <c r="E28" s="21">
        <v>3580</v>
      </c>
      <c r="F28" s="21">
        <v>3812</v>
      </c>
      <c r="G28" s="21">
        <v>3940</v>
      </c>
      <c r="H28" s="21"/>
      <c r="I28" s="21"/>
      <c r="J28" s="21"/>
      <c r="K28" s="5"/>
      <c r="L28" s="22">
        <v>117</v>
      </c>
      <c r="M28">
        <v>61</v>
      </c>
      <c r="N28">
        <v>50</v>
      </c>
      <c r="O28">
        <v>62</v>
      </c>
      <c r="P28">
        <v>81</v>
      </c>
      <c r="Q28">
        <v>117</v>
      </c>
      <c r="X28" s="13">
        <f ca="1">Sheet3!L28</f>
        <v>4263</v>
      </c>
      <c r="Y28">
        <v>4263</v>
      </c>
      <c r="Z28">
        <v>4263</v>
      </c>
      <c r="AA28">
        <v>4263</v>
      </c>
      <c r="AB28">
        <v>4263</v>
      </c>
      <c r="AC28">
        <v>4263</v>
      </c>
      <c r="AD28" s="9">
        <f ca="1">Sheet1!H28</f>
        <v>6</v>
      </c>
      <c r="AE28">
        <v>5</v>
      </c>
      <c r="AF28">
        <v>6</v>
      </c>
      <c r="AG28">
        <v>6</v>
      </c>
      <c r="AH28">
        <v>6</v>
      </c>
      <c r="AI28">
        <v>6</v>
      </c>
      <c r="AJ28" s="13">
        <f>Sheet1!J28</f>
        <v>3</v>
      </c>
      <c r="AK28">
        <v>3</v>
      </c>
      <c r="AL28">
        <v>3</v>
      </c>
      <c r="AM28">
        <v>3</v>
      </c>
      <c r="AN28">
        <v>3</v>
      </c>
      <c r="AO28">
        <v>3</v>
      </c>
    </row>
    <row r="29" spans="1:41" x14ac:dyDescent="0.4">
      <c r="A29">
        <v>1023654540</v>
      </c>
      <c r="B29" t="s">
        <v>212</v>
      </c>
      <c r="D29" s="21" t="str">
        <f ca="1">IFERROR(IF(Sheet1!AC29&gt;0,SMALL(INDIRECT(Sheet2!$W$2&amp;"F"&amp;Sheet2!$B29&amp;":F"&amp;Sheet2!$D29),Sheet1!AC29),IF(G29="",MAX(MAX(Sheet1!U29,IFERROR(AVERAGE(F29:J29),0)),AVERAGE(INDIRECT(Sheet2!$W$2&amp;"F"&amp;Sheet2!B29&amp;":F"&amp;Sheet2!$D29))),IF(Sheet1!U29&lt;F29,AVERAGE(F29:J29),""))),"")</f>
        <v/>
      </c>
      <c r="E29" s="21">
        <v>5240</v>
      </c>
      <c r="F29" s="21">
        <v>5282</v>
      </c>
      <c r="G29" s="21">
        <v>5290</v>
      </c>
      <c r="H29" s="21">
        <v>5480</v>
      </c>
      <c r="I29" s="21">
        <v>5588</v>
      </c>
      <c r="J29" s="21">
        <v>5591</v>
      </c>
      <c r="K29" s="5"/>
      <c r="L29" s="22">
        <v>34</v>
      </c>
      <c r="M29">
        <v>20</v>
      </c>
      <c r="N29">
        <v>25</v>
      </c>
      <c r="O29">
        <v>26</v>
      </c>
      <c r="P29">
        <v>32</v>
      </c>
      <c r="Q29">
        <v>34</v>
      </c>
      <c r="X29" s="13">
        <f ca="1">Sheet3!L29</f>
        <v>6076</v>
      </c>
      <c r="Y29">
        <v>6184</v>
      </c>
      <c r="Z29">
        <v>6184</v>
      </c>
      <c r="AA29">
        <v>6184</v>
      </c>
      <c r="AB29">
        <v>6076</v>
      </c>
      <c r="AC29">
        <v>6076</v>
      </c>
      <c r="AD29" s="9">
        <f ca="1">Sheet1!H29</f>
        <v>14</v>
      </c>
      <c r="AE29">
        <v>18</v>
      </c>
      <c r="AF29">
        <v>16</v>
      </c>
      <c r="AG29">
        <v>14</v>
      </c>
      <c r="AH29">
        <v>15</v>
      </c>
      <c r="AI29">
        <v>14</v>
      </c>
      <c r="AJ29" s="13">
        <f>Sheet1!J29</f>
        <v>9</v>
      </c>
      <c r="AK29">
        <v>9</v>
      </c>
      <c r="AL29">
        <v>9</v>
      </c>
      <c r="AM29">
        <v>9</v>
      </c>
      <c r="AN29">
        <v>9</v>
      </c>
      <c r="AO29">
        <v>9</v>
      </c>
    </row>
    <row r="30" spans="1:41" x14ac:dyDescent="0.4">
      <c r="A30">
        <v>1023654541</v>
      </c>
      <c r="B30" t="s">
        <v>213</v>
      </c>
      <c r="D30" s="21" t="str">
        <f ca="1">IFERROR(IF(Sheet1!AC30&gt;0,SMALL(INDIRECT(Sheet2!$W$2&amp;"F"&amp;Sheet2!$B30&amp;":F"&amp;Sheet2!$D30),Sheet1!AC30),IF(G30="",MAX(MAX(Sheet1!U30,IFERROR(AVERAGE(F30:J30),0)),AVERAGE(INDIRECT(Sheet2!$W$2&amp;"F"&amp;Sheet2!B30&amp;":F"&amp;Sheet2!$D30))),IF(Sheet1!U30&lt;F30,AVERAGE(F30:J30),""))),"")</f>
        <v/>
      </c>
      <c r="E30" s="21">
        <v>6800</v>
      </c>
      <c r="F30" s="21">
        <v>6994</v>
      </c>
      <c r="G30" s="21">
        <v>7050</v>
      </c>
      <c r="H30" s="21">
        <v>7064</v>
      </c>
      <c r="I30" s="21">
        <v>7180</v>
      </c>
      <c r="J30" s="21">
        <v>7460</v>
      </c>
      <c r="K30" s="5"/>
      <c r="L30" s="22">
        <v>15</v>
      </c>
      <c r="M30">
        <v>11</v>
      </c>
      <c r="N30">
        <v>10</v>
      </c>
      <c r="O30">
        <v>12</v>
      </c>
      <c r="P30">
        <v>14</v>
      </c>
      <c r="Q30">
        <v>15</v>
      </c>
      <c r="X30" s="13">
        <f ca="1">Sheet3!L30</f>
        <v>7989</v>
      </c>
      <c r="Y30">
        <v>7989</v>
      </c>
      <c r="Z30">
        <v>7989</v>
      </c>
      <c r="AA30">
        <v>7989</v>
      </c>
      <c r="AB30">
        <v>7989</v>
      </c>
      <c r="AC30">
        <v>7989</v>
      </c>
      <c r="AD30" s="9">
        <f ca="1">Sheet1!H30</f>
        <v>17</v>
      </c>
      <c r="AE30">
        <v>18</v>
      </c>
      <c r="AF30">
        <v>20</v>
      </c>
      <c r="AG30">
        <v>20</v>
      </c>
      <c r="AH30">
        <v>18</v>
      </c>
      <c r="AI30">
        <v>17</v>
      </c>
      <c r="AJ30" s="13">
        <f>Sheet1!J30</f>
        <v>11</v>
      </c>
      <c r="AK30">
        <v>11</v>
      </c>
      <c r="AL30">
        <v>11</v>
      </c>
      <c r="AM30">
        <v>11</v>
      </c>
      <c r="AN30">
        <v>11</v>
      </c>
      <c r="AO30">
        <v>11</v>
      </c>
    </row>
    <row r="31" spans="1:41" x14ac:dyDescent="0.4">
      <c r="A31">
        <v>1023654542</v>
      </c>
      <c r="B31" t="s">
        <v>214</v>
      </c>
      <c r="D31" s="21" t="str">
        <f ca="1">IFERROR(IF(Sheet1!AC31&gt;0,SMALL(INDIRECT(Sheet2!$W$2&amp;"F"&amp;Sheet2!$B31&amp;":F"&amp;Sheet2!$D31),Sheet1!AC31),IF(G31="",MAX(MAX(Sheet1!U31,IFERROR(AVERAGE(F31:J31),0)),AVERAGE(INDIRECT(Sheet2!$W$2&amp;"F"&amp;Sheet2!B31&amp;":F"&amp;Sheet2!$D31))),IF(Sheet1!U31&lt;F31,AVERAGE(F31:J31),""))),"")</f>
        <v/>
      </c>
      <c r="E31" s="21">
        <v>3600</v>
      </c>
      <c r="F31" s="21">
        <v>3620</v>
      </c>
      <c r="G31" s="21">
        <v>3780</v>
      </c>
      <c r="H31" s="21">
        <v>3828</v>
      </c>
      <c r="I31" s="21">
        <v>3960</v>
      </c>
      <c r="J31" s="21">
        <v>3960</v>
      </c>
      <c r="K31" s="5"/>
      <c r="L31" s="22">
        <v>15</v>
      </c>
      <c r="M31">
        <v>68</v>
      </c>
      <c r="N31">
        <v>38</v>
      </c>
      <c r="O31">
        <v>17</v>
      </c>
      <c r="P31">
        <v>11</v>
      </c>
      <c r="Q31">
        <v>15</v>
      </c>
      <c r="X31" s="13">
        <f ca="1">Sheet3!L31</f>
        <v>4260</v>
      </c>
      <c r="Y31">
        <v>4260</v>
      </c>
      <c r="Z31">
        <v>4260</v>
      </c>
      <c r="AA31">
        <v>4260</v>
      </c>
      <c r="AB31">
        <v>4260</v>
      </c>
      <c r="AC31">
        <v>4260</v>
      </c>
      <c r="AD31" s="9">
        <f ca="1">Sheet1!H31</f>
        <v>12</v>
      </c>
      <c r="AE31">
        <v>8</v>
      </c>
      <c r="AF31">
        <v>10</v>
      </c>
      <c r="AG31">
        <v>10</v>
      </c>
      <c r="AH31">
        <v>11</v>
      </c>
      <c r="AI31">
        <v>12</v>
      </c>
      <c r="AJ31" s="13">
        <f>Sheet1!J31</f>
        <v>8</v>
      </c>
      <c r="AK31">
        <v>7</v>
      </c>
      <c r="AL31">
        <v>8</v>
      </c>
      <c r="AM31">
        <v>8</v>
      </c>
      <c r="AN31">
        <v>8</v>
      </c>
      <c r="AO31">
        <v>8</v>
      </c>
    </row>
    <row r="32" spans="1:41" x14ac:dyDescent="0.4">
      <c r="A32">
        <v>1023654543</v>
      </c>
      <c r="B32" t="s">
        <v>215</v>
      </c>
      <c r="D32" s="21" t="str">
        <f ca="1">IFERROR(IF(Sheet1!AC32&gt;0,SMALL(INDIRECT(Sheet2!$W$2&amp;"F"&amp;Sheet2!$B32&amp;":F"&amp;Sheet2!$D32),Sheet1!AC32),IF(G32="",MAX(MAX(Sheet1!U32,IFERROR(AVERAGE(F32:J32),0)),AVERAGE(INDIRECT(Sheet2!$W$2&amp;"F"&amp;Sheet2!B32&amp;":F"&amp;Sheet2!$D32))),IF(Sheet1!U32&lt;F32,AVERAGE(F32:J32),""))),"")</f>
        <v/>
      </c>
      <c r="E32" s="21">
        <v>4816</v>
      </c>
      <c r="F32" s="21">
        <v>4855</v>
      </c>
      <c r="G32" s="21">
        <v>4870</v>
      </c>
      <c r="H32" s="21">
        <v>5049</v>
      </c>
      <c r="I32" s="21">
        <v>5080</v>
      </c>
      <c r="J32" s="21">
        <v>5340</v>
      </c>
      <c r="K32" s="5"/>
      <c r="L32" s="22">
        <v>26</v>
      </c>
      <c r="M32">
        <v>26</v>
      </c>
      <c r="N32">
        <v>27</v>
      </c>
      <c r="O32">
        <v>29</v>
      </c>
      <c r="P32">
        <v>29</v>
      </c>
      <c r="Q32">
        <v>26</v>
      </c>
      <c r="X32" s="13">
        <f ca="1">Sheet3!L32</f>
        <v>5619</v>
      </c>
      <c r="Y32">
        <v>5619</v>
      </c>
      <c r="Z32">
        <v>5619</v>
      </c>
      <c r="AA32">
        <v>5619</v>
      </c>
      <c r="AB32">
        <v>5619</v>
      </c>
      <c r="AC32">
        <v>5619</v>
      </c>
      <c r="AD32" s="9">
        <f ca="1">Sheet1!H32</f>
        <v>11</v>
      </c>
      <c r="AE32">
        <v>13</v>
      </c>
      <c r="AF32">
        <v>15</v>
      </c>
      <c r="AG32">
        <v>14</v>
      </c>
      <c r="AH32">
        <v>11</v>
      </c>
      <c r="AI32">
        <v>11</v>
      </c>
      <c r="AJ32" s="13">
        <f>Sheet1!J32</f>
        <v>6</v>
      </c>
      <c r="AK32">
        <v>7</v>
      </c>
      <c r="AL32">
        <v>6</v>
      </c>
      <c r="AM32">
        <v>6</v>
      </c>
      <c r="AN32">
        <v>6</v>
      </c>
      <c r="AO32">
        <v>6</v>
      </c>
    </row>
    <row r="33" spans="1:41" x14ac:dyDescent="0.4">
      <c r="A33">
        <v>1023654545</v>
      </c>
      <c r="B33" t="s">
        <v>216</v>
      </c>
      <c r="D33" s="21" t="str">
        <f ca="1">IFERROR(IF(Sheet1!AC33&gt;0,SMALL(INDIRECT(Sheet2!$W$2&amp;"F"&amp;Sheet2!$B33&amp;":F"&amp;Sheet2!$D33),Sheet1!AC33),IF(G33="",MAX(MAX(Sheet1!U33,IFERROR(AVERAGE(F33:J33),0)),AVERAGE(INDIRECT(Sheet2!$W$2&amp;"F"&amp;Sheet2!B33&amp;":F"&amp;Sheet2!$D33))),IF(Sheet1!U33&lt;F33,AVERAGE(F33:J33),""))),"")</f>
        <v/>
      </c>
      <c r="E33" s="21">
        <v>6121</v>
      </c>
      <c r="F33" s="21">
        <v>6170</v>
      </c>
      <c r="G33" s="21">
        <v>6182</v>
      </c>
      <c r="H33" s="21">
        <v>6526</v>
      </c>
      <c r="I33" s="21">
        <v>6580</v>
      </c>
      <c r="J33" s="21">
        <v>6800</v>
      </c>
      <c r="K33" s="5"/>
      <c r="L33" s="22">
        <v>37</v>
      </c>
      <c r="M33">
        <v>7</v>
      </c>
      <c r="N33">
        <v>9</v>
      </c>
      <c r="O33">
        <v>8</v>
      </c>
      <c r="P33">
        <v>45</v>
      </c>
      <c r="Q33">
        <v>37</v>
      </c>
      <c r="X33" s="13">
        <f ca="1">Sheet3!L33</f>
        <v>7032</v>
      </c>
      <c r="Y33">
        <v>7163</v>
      </c>
      <c r="Z33">
        <v>7163</v>
      </c>
      <c r="AA33">
        <v>7163</v>
      </c>
      <c r="AB33">
        <v>7032</v>
      </c>
      <c r="AC33">
        <v>7032</v>
      </c>
      <c r="AD33" s="9">
        <f ca="1">Sheet1!H33</f>
        <v>17</v>
      </c>
      <c r="AE33">
        <v>13</v>
      </c>
      <c r="AF33">
        <v>16</v>
      </c>
      <c r="AG33">
        <v>18</v>
      </c>
      <c r="AH33">
        <v>18</v>
      </c>
      <c r="AI33">
        <v>17</v>
      </c>
      <c r="AJ33" s="13">
        <f>Sheet1!J33</f>
        <v>8</v>
      </c>
      <c r="AK33">
        <v>8</v>
      </c>
      <c r="AL33">
        <v>8</v>
      </c>
      <c r="AM33">
        <v>8</v>
      </c>
      <c r="AN33">
        <v>8</v>
      </c>
      <c r="AO33">
        <v>8</v>
      </c>
    </row>
    <row r="34" spans="1:41" x14ac:dyDescent="0.4">
      <c r="A34">
        <v>1023654544</v>
      </c>
      <c r="B34" t="s">
        <v>217</v>
      </c>
      <c r="D34" s="21" t="str">
        <f ca="1">IFERROR(IF(Sheet1!AC34&gt;0,SMALL(INDIRECT(Sheet2!$W$2&amp;"F"&amp;Sheet2!$B34&amp;":F"&amp;Sheet2!$D34),Sheet1!AC34),IF(G34="",MAX(MAX(Sheet1!U34,IFERROR(AVERAGE(F34:J34),0)),AVERAGE(INDIRECT(Sheet2!$W$2&amp;"F"&amp;Sheet2!B34&amp;":F"&amp;Sheet2!$D34))),IF(Sheet1!U34&lt;F34,AVERAGE(F34:J34),""))),"")</f>
        <v/>
      </c>
      <c r="E34" s="21">
        <v>6674</v>
      </c>
      <c r="F34" s="21">
        <v>6727</v>
      </c>
      <c r="G34" s="21">
        <v>6740</v>
      </c>
      <c r="H34" s="21">
        <v>6993</v>
      </c>
      <c r="I34" s="21">
        <v>7400</v>
      </c>
      <c r="J34" s="21">
        <v>7400</v>
      </c>
      <c r="K34" s="5"/>
      <c r="L34" s="22">
        <v>161</v>
      </c>
      <c r="M34">
        <v>87</v>
      </c>
      <c r="N34">
        <v>140</v>
      </c>
      <c r="P34">
        <v>158</v>
      </c>
      <c r="Q34">
        <v>161</v>
      </c>
      <c r="X34" s="13">
        <f ca="1">Sheet3!L34</f>
        <v>7652</v>
      </c>
      <c r="Y34">
        <v>7652</v>
      </c>
      <c r="Z34">
        <v>7652</v>
      </c>
      <c r="AA34">
        <v>7652</v>
      </c>
      <c r="AB34">
        <v>7652</v>
      </c>
      <c r="AC34">
        <v>7652</v>
      </c>
      <c r="AD34" s="9">
        <f ca="1">Sheet1!H34</f>
        <v>10</v>
      </c>
      <c r="AE34">
        <v>11</v>
      </c>
      <c r="AF34">
        <v>10</v>
      </c>
      <c r="AG34">
        <v>10</v>
      </c>
      <c r="AH34">
        <v>9</v>
      </c>
      <c r="AI34">
        <v>10</v>
      </c>
      <c r="AJ34" s="13">
        <f>Sheet1!J34</f>
        <v>6</v>
      </c>
      <c r="AK34">
        <v>6</v>
      </c>
      <c r="AL34">
        <v>6</v>
      </c>
      <c r="AM34">
        <v>6</v>
      </c>
      <c r="AN34">
        <v>6</v>
      </c>
      <c r="AO34">
        <v>6</v>
      </c>
    </row>
    <row r="35" spans="1:41" x14ac:dyDescent="0.4">
      <c r="A35">
        <v>1023654546</v>
      </c>
      <c r="B35" t="s">
        <v>218</v>
      </c>
      <c r="D35" s="21" t="str">
        <f ca="1">IFERROR(IF(Sheet1!AC35&gt;0,SMALL(INDIRECT(Sheet2!$W$2&amp;"F"&amp;Sheet2!$B35&amp;":F"&amp;Sheet2!$D35),Sheet1!AC35),IF(G35="",MAX(MAX(Sheet1!U35,IFERROR(AVERAGE(F35:J35),0)),AVERAGE(INDIRECT(Sheet2!$W$2&amp;"F"&amp;Sheet2!B35&amp;":F"&amp;Sheet2!$D35))),IF(Sheet1!U35&lt;F35,AVERAGE(F35:J35),""))),"")</f>
        <v/>
      </c>
      <c r="E35" s="21">
        <v>6835</v>
      </c>
      <c r="F35" s="21">
        <v>6890</v>
      </c>
      <c r="G35" s="21">
        <v>7293</v>
      </c>
      <c r="H35" s="21">
        <v>7300</v>
      </c>
      <c r="I35" s="21">
        <v>7590</v>
      </c>
      <c r="J35" s="21">
        <v>8580</v>
      </c>
      <c r="K35" s="5"/>
      <c r="L35" s="22">
        <v>74</v>
      </c>
      <c r="M35">
        <v>87</v>
      </c>
      <c r="N35">
        <v>84</v>
      </c>
      <c r="O35">
        <v>144</v>
      </c>
      <c r="P35">
        <v>99</v>
      </c>
      <c r="Q35">
        <v>74</v>
      </c>
      <c r="X35" s="13">
        <f ca="1">Sheet3!L35</f>
        <v>7815</v>
      </c>
      <c r="Y35">
        <v>7967</v>
      </c>
      <c r="Z35">
        <v>7967</v>
      </c>
      <c r="AA35">
        <v>7967</v>
      </c>
      <c r="AB35">
        <v>7815</v>
      </c>
      <c r="AC35">
        <v>7815</v>
      </c>
      <c r="AD35" s="9">
        <f ca="1">Sheet1!H35</f>
        <v>9</v>
      </c>
      <c r="AE35">
        <v>8</v>
      </c>
      <c r="AF35">
        <v>10</v>
      </c>
      <c r="AG35">
        <v>10</v>
      </c>
      <c r="AH35">
        <v>9</v>
      </c>
      <c r="AI35">
        <v>9</v>
      </c>
      <c r="AJ35" s="13">
        <f>Sheet1!J35</f>
        <v>7</v>
      </c>
      <c r="AK35">
        <v>8</v>
      </c>
      <c r="AL35">
        <v>7</v>
      </c>
      <c r="AM35">
        <v>7</v>
      </c>
      <c r="AN35">
        <v>7</v>
      </c>
      <c r="AO35">
        <v>7</v>
      </c>
    </row>
    <row r="36" spans="1:41" x14ac:dyDescent="0.4">
      <c r="A36">
        <v>1023654547</v>
      </c>
      <c r="B36" t="s">
        <v>219</v>
      </c>
      <c r="D36" s="21" t="str">
        <f ca="1">IFERROR(IF(Sheet1!AC36&gt;0,SMALL(INDIRECT(Sheet2!$W$2&amp;"F"&amp;Sheet2!$B36&amp;":F"&amp;Sheet2!$D36),Sheet1!AC36),IF(G36="",MAX(MAX(Sheet1!U36,IFERROR(AVERAGE(F36:J36),0)),AVERAGE(INDIRECT(Sheet2!$W$2&amp;"F"&amp;Sheet2!B36&amp;":F"&amp;Sheet2!$D36))),IF(Sheet1!U36&lt;F36,AVERAGE(F36:J36),""))),"")</f>
        <v/>
      </c>
      <c r="E36" s="21">
        <v>6962</v>
      </c>
      <c r="F36" s="21">
        <v>7018</v>
      </c>
      <c r="G36" s="21">
        <v>7030</v>
      </c>
      <c r="H36" s="21">
        <v>7290</v>
      </c>
      <c r="I36" s="21">
        <v>7293</v>
      </c>
      <c r="J36" s="21">
        <v>7720</v>
      </c>
      <c r="K36" s="5"/>
      <c r="L36" s="22">
        <v>161</v>
      </c>
      <c r="M36">
        <v>49</v>
      </c>
      <c r="N36">
        <v>38</v>
      </c>
      <c r="O36">
        <v>48</v>
      </c>
      <c r="P36">
        <v>158</v>
      </c>
      <c r="Q36">
        <v>161</v>
      </c>
      <c r="X36" s="13">
        <f ca="1">Sheet3!L36</f>
        <v>7967</v>
      </c>
      <c r="Y36">
        <v>7967</v>
      </c>
      <c r="Z36">
        <v>7967</v>
      </c>
      <c r="AA36">
        <v>7967</v>
      </c>
      <c r="AB36">
        <v>7967</v>
      </c>
      <c r="AC36">
        <v>7967</v>
      </c>
      <c r="AD36" s="9">
        <f ca="1">Sheet1!H36</f>
        <v>11</v>
      </c>
      <c r="AE36">
        <v>12</v>
      </c>
      <c r="AF36">
        <v>14</v>
      </c>
      <c r="AG36">
        <v>14</v>
      </c>
      <c r="AH36">
        <v>12</v>
      </c>
      <c r="AI36">
        <v>11</v>
      </c>
      <c r="AJ36" s="13">
        <f>Sheet1!J36</f>
        <v>6</v>
      </c>
      <c r="AK36">
        <v>7</v>
      </c>
      <c r="AL36">
        <v>7</v>
      </c>
      <c r="AM36">
        <v>7</v>
      </c>
      <c r="AN36">
        <v>6</v>
      </c>
      <c r="AO36">
        <v>6</v>
      </c>
    </row>
    <row r="37" spans="1:41" x14ac:dyDescent="0.4">
      <c r="A37">
        <v>1023654548</v>
      </c>
      <c r="B37" t="s">
        <v>220</v>
      </c>
      <c r="D37" s="21" t="str">
        <f ca="1">IFERROR(IF(Sheet1!AC37&gt;0,SMALL(INDIRECT(Sheet2!$W$2&amp;"F"&amp;Sheet2!$B37&amp;":F"&amp;Sheet2!$D37),Sheet1!AC37),IF(G37="",MAX(MAX(Sheet1!U37,IFERROR(AVERAGE(F37:J37),0)),AVERAGE(INDIRECT(Sheet2!$W$2&amp;"F"&amp;Sheet2!B37&amp;":F"&amp;Sheet2!$D37))),IF(Sheet1!U37&lt;F37,AVERAGE(F37:J37),""))),"")</f>
        <v/>
      </c>
      <c r="E37" s="21">
        <v>8880</v>
      </c>
      <c r="F37" s="21">
        <v>8964</v>
      </c>
      <c r="G37" s="21">
        <v>9330</v>
      </c>
      <c r="H37" s="21">
        <v>9331</v>
      </c>
      <c r="I37" s="21">
        <v>9860</v>
      </c>
      <c r="J37" s="21">
        <v>10970</v>
      </c>
      <c r="K37" s="5"/>
      <c r="L37" s="22"/>
      <c r="M37">
        <v>148</v>
      </c>
      <c r="N37">
        <v>84</v>
      </c>
      <c r="O37">
        <v>144</v>
      </c>
      <c r="P37">
        <v>158</v>
      </c>
      <c r="X37" s="13">
        <f ca="1">Sheet3!L37</f>
        <v>10467</v>
      </c>
      <c r="Y37">
        <v>10467</v>
      </c>
      <c r="Z37">
        <v>10467</v>
      </c>
      <c r="AA37">
        <v>10467</v>
      </c>
      <c r="AB37">
        <v>10467</v>
      </c>
      <c r="AC37">
        <v>10467</v>
      </c>
      <c r="AD37" s="9">
        <f ca="1">Sheet1!H37</f>
        <v>10</v>
      </c>
      <c r="AE37">
        <v>6</v>
      </c>
      <c r="AF37">
        <v>7</v>
      </c>
      <c r="AG37">
        <v>10</v>
      </c>
      <c r="AH37">
        <v>10</v>
      </c>
      <c r="AI37">
        <v>10</v>
      </c>
      <c r="AJ37" s="13">
        <f>Sheet1!J37</f>
        <v>8</v>
      </c>
      <c r="AK37">
        <v>8</v>
      </c>
      <c r="AL37">
        <v>8</v>
      </c>
      <c r="AM37">
        <v>8</v>
      </c>
      <c r="AN37">
        <v>8</v>
      </c>
      <c r="AO37">
        <v>8</v>
      </c>
    </row>
    <row r="38" spans="1:41" x14ac:dyDescent="0.4">
      <c r="A38">
        <v>1023654549</v>
      </c>
      <c r="B38" t="s">
        <v>221</v>
      </c>
      <c r="D38" s="21" t="str">
        <f ca="1">IFERROR(IF(Sheet1!AC38&gt;0,SMALL(INDIRECT(Sheet2!$W$2&amp;"F"&amp;Sheet2!$B38&amp;":F"&amp;Sheet2!$D38),Sheet1!AC38),IF(G38="",MAX(MAX(Sheet1!U38,IFERROR(AVERAGE(F38:J38),0)),AVERAGE(INDIRECT(Sheet2!$W$2&amp;"F"&amp;Sheet2!B38&amp;":F"&amp;Sheet2!$D38))),IF(Sheet1!U38&lt;F38,AVERAGE(F38:J38),""))),"")</f>
        <v/>
      </c>
      <c r="E38" s="21">
        <v>9641</v>
      </c>
      <c r="F38" s="21">
        <v>9718</v>
      </c>
      <c r="G38" s="21">
        <v>9740</v>
      </c>
      <c r="H38" s="21">
        <v>10098</v>
      </c>
      <c r="I38" s="21">
        <v>10690</v>
      </c>
      <c r="J38" s="21">
        <v>11880</v>
      </c>
      <c r="K38" s="5"/>
      <c r="L38" s="22">
        <v>103</v>
      </c>
      <c r="M38">
        <v>26</v>
      </c>
      <c r="N38">
        <v>20</v>
      </c>
      <c r="O38">
        <v>39</v>
      </c>
      <c r="P38">
        <v>68</v>
      </c>
      <c r="Q38">
        <v>103</v>
      </c>
      <c r="X38" s="13">
        <f ca="1">Sheet3!L38</f>
        <v>10913</v>
      </c>
      <c r="Y38">
        <v>10913</v>
      </c>
      <c r="Z38">
        <v>10913</v>
      </c>
      <c r="AA38">
        <v>10913</v>
      </c>
      <c r="AB38">
        <v>10913</v>
      </c>
      <c r="AC38">
        <v>10913</v>
      </c>
      <c r="AD38" s="9">
        <f ca="1">Sheet1!H38</f>
        <v>9</v>
      </c>
      <c r="AE38">
        <v>7</v>
      </c>
      <c r="AF38">
        <v>9</v>
      </c>
      <c r="AG38">
        <v>9</v>
      </c>
      <c r="AH38">
        <v>10</v>
      </c>
      <c r="AI38">
        <v>9</v>
      </c>
      <c r="AJ38" s="13">
        <f>Sheet1!J38</f>
        <v>6</v>
      </c>
      <c r="AK38">
        <v>6</v>
      </c>
      <c r="AL38">
        <v>6</v>
      </c>
      <c r="AM38">
        <v>6</v>
      </c>
      <c r="AN38">
        <v>6</v>
      </c>
      <c r="AO38">
        <v>6</v>
      </c>
    </row>
    <row r="39" spans="1:41" x14ac:dyDescent="0.4">
      <c r="A39">
        <v>1023654550</v>
      </c>
      <c r="B39" t="s">
        <v>222</v>
      </c>
      <c r="D39" s="21" t="str">
        <f ca="1">IFERROR(IF(Sheet1!AC39&gt;0,SMALL(INDIRECT(Sheet2!$W$2&amp;"F"&amp;Sheet2!$B39&amp;":F"&amp;Sheet2!$D39),Sheet1!AC39),IF(G39="",MAX(MAX(Sheet1!U39,IFERROR(AVERAGE(F39:J39),0)),AVERAGE(INDIRECT(Sheet2!$W$2&amp;"F"&amp;Sheet2!B39&amp;":F"&amp;Sheet2!$D39))),IF(Sheet1!U39&lt;F39,AVERAGE(F39:J39),""))),"")</f>
        <v/>
      </c>
      <c r="E39" s="21">
        <v>3391</v>
      </c>
      <c r="F39" s="21">
        <v>3418</v>
      </c>
      <c r="G39" s="21">
        <v>3420</v>
      </c>
      <c r="H39" s="21">
        <v>3636</v>
      </c>
      <c r="I39" s="21">
        <v>3760</v>
      </c>
      <c r="J39" s="21">
        <v>3760</v>
      </c>
      <c r="K39" s="5"/>
      <c r="L39" s="22"/>
      <c r="M39">
        <v>87</v>
      </c>
      <c r="N39">
        <v>140</v>
      </c>
      <c r="O39">
        <v>144</v>
      </c>
      <c r="X39" s="13">
        <f ca="1">Sheet3!L39</f>
        <v>4043</v>
      </c>
      <c r="Y39">
        <v>4043</v>
      </c>
      <c r="Z39">
        <v>4043</v>
      </c>
      <c r="AA39">
        <v>4043</v>
      </c>
      <c r="AB39">
        <v>4043</v>
      </c>
      <c r="AC39">
        <v>4043</v>
      </c>
      <c r="AD39" s="9">
        <f ca="1">Sheet1!H39</f>
        <v>9</v>
      </c>
      <c r="AE39">
        <v>11</v>
      </c>
      <c r="AF39">
        <v>10</v>
      </c>
      <c r="AG39">
        <v>10</v>
      </c>
      <c r="AH39">
        <v>10</v>
      </c>
      <c r="AI39">
        <v>9</v>
      </c>
      <c r="AJ39" s="13">
        <f>Sheet1!J39</f>
        <v>6</v>
      </c>
      <c r="AK39">
        <v>6</v>
      </c>
      <c r="AL39">
        <v>6</v>
      </c>
      <c r="AM39">
        <v>6</v>
      </c>
      <c r="AN39">
        <v>6</v>
      </c>
      <c r="AO39">
        <v>6</v>
      </c>
    </row>
    <row r="40" spans="1:41" x14ac:dyDescent="0.4">
      <c r="A40">
        <v>1023654551</v>
      </c>
      <c r="B40" t="s">
        <v>223</v>
      </c>
      <c r="D40" s="21">
        <f ca="1">IFERROR(IF(Sheet1!AC40&gt;0,SMALL(INDIRECT(Sheet2!$W$2&amp;"F"&amp;Sheet2!$B40&amp;":F"&amp;Sheet2!$D40),Sheet1!AC40),IF(G40="",MAX(MAX(Sheet1!U40,IFERROR(AVERAGE(F40:J40),0)),AVERAGE(INDIRECT(Sheet2!$W$2&amp;"F"&amp;Sheet2!B40&amp;":F"&amp;Sheet2!$D40))),IF(Sheet1!U40&lt;F40,AVERAGE(F40:J40),""))),"")</f>
        <v>3742</v>
      </c>
      <c r="E40" s="21"/>
      <c r="F40" s="21"/>
      <c r="G40" s="21"/>
      <c r="H40" s="21"/>
      <c r="I40" s="21"/>
      <c r="J40" s="21"/>
      <c r="K40" s="5"/>
      <c r="L40" s="22"/>
      <c r="M40">
        <v>148</v>
      </c>
      <c r="X40" s="13">
        <f ca="1">Sheet3!L40</f>
        <v>4442</v>
      </c>
      <c r="Y40">
        <v>4442</v>
      </c>
      <c r="Z40">
        <v>4442</v>
      </c>
      <c r="AA40">
        <v>4442</v>
      </c>
      <c r="AB40">
        <v>4442</v>
      </c>
      <c r="AC40">
        <v>4442</v>
      </c>
      <c r="AD40" s="9">
        <f ca="1">Sheet1!H40</f>
        <v>4</v>
      </c>
      <c r="AE40">
        <v>4</v>
      </c>
      <c r="AF40">
        <v>4</v>
      </c>
      <c r="AG40">
        <v>4</v>
      </c>
      <c r="AH40">
        <v>4</v>
      </c>
      <c r="AI40">
        <v>4</v>
      </c>
      <c r="AJ40" s="13">
        <f>Sheet1!J40</f>
        <v>0</v>
      </c>
      <c r="AK40">
        <v>0</v>
      </c>
      <c r="AL40">
        <v>0</v>
      </c>
      <c r="AM40">
        <v>0</v>
      </c>
      <c r="AN40">
        <v>0</v>
      </c>
      <c r="AO40">
        <v>0</v>
      </c>
    </row>
    <row r="41" spans="1:41" x14ac:dyDescent="0.4">
      <c r="A41">
        <v>1023654552</v>
      </c>
      <c r="B41" t="s">
        <v>224</v>
      </c>
      <c r="D41" s="21" t="str">
        <f ca="1">IFERROR(IF(Sheet1!AC41&gt;0,SMALL(INDIRECT(Sheet2!$W$2&amp;"F"&amp;Sheet2!$B41&amp;":F"&amp;Sheet2!$D41),Sheet1!AC41),IF(G41="",MAX(MAX(Sheet1!U41,IFERROR(AVERAGE(F41:J41),0)),AVERAGE(INDIRECT(Sheet2!$W$2&amp;"F"&amp;Sheet2!B41&amp;":F"&amp;Sheet2!$D41))),IF(Sheet1!U41&lt;F41,AVERAGE(F41:J41),""))),"")</f>
        <v/>
      </c>
      <c r="E41" s="21">
        <v>3743</v>
      </c>
      <c r="F41" s="21">
        <v>3773</v>
      </c>
      <c r="G41" s="21">
        <v>3780</v>
      </c>
      <c r="H41" s="21">
        <v>3973</v>
      </c>
      <c r="I41" s="21">
        <v>3980</v>
      </c>
      <c r="J41" s="21">
        <v>4150</v>
      </c>
      <c r="K41" s="5"/>
      <c r="L41" s="22">
        <v>53</v>
      </c>
      <c r="M41">
        <v>148</v>
      </c>
      <c r="N41">
        <v>84</v>
      </c>
      <c r="O41">
        <v>144</v>
      </c>
      <c r="P41">
        <v>68</v>
      </c>
      <c r="Q41">
        <v>53</v>
      </c>
      <c r="X41" s="13">
        <f ca="1">Sheet3!L41</f>
        <v>4434</v>
      </c>
      <c r="Y41">
        <v>4434</v>
      </c>
      <c r="Z41">
        <v>4434</v>
      </c>
      <c r="AA41">
        <v>4434</v>
      </c>
      <c r="AB41">
        <v>4434</v>
      </c>
      <c r="AC41">
        <v>4434</v>
      </c>
      <c r="AD41" s="9">
        <f ca="1">Sheet1!H41</f>
        <v>14</v>
      </c>
      <c r="AE41">
        <v>13</v>
      </c>
      <c r="AF41">
        <v>17</v>
      </c>
      <c r="AG41">
        <v>16</v>
      </c>
      <c r="AH41">
        <v>14</v>
      </c>
      <c r="AI41">
        <v>14</v>
      </c>
      <c r="AJ41" s="13">
        <f>Sheet1!J41</f>
        <v>8</v>
      </c>
      <c r="AK41">
        <v>9</v>
      </c>
      <c r="AL41">
        <v>9</v>
      </c>
      <c r="AM41">
        <v>9</v>
      </c>
      <c r="AN41">
        <v>8</v>
      </c>
      <c r="AO41">
        <v>8</v>
      </c>
    </row>
    <row r="42" spans="1:41" x14ac:dyDescent="0.4">
      <c r="A42">
        <v>1023654553</v>
      </c>
      <c r="B42" t="s">
        <v>225</v>
      </c>
      <c r="D42" s="21">
        <f ca="1">IFERROR(IF(Sheet1!AC42&gt;0,SMALL(INDIRECT(Sheet2!$W$2&amp;"F"&amp;Sheet2!$B42&amp;":F"&amp;Sheet2!$D42),Sheet1!AC42),IF(G42="",MAX(MAX(Sheet1!U42,IFERROR(AVERAGE(F42:J42),0)),AVERAGE(INDIRECT(Sheet2!$W$2&amp;"F"&amp;Sheet2!B42&amp;":F"&amp;Sheet2!$D42))),IF(Sheet1!U42&lt;F42,AVERAGE(F42:J42),""))),"")</f>
        <v>7700</v>
      </c>
      <c r="E42" s="21">
        <v>7700</v>
      </c>
      <c r="F42" s="21"/>
      <c r="G42" s="21"/>
      <c r="H42" s="21"/>
      <c r="I42" s="21"/>
      <c r="J42" s="21"/>
      <c r="K42" s="5"/>
      <c r="L42" s="22">
        <v>46</v>
      </c>
      <c r="M42">
        <v>31</v>
      </c>
      <c r="N42">
        <v>32</v>
      </c>
      <c r="O42">
        <v>33</v>
      </c>
      <c r="P42">
        <v>36</v>
      </c>
      <c r="Q42">
        <v>46</v>
      </c>
      <c r="X42" s="13">
        <f ca="1">Sheet3!L42</f>
        <v>9341</v>
      </c>
      <c r="Y42">
        <v>8397</v>
      </c>
      <c r="Z42">
        <v>8552</v>
      </c>
      <c r="AA42">
        <v>8397</v>
      </c>
      <c r="AB42">
        <v>9341</v>
      </c>
      <c r="AC42">
        <v>9341</v>
      </c>
      <c r="AD42" s="9">
        <f ca="1">Sheet1!H42</f>
        <v>3</v>
      </c>
      <c r="AE42">
        <v>3</v>
      </c>
      <c r="AF42">
        <v>3</v>
      </c>
      <c r="AG42">
        <v>3</v>
      </c>
      <c r="AH42">
        <v>3</v>
      </c>
      <c r="AI42">
        <v>3</v>
      </c>
      <c r="AJ42" s="13">
        <f>Sheet1!J42</f>
        <v>1</v>
      </c>
      <c r="AK42">
        <v>1</v>
      </c>
      <c r="AL42">
        <v>1</v>
      </c>
      <c r="AM42">
        <v>1</v>
      </c>
      <c r="AN42">
        <v>1</v>
      </c>
      <c r="AO42">
        <v>1</v>
      </c>
    </row>
    <row r="43" spans="1:41" x14ac:dyDescent="0.4">
      <c r="A43">
        <v>1023654554</v>
      </c>
      <c r="B43" t="s">
        <v>226</v>
      </c>
      <c r="D43" s="21">
        <f ca="1">IFERROR(IF(Sheet1!AC43&gt;0,SMALL(INDIRECT(Sheet2!$W$2&amp;"F"&amp;Sheet2!$B43&amp;":F"&amp;Sheet2!$D43),Sheet1!AC43),IF(G43="",MAX(MAX(Sheet1!U43,IFERROR(AVERAGE(F43:J43),0)),AVERAGE(INDIRECT(Sheet2!$W$2&amp;"F"&amp;Sheet2!B43&amp;":F"&amp;Sheet2!$D43))),IF(Sheet1!U43&lt;F43,AVERAGE(F43:J43),""))),"")</f>
        <v>6487.5</v>
      </c>
      <c r="E43" s="21"/>
      <c r="F43" s="21"/>
      <c r="G43" s="21"/>
      <c r="H43" s="21"/>
      <c r="I43" s="21"/>
      <c r="J43" s="21"/>
      <c r="K43" s="5"/>
      <c r="L43" s="22"/>
      <c r="X43" s="13">
        <f ca="1">Sheet3!L43</f>
        <v>8008</v>
      </c>
      <c r="Y43">
        <v>8008</v>
      </c>
      <c r="Z43">
        <v>8008</v>
      </c>
      <c r="AA43">
        <v>8008</v>
      </c>
      <c r="AB43">
        <v>8008</v>
      </c>
      <c r="AC43">
        <v>8008</v>
      </c>
      <c r="AD43" s="9">
        <f ca="1">Sheet1!H43</f>
        <v>4</v>
      </c>
      <c r="AE43">
        <v>4</v>
      </c>
      <c r="AF43">
        <v>4</v>
      </c>
      <c r="AG43">
        <v>4</v>
      </c>
      <c r="AH43">
        <v>4</v>
      </c>
      <c r="AI43">
        <v>4</v>
      </c>
      <c r="AJ43" s="13">
        <f>Sheet1!J43</f>
        <v>0</v>
      </c>
      <c r="AK43">
        <v>0</v>
      </c>
      <c r="AL43">
        <v>0</v>
      </c>
      <c r="AM43">
        <v>0</v>
      </c>
      <c r="AN43">
        <v>0</v>
      </c>
      <c r="AO43">
        <v>0</v>
      </c>
    </row>
    <row r="44" spans="1:41" x14ac:dyDescent="0.4">
      <c r="A44">
        <v>1023654555</v>
      </c>
      <c r="B44" t="s">
        <v>227</v>
      </c>
      <c r="D44" s="21">
        <f ca="1">IFERROR(IF(Sheet1!AC44&gt;0,SMALL(INDIRECT(Sheet2!$W$2&amp;"F"&amp;Sheet2!$B44&amp;":F"&amp;Sheet2!$D44),Sheet1!AC44),IF(G44="",MAX(MAX(Sheet1!U44,IFERROR(AVERAGE(F44:J44),0)),AVERAGE(INDIRECT(Sheet2!$W$2&amp;"F"&amp;Sheet2!B44&amp;":F"&amp;Sheet2!$D44))),IF(Sheet1!U44&lt;F44,AVERAGE(F44:J44),""))),"")</f>
        <v>13024.5</v>
      </c>
      <c r="E44" s="21"/>
      <c r="F44" s="21"/>
      <c r="G44" s="21"/>
      <c r="H44" s="21"/>
      <c r="I44" s="21"/>
      <c r="J44" s="21"/>
      <c r="K44" s="5"/>
      <c r="L44" s="22"/>
      <c r="X44" s="13">
        <f ca="1">Sheet3!L44</f>
        <v>15192</v>
      </c>
      <c r="Y44">
        <v>15192</v>
      </c>
      <c r="Z44">
        <v>15192</v>
      </c>
      <c r="AA44">
        <v>15192</v>
      </c>
      <c r="AB44">
        <v>15192</v>
      </c>
      <c r="AC44">
        <v>15192</v>
      </c>
      <c r="AD44" s="9">
        <f ca="1">Sheet1!H44</f>
        <v>6</v>
      </c>
      <c r="AE44">
        <v>6</v>
      </c>
      <c r="AF44">
        <v>6</v>
      </c>
      <c r="AG44">
        <v>6</v>
      </c>
      <c r="AH44">
        <v>6</v>
      </c>
      <c r="AI44">
        <v>6</v>
      </c>
      <c r="AJ44" s="13">
        <f>Sheet1!J44</f>
        <v>0</v>
      </c>
      <c r="AK44">
        <v>0</v>
      </c>
      <c r="AL44">
        <v>0</v>
      </c>
      <c r="AM44">
        <v>0</v>
      </c>
      <c r="AN44">
        <v>0</v>
      </c>
      <c r="AO44">
        <v>0</v>
      </c>
    </row>
    <row r="45" spans="1:41" x14ac:dyDescent="0.4">
      <c r="A45">
        <v>1023654556</v>
      </c>
      <c r="B45" t="s">
        <v>228</v>
      </c>
      <c r="D45" s="21" t="str">
        <f ca="1">IFERROR(IF(Sheet1!AC45&gt;0,SMALL(INDIRECT(Sheet2!$W$2&amp;"F"&amp;Sheet2!$B45&amp;":F"&amp;Sheet2!$D45),Sheet1!AC45),IF(G45="",MAX(MAX(Sheet1!U45,IFERROR(AVERAGE(F45:J45),0)),AVERAGE(INDIRECT(Sheet2!$W$2&amp;"F"&amp;Sheet2!B45&amp;":F"&amp;Sheet2!$D45))),IF(Sheet1!U45&lt;F45,AVERAGE(F45:J45),""))),"")</f>
        <v/>
      </c>
      <c r="E45" s="21">
        <v>6994</v>
      </c>
      <c r="F45" s="21">
        <v>7050</v>
      </c>
      <c r="G45" s="21">
        <v>7064</v>
      </c>
      <c r="H45" s="21">
        <v>7180</v>
      </c>
      <c r="I45" s="21">
        <v>7460</v>
      </c>
      <c r="J45" s="21">
        <v>7460</v>
      </c>
      <c r="K45" s="5"/>
      <c r="L45" s="22">
        <v>13</v>
      </c>
      <c r="M45">
        <v>6</v>
      </c>
      <c r="N45">
        <v>6</v>
      </c>
      <c r="O45">
        <v>10</v>
      </c>
      <c r="P45">
        <v>18</v>
      </c>
      <c r="Q45">
        <v>13</v>
      </c>
      <c r="X45" s="13">
        <f ca="1">Sheet3!L45</f>
        <v>7989</v>
      </c>
      <c r="Y45">
        <v>8141</v>
      </c>
      <c r="Z45">
        <v>8820</v>
      </c>
      <c r="AA45">
        <v>8141</v>
      </c>
      <c r="AB45">
        <v>7989</v>
      </c>
      <c r="AC45">
        <v>7989</v>
      </c>
      <c r="AD45" s="9">
        <f ca="1">Sheet1!H45</f>
        <v>18</v>
      </c>
      <c r="AE45">
        <v>15</v>
      </c>
      <c r="AF45">
        <v>18</v>
      </c>
      <c r="AG45">
        <v>17</v>
      </c>
      <c r="AH45">
        <v>18</v>
      </c>
      <c r="AI45">
        <v>18</v>
      </c>
      <c r="AJ45" s="13">
        <f>Sheet1!J45</f>
        <v>11</v>
      </c>
      <c r="AK45">
        <v>11</v>
      </c>
      <c r="AL45">
        <v>11</v>
      </c>
      <c r="AM45">
        <v>11</v>
      </c>
      <c r="AN45">
        <v>11</v>
      </c>
      <c r="AO45">
        <v>11</v>
      </c>
    </row>
    <row r="46" spans="1:41" x14ac:dyDescent="0.4">
      <c r="A46">
        <v>1023654557</v>
      </c>
      <c r="B46" t="s">
        <v>229</v>
      </c>
      <c r="D46" s="21" t="str">
        <f ca="1">IFERROR(IF(Sheet1!AC46&gt;0,SMALL(INDIRECT(Sheet2!$W$2&amp;"F"&amp;Sheet2!$B46&amp;":F"&amp;Sheet2!$D46),Sheet1!AC46),IF(G46="",MAX(MAX(Sheet1!U46,IFERROR(AVERAGE(F46:J46),0)),AVERAGE(INDIRECT(Sheet2!$W$2&amp;"F"&amp;Sheet2!B46&amp;":F"&amp;Sheet2!$D46))),IF(Sheet1!U46&lt;F46,AVERAGE(F46:J46),""))),"")</f>
        <v/>
      </c>
      <c r="E46" s="21">
        <v>3572</v>
      </c>
      <c r="F46" s="21">
        <v>3600</v>
      </c>
      <c r="G46" s="21">
        <v>3600</v>
      </c>
      <c r="H46" s="21">
        <v>3828</v>
      </c>
      <c r="I46" s="21">
        <v>3960</v>
      </c>
      <c r="J46" s="21">
        <v>3960</v>
      </c>
      <c r="K46" s="5"/>
      <c r="L46" s="22"/>
      <c r="X46" s="13">
        <f ca="1">Sheet3!L46</f>
        <v>4239</v>
      </c>
      <c r="Y46">
        <v>4239</v>
      </c>
      <c r="Z46">
        <v>4949</v>
      </c>
      <c r="AA46">
        <v>4239</v>
      </c>
      <c r="AB46">
        <v>4239</v>
      </c>
      <c r="AC46">
        <v>4239</v>
      </c>
      <c r="AD46" s="9">
        <f ca="1">Sheet1!H46</f>
        <v>10</v>
      </c>
      <c r="AE46">
        <v>10</v>
      </c>
      <c r="AF46">
        <v>10</v>
      </c>
      <c r="AG46">
        <v>10</v>
      </c>
      <c r="AH46">
        <v>10</v>
      </c>
      <c r="AI46">
        <v>10</v>
      </c>
      <c r="AJ46" s="13">
        <f>Sheet1!J46</f>
        <v>7</v>
      </c>
      <c r="AK46">
        <v>7</v>
      </c>
      <c r="AL46">
        <v>7</v>
      </c>
      <c r="AM46">
        <v>7</v>
      </c>
      <c r="AN46">
        <v>7</v>
      </c>
      <c r="AO46">
        <v>7</v>
      </c>
    </row>
    <row r="47" spans="1:41" x14ac:dyDescent="0.4">
      <c r="A47" s="21">
        <v>1026981066</v>
      </c>
      <c r="B47" t="s">
        <v>527</v>
      </c>
      <c r="D47" s="21">
        <f ca="1">IFERROR(IF(Sheet1!AC47&gt;0,SMALL(INDIRECT(Sheet2!$W$2&amp;"F"&amp;Sheet2!$B47&amp;":F"&amp;Sheet2!$D47),Sheet1!AC47),IF(G47="",MAX(MAX(Sheet1!U47,IFERROR(AVERAGE(F47:J47),0)),AVERAGE(INDIRECT(Sheet2!$W$2&amp;"F"&amp;Sheet2!B47&amp;":F"&amp;Sheet2!$D47))),IF(Sheet1!U47&lt;F47,AVERAGE(F47:J47),""))),"")</f>
        <v>4545.7</v>
      </c>
      <c r="E47" s="21"/>
      <c r="F47" s="21"/>
      <c r="G47" s="21"/>
      <c r="H47" s="21"/>
      <c r="I47" s="21"/>
      <c r="J47" s="21"/>
      <c r="K47" s="5"/>
      <c r="L47" s="22">
        <v>155</v>
      </c>
      <c r="M47">
        <v>165</v>
      </c>
      <c r="N47">
        <v>199</v>
      </c>
      <c r="O47">
        <v>209</v>
      </c>
      <c r="P47">
        <v>131</v>
      </c>
      <c r="Q47">
        <v>155</v>
      </c>
      <c r="X47" s="13">
        <f ca="1">Sheet3!L47</f>
        <v>5325</v>
      </c>
      <c r="Y47">
        <v>5659</v>
      </c>
      <c r="Z47">
        <v>5659</v>
      </c>
      <c r="AA47">
        <v>5325</v>
      </c>
      <c r="AB47">
        <v>5325</v>
      </c>
      <c r="AC47">
        <v>5325</v>
      </c>
      <c r="AD47" s="9">
        <f ca="1">Sheet1!H47</f>
        <v>10</v>
      </c>
      <c r="AE47">
        <v>11</v>
      </c>
      <c r="AF47">
        <v>11</v>
      </c>
      <c r="AG47">
        <v>10</v>
      </c>
      <c r="AH47">
        <v>10</v>
      </c>
      <c r="AI47">
        <v>10</v>
      </c>
      <c r="AJ47" s="13">
        <f>Sheet1!J47</f>
        <v>0</v>
      </c>
      <c r="AK47">
        <v>0</v>
      </c>
      <c r="AL47">
        <v>0</v>
      </c>
      <c r="AM47">
        <v>0</v>
      </c>
      <c r="AN47">
        <v>0</v>
      </c>
      <c r="AO47">
        <v>0</v>
      </c>
    </row>
    <row r="48" spans="1:41" x14ac:dyDescent="0.4">
      <c r="A48" s="21">
        <v>1026981067</v>
      </c>
      <c r="B48" t="s">
        <v>528</v>
      </c>
      <c r="D48" s="21">
        <f ca="1">IFERROR(IF(Sheet1!AC48&gt;0,SMALL(INDIRECT(Sheet2!$W$2&amp;"F"&amp;Sheet2!$B48&amp;":F"&amp;Sheet2!$D48),Sheet1!AC48),IF(G48="",MAX(MAX(Sheet1!U48,IFERROR(AVERAGE(F48:J48),0)),AVERAGE(INDIRECT(Sheet2!$W$2&amp;"F"&amp;Sheet2!B48&amp;":F"&amp;Sheet2!$D48))),IF(Sheet1!U48&lt;F48,AVERAGE(F48:J48),""))),"")</f>
        <v>3991</v>
      </c>
      <c r="E48" s="21">
        <v>3980</v>
      </c>
      <c r="F48" s="21">
        <v>3991</v>
      </c>
      <c r="G48" s="21"/>
      <c r="H48" s="21"/>
      <c r="I48" s="21"/>
      <c r="J48" s="21"/>
      <c r="K48" s="5"/>
      <c r="L48" s="22">
        <v>59</v>
      </c>
      <c r="M48">
        <v>107</v>
      </c>
      <c r="N48">
        <v>199</v>
      </c>
      <c r="O48">
        <v>92</v>
      </c>
      <c r="P48">
        <v>77</v>
      </c>
      <c r="Q48">
        <v>59</v>
      </c>
      <c r="X48" s="13">
        <f ca="1">Sheet3!L48</f>
        <v>4715</v>
      </c>
      <c r="Y48">
        <v>4703</v>
      </c>
      <c r="Z48">
        <v>4715</v>
      </c>
      <c r="AA48">
        <v>4715</v>
      </c>
      <c r="AB48">
        <v>4715</v>
      </c>
      <c r="AC48">
        <v>4715</v>
      </c>
      <c r="AD48" s="9">
        <f ca="1">Sheet1!H48</f>
        <v>13</v>
      </c>
      <c r="AE48">
        <v>12</v>
      </c>
      <c r="AF48">
        <v>13</v>
      </c>
      <c r="AG48">
        <v>13</v>
      </c>
      <c r="AH48">
        <v>13</v>
      </c>
      <c r="AI48">
        <v>13</v>
      </c>
      <c r="AJ48" s="13">
        <f>Sheet1!J48</f>
        <v>2</v>
      </c>
      <c r="AK48">
        <v>2</v>
      </c>
      <c r="AL48">
        <v>2</v>
      </c>
      <c r="AM48">
        <v>2</v>
      </c>
      <c r="AN48">
        <v>2</v>
      </c>
      <c r="AO48">
        <v>2</v>
      </c>
    </row>
    <row r="49" spans="1:41" x14ac:dyDescent="0.4">
      <c r="A49" s="21">
        <v>1026981068</v>
      </c>
      <c r="B49" t="s">
        <v>529</v>
      </c>
      <c r="D49" s="21">
        <f ca="1">IFERROR(IF(Sheet1!AC49&gt;0,SMALL(INDIRECT(Sheet2!$W$2&amp;"F"&amp;Sheet2!$B49&amp;":F"&amp;Sheet2!$D49),Sheet1!AC49),IF(G49="",MAX(MAX(Sheet1!U49,IFERROR(AVERAGE(F49:J49),0)),AVERAGE(INDIRECT(Sheet2!$W$2&amp;"F"&amp;Sheet2!B49&amp;":F"&amp;Sheet2!$D49))),IF(Sheet1!U49&lt;F49,AVERAGE(F49:J49),""))),"")</f>
        <v>6269</v>
      </c>
      <c r="E49" s="21">
        <v>5885</v>
      </c>
      <c r="F49" s="21">
        <v>6269</v>
      </c>
      <c r="G49" s="21"/>
      <c r="H49" s="21"/>
      <c r="I49" s="21"/>
      <c r="J49" s="21"/>
      <c r="K49" s="5"/>
      <c r="L49" s="22">
        <v>11</v>
      </c>
      <c r="M49">
        <v>19</v>
      </c>
      <c r="N49">
        <v>17</v>
      </c>
      <c r="O49">
        <v>15</v>
      </c>
      <c r="P49">
        <v>14</v>
      </c>
      <c r="Q49">
        <v>11</v>
      </c>
      <c r="X49" s="13">
        <f ca="1">Sheet3!L49</f>
        <v>7219</v>
      </c>
      <c r="Y49">
        <v>7219</v>
      </c>
      <c r="Z49">
        <v>7219</v>
      </c>
      <c r="AA49">
        <v>7219</v>
      </c>
      <c r="AB49">
        <v>7219</v>
      </c>
      <c r="AC49">
        <v>7219</v>
      </c>
      <c r="AD49" s="9">
        <f ca="1">Sheet1!H49</f>
        <v>19</v>
      </c>
      <c r="AE49">
        <v>17</v>
      </c>
      <c r="AF49">
        <v>18</v>
      </c>
      <c r="AG49">
        <v>18</v>
      </c>
      <c r="AH49">
        <v>16</v>
      </c>
      <c r="AI49">
        <v>19</v>
      </c>
      <c r="AJ49" s="13">
        <f>Sheet1!J49</f>
        <v>2</v>
      </c>
      <c r="AK49">
        <v>1</v>
      </c>
      <c r="AL49">
        <v>1</v>
      </c>
      <c r="AM49">
        <v>1</v>
      </c>
      <c r="AN49">
        <v>2</v>
      </c>
      <c r="AO49">
        <v>2</v>
      </c>
    </row>
    <row r="50" spans="1:41" x14ac:dyDescent="0.4">
      <c r="A50" s="21">
        <v>1026981069</v>
      </c>
      <c r="B50" t="s">
        <v>530</v>
      </c>
      <c r="D50" s="21">
        <f ca="1">IFERROR(IF(Sheet1!AC50&gt;0,SMALL(INDIRECT(Sheet2!$W$2&amp;"F"&amp;Sheet2!$B50&amp;":F"&amp;Sheet2!$D50),Sheet1!AC50),IF(G50="",MAX(MAX(Sheet1!U50,IFERROR(AVERAGE(F50:J50),0)),AVERAGE(INDIRECT(Sheet2!$W$2&amp;"F"&amp;Sheet2!B50&amp;":F"&amp;Sheet2!$D50))),IF(Sheet1!U50&lt;F50,AVERAGE(F50:J50),""))),"")</f>
        <v>7430</v>
      </c>
      <c r="E50" s="21">
        <v>7430</v>
      </c>
      <c r="F50" s="21"/>
      <c r="G50" s="21"/>
      <c r="H50" s="21"/>
      <c r="I50" s="21"/>
      <c r="J50" s="21"/>
      <c r="K50" s="5"/>
      <c r="L50" s="22">
        <v>12</v>
      </c>
      <c r="M50">
        <v>26</v>
      </c>
      <c r="N50">
        <v>23</v>
      </c>
      <c r="O50">
        <v>18</v>
      </c>
      <c r="P50">
        <v>13</v>
      </c>
      <c r="Q50">
        <v>12</v>
      </c>
      <c r="X50" s="13">
        <f ca="1">Sheet3!L50</f>
        <v>8495</v>
      </c>
      <c r="Y50">
        <v>8495</v>
      </c>
      <c r="Z50">
        <v>8495</v>
      </c>
      <c r="AA50">
        <v>8495</v>
      </c>
      <c r="AB50">
        <v>8495</v>
      </c>
      <c r="AC50">
        <v>8495</v>
      </c>
      <c r="AD50" s="9">
        <f ca="1">Sheet1!H50</f>
        <v>15</v>
      </c>
      <c r="AE50">
        <v>14</v>
      </c>
      <c r="AF50">
        <v>15</v>
      </c>
      <c r="AG50">
        <v>15</v>
      </c>
      <c r="AH50">
        <v>14</v>
      </c>
      <c r="AI50">
        <v>15</v>
      </c>
      <c r="AJ50" s="13">
        <f>Sheet1!J50</f>
        <v>1</v>
      </c>
      <c r="AK50">
        <v>1</v>
      </c>
      <c r="AL50">
        <v>1</v>
      </c>
      <c r="AM50">
        <v>1</v>
      </c>
      <c r="AN50">
        <v>1</v>
      </c>
      <c r="AO50">
        <v>1</v>
      </c>
    </row>
    <row r="51" spans="1:41" x14ac:dyDescent="0.4">
      <c r="A51" s="21">
        <v>1026981070</v>
      </c>
      <c r="B51" t="s">
        <v>531</v>
      </c>
      <c r="D51" s="21">
        <f ca="1">IFERROR(IF(Sheet1!AC51&gt;0,SMALL(INDIRECT(Sheet2!$W$2&amp;"F"&amp;Sheet2!$B51&amp;":F"&amp;Sheet2!$D51),Sheet1!AC51),IF(G51="",MAX(MAX(Sheet1!U51,IFERROR(AVERAGE(F51:J51),0)),AVERAGE(INDIRECT(Sheet2!$W$2&amp;"F"&amp;Sheet2!B51&amp;":F"&amp;Sheet2!$D51))),IF(Sheet1!U51&lt;F51,AVERAGE(F51:J51),""))),"")</f>
        <v>3991</v>
      </c>
      <c r="E51" s="21">
        <v>3991</v>
      </c>
      <c r="F51" s="21"/>
      <c r="G51" s="21"/>
      <c r="H51" s="21"/>
      <c r="I51" s="21"/>
      <c r="J51" s="21"/>
      <c r="K51" s="5"/>
      <c r="L51" s="22">
        <v>155</v>
      </c>
      <c r="M51">
        <v>107</v>
      </c>
      <c r="N51">
        <v>146</v>
      </c>
      <c r="O51">
        <v>128</v>
      </c>
      <c r="P51">
        <v>167</v>
      </c>
      <c r="Q51">
        <v>155</v>
      </c>
      <c r="X51" s="13">
        <f ca="1">Sheet3!L51</f>
        <v>4715</v>
      </c>
      <c r="Y51">
        <v>4715</v>
      </c>
      <c r="Z51">
        <v>4715</v>
      </c>
      <c r="AA51">
        <v>4715</v>
      </c>
      <c r="AB51">
        <v>4715</v>
      </c>
      <c r="AC51">
        <v>4715</v>
      </c>
      <c r="AD51" s="9">
        <f ca="1">Sheet1!H51</f>
        <v>11</v>
      </c>
      <c r="AE51">
        <v>11</v>
      </c>
      <c r="AF51">
        <v>11</v>
      </c>
      <c r="AG51">
        <v>11</v>
      </c>
      <c r="AH51">
        <v>11</v>
      </c>
      <c r="AI51">
        <v>11</v>
      </c>
      <c r="AJ51" s="13">
        <f>Sheet1!J51</f>
        <v>1</v>
      </c>
      <c r="AK51">
        <v>1</v>
      </c>
      <c r="AL51">
        <v>1</v>
      </c>
      <c r="AM51">
        <v>1</v>
      </c>
      <c r="AN51">
        <v>1</v>
      </c>
      <c r="AO51">
        <v>1</v>
      </c>
    </row>
    <row r="52" spans="1:41" x14ac:dyDescent="0.4">
      <c r="A52" s="21">
        <v>1026981071</v>
      </c>
      <c r="B52" t="s">
        <v>532</v>
      </c>
      <c r="D52" s="21">
        <f ca="1">IFERROR(IF(Sheet1!AC52&gt;0,SMALL(INDIRECT(Sheet2!$W$2&amp;"F"&amp;Sheet2!$B52&amp;":F"&amp;Sheet2!$D52),Sheet1!AC52),IF(G52="",MAX(MAX(Sheet1!U52,IFERROR(AVERAGE(F52:J52),0)),AVERAGE(INDIRECT(Sheet2!$W$2&amp;"F"&amp;Sheet2!B52&amp;":F"&amp;Sheet2!$D52))),IF(Sheet1!U52&lt;F52,AVERAGE(F52:J52),""))),"")</f>
        <v>4347.3</v>
      </c>
      <c r="E52" s="21"/>
      <c r="F52" s="21"/>
      <c r="G52" s="21"/>
      <c r="H52" s="21"/>
      <c r="I52" s="21"/>
      <c r="J52" s="21"/>
      <c r="K52" s="5"/>
      <c r="L52" s="22">
        <v>332</v>
      </c>
      <c r="M52">
        <v>165</v>
      </c>
      <c r="N52">
        <v>298</v>
      </c>
      <c r="P52">
        <v>349</v>
      </c>
      <c r="Q52">
        <v>332</v>
      </c>
      <c r="X52" s="13">
        <f ca="1">Sheet3!L52</f>
        <v>5107</v>
      </c>
      <c r="Y52">
        <v>5381</v>
      </c>
      <c r="Z52">
        <v>5381</v>
      </c>
      <c r="AA52">
        <v>5381</v>
      </c>
      <c r="AB52">
        <v>5381</v>
      </c>
      <c r="AC52">
        <v>5107</v>
      </c>
      <c r="AD52" s="9">
        <f ca="1">Sheet1!H52</f>
        <v>10</v>
      </c>
      <c r="AE52">
        <v>11</v>
      </c>
      <c r="AF52">
        <v>11</v>
      </c>
      <c r="AG52">
        <v>11</v>
      </c>
      <c r="AH52">
        <v>11</v>
      </c>
      <c r="AI52">
        <v>10</v>
      </c>
      <c r="AJ52" s="13">
        <f>Sheet1!J52</f>
        <v>0</v>
      </c>
      <c r="AK52">
        <v>1</v>
      </c>
      <c r="AL52">
        <v>1</v>
      </c>
      <c r="AM52">
        <v>1</v>
      </c>
      <c r="AN52">
        <v>0</v>
      </c>
      <c r="AO52">
        <v>0</v>
      </c>
    </row>
    <row r="53" spans="1:41" x14ac:dyDescent="0.4">
      <c r="A53" s="21">
        <v>1026981072</v>
      </c>
      <c r="B53" t="s">
        <v>533</v>
      </c>
      <c r="D53" s="21">
        <f ca="1">IFERROR(IF(Sheet1!AC53&gt;0,SMALL(INDIRECT(Sheet2!$W$2&amp;"F"&amp;Sheet2!$B53&amp;":F"&amp;Sheet2!$D53),Sheet1!AC53),IF(G53="",MAX(MAX(Sheet1!U53,IFERROR(AVERAGE(F53:J53),0)),AVERAGE(INDIRECT(Sheet2!$W$2&amp;"F"&amp;Sheet2!B53&amp;":F"&amp;Sheet2!$D53))),IF(Sheet1!U53&lt;F53,AVERAGE(F53:J53),""))),"")</f>
        <v>6081</v>
      </c>
      <c r="E53" s="21">
        <v>5980</v>
      </c>
      <c r="F53" s="21">
        <v>6081</v>
      </c>
      <c r="G53" s="21"/>
      <c r="H53" s="21"/>
      <c r="I53" s="21"/>
      <c r="J53" s="21"/>
      <c r="K53" s="5"/>
      <c r="L53" s="22">
        <v>208</v>
      </c>
      <c r="M53">
        <v>165</v>
      </c>
      <c r="N53">
        <v>298</v>
      </c>
      <c r="O53">
        <v>209</v>
      </c>
      <c r="P53">
        <v>237</v>
      </c>
      <c r="Q53">
        <v>208</v>
      </c>
      <c r="X53" s="13">
        <f ca="1">Sheet3!L53</f>
        <v>7012</v>
      </c>
      <c r="Y53">
        <v>7012</v>
      </c>
      <c r="Z53">
        <v>7012</v>
      </c>
      <c r="AA53">
        <v>7012</v>
      </c>
      <c r="AB53">
        <v>7012</v>
      </c>
      <c r="AC53">
        <v>7012</v>
      </c>
      <c r="AD53" s="9">
        <f ca="1">Sheet1!H53</f>
        <v>11</v>
      </c>
      <c r="AE53">
        <v>12</v>
      </c>
      <c r="AF53">
        <v>12</v>
      </c>
      <c r="AG53">
        <v>11</v>
      </c>
      <c r="AH53">
        <v>11</v>
      </c>
      <c r="AI53">
        <v>11</v>
      </c>
      <c r="AJ53" s="13">
        <f>Sheet1!J53</f>
        <v>2</v>
      </c>
      <c r="AK53">
        <v>2</v>
      </c>
      <c r="AL53">
        <v>2</v>
      </c>
      <c r="AM53">
        <v>2</v>
      </c>
      <c r="AN53">
        <v>2</v>
      </c>
      <c r="AO53">
        <v>2</v>
      </c>
    </row>
    <row r="54" spans="1:41" x14ac:dyDescent="0.4">
      <c r="A54" s="21">
        <v>1026981073</v>
      </c>
      <c r="B54" t="s">
        <v>534</v>
      </c>
      <c r="D54" s="21">
        <f ca="1">IFERROR(IF(Sheet1!AC54&gt;0,SMALL(INDIRECT(Sheet2!$W$2&amp;"F"&amp;Sheet2!$B54&amp;":F"&amp;Sheet2!$D54),Sheet1!AC54),IF(G54="",MAX(MAX(Sheet1!U54,IFERROR(AVERAGE(F54:J54),0)),AVERAGE(INDIRECT(Sheet2!$W$2&amp;"F"&amp;Sheet2!B54&amp;":F"&amp;Sheet2!$D54))),IF(Sheet1!U54&lt;F54,AVERAGE(F54:J54),""))),"")</f>
        <v>6906</v>
      </c>
      <c r="E54" s="21"/>
      <c r="F54" s="21"/>
      <c r="G54" s="21"/>
      <c r="H54" s="21"/>
      <c r="I54" s="21"/>
      <c r="J54" s="21"/>
      <c r="K54" s="5"/>
      <c r="L54" s="22">
        <v>332</v>
      </c>
      <c r="M54">
        <v>301</v>
      </c>
      <c r="O54">
        <v>333</v>
      </c>
      <c r="P54">
        <v>349</v>
      </c>
      <c r="Q54">
        <v>332</v>
      </c>
      <c r="X54" s="13">
        <f ca="1">Sheet3!L54</f>
        <v>8468</v>
      </c>
      <c r="Y54">
        <v>8503</v>
      </c>
      <c r="Z54">
        <v>8503</v>
      </c>
      <c r="AA54">
        <v>8429</v>
      </c>
      <c r="AB54">
        <v>8468</v>
      </c>
      <c r="AC54">
        <v>8468</v>
      </c>
      <c r="AD54" s="9">
        <f ca="1">Sheet1!H54</f>
        <v>7</v>
      </c>
      <c r="AE54">
        <v>8</v>
      </c>
      <c r="AF54">
        <v>8</v>
      </c>
      <c r="AG54">
        <v>6</v>
      </c>
      <c r="AH54">
        <v>7</v>
      </c>
      <c r="AI54">
        <v>7</v>
      </c>
      <c r="AJ54" s="13">
        <f>Sheet1!J54</f>
        <v>0</v>
      </c>
      <c r="AK54">
        <v>0</v>
      </c>
      <c r="AL54">
        <v>0</v>
      </c>
      <c r="AM54">
        <v>0</v>
      </c>
      <c r="AN54">
        <v>0</v>
      </c>
      <c r="AO54">
        <v>0</v>
      </c>
    </row>
    <row r="55" spans="1:41" x14ac:dyDescent="0.4">
      <c r="A55" s="21">
        <v>1026981074</v>
      </c>
      <c r="B55" t="s">
        <v>535</v>
      </c>
      <c r="D55" s="21">
        <f ca="1">IFERROR(IF(Sheet1!AC55&gt;0,SMALL(INDIRECT(Sheet2!$W$2&amp;"F"&amp;Sheet2!$B55&amp;":F"&amp;Sheet2!$D55),Sheet1!AC55),IF(G55="",MAX(MAX(Sheet1!U55,IFERROR(AVERAGE(F55:J55),0)),AVERAGE(INDIRECT(Sheet2!$W$2&amp;"F"&amp;Sheet2!B55&amp;":F"&amp;Sheet2!$D55))),IF(Sheet1!U55&lt;F55,AVERAGE(F55:J55),""))),"")</f>
        <v>3782</v>
      </c>
      <c r="E55" s="21">
        <v>3782</v>
      </c>
      <c r="F55" s="21"/>
      <c r="G55" s="21"/>
      <c r="H55" s="21"/>
      <c r="I55" s="21"/>
      <c r="J55" s="21"/>
      <c r="K55" s="5"/>
      <c r="L55" s="22">
        <v>208</v>
      </c>
      <c r="M55">
        <v>301</v>
      </c>
      <c r="P55">
        <v>349</v>
      </c>
      <c r="Q55">
        <v>208</v>
      </c>
      <c r="X55" s="13">
        <f ca="1">Sheet3!L55</f>
        <v>4486</v>
      </c>
      <c r="Y55">
        <v>4486</v>
      </c>
      <c r="Z55">
        <v>4486</v>
      </c>
      <c r="AA55">
        <v>4486</v>
      </c>
      <c r="AB55">
        <v>4486</v>
      </c>
      <c r="AC55">
        <v>4486</v>
      </c>
      <c r="AD55" s="9">
        <f ca="1">Sheet1!H55</f>
        <v>12</v>
      </c>
      <c r="AE55">
        <v>11</v>
      </c>
      <c r="AF55">
        <v>11</v>
      </c>
      <c r="AG55">
        <v>7</v>
      </c>
      <c r="AH55">
        <v>11</v>
      </c>
      <c r="AI55">
        <v>12</v>
      </c>
      <c r="AJ55" s="13">
        <f>Sheet1!J55</f>
        <v>1</v>
      </c>
      <c r="AK55">
        <v>1</v>
      </c>
      <c r="AL55">
        <v>1</v>
      </c>
      <c r="AM55">
        <v>1</v>
      </c>
      <c r="AN55">
        <v>1</v>
      </c>
      <c r="AO55">
        <v>1</v>
      </c>
    </row>
    <row r="56" spans="1:41" x14ac:dyDescent="0.4">
      <c r="A56" s="21">
        <v>1026981075</v>
      </c>
      <c r="B56" t="s">
        <v>536</v>
      </c>
      <c r="D56" s="21">
        <f ca="1">IFERROR(IF(Sheet1!AC56&gt;0,SMALL(INDIRECT(Sheet2!$W$2&amp;"F"&amp;Sheet2!$B56&amp;":F"&amp;Sheet2!$D56),Sheet1!AC56),IF(G56="",MAX(MAX(Sheet1!U56,IFERROR(AVERAGE(F56:J56),0)),AVERAGE(INDIRECT(Sheet2!$W$2&amp;"F"&amp;Sheet2!B56&amp;":F"&amp;Sheet2!$D56))),IF(Sheet1!U56&lt;F56,AVERAGE(F56:J56),""))),"")</f>
        <v>4342.3</v>
      </c>
      <c r="E56" s="21"/>
      <c r="F56" s="21"/>
      <c r="G56" s="21"/>
      <c r="H56" s="21"/>
      <c r="I56" s="21"/>
      <c r="J56" s="21"/>
      <c r="K56" s="5"/>
      <c r="L56" s="22">
        <v>332</v>
      </c>
      <c r="M56">
        <v>301</v>
      </c>
      <c r="N56">
        <v>298</v>
      </c>
      <c r="O56">
        <v>209</v>
      </c>
      <c r="P56">
        <v>237</v>
      </c>
      <c r="Q56">
        <v>332</v>
      </c>
      <c r="X56" s="13">
        <f ca="1">Sheet3!L56</f>
        <v>5101</v>
      </c>
      <c r="Y56">
        <v>5101</v>
      </c>
      <c r="Z56">
        <v>5101</v>
      </c>
      <c r="AA56">
        <v>5101</v>
      </c>
      <c r="AB56">
        <v>5101</v>
      </c>
      <c r="AC56">
        <v>5101</v>
      </c>
      <c r="AD56" s="9">
        <f ca="1">Sheet1!H56</f>
        <v>10</v>
      </c>
      <c r="AE56">
        <v>10</v>
      </c>
      <c r="AF56">
        <v>10</v>
      </c>
      <c r="AG56">
        <v>10</v>
      </c>
      <c r="AH56">
        <v>10</v>
      </c>
      <c r="AI56">
        <v>10</v>
      </c>
      <c r="AJ56" s="13">
        <f>Sheet1!J56</f>
        <v>0</v>
      </c>
      <c r="AK56">
        <v>0</v>
      </c>
      <c r="AL56">
        <v>0</v>
      </c>
      <c r="AM56">
        <v>0</v>
      </c>
      <c r="AN56">
        <v>0</v>
      </c>
      <c r="AO56">
        <v>0</v>
      </c>
    </row>
    <row r="57" spans="1:41" x14ac:dyDescent="0.4">
      <c r="A57" s="21">
        <v>1026981076</v>
      </c>
      <c r="B57" t="s">
        <v>537</v>
      </c>
      <c r="D57" s="21">
        <f ca="1">IFERROR(IF(Sheet1!AC57&gt;0,SMALL(INDIRECT(Sheet2!$W$2&amp;"F"&amp;Sheet2!$B57&amp;":F"&amp;Sheet2!$D57),Sheet1!AC57),IF(G57="",MAX(MAX(Sheet1!U57,IFERROR(AVERAGE(F57:J57),0)),AVERAGE(INDIRECT(Sheet2!$W$2&amp;"F"&amp;Sheet2!B57&amp;":F"&amp;Sheet2!$D57))),IF(Sheet1!U57&lt;F57,AVERAGE(F57:J57),""))),"")</f>
        <v>6540</v>
      </c>
      <c r="E57" s="21">
        <v>6269</v>
      </c>
      <c r="F57" s="21">
        <v>6540</v>
      </c>
      <c r="G57" s="21"/>
      <c r="H57" s="21"/>
      <c r="I57" s="21"/>
      <c r="J57" s="21"/>
      <c r="K57" s="5"/>
      <c r="L57" s="22">
        <v>104</v>
      </c>
      <c r="M57">
        <v>133</v>
      </c>
      <c r="N57">
        <v>146</v>
      </c>
      <c r="O57">
        <v>128</v>
      </c>
      <c r="P57">
        <v>105</v>
      </c>
      <c r="Q57">
        <v>104</v>
      </c>
      <c r="X57" s="13">
        <f ca="1">Sheet3!L57</f>
        <v>7516</v>
      </c>
      <c r="Y57">
        <v>7516</v>
      </c>
      <c r="Z57">
        <v>7516</v>
      </c>
      <c r="AA57">
        <v>7516</v>
      </c>
      <c r="AB57">
        <v>7516</v>
      </c>
      <c r="AC57">
        <v>7516</v>
      </c>
      <c r="AD57" s="9">
        <f ca="1">Sheet1!H57</f>
        <v>14</v>
      </c>
      <c r="AE57">
        <v>14</v>
      </c>
      <c r="AF57">
        <v>14</v>
      </c>
      <c r="AG57">
        <v>14</v>
      </c>
      <c r="AH57">
        <v>14</v>
      </c>
      <c r="AI57">
        <v>14</v>
      </c>
      <c r="AJ57" s="13">
        <f>Sheet1!J57</f>
        <v>2</v>
      </c>
      <c r="AK57">
        <v>2</v>
      </c>
      <c r="AL57">
        <v>2</v>
      </c>
      <c r="AM57">
        <v>2</v>
      </c>
      <c r="AN57">
        <v>2</v>
      </c>
      <c r="AO57">
        <v>2</v>
      </c>
    </row>
    <row r="58" spans="1:41" x14ac:dyDescent="0.4">
      <c r="A58" s="21">
        <v>1026981077</v>
      </c>
      <c r="B58" t="s">
        <v>538</v>
      </c>
      <c r="D58" s="21">
        <f ca="1">IFERROR(IF(Sheet1!AC58&gt;0,SMALL(INDIRECT(Sheet2!$W$2&amp;"F"&amp;Sheet2!$B58&amp;":F"&amp;Sheet2!$D58),Sheet1!AC58),IF(G58="",MAX(MAX(Sheet1!U58,IFERROR(AVERAGE(F58:J58),0)),AVERAGE(INDIRECT(Sheet2!$W$2&amp;"F"&amp;Sheet2!B58&amp;":F"&amp;Sheet2!$D58))),IF(Sheet1!U58&lt;F58,AVERAGE(F58:J58),""))),"")</f>
        <v>6940</v>
      </c>
      <c r="E58" s="21"/>
      <c r="F58" s="21"/>
      <c r="G58" s="21"/>
      <c r="H58" s="21"/>
      <c r="I58" s="21"/>
      <c r="J58" s="21"/>
      <c r="K58" s="5"/>
      <c r="L58" s="22"/>
      <c r="M58">
        <v>301</v>
      </c>
      <c r="X58" s="13">
        <f ca="1">Sheet3!L58</f>
        <v>7956</v>
      </c>
      <c r="Y58">
        <v>7956</v>
      </c>
      <c r="Z58">
        <v>7956</v>
      </c>
      <c r="AA58">
        <v>7814</v>
      </c>
      <c r="AB58">
        <v>7956</v>
      </c>
      <c r="AC58">
        <v>7956</v>
      </c>
      <c r="AD58" s="9">
        <f ca="1">Sheet1!H58</f>
        <v>10</v>
      </c>
      <c r="AE58">
        <v>10</v>
      </c>
      <c r="AF58">
        <v>10</v>
      </c>
      <c r="AG58">
        <v>7</v>
      </c>
      <c r="AH58">
        <v>10</v>
      </c>
      <c r="AI58">
        <v>10</v>
      </c>
      <c r="AJ58" s="13">
        <f>Sheet1!J58</f>
        <v>0</v>
      </c>
      <c r="AK58">
        <v>0</v>
      </c>
      <c r="AL58">
        <v>0</v>
      </c>
      <c r="AM58">
        <v>0</v>
      </c>
      <c r="AN58">
        <v>0</v>
      </c>
      <c r="AO58">
        <v>0</v>
      </c>
    </row>
    <row r="59" spans="1:41" x14ac:dyDescent="0.4">
      <c r="A59" s="21">
        <v>1026981078</v>
      </c>
      <c r="B59" t="s">
        <v>539</v>
      </c>
      <c r="D59" s="21">
        <f ca="1">IFERROR(IF(Sheet1!AC59&gt;0,SMALL(INDIRECT(Sheet2!$W$2&amp;"F"&amp;Sheet2!$B59&amp;":F"&amp;Sheet2!$D59),Sheet1!AC59),IF(G59="",MAX(MAX(Sheet1!U59,IFERROR(AVERAGE(F59:J59),0)),AVERAGE(INDIRECT(Sheet2!$W$2&amp;"F"&amp;Sheet2!B59&amp;":F"&amp;Sheet2!$D59))),IF(Sheet1!U59&lt;F59,AVERAGE(F59:J59),""))),"")</f>
        <v>7836</v>
      </c>
      <c r="E59" s="21">
        <v>7836</v>
      </c>
      <c r="F59" s="21"/>
      <c r="G59" s="21"/>
      <c r="H59" s="21"/>
      <c r="I59" s="21"/>
      <c r="J59" s="21"/>
      <c r="K59" s="5"/>
      <c r="L59" s="22">
        <v>332</v>
      </c>
      <c r="M59">
        <v>301</v>
      </c>
      <c r="Q59">
        <v>332</v>
      </c>
      <c r="X59" s="13">
        <f ca="1">Sheet3!L59</f>
        <v>8941</v>
      </c>
      <c r="Y59">
        <v>8941</v>
      </c>
      <c r="Z59">
        <v>8941</v>
      </c>
      <c r="AA59">
        <v>8941</v>
      </c>
      <c r="AB59">
        <v>8941</v>
      </c>
      <c r="AC59">
        <v>8941</v>
      </c>
      <c r="AD59" s="9">
        <f ca="1">Sheet1!H59</f>
        <v>9</v>
      </c>
      <c r="AE59">
        <v>10</v>
      </c>
      <c r="AF59">
        <v>9</v>
      </c>
      <c r="AG59">
        <v>9</v>
      </c>
      <c r="AH59">
        <v>9</v>
      </c>
      <c r="AI59">
        <v>9</v>
      </c>
      <c r="AJ59" s="13">
        <f>Sheet1!J59</f>
        <v>1</v>
      </c>
      <c r="AK59">
        <v>1</v>
      </c>
      <c r="AL59">
        <v>1</v>
      </c>
      <c r="AM59">
        <v>1</v>
      </c>
      <c r="AN59">
        <v>1</v>
      </c>
      <c r="AO59">
        <v>1</v>
      </c>
    </row>
    <row r="60" spans="1:41" x14ac:dyDescent="0.4">
      <c r="A60" s="21">
        <v>1026981079</v>
      </c>
      <c r="B60" t="s">
        <v>540</v>
      </c>
      <c r="D60" s="21">
        <f ca="1">IFERROR(IF(Sheet1!AC60&gt;0,SMALL(INDIRECT(Sheet2!$W$2&amp;"F"&amp;Sheet2!$B60&amp;":F"&amp;Sheet2!$D60),Sheet1!AC60),IF(G60="",MAX(MAX(Sheet1!U60,IFERROR(AVERAGE(F60:J60),0)),AVERAGE(INDIRECT(Sheet2!$W$2&amp;"F"&amp;Sheet2!B60&amp;":F"&amp;Sheet2!$D60))),IF(Sheet1!U60&lt;F60,AVERAGE(F60:J60),""))),"")</f>
        <v>8030</v>
      </c>
      <c r="E60" s="21">
        <v>8030</v>
      </c>
      <c r="F60" s="21"/>
      <c r="G60" s="21"/>
      <c r="H60" s="21"/>
      <c r="I60" s="21"/>
      <c r="J60" s="21"/>
      <c r="K60" s="5"/>
      <c r="L60" s="22">
        <v>208</v>
      </c>
      <c r="M60">
        <v>301</v>
      </c>
      <c r="O60">
        <v>333</v>
      </c>
      <c r="P60">
        <v>237</v>
      </c>
      <c r="Q60">
        <v>208</v>
      </c>
      <c r="X60" s="13">
        <f ca="1">Sheet3!L60</f>
        <v>9154</v>
      </c>
      <c r="Y60">
        <v>9154</v>
      </c>
      <c r="Z60">
        <v>9154</v>
      </c>
      <c r="AA60">
        <v>9154</v>
      </c>
      <c r="AB60">
        <v>9154</v>
      </c>
      <c r="AC60">
        <v>9154</v>
      </c>
      <c r="AD60" s="9">
        <f ca="1">Sheet1!H60</f>
        <v>11</v>
      </c>
      <c r="AE60">
        <v>11</v>
      </c>
      <c r="AF60">
        <v>11</v>
      </c>
      <c r="AG60">
        <v>11</v>
      </c>
      <c r="AH60">
        <v>11</v>
      </c>
      <c r="AI60">
        <v>11</v>
      </c>
      <c r="AJ60" s="13">
        <f>Sheet1!J60</f>
        <v>1</v>
      </c>
      <c r="AK60">
        <v>1</v>
      </c>
      <c r="AL60">
        <v>1</v>
      </c>
      <c r="AM60">
        <v>1</v>
      </c>
      <c r="AN60">
        <v>1</v>
      </c>
      <c r="AO60">
        <v>1</v>
      </c>
    </row>
    <row r="61" spans="1:41" x14ac:dyDescent="0.4">
      <c r="A61" s="21">
        <v>1026981080</v>
      </c>
      <c r="B61" t="s">
        <v>541</v>
      </c>
      <c r="D61" s="21">
        <f ca="1">IFERROR(IF(Sheet1!AC61&gt;0,SMALL(INDIRECT(Sheet2!$W$2&amp;"F"&amp;Sheet2!$B61&amp;":F"&amp;Sheet2!$D61),Sheet1!AC61),IF(G61="",MAX(MAX(Sheet1!U61,IFERROR(AVERAGE(F61:J61),0)),AVERAGE(INDIRECT(Sheet2!$W$2&amp;"F"&amp;Sheet2!B61&amp;":F"&amp;Sheet2!$D61))),IF(Sheet1!U61&lt;F61,AVERAGE(F61:J61),""))),"")</f>
        <v>7836</v>
      </c>
      <c r="E61" s="21">
        <v>7836</v>
      </c>
      <c r="F61" s="21"/>
      <c r="G61" s="21"/>
      <c r="H61" s="21"/>
      <c r="I61" s="21"/>
      <c r="J61" s="21"/>
      <c r="K61" s="5"/>
      <c r="L61" s="22"/>
      <c r="M61">
        <v>301</v>
      </c>
      <c r="X61" s="13">
        <f ca="1">Sheet3!L61</f>
        <v>8941</v>
      </c>
      <c r="Y61">
        <v>8941</v>
      </c>
      <c r="Z61">
        <v>8941</v>
      </c>
      <c r="AA61">
        <v>8941</v>
      </c>
      <c r="AB61">
        <v>8941</v>
      </c>
      <c r="AC61">
        <v>8941</v>
      </c>
      <c r="AD61" s="9">
        <f ca="1">Sheet1!H61</f>
        <v>11</v>
      </c>
      <c r="AE61">
        <v>11</v>
      </c>
      <c r="AF61">
        <v>11</v>
      </c>
      <c r="AG61">
        <v>11</v>
      </c>
      <c r="AH61">
        <v>11</v>
      </c>
      <c r="AI61">
        <v>11</v>
      </c>
      <c r="AJ61" s="13">
        <f>Sheet1!J61</f>
        <v>1</v>
      </c>
      <c r="AK61">
        <v>1</v>
      </c>
      <c r="AL61">
        <v>1</v>
      </c>
      <c r="AM61">
        <v>1</v>
      </c>
      <c r="AN61">
        <v>1</v>
      </c>
      <c r="AO61">
        <v>1</v>
      </c>
    </row>
    <row r="62" spans="1:41" x14ac:dyDescent="0.4">
      <c r="A62" s="21">
        <v>1026981081</v>
      </c>
      <c r="B62" t="s">
        <v>542</v>
      </c>
      <c r="D62" s="21">
        <f ca="1">IFERROR(IF(Sheet1!AC62&gt;0,SMALL(INDIRECT(Sheet2!$W$2&amp;"F"&amp;Sheet2!$B62&amp;":F"&amp;Sheet2!$D62),Sheet1!AC62),IF(G62="",MAX(MAX(Sheet1!U62,IFERROR(AVERAGE(F62:J62),0)),AVERAGE(INDIRECT(Sheet2!$W$2&amp;"F"&amp;Sheet2!B62&amp;":F"&amp;Sheet2!$D62))),IF(Sheet1!U62&lt;F62,AVERAGE(F62:J62),""))),"")</f>
        <v>8171</v>
      </c>
      <c r="E62" s="21">
        <v>8171</v>
      </c>
      <c r="F62" s="21"/>
      <c r="G62" s="21"/>
      <c r="H62" s="21"/>
      <c r="I62" s="21"/>
      <c r="J62" s="21"/>
      <c r="K62" s="5"/>
      <c r="L62" s="22">
        <v>84</v>
      </c>
      <c r="M62">
        <v>165</v>
      </c>
      <c r="N62">
        <v>146</v>
      </c>
      <c r="O62">
        <v>154</v>
      </c>
      <c r="P62">
        <v>92</v>
      </c>
      <c r="Q62">
        <v>84</v>
      </c>
      <c r="X62" s="13">
        <f ca="1">Sheet3!L62</f>
        <v>9309</v>
      </c>
      <c r="Y62">
        <v>9309</v>
      </c>
      <c r="Z62">
        <v>9309</v>
      </c>
      <c r="AA62">
        <v>9309</v>
      </c>
      <c r="AB62">
        <v>9309</v>
      </c>
      <c r="AC62">
        <v>9309</v>
      </c>
      <c r="AD62" s="9">
        <f ca="1">Sheet1!H62</f>
        <v>15</v>
      </c>
      <c r="AE62">
        <v>15</v>
      </c>
      <c r="AF62">
        <v>15</v>
      </c>
      <c r="AG62">
        <v>15</v>
      </c>
      <c r="AH62">
        <v>15</v>
      </c>
      <c r="AI62">
        <v>15</v>
      </c>
      <c r="AJ62" s="13">
        <f>Sheet1!J62</f>
        <v>1</v>
      </c>
      <c r="AK62">
        <v>1</v>
      </c>
      <c r="AL62">
        <v>1</v>
      </c>
      <c r="AM62">
        <v>1</v>
      </c>
      <c r="AN62">
        <v>1</v>
      </c>
      <c r="AO62">
        <v>1</v>
      </c>
    </row>
    <row r="63" spans="1:41" x14ac:dyDescent="0.4">
      <c r="A63" s="21">
        <v>1026981082</v>
      </c>
      <c r="B63" t="s">
        <v>543</v>
      </c>
      <c r="D63" s="21">
        <f ca="1">IFERROR(IF(Sheet1!AC63&gt;0,SMALL(INDIRECT(Sheet2!$W$2&amp;"F"&amp;Sheet2!$B63&amp;":F"&amp;Sheet2!$D63),Sheet1!AC63),IF(G63="",MAX(MAX(Sheet1!U63,IFERROR(AVERAGE(F63:J63),0)),AVERAGE(INDIRECT(Sheet2!$W$2&amp;"F"&amp;Sheet2!B63&amp;":F"&amp;Sheet2!$D63))),IF(Sheet1!U63&lt;F63,AVERAGE(F63:J63),""))),"")</f>
        <v>9893.1428571428569</v>
      </c>
      <c r="E63" s="21"/>
      <c r="F63" s="21"/>
      <c r="G63" s="21"/>
      <c r="H63" s="21"/>
      <c r="I63" s="21"/>
      <c r="J63" s="21"/>
      <c r="K63" s="5"/>
      <c r="L63" s="22">
        <v>332</v>
      </c>
      <c r="M63">
        <v>301</v>
      </c>
      <c r="P63">
        <v>349</v>
      </c>
      <c r="Q63">
        <v>332</v>
      </c>
      <c r="X63" s="13">
        <f ca="1">Sheet3!L63</f>
        <v>11751</v>
      </c>
      <c r="Y63">
        <v>11900</v>
      </c>
      <c r="Z63">
        <v>11751</v>
      </c>
      <c r="AA63">
        <v>11751</v>
      </c>
      <c r="AB63">
        <v>11751</v>
      </c>
      <c r="AC63">
        <v>11751</v>
      </c>
      <c r="AD63" s="9">
        <f ca="1">Sheet1!H63</f>
        <v>7</v>
      </c>
      <c r="AE63">
        <v>8</v>
      </c>
      <c r="AF63">
        <v>7</v>
      </c>
      <c r="AG63">
        <v>7</v>
      </c>
      <c r="AH63">
        <v>7</v>
      </c>
      <c r="AI63">
        <v>7</v>
      </c>
      <c r="AJ63" s="13">
        <f>Sheet1!J63</f>
        <v>0</v>
      </c>
      <c r="AK63">
        <v>0</v>
      </c>
      <c r="AL63">
        <v>0</v>
      </c>
      <c r="AM63">
        <v>0</v>
      </c>
      <c r="AN63">
        <v>0</v>
      </c>
      <c r="AO63">
        <v>0</v>
      </c>
    </row>
    <row r="64" spans="1:41" x14ac:dyDescent="0.4">
      <c r="A64" s="21">
        <v>1026981083</v>
      </c>
      <c r="B64" t="s">
        <v>544</v>
      </c>
      <c r="D64" s="21">
        <f ca="1">IFERROR(IF(Sheet1!AC64&gt;0,SMALL(INDIRECT(Sheet2!$W$2&amp;"F"&amp;Sheet2!$B64&amp;":F"&amp;Sheet2!$D64),Sheet1!AC64),IF(G64="",MAX(MAX(Sheet1!U64,IFERROR(AVERAGE(F64:J64),0)),AVERAGE(INDIRECT(Sheet2!$W$2&amp;"F"&amp;Sheet2!B64&amp;":F"&amp;Sheet2!$D64))),IF(Sheet1!U64&lt;F64,AVERAGE(F64:J64),""))),"")</f>
        <v>10117.25</v>
      </c>
      <c r="E64" s="21"/>
      <c r="F64" s="21"/>
      <c r="G64" s="21"/>
      <c r="H64" s="21"/>
      <c r="I64" s="21"/>
      <c r="J64" s="21"/>
      <c r="K64" s="5"/>
      <c r="L64" s="22">
        <v>208</v>
      </c>
      <c r="M64">
        <v>212</v>
      </c>
      <c r="N64">
        <v>298</v>
      </c>
      <c r="O64">
        <v>333</v>
      </c>
      <c r="P64">
        <v>237</v>
      </c>
      <c r="Q64">
        <v>208</v>
      </c>
      <c r="X64" s="13">
        <f ca="1">Sheet3!L64</f>
        <v>11997</v>
      </c>
      <c r="Y64">
        <v>11997</v>
      </c>
      <c r="Z64">
        <v>11997</v>
      </c>
      <c r="AA64">
        <v>11997</v>
      </c>
      <c r="AB64">
        <v>11997</v>
      </c>
      <c r="AC64">
        <v>11997</v>
      </c>
      <c r="AD64" s="9">
        <f ca="1">Sheet1!H64</f>
        <v>8</v>
      </c>
      <c r="AE64">
        <v>8</v>
      </c>
      <c r="AF64">
        <v>8</v>
      </c>
      <c r="AG64">
        <v>8</v>
      </c>
      <c r="AH64">
        <v>8</v>
      </c>
      <c r="AI64">
        <v>8</v>
      </c>
      <c r="AJ64" s="13">
        <f>Sheet1!J64</f>
        <v>0</v>
      </c>
      <c r="AK64">
        <v>0</v>
      </c>
      <c r="AL64">
        <v>0</v>
      </c>
      <c r="AM64">
        <v>0</v>
      </c>
      <c r="AN64">
        <v>0</v>
      </c>
      <c r="AO64">
        <v>0</v>
      </c>
    </row>
    <row r="65" spans="1:41" x14ac:dyDescent="0.4">
      <c r="A65" s="21">
        <v>1026981084</v>
      </c>
      <c r="B65" t="s">
        <v>545</v>
      </c>
      <c r="D65" s="21">
        <f ca="1">IFERROR(IF(Sheet1!AC65&gt;0,SMALL(INDIRECT(Sheet2!$W$2&amp;"F"&amp;Sheet2!$B65&amp;":F"&amp;Sheet2!$D65),Sheet1!AC65),IF(G65="",MAX(MAX(Sheet1!U65,IFERROR(AVERAGE(F65:J65),0)),AVERAGE(INDIRECT(Sheet2!$W$2&amp;"F"&amp;Sheet2!B65&amp;":F"&amp;Sheet2!$D65))),IF(Sheet1!U65&lt;F65,AVERAGE(F65:J65),""))),"")</f>
        <v>10116.142857142857</v>
      </c>
      <c r="E65" s="21"/>
      <c r="F65" s="21"/>
      <c r="G65" s="21"/>
      <c r="H65" s="21"/>
      <c r="I65" s="21"/>
      <c r="J65" s="21"/>
      <c r="K65" s="5"/>
      <c r="L65" s="22">
        <v>332</v>
      </c>
      <c r="M65">
        <v>301</v>
      </c>
      <c r="O65">
        <v>333</v>
      </c>
      <c r="P65">
        <v>349</v>
      </c>
      <c r="Q65">
        <v>332</v>
      </c>
      <c r="X65" s="13">
        <f ca="1">Sheet3!L65</f>
        <v>11996</v>
      </c>
      <c r="Y65">
        <v>12114</v>
      </c>
      <c r="Z65">
        <v>12114</v>
      </c>
      <c r="AA65">
        <v>12114</v>
      </c>
      <c r="AB65">
        <v>12114</v>
      </c>
      <c r="AC65">
        <v>11996</v>
      </c>
      <c r="AD65" s="9">
        <f ca="1">Sheet1!H65</f>
        <v>7</v>
      </c>
      <c r="AE65">
        <v>8</v>
      </c>
      <c r="AF65">
        <v>8</v>
      </c>
      <c r="AG65">
        <v>8</v>
      </c>
      <c r="AH65">
        <v>8</v>
      </c>
      <c r="AI65">
        <v>7</v>
      </c>
      <c r="AJ65" s="13">
        <f>Sheet1!J65</f>
        <v>0</v>
      </c>
      <c r="AK65">
        <v>0</v>
      </c>
      <c r="AL65">
        <v>0</v>
      </c>
      <c r="AM65">
        <v>0</v>
      </c>
      <c r="AN65">
        <v>0</v>
      </c>
      <c r="AO65">
        <v>0</v>
      </c>
    </row>
    <row r="66" spans="1:41" x14ac:dyDescent="0.4">
      <c r="A66" s="21">
        <v>1026981085</v>
      </c>
      <c r="B66" t="s">
        <v>546</v>
      </c>
      <c r="D66" s="21">
        <f ca="1">IFERROR(IF(Sheet1!AC66&gt;0,SMALL(INDIRECT(Sheet2!$W$2&amp;"F"&amp;Sheet2!$B66&amp;":F"&amp;Sheet2!$D66),Sheet1!AC66),IF(G66="",MAX(MAX(Sheet1!U66,IFERROR(AVERAGE(F66:J66),0)),AVERAGE(INDIRECT(Sheet2!$W$2&amp;"F"&amp;Sheet2!B66&amp;":F"&amp;Sheet2!$D66))),IF(Sheet1!U66&lt;F66,AVERAGE(F66:J66),""))),"")</f>
        <v>10842.5</v>
      </c>
      <c r="E66" s="21"/>
      <c r="F66" s="21"/>
      <c r="G66" s="21"/>
      <c r="H66" s="21"/>
      <c r="I66" s="21"/>
      <c r="J66" s="21"/>
      <c r="K66" s="5"/>
      <c r="L66" s="22">
        <v>208</v>
      </c>
      <c r="M66">
        <v>301</v>
      </c>
      <c r="N66">
        <v>298</v>
      </c>
      <c r="O66">
        <v>333</v>
      </c>
      <c r="P66">
        <v>167</v>
      </c>
      <c r="Q66">
        <v>208</v>
      </c>
      <c r="X66" s="13">
        <f ca="1">Sheet3!L66</f>
        <v>12794</v>
      </c>
      <c r="Y66">
        <v>12794</v>
      </c>
      <c r="Z66">
        <v>12794</v>
      </c>
      <c r="AA66">
        <v>12794</v>
      </c>
      <c r="AB66">
        <v>12794</v>
      </c>
      <c r="AC66">
        <v>12794</v>
      </c>
      <c r="AD66" s="9">
        <f ca="1">Sheet1!H66</f>
        <v>8</v>
      </c>
      <c r="AE66">
        <v>8</v>
      </c>
      <c r="AF66">
        <v>8</v>
      </c>
      <c r="AG66">
        <v>8</v>
      </c>
      <c r="AH66">
        <v>8</v>
      </c>
      <c r="AI66">
        <v>8</v>
      </c>
      <c r="AJ66" s="13">
        <f>Sheet1!J66</f>
        <v>0</v>
      </c>
      <c r="AK66">
        <v>0</v>
      </c>
      <c r="AL66">
        <v>0</v>
      </c>
      <c r="AM66">
        <v>0</v>
      </c>
      <c r="AN66">
        <v>0</v>
      </c>
      <c r="AO66">
        <v>0</v>
      </c>
    </row>
    <row r="67" spans="1:41" x14ac:dyDescent="0.4">
      <c r="A67" s="21">
        <v>1026981086</v>
      </c>
      <c r="B67" t="s">
        <v>547</v>
      </c>
      <c r="D67" s="21">
        <f ca="1">IFERROR(IF(Sheet1!AC67&gt;0,SMALL(INDIRECT(Sheet2!$W$2&amp;"F"&amp;Sheet2!$B67&amp;":F"&amp;Sheet2!$D67),Sheet1!AC67),IF(G67="",MAX(MAX(Sheet1!U67,IFERROR(AVERAGE(F67:J67),0)),AVERAGE(INDIRECT(Sheet2!$W$2&amp;"F"&amp;Sheet2!B67&amp;":F"&amp;Sheet2!$D67))),IF(Sheet1!U67&lt;F67,AVERAGE(F67:J67),""))),"")</f>
        <v>12764.428571428571</v>
      </c>
      <c r="E67" s="21"/>
      <c r="F67" s="21"/>
      <c r="G67" s="21"/>
      <c r="H67" s="21"/>
      <c r="I67" s="21"/>
      <c r="J67" s="21"/>
      <c r="K67" s="5"/>
      <c r="L67" s="22">
        <v>332</v>
      </c>
      <c r="M67">
        <v>301</v>
      </c>
      <c r="P67">
        <v>349</v>
      </c>
      <c r="Q67">
        <v>332</v>
      </c>
      <c r="X67" s="13">
        <f ca="1">Sheet3!L67</f>
        <v>14906</v>
      </c>
      <c r="Y67">
        <v>15094</v>
      </c>
      <c r="Z67">
        <v>14906</v>
      </c>
      <c r="AA67">
        <v>14906</v>
      </c>
      <c r="AB67">
        <v>14906</v>
      </c>
      <c r="AC67">
        <v>14906</v>
      </c>
      <c r="AD67" s="9">
        <f ca="1">Sheet1!H67</f>
        <v>7</v>
      </c>
      <c r="AE67">
        <v>8</v>
      </c>
      <c r="AF67">
        <v>7</v>
      </c>
      <c r="AG67">
        <v>7</v>
      </c>
      <c r="AH67">
        <v>7</v>
      </c>
      <c r="AI67">
        <v>7</v>
      </c>
      <c r="AJ67" s="13">
        <f>Sheet1!J67</f>
        <v>0</v>
      </c>
      <c r="AK67">
        <v>0</v>
      </c>
      <c r="AL67">
        <v>0</v>
      </c>
      <c r="AM67">
        <v>0</v>
      </c>
      <c r="AN67">
        <v>0</v>
      </c>
      <c r="AO67">
        <v>0</v>
      </c>
    </row>
    <row r="68" spans="1:41" x14ac:dyDescent="0.4">
      <c r="A68" s="21">
        <v>1026981087</v>
      </c>
      <c r="B68" t="s">
        <v>548</v>
      </c>
      <c r="D68" s="21">
        <f ca="1">IFERROR(IF(Sheet1!AC68&gt;0,SMALL(INDIRECT(Sheet2!$W$2&amp;"F"&amp;Sheet2!$B68&amp;":F"&amp;Sheet2!$D68),Sheet1!AC68),IF(G68="",MAX(MAX(Sheet1!U68,IFERROR(AVERAGE(F68:J68),0)),AVERAGE(INDIRECT(Sheet2!$W$2&amp;"F"&amp;Sheet2!B68&amp;":F"&amp;Sheet2!$D68))),IF(Sheet1!U68&lt;F68,AVERAGE(F68:J68),""))),"")</f>
        <v>3905.4444444444443</v>
      </c>
      <c r="E68" s="21"/>
      <c r="F68" s="21"/>
      <c r="G68" s="21"/>
      <c r="H68" s="21"/>
      <c r="I68" s="21"/>
      <c r="J68" s="21"/>
      <c r="K68" s="5"/>
      <c r="L68" s="22">
        <v>104</v>
      </c>
      <c r="M68">
        <v>212</v>
      </c>
      <c r="N68">
        <v>298</v>
      </c>
      <c r="O68">
        <v>333</v>
      </c>
      <c r="P68">
        <v>105</v>
      </c>
      <c r="Q68">
        <v>104</v>
      </c>
      <c r="X68" s="13">
        <f ca="1">Sheet3!L68</f>
        <v>4621</v>
      </c>
      <c r="Y68">
        <v>4625</v>
      </c>
      <c r="Z68">
        <v>4625</v>
      </c>
      <c r="AA68">
        <v>4621</v>
      </c>
      <c r="AB68">
        <v>4621</v>
      </c>
      <c r="AC68">
        <v>4621</v>
      </c>
      <c r="AD68" s="9">
        <f ca="1">Sheet1!H68</f>
        <v>9</v>
      </c>
      <c r="AE68">
        <v>10</v>
      </c>
      <c r="AF68">
        <v>10</v>
      </c>
      <c r="AG68">
        <v>9</v>
      </c>
      <c r="AH68">
        <v>9</v>
      </c>
      <c r="AI68">
        <v>9</v>
      </c>
      <c r="AJ68" s="13">
        <f>Sheet1!J68</f>
        <v>0</v>
      </c>
      <c r="AK68">
        <v>0</v>
      </c>
      <c r="AL68">
        <v>0</v>
      </c>
      <c r="AM68">
        <v>0</v>
      </c>
      <c r="AN68">
        <v>0</v>
      </c>
      <c r="AO68">
        <v>0</v>
      </c>
    </row>
    <row r="69" spans="1:41" x14ac:dyDescent="0.4">
      <c r="A69" s="21">
        <v>1026981088</v>
      </c>
      <c r="B69" t="s">
        <v>549</v>
      </c>
      <c r="D69" s="21">
        <f ca="1">IFERROR(IF(Sheet1!AC69&gt;0,SMALL(INDIRECT(Sheet2!$W$2&amp;"F"&amp;Sheet2!$B69&amp;":F"&amp;Sheet2!$D69),Sheet1!AC69),IF(G69="",MAX(MAX(Sheet1!U69,IFERROR(AVERAGE(F69:J69),0)),AVERAGE(INDIRECT(Sheet2!$W$2&amp;"F"&amp;Sheet2!B69&amp;":F"&amp;Sheet2!$D69))),IF(Sheet1!U69&lt;F69,AVERAGE(F69:J69),""))),"")</f>
        <v>3953.3333333333335</v>
      </c>
      <c r="E69" s="21"/>
      <c r="F69" s="21"/>
      <c r="G69" s="21"/>
      <c r="H69" s="21"/>
      <c r="I69" s="21"/>
      <c r="J69" s="21"/>
      <c r="K69" s="5"/>
      <c r="L69" s="22">
        <v>125</v>
      </c>
      <c r="M69">
        <v>107</v>
      </c>
      <c r="N69">
        <v>199</v>
      </c>
      <c r="P69">
        <v>167</v>
      </c>
      <c r="Q69">
        <v>125</v>
      </c>
      <c r="X69" s="13">
        <f ca="1">Sheet3!L69</f>
        <v>5223</v>
      </c>
      <c r="Y69">
        <v>5223</v>
      </c>
      <c r="Z69">
        <v>5223</v>
      </c>
      <c r="AA69">
        <v>5223</v>
      </c>
      <c r="AB69">
        <v>5223</v>
      </c>
      <c r="AC69">
        <v>5223</v>
      </c>
      <c r="AD69" s="9">
        <f ca="1">Sheet1!H69</f>
        <v>6</v>
      </c>
      <c r="AE69">
        <v>6</v>
      </c>
      <c r="AF69">
        <v>6</v>
      </c>
      <c r="AG69">
        <v>6</v>
      </c>
      <c r="AH69">
        <v>6</v>
      </c>
      <c r="AI69">
        <v>6</v>
      </c>
      <c r="AJ69" s="13">
        <f>Sheet1!J69</f>
        <v>0</v>
      </c>
      <c r="AK69">
        <v>0</v>
      </c>
      <c r="AL69">
        <v>0</v>
      </c>
      <c r="AM69">
        <v>0</v>
      </c>
      <c r="AN69">
        <v>0</v>
      </c>
      <c r="AO69">
        <v>0</v>
      </c>
    </row>
    <row r="70" spans="1:41" x14ac:dyDescent="0.4">
      <c r="A70" s="21">
        <v>1026981089</v>
      </c>
      <c r="B70" t="s">
        <v>550</v>
      </c>
      <c r="D70" s="21">
        <f ca="1">IFERROR(IF(Sheet1!AC70&gt;0,SMALL(INDIRECT(Sheet2!$W$2&amp;"F"&amp;Sheet2!$B70&amp;":F"&amp;Sheet2!$D70),Sheet1!AC70),IF(G70="",MAX(MAX(Sheet1!U70,IFERROR(AVERAGE(F70:J70),0)),AVERAGE(INDIRECT(Sheet2!$W$2&amp;"F"&amp;Sheet2!B70&amp;":F"&amp;Sheet2!$D70))),IF(Sheet1!U70&lt;F70,AVERAGE(F70:J70),""))),"")</f>
        <v>4712</v>
      </c>
      <c r="E70" s="21">
        <v>4712</v>
      </c>
      <c r="F70" s="21"/>
      <c r="G70" s="21"/>
      <c r="H70" s="21"/>
      <c r="I70" s="21"/>
      <c r="J70" s="21"/>
      <c r="K70" s="5"/>
      <c r="L70" s="22">
        <v>125</v>
      </c>
      <c r="M70">
        <v>212</v>
      </c>
      <c r="O70">
        <v>333</v>
      </c>
      <c r="P70">
        <v>131</v>
      </c>
      <c r="Q70">
        <v>125</v>
      </c>
      <c r="X70" s="13">
        <f ca="1">Sheet3!L70</f>
        <v>6057</v>
      </c>
      <c r="Y70">
        <v>6057</v>
      </c>
      <c r="Z70">
        <v>6057</v>
      </c>
      <c r="AA70">
        <v>6057</v>
      </c>
      <c r="AB70">
        <v>6057</v>
      </c>
      <c r="AC70">
        <v>6057</v>
      </c>
      <c r="AD70" s="9">
        <f ca="1">Sheet1!H70</f>
        <v>11</v>
      </c>
      <c r="AE70">
        <v>11</v>
      </c>
      <c r="AF70">
        <v>11</v>
      </c>
      <c r="AG70">
        <v>11</v>
      </c>
      <c r="AH70">
        <v>11</v>
      </c>
      <c r="AI70">
        <v>11</v>
      </c>
      <c r="AJ70" s="13">
        <f>Sheet1!J70</f>
        <v>1</v>
      </c>
      <c r="AK70">
        <v>1</v>
      </c>
      <c r="AL70">
        <v>1</v>
      </c>
      <c r="AM70">
        <v>1</v>
      </c>
      <c r="AN70">
        <v>1</v>
      </c>
      <c r="AO70">
        <v>1</v>
      </c>
    </row>
    <row r="71" spans="1:41" x14ac:dyDescent="0.4">
      <c r="A71" s="21">
        <v>1026981090</v>
      </c>
      <c r="B71" t="s">
        <v>551</v>
      </c>
      <c r="D71" s="21">
        <f ca="1">IFERROR(IF(Sheet1!AC71&gt;0,SMALL(INDIRECT(Sheet2!$W$2&amp;"F"&amp;Sheet2!$B71&amp;":F"&amp;Sheet2!$D71),Sheet1!AC71),IF(G71="",MAX(MAX(Sheet1!U71,IFERROR(AVERAGE(F71:J71),0)),AVERAGE(INDIRECT(Sheet2!$W$2&amp;"F"&amp;Sheet2!B71&amp;":F"&amp;Sheet2!$D71))),IF(Sheet1!U71&lt;F71,AVERAGE(F71:J71),""))),"")</f>
        <v>5795.727272727273</v>
      </c>
      <c r="E71" s="21"/>
      <c r="F71" s="21"/>
      <c r="G71" s="21"/>
      <c r="H71" s="21"/>
      <c r="I71" s="21"/>
      <c r="J71" s="21"/>
      <c r="K71" s="5"/>
      <c r="L71" s="22">
        <v>28</v>
      </c>
      <c r="M71">
        <v>133</v>
      </c>
      <c r="N71">
        <v>68</v>
      </c>
      <c r="O71">
        <v>42</v>
      </c>
      <c r="P71">
        <v>31</v>
      </c>
      <c r="Q71">
        <v>28</v>
      </c>
      <c r="X71" s="13">
        <f ca="1">Sheet3!L71</f>
        <v>7248</v>
      </c>
      <c r="Y71">
        <v>7248</v>
      </c>
      <c r="Z71">
        <v>7243</v>
      </c>
      <c r="AA71">
        <v>7248</v>
      </c>
      <c r="AB71">
        <v>7248</v>
      </c>
      <c r="AC71">
        <v>7248</v>
      </c>
      <c r="AD71" s="9">
        <f ca="1">Sheet1!H71</f>
        <v>11</v>
      </c>
      <c r="AE71">
        <v>11</v>
      </c>
      <c r="AF71">
        <v>12</v>
      </c>
      <c r="AG71">
        <v>11</v>
      </c>
      <c r="AH71">
        <v>11</v>
      </c>
      <c r="AI71">
        <v>11</v>
      </c>
      <c r="AJ71" s="13">
        <f>Sheet1!J71</f>
        <v>0</v>
      </c>
      <c r="AK71">
        <v>0</v>
      </c>
      <c r="AL71">
        <v>0</v>
      </c>
      <c r="AM71">
        <v>0</v>
      </c>
      <c r="AN71">
        <v>0</v>
      </c>
      <c r="AO71">
        <v>0</v>
      </c>
    </row>
    <row r="72" spans="1:41" x14ac:dyDescent="0.4">
      <c r="A72" s="21">
        <v>1026981091</v>
      </c>
      <c r="B72" t="s">
        <v>552</v>
      </c>
      <c r="D72" s="21">
        <f ca="1">IFERROR(IF(Sheet1!AC72&gt;0,SMALL(INDIRECT(Sheet2!$W$2&amp;"F"&amp;Sheet2!$B72&amp;":F"&amp;Sheet2!$D72),Sheet1!AC72),IF(G72="",MAX(MAX(Sheet1!U72,IFERROR(AVERAGE(F72:J72),0)),AVERAGE(INDIRECT(Sheet2!$W$2&amp;"F"&amp;Sheet2!B72&amp;":F"&amp;Sheet2!$D72))),IF(Sheet1!U72&lt;F72,AVERAGE(F72:J72),""))),"")</f>
        <v>6784.4</v>
      </c>
      <c r="E72" s="21"/>
      <c r="F72" s="21"/>
      <c r="G72" s="21"/>
      <c r="H72" s="21"/>
      <c r="I72" s="21"/>
      <c r="J72" s="21"/>
      <c r="K72" s="5"/>
      <c r="L72" s="22">
        <v>208</v>
      </c>
      <c r="M72">
        <v>301</v>
      </c>
      <c r="O72">
        <v>333</v>
      </c>
      <c r="P72">
        <v>237</v>
      </c>
      <c r="Q72">
        <v>208</v>
      </c>
      <c r="X72" s="13">
        <f ca="1">Sheet3!L72</f>
        <v>8335</v>
      </c>
      <c r="Y72">
        <v>8335</v>
      </c>
      <c r="Z72">
        <v>8335</v>
      </c>
      <c r="AA72">
        <v>8335</v>
      </c>
      <c r="AB72">
        <v>8335</v>
      </c>
      <c r="AC72">
        <v>8335</v>
      </c>
      <c r="AD72" s="9">
        <f ca="1">Sheet1!H72</f>
        <v>5</v>
      </c>
      <c r="AE72">
        <v>5</v>
      </c>
      <c r="AF72">
        <v>5</v>
      </c>
      <c r="AG72">
        <v>5</v>
      </c>
      <c r="AH72">
        <v>5</v>
      </c>
      <c r="AI72">
        <v>5</v>
      </c>
      <c r="AJ72" s="13">
        <f>Sheet1!J72</f>
        <v>0</v>
      </c>
      <c r="AK72">
        <v>0</v>
      </c>
      <c r="AL72">
        <v>0</v>
      </c>
      <c r="AM72">
        <v>0</v>
      </c>
      <c r="AN72">
        <v>0</v>
      </c>
      <c r="AO72">
        <v>0</v>
      </c>
    </row>
    <row r="73" spans="1:41" x14ac:dyDescent="0.4">
      <c r="A73" s="21">
        <v>1026981092</v>
      </c>
      <c r="B73" t="s">
        <v>553</v>
      </c>
      <c r="D73" s="21">
        <f ca="1">IFERROR(IF(Sheet1!AC73&gt;0,SMALL(INDIRECT(Sheet2!$W$2&amp;"F"&amp;Sheet2!$B73&amp;":F"&amp;Sheet2!$D73),Sheet1!AC73),IF(G73="",MAX(MAX(Sheet1!U73,IFERROR(AVERAGE(F73:J73),0)),AVERAGE(INDIRECT(Sheet2!$W$2&amp;"F"&amp;Sheet2!B73&amp;":F"&amp;Sheet2!$D73))),IF(Sheet1!U73&lt;F73,AVERAGE(F73:J73),""))),"")</f>
        <v>5265.1111111111113</v>
      </c>
      <c r="E73" s="21"/>
      <c r="F73" s="21"/>
      <c r="G73" s="21"/>
      <c r="H73" s="21"/>
      <c r="I73" s="21"/>
      <c r="J73" s="21"/>
      <c r="K73" s="5"/>
      <c r="L73" s="22">
        <v>28</v>
      </c>
      <c r="M73">
        <v>30</v>
      </c>
      <c r="N73">
        <v>27</v>
      </c>
      <c r="O73">
        <v>25</v>
      </c>
      <c r="P73">
        <v>26</v>
      </c>
      <c r="Q73">
        <v>28</v>
      </c>
      <c r="X73" s="13">
        <f ca="1">Sheet3!L73</f>
        <v>6116</v>
      </c>
      <c r="Y73">
        <v>6266</v>
      </c>
      <c r="Z73">
        <v>6266</v>
      </c>
      <c r="AA73">
        <v>6266</v>
      </c>
      <c r="AB73">
        <v>6119</v>
      </c>
      <c r="AC73">
        <v>6116</v>
      </c>
      <c r="AD73" s="9">
        <f ca="1">Sheet1!H73</f>
        <v>9</v>
      </c>
      <c r="AE73">
        <v>10</v>
      </c>
      <c r="AF73">
        <v>10</v>
      </c>
      <c r="AG73">
        <v>10</v>
      </c>
      <c r="AH73">
        <v>9</v>
      </c>
      <c r="AI73">
        <v>9</v>
      </c>
      <c r="AJ73" s="13">
        <f>Sheet1!J73</f>
        <v>0</v>
      </c>
      <c r="AK73">
        <v>1</v>
      </c>
      <c r="AL73">
        <v>0</v>
      </c>
      <c r="AM73">
        <v>0</v>
      </c>
      <c r="AN73">
        <v>0</v>
      </c>
      <c r="AO73">
        <v>0</v>
      </c>
    </row>
    <row r="74" spans="1:41" x14ac:dyDescent="0.4">
      <c r="A74" s="21">
        <v>1026981093</v>
      </c>
      <c r="B74" t="s">
        <v>554</v>
      </c>
      <c r="D74" s="21">
        <f ca="1">IFERROR(IF(Sheet1!AC74&gt;0,SMALL(INDIRECT(Sheet2!$W$2&amp;"F"&amp;Sheet2!$B74&amp;":F"&amp;Sheet2!$D74),Sheet1!AC74),IF(G74="",MAX(MAX(Sheet1!U74,IFERROR(AVERAGE(F74:J74),0)),AVERAGE(INDIRECT(Sheet2!$W$2&amp;"F"&amp;Sheet2!B74&amp;":F"&amp;Sheet2!$D74))),IF(Sheet1!U74&lt;F74,AVERAGE(F74:J74),""))),"")</f>
        <v>6750.916666666667</v>
      </c>
      <c r="E74" s="21"/>
      <c r="F74" s="21"/>
      <c r="G74" s="21"/>
      <c r="H74" s="21"/>
      <c r="I74" s="21"/>
      <c r="J74" s="21"/>
      <c r="K74" s="5"/>
      <c r="L74" s="22">
        <v>25</v>
      </c>
      <c r="M74">
        <v>27</v>
      </c>
      <c r="N74">
        <v>29</v>
      </c>
      <c r="O74">
        <v>34</v>
      </c>
      <c r="P74">
        <v>36</v>
      </c>
      <c r="Q74">
        <v>25</v>
      </c>
      <c r="X74" s="13">
        <f ca="1">Sheet3!L74</f>
        <v>7748</v>
      </c>
      <c r="Y74">
        <v>7761</v>
      </c>
      <c r="Z74">
        <v>7748</v>
      </c>
      <c r="AA74">
        <v>7748</v>
      </c>
      <c r="AB74">
        <v>7761</v>
      </c>
      <c r="AC74">
        <v>7748</v>
      </c>
      <c r="AD74" s="9">
        <f ca="1">Sheet1!H74</f>
        <v>12</v>
      </c>
      <c r="AE74">
        <v>11</v>
      </c>
      <c r="AF74">
        <v>12</v>
      </c>
      <c r="AG74">
        <v>12</v>
      </c>
      <c r="AH74">
        <v>11</v>
      </c>
      <c r="AI74">
        <v>12</v>
      </c>
      <c r="AJ74" s="13">
        <f>Sheet1!J74</f>
        <v>0</v>
      </c>
      <c r="AK74">
        <v>0</v>
      </c>
      <c r="AL74">
        <v>0</v>
      </c>
      <c r="AM74">
        <v>0</v>
      </c>
      <c r="AN74">
        <v>0</v>
      </c>
      <c r="AO74">
        <v>0</v>
      </c>
    </row>
    <row r="75" spans="1:41" x14ac:dyDescent="0.4">
      <c r="A75" s="21">
        <v>1026981095</v>
      </c>
      <c r="B75" t="s">
        <v>555</v>
      </c>
      <c r="D75" s="21">
        <f ca="1">IFERROR(IF(Sheet1!AC75&gt;0,SMALL(INDIRECT(Sheet2!$W$2&amp;"F"&amp;Sheet2!$B75&amp;":F"&amp;Sheet2!$D75),Sheet1!AC75),IF(G75="",MAX(MAX(Sheet1!U75,IFERROR(AVERAGE(F75:J75),0)),AVERAGE(INDIRECT(Sheet2!$W$2&amp;"F"&amp;Sheet2!B75&amp;":F"&amp;Sheet2!$D75))),IF(Sheet1!U75&lt;F75,AVERAGE(F75:J75),""))),"")</f>
        <v>3635.5555555555557</v>
      </c>
      <c r="E75" s="21"/>
      <c r="F75" s="21"/>
      <c r="G75" s="21"/>
      <c r="H75" s="21"/>
      <c r="I75" s="21"/>
      <c r="J75" s="21"/>
      <c r="K75" s="5"/>
      <c r="L75" s="22">
        <v>117</v>
      </c>
      <c r="M75">
        <v>89</v>
      </c>
      <c r="N75">
        <v>95</v>
      </c>
      <c r="O75">
        <v>95</v>
      </c>
      <c r="P75">
        <v>135</v>
      </c>
      <c r="Q75">
        <v>117</v>
      </c>
      <c r="X75" s="13">
        <f ca="1">Sheet3!L75</f>
        <v>4325</v>
      </c>
      <c r="Y75">
        <v>4348</v>
      </c>
      <c r="Z75">
        <v>4348</v>
      </c>
      <c r="AA75">
        <v>4325</v>
      </c>
      <c r="AB75">
        <v>4325</v>
      </c>
      <c r="AC75">
        <v>4325</v>
      </c>
      <c r="AD75" s="9">
        <f ca="1">Sheet1!H75</f>
        <v>9</v>
      </c>
      <c r="AE75">
        <v>10</v>
      </c>
      <c r="AF75">
        <v>10</v>
      </c>
      <c r="AG75">
        <v>9</v>
      </c>
      <c r="AH75">
        <v>9</v>
      </c>
      <c r="AI75">
        <v>9</v>
      </c>
      <c r="AJ75" s="13">
        <f>Sheet1!J75</f>
        <v>0</v>
      </c>
      <c r="AK75">
        <v>0</v>
      </c>
      <c r="AL75">
        <v>0</v>
      </c>
      <c r="AM75">
        <v>0</v>
      </c>
      <c r="AN75">
        <v>0</v>
      </c>
      <c r="AO75">
        <v>0</v>
      </c>
    </row>
    <row r="76" spans="1:41" x14ac:dyDescent="0.4">
      <c r="A76" s="21">
        <v>1026981094</v>
      </c>
      <c r="B76" t="s">
        <v>556</v>
      </c>
      <c r="D76" s="21">
        <f ca="1">IFERROR(IF(Sheet1!AC76&gt;0,SMALL(INDIRECT(Sheet2!$W$2&amp;"F"&amp;Sheet2!$B76&amp;":F"&amp;Sheet2!$D76),Sheet1!AC76),IF(G76="",MAX(MAX(Sheet1!U76,IFERROR(AVERAGE(F76:J76),0)),AVERAGE(INDIRECT(Sheet2!$W$2&amp;"F"&amp;Sheet2!B76&amp;":F"&amp;Sheet2!$D76))),IF(Sheet1!U76&lt;F76,AVERAGE(F76:J76),""))),"")</f>
        <v>3940</v>
      </c>
      <c r="E76" s="21"/>
      <c r="F76" s="21"/>
      <c r="G76" s="21"/>
      <c r="H76" s="21"/>
      <c r="I76" s="21"/>
      <c r="J76" s="21"/>
      <c r="K76" s="5"/>
      <c r="L76" s="22">
        <v>54</v>
      </c>
      <c r="M76">
        <v>43</v>
      </c>
      <c r="N76">
        <v>50</v>
      </c>
      <c r="O76">
        <v>54</v>
      </c>
      <c r="P76">
        <v>53</v>
      </c>
      <c r="Q76">
        <v>54</v>
      </c>
      <c r="X76" s="13">
        <f ca="1">Sheet3!L76</f>
        <v>5209</v>
      </c>
      <c r="Y76">
        <v>5209</v>
      </c>
      <c r="Z76">
        <v>5209</v>
      </c>
      <c r="AA76">
        <v>5209</v>
      </c>
      <c r="AB76">
        <v>5212</v>
      </c>
      <c r="AC76">
        <v>5209</v>
      </c>
      <c r="AD76" s="9">
        <f ca="1">Sheet1!H76</f>
        <v>8</v>
      </c>
      <c r="AE76">
        <v>8</v>
      </c>
      <c r="AF76">
        <v>8</v>
      </c>
      <c r="AG76">
        <v>8</v>
      </c>
      <c r="AH76">
        <v>8</v>
      </c>
      <c r="AI76">
        <v>8</v>
      </c>
      <c r="AJ76" s="13">
        <f>Sheet1!J76</f>
        <v>0</v>
      </c>
      <c r="AK76">
        <v>0</v>
      </c>
      <c r="AL76">
        <v>0</v>
      </c>
      <c r="AM76">
        <v>0</v>
      </c>
      <c r="AN76">
        <v>0</v>
      </c>
      <c r="AO76">
        <v>0</v>
      </c>
    </row>
    <row r="77" spans="1:41" x14ac:dyDescent="0.4">
      <c r="A77" s="21">
        <v>1026981096</v>
      </c>
      <c r="B77" t="s">
        <v>557</v>
      </c>
      <c r="D77" s="21">
        <f ca="1">IFERROR(IF(Sheet1!AC77&gt;0,SMALL(INDIRECT(Sheet2!$W$2&amp;"F"&amp;Sheet2!$B77&amp;":F"&amp;Sheet2!$D77),Sheet1!AC77),IF(G77="",MAX(MAX(Sheet1!U77,IFERROR(AVERAGE(F77:J77),0)),AVERAGE(INDIRECT(Sheet2!$W$2&amp;"F"&amp;Sheet2!B77&amp;":F"&amp;Sheet2!$D77))),IF(Sheet1!U77&lt;F77,AVERAGE(F77:J77),""))),"")</f>
        <v>4246.666666666667</v>
      </c>
      <c r="E77" s="21"/>
      <c r="F77" s="21"/>
      <c r="G77" s="21"/>
      <c r="H77" s="21"/>
      <c r="I77" s="21"/>
      <c r="J77" s="21"/>
      <c r="K77" s="5"/>
      <c r="L77" s="22">
        <v>72</v>
      </c>
      <c r="M77">
        <v>52</v>
      </c>
      <c r="N77">
        <v>71</v>
      </c>
      <c r="O77">
        <v>95</v>
      </c>
      <c r="P77">
        <v>81</v>
      </c>
      <c r="Q77">
        <v>72</v>
      </c>
      <c r="X77" s="13">
        <f ca="1">Sheet3!L77</f>
        <v>4996</v>
      </c>
      <c r="Y77">
        <v>4996</v>
      </c>
      <c r="Z77">
        <v>4996</v>
      </c>
      <c r="AA77">
        <v>4996</v>
      </c>
      <c r="AB77">
        <v>4996</v>
      </c>
      <c r="AC77">
        <v>4996</v>
      </c>
      <c r="AD77" s="9">
        <f ca="1">Sheet1!H77</f>
        <v>9</v>
      </c>
      <c r="AE77">
        <v>9</v>
      </c>
      <c r="AF77">
        <v>9</v>
      </c>
      <c r="AG77">
        <v>9</v>
      </c>
      <c r="AH77">
        <v>9</v>
      </c>
      <c r="AI77">
        <v>9</v>
      </c>
      <c r="AJ77" s="13">
        <f>Sheet1!J77</f>
        <v>0</v>
      </c>
      <c r="AK77">
        <v>0</v>
      </c>
      <c r="AL77">
        <v>0</v>
      </c>
      <c r="AM77">
        <v>0</v>
      </c>
      <c r="AN77">
        <v>0</v>
      </c>
      <c r="AO77">
        <v>0</v>
      </c>
    </row>
    <row r="78" spans="1:41" x14ac:dyDescent="0.4">
      <c r="A78" s="21">
        <v>1026981097</v>
      </c>
      <c r="B78" t="s">
        <v>558</v>
      </c>
      <c r="D78" s="21">
        <f ca="1">IFERROR(IF(Sheet1!AC78&gt;0,SMALL(INDIRECT(Sheet2!$W$2&amp;"F"&amp;Sheet2!$B78&amp;":F"&amp;Sheet2!$D78),Sheet1!AC78),IF(G78="",MAX(MAX(Sheet1!U78,IFERROR(AVERAGE(F78:J78),0)),AVERAGE(INDIRECT(Sheet2!$W$2&amp;"F"&amp;Sheet2!B78&amp;":F"&amp;Sheet2!$D78))),IF(Sheet1!U78&lt;F78,AVERAGE(F78:J78),""))),"")</f>
        <v>6657.2857142857147</v>
      </c>
      <c r="E78" s="21"/>
      <c r="F78" s="21"/>
      <c r="G78" s="21"/>
      <c r="H78" s="21"/>
      <c r="I78" s="21"/>
      <c r="J78" s="21"/>
      <c r="K78" s="5"/>
      <c r="L78" s="22">
        <v>117</v>
      </c>
      <c r="M78">
        <v>89</v>
      </c>
      <c r="N78">
        <v>123</v>
      </c>
      <c r="O78">
        <v>95</v>
      </c>
      <c r="P78">
        <v>135</v>
      </c>
      <c r="Q78">
        <v>117</v>
      </c>
      <c r="X78" s="13">
        <f ca="1">Sheet3!L78</f>
        <v>8195</v>
      </c>
      <c r="Y78">
        <v>8195</v>
      </c>
      <c r="Z78">
        <v>8195</v>
      </c>
      <c r="AA78">
        <v>8195</v>
      </c>
      <c r="AB78">
        <v>8195</v>
      </c>
      <c r="AC78">
        <v>8195</v>
      </c>
      <c r="AD78" s="9">
        <f ca="1">Sheet1!H78</f>
        <v>7</v>
      </c>
      <c r="AE78">
        <v>7</v>
      </c>
      <c r="AF78">
        <v>7</v>
      </c>
      <c r="AG78">
        <v>7</v>
      </c>
      <c r="AH78">
        <v>7</v>
      </c>
      <c r="AI78">
        <v>7</v>
      </c>
      <c r="AJ78" s="13">
        <f>Sheet1!J78</f>
        <v>0</v>
      </c>
      <c r="AK78">
        <v>0</v>
      </c>
      <c r="AL78">
        <v>0</v>
      </c>
      <c r="AM78">
        <v>0</v>
      </c>
      <c r="AN78">
        <v>0</v>
      </c>
      <c r="AO78">
        <v>0</v>
      </c>
    </row>
    <row r="79" spans="1:41" x14ac:dyDescent="0.4">
      <c r="A79" s="21">
        <v>1026981099</v>
      </c>
      <c r="B79" t="s">
        <v>559</v>
      </c>
      <c r="D79" s="21">
        <f ca="1">IFERROR(IF(Sheet1!AC79&gt;0,SMALL(INDIRECT(Sheet2!$W$2&amp;"F"&amp;Sheet2!$B79&amp;":F"&amp;Sheet2!$D79),Sheet1!AC79),IF(G79="",MAX(MAX(Sheet1!U79,IFERROR(AVERAGE(F79:J79),0)),AVERAGE(INDIRECT(Sheet2!$W$2&amp;"F"&amp;Sheet2!B79&amp;":F"&amp;Sheet2!$D79))),IF(Sheet1!U79&lt;F79,AVERAGE(F79:J79),""))),"")</f>
        <v>6653.666666666667</v>
      </c>
      <c r="E79" s="21"/>
      <c r="F79" s="21"/>
      <c r="G79" s="21"/>
      <c r="H79" s="21"/>
      <c r="I79" s="21"/>
      <c r="J79" s="21"/>
      <c r="K79" s="5"/>
      <c r="L79" s="22">
        <v>9</v>
      </c>
      <c r="M79">
        <v>12</v>
      </c>
      <c r="N79">
        <v>14</v>
      </c>
      <c r="O79">
        <v>11</v>
      </c>
      <c r="P79">
        <v>11</v>
      </c>
      <c r="Q79">
        <v>9</v>
      </c>
      <c r="X79" s="13">
        <f ca="1">Sheet3!L79</f>
        <v>7641</v>
      </c>
      <c r="Y79">
        <v>7631</v>
      </c>
      <c r="Z79">
        <v>7631</v>
      </c>
      <c r="AA79">
        <v>7631</v>
      </c>
      <c r="AB79">
        <v>7631</v>
      </c>
      <c r="AC79">
        <v>7641</v>
      </c>
      <c r="AD79" s="9">
        <f ca="1">Sheet1!H79</f>
        <v>12</v>
      </c>
      <c r="AE79">
        <v>13</v>
      </c>
      <c r="AF79">
        <v>13</v>
      </c>
      <c r="AG79">
        <v>13</v>
      </c>
      <c r="AH79">
        <v>13</v>
      </c>
      <c r="AI79">
        <v>12</v>
      </c>
      <c r="AJ79" s="13">
        <f>Sheet1!J79</f>
        <v>0</v>
      </c>
      <c r="AK79">
        <v>0</v>
      </c>
      <c r="AL79">
        <v>0</v>
      </c>
      <c r="AM79">
        <v>0</v>
      </c>
      <c r="AN79">
        <v>0</v>
      </c>
      <c r="AO79">
        <v>0</v>
      </c>
    </row>
    <row r="80" spans="1:41" x14ac:dyDescent="0.4">
      <c r="A80" s="21">
        <v>1026981100</v>
      </c>
      <c r="B80" t="s">
        <v>560</v>
      </c>
      <c r="D80" s="21">
        <f ca="1">IFERROR(IF(Sheet1!AC80&gt;0,SMALL(INDIRECT(Sheet2!$W$2&amp;"F"&amp;Sheet2!$B80&amp;":F"&amp;Sheet2!$D80),Sheet1!AC80),IF(G80="",MAX(MAX(Sheet1!U80,IFERROR(AVERAGE(F80:J80),0)),AVERAGE(INDIRECT(Sheet2!$W$2&amp;"F"&amp;Sheet2!B80&amp;":F"&amp;Sheet2!$D80))),IF(Sheet1!U80&lt;F80,AVERAGE(F80:J80),""))),"")</f>
        <v>7409.916666666667</v>
      </c>
      <c r="E80" s="21"/>
      <c r="F80" s="21"/>
      <c r="G80" s="21"/>
      <c r="H80" s="21"/>
      <c r="I80" s="21"/>
      <c r="J80" s="21"/>
      <c r="K80" s="5"/>
      <c r="L80" s="22">
        <v>22</v>
      </c>
      <c r="M80">
        <v>52</v>
      </c>
      <c r="N80">
        <v>35</v>
      </c>
      <c r="O80">
        <v>26</v>
      </c>
      <c r="P80">
        <v>21</v>
      </c>
      <c r="Q80">
        <v>22</v>
      </c>
      <c r="X80" s="13">
        <f ca="1">Sheet3!L80</f>
        <v>9022</v>
      </c>
      <c r="Y80">
        <v>9148</v>
      </c>
      <c r="Z80">
        <v>9148</v>
      </c>
      <c r="AA80">
        <v>9148</v>
      </c>
      <c r="AB80">
        <v>9022</v>
      </c>
      <c r="AC80">
        <v>9022</v>
      </c>
      <c r="AD80" s="9">
        <f ca="1">Sheet1!H80</f>
        <v>12</v>
      </c>
      <c r="AE80">
        <v>12</v>
      </c>
      <c r="AF80">
        <v>12</v>
      </c>
      <c r="AG80">
        <v>12</v>
      </c>
      <c r="AH80">
        <v>12</v>
      </c>
      <c r="AI80">
        <v>12</v>
      </c>
      <c r="AJ80" s="13">
        <f>Sheet1!J80</f>
        <v>0</v>
      </c>
      <c r="AK80">
        <v>0</v>
      </c>
      <c r="AL80">
        <v>0</v>
      </c>
      <c r="AM80">
        <v>0</v>
      </c>
      <c r="AN80">
        <v>0</v>
      </c>
      <c r="AO80">
        <v>0</v>
      </c>
    </row>
    <row r="81" spans="1:41" x14ac:dyDescent="0.4">
      <c r="A81" s="21">
        <v>1026981101</v>
      </c>
      <c r="B81" t="s">
        <v>561</v>
      </c>
      <c r="D81" s="21">
        <f ca="1">IFERROR(IF(Sheet1!AC81&gt;0,SMALL(INDIRECT(Sheet2!$W$2&amp;"F"&amp;Sheet2!$B81&amp;":F"&amp;Sheet2!$D81),Sheet1!AC81),IF(G81="",MAX(MAX(Sheet1!U81,IFERROR(AVERAGE(F81:J81),0)),AVERAGE(INDIRECT(Sheet2!$W$2&amp;"F"&amp;Sheet2!B81&amp;":F"&amp;Sheet2!$D81))),IF(Sheet1!U81&lt;F81,AVERAGE(F81:J81),""))),"")</f>
        <v>10280</v>
      </c>
      <c r="E81" s="21"/>
      <c r="F81" s="21"/>
      <c r="G81" s="21"/>
      <c r="H81" s="21"/>
      <c r="I81" s="21"/>
      <c r="J81" s="21"/>
      <c r="K81" s="5"/>
      <c r="L81" s="22">
        <v>36</v>
      </c>
      <c r="M81">
        <v>35</v>
      </c>
      <c r="N81">
        <v>37</v>
      </c>
      <c r="O81">
        <v>38</v>
      </c>
      <c r="P81">
        <v>39</v>
      </c>
      <c r="Q81">
        <v>36</v>
      </c>
      <c r="X81" s="13">
        <f ca="1">Sheet3!L81</f>
        <v>12176</v>
      </c>
      <c r="Y81">
        <v>12176</v>
      </c>
      <c r="Z81">
        <v>12176</v>
      </c>
      <c r="AA81">
        <v>12176</v>
      </c>
      <c r="AB81">
        <v>12176</v>
      </c>
      <c r="AC81">
        <v>12176</v>
      </c>
      <c r="AD81" s="9">
        <f ca="1">Sheet1!H81</f>
        <v>1</v>
      </c>
      <c r="AE81">
        <v>1</v>
      </c>
      <c r="AF81">
        <v>1</v>
      </c>
      <c r="AG81">
        <v>1</v>
      </c>
      <c r="AH81">
        <v>1</v>
      </c>
      <c r="AI81">
        <v>1</v>
      </c>
      <c r="AJ81" s="13">
        <f>Sheet1!J81</f>
        <v>0</v>
      </c>
      <c r="AK81">
        <v>0</v>
      </c>
      <c r="AL81">
        <v>0</v>
      </c>
      <c r="AM81">
        <v>0</v>
      </c>
      <c r="AN81">
        <v>0</v>
      </c>
      <c r="AO81">
        <v>0</v>
      </c>
    </row>
    <row r="82" spans="1:41" x14ac:dyDescent="0.4">
      <c r="A82" s="21">
        <v>1026981102</v>
      </c>
      <c r="B82" t="s">
        <v>562</v>
      </c>
      <c r="D82" s="21">
        <f ca="1">IFERROR(IF(Sheet1!AC82&gt;0,SMALL(INDIRECT(Sheet2!$W$2&amp;"F"&amp;Sheet2!$B82&amp;":F"&amp;Sheet2!$D82),Sheet1!AC82),IF(G82="",MAX(MAX(Sheet1!U82,IFERROR(AVERAGE(F82:J82),0)),AVERAGE(INDIRECT(Sheet2!$W$2&amp;"F"&amp;Sheet2!B82&amp;":F"&amp;Sheet2!$D82))),IF(Sheet1!U82&lt;F82,AVERAGE(F82:J82),""))),"")</f>
        <v>8502.0909090909099</v>
      </c>
      <c r="E82" s="21"/>
      <c r="F82" s="21"/>
      <c r="G82" s="21"/>
      <c r="H82" s="21"/>
      <c r="I82" s="21"/>
      <c r="J82" s="21"/>
      <c r="K82" s="5"/>
      <c r="L82" s="22">
        <v>4</v>
      </c>
      <c r="M82">
        <v>8</v>
      </c>
      <c r="N82">
        <v>7</v>
      </c>
      <c r="O82">
        <v>7</v>
      </c>
      <c r="P82">
        <v>5</v>
      </c>
      <c r="Q82">
        <v>4</v>
      </c>
      <c r="X82" s="13">
        <f ca="1">Sheet3!L82</f>
        <v>9673</v>
      </c>
      <c r="Y82">
        <v>9593</v>
      </c>
      <c r="Z82">
        <v>9621</v>
      </c>
      <c r="AA82">
        <v>9621</v>
      </c>
      <c r="AB82">
        <v>9648</v>
      </c>
      <c r="AC82">
        <v>9673</v>
      </c>
      <c r="AD82" s="9">
        <f ca="1">Sheet1!H82</f>
        <v>11</v>
      </c>
      <c r="AE82">
        <v>11</v>
      </c>
      <c r="AF82">
        <v>12</v>
      </c>
      <c r="AG82">
        <v>12</v>
      </c>
      <c r="AH82">
        <v>10</v>
      </c>
      <c r="AI82">
        <v>11</v>
      </c>
      <c r="AJ82" s="13">
        <f>Sheet1!J82</f>
        <v>0</v>
      </c>
      <c r="AK82">
        <v>0</v>
      </c>
      <c r="AL82">
        <v>0</v>
      </c>
      <c r="AM82">
        <v>0</v>
      </c>
      <c r="AN82">
        <v>0</v>
      </c>
      <c r="AO82">
        <v>0</v>
      </c>
    </row>
    <row r="83" spans="1:41" x14ac:dyDescent="0.4">
      <c r="A83" s="21">
        <v>1026981103</v>
      </c>
      <c r="B83" t="s">
        <v>563</v>
      </c>
      <c r="D83" s="21">
        <f ca="1">IFERROR(IF(Sheet1!AC83&gt;0,SMALL(INDIRECT(Sheet2!$W$2&amp;"F"&amp;Sheet2!$B83&amp;":F"&amp;Sheet2!$D83),Sheet1!AC83),IF(G83="",MAX(MAX(Sheet1!U83,IFERROR(AVERAGE(F83:J83),0)),AVERAGE(INDIRECT(Sheet2!$W$2&amp;"F"&amp;Sheet2!B83&amp;":F"&amp;Sheet2!$D83))),IF(Sheet1!U83&lt;F83,AVERAGE(F83:J83),""))),"")</f>
        <v>4361.75</v>
      </c>
      <c r="E83" s="21"/>
      <c r="F83" s="21"/>
      <c r="G83" s="21"/>
      <c r="H83" s="21"/>
      <c r="I83" s="21"/>
      <c r="J83" s="21"/>
      <c r="K83" s="5"/>
      <c r="L83" s="22">
        <v>62</v>
      </c>
      <c r="M83">
        <v>61</v>
      </c>
      <c r="N83">
        <v>95</v>
      </c>
      <c r="O83">
        <v>126</v>
      </c>
      <c r="P83">
        <v>70</v>
      </c>
      <c r="Q83">
        <v>62</v>
      </c>
      <c r="X83" s="13">
        <f ca="1">Sheet3!L83</f>
        <v>5123</v>
      </c>
      <c r="Y83">
        <v>5080</v>
      </c>
      <c r="Z83">
        <v>5080</v>
      </c>
      <c r="AA83">
        <v>5123</v>
      </c>
      <c r="AB83">
        <v>5123</v>
      </c>
      <c r="AC83">
        <v>5123</v>
      </c>
      <c r="AD83" s="9">
        <f ca="1">Sheet1!H83</f>
        <v>8</v>
      </c>
      <c r="AE83">
        <v>9</v>
      </c>
      <c r="AF83">
        <v>9</v>
      </c>
      <c r="AG83">
        <v>8</v>
      </c>
      <c r="AH83">
        <v>8</v>
      </c>
      <c r="AI83">
        <v>8</v>
      </c>
      <c r="AJ83" s="13">
        <f>Sheet1!J83</f>
        <v>0</v>
      </c>
      <c r="AK83">
        <v>0</v>
      </c>
      <c r="AL83">
        <v>0</v>
      </c>
      <c r="AM83">
        <v>0</v>
      </c>
      <c r="AN83">
        <v>0</v>
      </c>
      <c r="AO83">
        <v>0</v>
      </c>
    </row>
    <row r="84" spans="1:41" x14ac:dyDescent="0.4">
      <c r="A84" s="21">
        <v>1026981104</v>
      </c>
      <c r="B84" t="s">
        <v>564</v>
      </c>
      <c r="D84" s="21">
        <f ca="1">IFERROR(IF(Sheet1!AC84&gt;0,SMALL(INDIRECT(Sheet2!$W$2&amp;"F"&amp;Sheet2!$B84&amp;":F"&amp;Sheet2!$D84),Sheet1!AC84),IF(G84="",MAX(MAX(Sheet1!U84,IFERROR(AVERAGE(F84:J84),0)),AVERAGE(INDIRECT(Sheet2!$W$2&amp;"F"&amp;Sheet2!B84&amp;":F"&amp;Sheet2!$D84))),IF(Sheet1!U84&lt;F84,AVERAGE(F84:J84),""))),"")</f>
        <v>8457.75</v>
      </c>
      <c r="E84" s="21"/>
      <c r="F84" s="21"/>
      <c r="G84" s="21"/>
      <c r="H84" s="21"/>
      <c r="I84" s="21"/>
      <c r="J84" s="21"/>
      <c r="K84" s="5"/>
      <c r="L84" s="22">
        <v>1</v>
      </c>
      <c r="M84">
        <v>3</v>
      </c>
      <c r="N84">
        <v>2</v>
      </c>
      <c r="O84">
        <v>1</v>
      </c>
      <c r="P84">
        <v>1</v>
      </c>
      <c r="Q84">
        <v>1</v>
      </c>
      <c r="X84" s="13">
        <f ca="1">Sheet3!L84</f>
        <v>9624</v>
      </c>
      <c r="Y84">
        <v>11185</v>
      </c>
      <c r="Z84">
        <v>10119</v>
      </c>
      <c r="AA84">
        <v>10042</v>
      </c>
      <c r="AB84">
        <v>9725</v>
      </c>
      <c r="AC84">
        <v>9624</v>
      </c>
      <c r="AD84" s="9">
        <f ca="1">Sheet1!H84</f>
        <v>4</v>
      </c>
      <c r="AE84">
        <v>6</v>
      </c>
      <c r="AF84">
        <v>7</v>
      </c>
      <c r="AG84">
        <v>7</v>
      </c>
      <c r="AH84">
        <v>5</v>
      </c>
      <c r="AI84">
        <v>4</v>
      </c>
      <c r="AJ84" s="13">
        <f>Sheet1!J84</f>
        <v>0</v>
      </c>
      <c r="AK84">
        <v>0</v>
      </c>
      <c r="AL84">
        <v>0</v>
      </c>
      <c r="AM84">
        <v>0</v>
      </c>
      <c r="AN84">
        <v>0</v>
      </c>
      <c r="AO84">
        <v>0</v>
      </c>
    </row>
    <row r="85" spans="1:41" x14ac:dyDescent="0.4">
      <c r="A85" s="21">
        <v>1026981105</v>
      </c>
      <c r="B85" t="s">
        <v>565</v>
      </c>
      <c r="D85" s="21">
        <f ca="1">IFERROR(IF(Sheet1!AC85&gt;0,SMALL(INDIRECT(Sheet2!$W$2&amp;"F"&amp;Sheet2!$B85&amp;":F"&amp;Sheet2!$D85),Sheet1!AC85),IF(G85="",MAX(MAX(Sheet1!U85,IFERROR(AVERAGE(F85:J85),0)),AVERAGE(INDIRECT(Sheet2!$W$2&amp;"F"&amp;Sheet2!B85&amp;":F"&amp;Sheet2!$D85))),IF(Sheet1!U85&lt;F85,AVERAGE(F85:J85),""))),"")</f>
        <v>4708</v>
      </c>
      <c r="E85" s="21">
        <v>4640</v>
      </c>
      <c r="F85" s="21"/>
      <c r="G85" s="21"/>
      <c r="H85" s="21"/>
      <c r="I85" s="21"/>
      <c r="J85" s="21"/>
      <c r="K85" s="5"/>
      <c r="L85" s="22">
        <v>20</v>
      </c>
      <c r="M85">
        <v>43</v>
      </c>
      <c r="N85">
        <v>41</v>
      </c>
      <c r="O85">
        <v>40</v>
      </c>
      <c r="P85">
        <v>23</v>
      </c>
      <c r="Q85">
        <v>20</v>
      </c>
      <c r="X85" s="13">
        <f ca="1">Sheet3!L85</f>
        <v>5503</v>
      </c>
      <c r="Y85">
        <v>5481</v>
      </c>
      <c r="Z85">
        <v>5481</v>
      </c>
      <c r="AA85">
        <v>5481</v>
      </c>
      <c r="AB85">
        <v>5510</v>
      </c>
      <c r="AC85">
        <v>5503</v>
      </c>
      <c r="AD85" s="9">
        <f ca="1">Sheet1!H85</f>
        <v>8</v>
      </c>
      <c r="AE85">
        <v>8</v>
      </c>
      <c r="AF85">
        <v>8</v>
      </c>
      <c r="AG85">
        <v>8</v>
      </c>
      <c r="AH85">
        <v>9</v>
      </c>
      <c r="AI85">
        <v>8</v>
      </c>
      <c r="AJ85" s="13">
        <f>Sheet1!J85</f>
        <v>1</v>
      </c>
      <c r="AK85">
        <v>0</v>
      </c>
      <c r="AL85">
        <v>0</v>
      </c>
      <c r="AM85">
        <v>0</v>
      </c>
      <c r="AN85">
        <v>1</v>
      </c>
      <c r="AO85">
        <v>1</v>
      </c>
    </row>
    <row r="86" spans="1:41" x14ac:dyDescent="0.4">
      <c r="A86" s="21">
        <v>1026981106</v>
      </c>
      <c r="B86" t="s">
        <v>566</v>
      </c>
      <c r="D86" s="21" t="str">
        <f ca="1">IFERROR(IF(Sheet1!AC86&gt;0,SMALL(INDIRECT(Sheet2!$W$2&amp;"F"&amp;Sheet2!$B86&amp;":F"&amp;Sheet2!$D86),Sheet1!AC86),IF(G86="",MAX(MAX(Sheet1!U86,IFERROR(AVERAGE(F86:J86),0)),AVERAGE(INDIRECT(Sheet2!$W$2&amp;"F"&amp;Sheet2!B86&amp;":F"&amp;Sheet2!$D86))),IF(Sheet1!U86&lt;F86,AVERAGE(F86:J86),""))),"")</f>
        <v/>
      </c>
      <c r="E86" s="21"/>
      <c r="F86" s="21"/>
      <c r="G86" s="21"/>
      <c r="H86" s="21"/>
      <c r="I86" s="21"/>
      <c r="J86" s="21"/>
      <c r="K86" s="5"/>
      <c r="L86" s="22">
        <v>2</v>
      </c>
      <c r="M86">
        <v>1</v>
      </c>
      <c r="N86">
        <v>1</v>
      </c>
      <c r="O86">
        <v>2</v>
      </c>
      <c r="P86">
        <v>2</v>
      </c>
      <c r="Q86">
        <v>2</v>
      </c>
      <c r="X86" s="13">
        <f ca="1">Sheet3!L86</f>
        <v>13292</v>
      </c>
      <c r="Y86">
        <v>12943</v>
      </c>
      <c r="Z86">
        <v>12120</v>
      </c>
      <c r="AA86">
        <v>11297</v>
      </c>
      <c r="AB86">
        <v>12943</v>
      </c>
      <c r="AC86">
        <v>13292</v>
      </c>
      <c r="AD86" s="9">
        <f ca="1">Sheet1!H86</f>
        <v>0</v>
      </c>
      <c r="AE86">
        <v>2</v>
      </c>
      <c r="AF86">
        <v>2</v>
      </c>
      <c r="AG86">
        <v>1</v>
      </c>
      <c r="AH86">
        <v>2</v>
      </c>
      <c r="AI86">
        <v>0</v>
      </c>
      <c r="AJ86" s="13">
        <f>Sheet1!J86</f>
        <v>0</v>
      </c>
      <c r="AK86">
        <v>0</v>
      </c>
      <c r="AL86">
        <v>1</v>
      </c>
      <c r="AM86">
        <v>1</v>
      </c>
      <c r="AN86">
        <v>0</v>
      </c>
      <c r="AO86">
        <v>0</v>
      </c>
    </row>
    <row r="87" spans="1:41" x14ac:dyDescent="0.4">
      <c r="A87" s="21">
        <v>1026981107</v>
      </c>
      <c r="B87" t="s">
        <v>567</v>
      </c>
      <c r="D87" s="21">
        <f ca="1">IFERROR(IF(Sheet1!AC87&gt;0,SMALL(INDIRECT(Sheet2!$W$2&amp;"F"&amp;Sheet2!$B87&amp;":F"&amp;Sheet2!$D87),Sheet1!AC87),IF(G87="",MAX(MAX(Sheet1!U87,IFERROR(AVERAGE(F87:J87),0)),AVERAGE(INDIRECT(Sheet2!$W$2&amp;"F"&amp;Sheet2!B87&amp;":F"&amp;Sheet2!$D87))),IF(Sheet1!U87&lt;F87,AVERAGE(F87:J87),""))),"")</f>
        <v>4522</v>
      </c>
      <c r="E87" s="21"/>
      <c r="F87" s="21"/>
      <c r="G87" s="21"/>
      <c r="H87" s="21"/>
      <c r="I87" s="21"/>
      <c r="J87" s="21"/>
      <c r="K87" s="5"/>
      <c r="L87" s="22"/>
      <c r="M87">
        <v>148</v>
      </c>
      <c r="X87" s="13">
        <f ca="1">Sheet3!L87</f>
        <v>5299</v>
      </c>
      <c r="Y87">
        <v>5299</v>
      </c>
      <c r="Z87">
        <v>5299</v>
      </c>
      <c r="AA87">
        <v>5299</v>
      </c>
      <c r="AB87">
        <v>5299</v>
      </c>
      <c r="AC87">
        <v>5299</v>
      </c>
      <c r="AD87" s="9">
        <f ca="1">Sheet1!H87</f>
        <v>10</v>
      </c>
      <c r="AE87">
        <v>10</v>
      </c>
      <c r="AF87">
        <v>10</v>
      </c>
      <c r="AG87">
        <v>10</v>
      </c>
      <c r="AH87">
        <v>10</v>
      </c>
      <c r="AI87">
        <v>10</v>
      </c>
      <c r="AJ87" s="13">
        <f>Sheet1!J87</f>
        <v>0</v>
      </c>
      <c r="AK87">
        <v>0</v>
      </c>
      <c r="AL87">
        <v>0</v>
      </c>
      <c r="AM87">
        <v>0</v>
      </c>
      <c r="AN87">
        <v>0</v>
      </c>
      <c r="AO87">
        <v>0</v>
      </c>
    </row>
    <row r="88" spans="1:41" x14ac:dyDescent="0.4">
      <c r="A88" s="21">
        <v>1026981108</v>
      </c>
      <c r="B88" t="s">
        <v>568</v>
      </c>
      <c r="D88" s="21">
        <f ca="1">IFERROR(IF(Sheet1!AC88&gt;0,SMALL(INDIRECT(Sheet2!$W$2&amp;"F"&amp;Sheet2!$B88&amp;":F"&amp;Sheet2!$D88),Sheet1!AC88),IF(G88="",MAX(MAX(Sheet1!U88,IFERROR(AVERAGE(F88:J88),0)),AVERAGE(INDIRECT(Sheet2!$W$2&amp;"F"&amp;Sheet2!B88&amp;":F"&amp;Sheet2!$D88))),IF(Sheet1!U88&lt;F88,AVERAGE(F88:J88),""))),"")</f>
        <v>6832.083333333333</v>
      </c>
      <c r="E88" s="21"/>
      <c r="F88" s="21"/>
      <c r="G88" s="21"/>
      <c r="H88" s="21"/>
      <c r="I88" s="21"/>
      <c r="J88" s="21"/>
      <c r="K88" s="5"/>
      <c r="L88" s="22">
        <v>18</v>
      </c>
      <c r="M88">
        <v>21</v>
      </c>
      <c r="N88">
        <v>38</v>
      </c>
      <c r="O88">
        <v>29</v>
      </c>
      <c r="P88">
        <v>18</v>
      </c>
      <c r="Q88">
        <v>18</v>
      </c>
      <c r="X88" s="13">
        <f ca="1">Sheet3!L88</f>
        <v>7837</v>
      </c>
      <c r="Y88">
        <v>7797</v>
      </c>
      <c r="Z88">
        <v>7816</v>
      </c>
      <c r="AA88">
        <v>7816</v>
      </c>
      <c r="AB88">
        <v>7847</v>
      </c>
      <c r="AC88">
        <v>7837</v>
      </c>
      <c r="AD88" s="9">
        <f ca="1">Sheet1!H88</f>
        <v>12</v>
      </c>
      <c r="AE88">
        <v>12</v>
      </c>
      <c r="AF88">
        <v>13</v>
      </c>
      <c r="AG88">
        <v>13</v>
      </c>
      <c r="AH88">
        <v>11</v>
      </c>
      <c r="AI88">
        <v>12</v>
      </c>
      <c r="AJ88" s="13">
        <f>Sheet1!J88</f>
        <v>0</v>
      </c>
      <c r="AK88">
        <v>0</v>
      </c>
      <c r="AL88">
        <v>0</v>
      </c>
      <c r="AM88">
        <v>0</v>
      </c>
      <c r="AN88">
        <v>0</v>
      </c>
      <c r="AO88">
        <v>0</v>
      </c>
    </row>
    <row r="89" spans="1:41" x14ac:dyDescent="0.4">
      <c r="A89" s="21">
        <v>1026981109</v>
      </c>
      <c r="B89" t="s">
        <v>569</v>
      </c>
      <c r="D89" s="21">
        <f ca="1">IFERROR(IF(Sheet1!AC89&gt;0,SMALL(INDIRECT(Sheet2!$W$2&amp;"F"&amp;Sheet2!$B89&amp;":F"&amp;Sheet2!$D89),Sheet1!AC89),IF(G89="",MAX(MAX(Sheet1!U89,IFERROR(AVERAGE(F89:J89),0)),AVERAGE(INDIRECT(Sheet2!$W$2&amp;"F"&amp;Sheet2!B89&amp;":F"&amp;Sheet2!$D89))),IF(Sheet1!U89&lt;F89,AVERAGE(F89:J89),""))),"")</f>
        <v>3670.909090909091</v>
      </c>
      <c r="E89" s="21"/>
      <c r="F89" s="21"/>
      <c r="G89" s="21"/>
      <c r="H89" s="21"/>
      <c r="I89" s="21"/>
      <c r="J89" s="21"/>
      <c r="K89" s="5"/>
      <c r="L89" s="22"/>
      <c r="M89">
        <v>148</v>
      </c>
      <c r="X89" s="13">
        <f ca="1">Sheet3!L89</f>
        <v>4364</v>
      </c>
      <c r="Y89">
        <v>4364</v>
      </c>
      <c r="Z89">
        <v>4364</v>
      </c>
      <c r="AA89">
        <v>4364</v>
      </c>
      <c r="AB89">
        <v>4364</v>
      </c>
      <c r="AC89">
        <v>4364</v>
      </c>
      <c r="AD89" s="9">
        <f ca="1">Sheet1!H89</f>
        <v>11</v>
      </c>
      <c r="AE89">
        <v>11</v>
      </c>
      <c r="AF89">
        <v>11</v>
      </c>
      <c r="AG89">
        <v>11</v>
      </c>
      <c r="AH89">
        <v>11</v>
      </c>
      <c r="AI89">
        <v>11</v>
      </c>
      <c r="AJ89" s="13">
        <f>Sheet1!J89</f>
        <v>0</v>
      </c>
      <c r="AK89">
        <v>0</v>
      </c>
      <c r="AL89">
        <v>0</v>
      </c>
      <c r="AM89">
        <v>0</v>
      </c>
      <c r="AN89">
        <v>0</v>
      </c>
      <c r="AO89">
        <v>0</v>
      </c>
    </row>
    <row r="90" spans="1:41" x14ac:dyDescent="0.4">
      <c r="A90" s="21">
        <v>1026981110</v>
      </c>
      <c r="B90" t="s">
        <v>570</v>
      </c>
      <c r="D90" s="21">
        <f ca="1">IFERROR(IF(Sheet1!AC90&gt;0,SMALL(INDIRECT(Sheet2!$W$2&amp;"F"&amp;Sheet2!$B90&amp;":F"&amp;Sheet2!$D90),Sheet1!AC90),IF(G90="",MAX(MAX(Sheet1!U90,IFERROR(AVERAGE(F90:J90),0)),AVERAGE(INDIRECT(Sheet2!$W$2&amp;"F"&amp;Sheet2!B90&amp;":F"&amp;Sheet2!$D90))),IF(Sheet1!U90&lt;F90,AVERAGE(F90:J90),""))),"")</f>
        <v>3948.8888888888887</v>
      </c>
      <c r="E90" s="21"/>
      <c r="F90" s="21"/>
      <c r="G90" s="21"/>
      <c r="H90" s="21"/>
      <c r="I90" s="21"/>
      <c r="J90" s="21"/>
      <c r="K90" s="5"/>
      <c r="L90" s="22">
        <v>74</v>
      </c>
      <c r="M90">
        <v>148</v>
      </c>
      <c r="N90">
        <v>140</v>
      </c>
      <c r="O90">
        <v>68</v>
      </c>
      <c r="P90">
        <v>55</v>
      </c>
      <c r="Q90">
        <v>74</v>
      </c>
      <c r="X90" s="13">
        <f ca="1">Sheet3!L90</f>
        <v>5219</v>
      </c>
      <c r="Y90">
        <v>5219</v>
      </c>
      <c r="Z90">
        <v>5219</v>
      </c>
      <c r="AA90">
        <v>5219</v>
      </c>
      <c r="AB90">
        <v>5219</v>
      </c>
      <c r="AC90">
        <v>5219</v>
      </c>
      <c r="AD90" s="9">
        <f ca="1">Sheet1!H90</f>
        <v>9</v>
      </c>
      <c r="AE90">
        <v>9</v>
      </c>
      <c r="AF90">
        <v>9</v>
      </c>
      <c r="AG90">
        <v>9</v>
      </c>
      <c r="AH90">
        <v>9</v>
      </c>
      <c r="AI90">
        <v>9</v>
      </c>
      <c r="AJ90" s="13">
        <f>Sheet1!J90</f>
        <v>0</v>
      </c>
      <c r="AK90">
        <v>0</v>
      </c>
      <c r="AL90">
        <v>0</v>
      </c>
      <c r="AM90">
        <v>0</v>
      </c>
      <c r="AN90">
        <v>0</v>
      </c>
      <c r="AO90">
        <v>0</v>
      </c>
    </row>
    <row r="91" spans="1:41" x14ac:dyDescent="0.4">
      <c r="A91" s="21">
        <v>1026981111</v>
      </c>
      <c r="B91" t="s">
        <v>571</v>
      </c>
      <c r="D91" s="21">
        <f ca="1">IFERROR(IF(Sheet1!AC91&gt;0,SMALL(INDIRECT(Sheet2!$W$2&amp;"F"&amp;Sheet2!$B91&amp;":F"&amp;Sheet2!$D91),Sheet1!AC91),IF(G91="",MAX(MAX(Sheet1!U91,IFERROR(AVERAGE(F91:J91),0)),AVERAGE(INDIRECT(Sheet2!$W$2&amp;"F"&amp;Sheet2!B91&amp;":F"&amp;Sheet2!$D91))),IF(Sheet1!U91&lt;F91,AVERAGE(F91:J91),""))),"")</f>
        <v>4228.8888888888887</v>
      </c>
      <c r="E91" s="21"/>
      <c r="F91" s="21"/>
      <c r="G91" s="21"/>
      <c r="H91" s="21"/>
      <c r="I91" s="21"/>
      <c r="J91" s="21"/>
      <c r="K91" s="5"/>
      <c r="L91" s="22"/>
      <c r="M91">
        <v>148</v>
      </c>
      <c r="N91">
        <v>140</v>
      </c>
      <c r="O91">
        <v>144</v>
      </c>
      <c r="P91">
        <v>158</v>
      </c>
      <c r="X91" s="13">
        <f ca="1">Sheet3!L91</f>
        <v>4977</v>
      </c>
      <c r="Y91">
        <v>4977</v>
      </c>
      <c r="Z91">
        <v>4977</v>
      </c>
      <c r="AA91">
        <v>4977</v>
      </c>
      <c r="AB91">
        <v>4977</v>
      </c>
      <c r="AC91">
        <v>4977</v>
      </c>
      <c r="AD91" s="9">
        <f ca="1">Sheet1!H91</f>
        <v>9</v>
      </c>
      <c r="AE91">
        <v>9</v>
      </c>
      <c r="AF91">
        <v>9</v>
      </c>
      <c r="AG91">
        <v>9</v>
      </c>
      <c r="AH91">
        <v>9</v>
      </c>
      <c r="AI91">
        <v>9</v>
      </c>
      <c r="AJ91" s="13">
        <f>Sheet1!J91</f>
        <v>0</v>
      </c>
      <c r="AK91">
        <v>0</v>
      </c>
      <c r="AL91">
        <v>0</v>
      </c>
      <c r="AM91">
        <v>0</v>
      </c>
      <c r="AN91">
        <v>0</v>
      </c>
      <c r="AO91">
        <v>0</v>
      </c>
    </row>
    <row r="92" spans="1:41" x14ac:dyDescent="0.4">
      <c r="A92" s="21">
        <v>1026981112</v>
      </c>
      <c r="B92" t="s">
        <v>572</v>
      </c>
      <c r="D92" s="21">
        <f ca="1">IFERROR(IF(Sheet1!AC92&gt;0,SMALL(INDIRECT(Sheet2!$W$2&amp;"F"&amp;Sheet2!$B92&amp;":F"&amp;Sheet2!$D92),Sheet1!AC92),IF(G92="",MAX(MAX(Sheet1!U92,IFERROR(AVERAGE(F92:J92),0)),AVERAGE(INDIRECT(Sheet2!$W$2&amp;"F"&amp;Sheet2!B92&amp;":F"&amp;Sheet2!$D92))),IF(Sheet1!U92&lt;F92,AVERAGE(F92:J92),""))),"")</f>
        <v>6721.5714285714284</v>
      </c>
      <c r="E92" s="21"/>
      <c r="F92" s="21"/>
      <c r="G92" s="21"/>
      <c r="H92" s="21"/>
      <c r="I92" s="21"/>
      <c r="J92" s="21"/>
      <c r="K92" s="5"/>
      <c r="L92" s="22"/>
      <c r="M92">
        <v>148</v>
      </c>
      <c r="X92" s="13">
        <f ca="1">Sheet3!L92</f>
        <v>8265</v>
      </c>
      <c r="Y92">
        <v>8338</v>
      </c>
      <c r="Z92">
        <v>8338</v>
      </c>
      <c r="AA92">
        <v>8265</v>
      </c>
      <c r="AB92">
        <v>8265</v>
      </c>
      <c r="AC92">
        <v>8265</v>
      </c>
      <c r="AD92" s="9">
        <f ca="1">Sheet1!H92</f>
        <v>7</v>
      </c>
      <c r="AE92">
        <v>8</v>
      </c>
      <c r="AF92">
        <v>8</v>
      </c>
      <c r="AG92">
        <v>7</v>
      </c>
      <c r="AH92">
        <v>7</v>
      </c>
      <c r="AI92">
        <v>7</v>
      </c>
      <c r="AJ92" s="13">
        <f>Sheet1!J92</f>
        <v>0</v>
      </c>
      <c r="AK92">
        <v>0</v>
      </c>
      <c r="AL92">
        <v>0</v>
      </c>
      <c r="AM92">
        <v>0</v>
      </c>
      <c r="AN92">
        <v>0</v>
      </c>
      <c r="AO92">
        <v>0</v>
      </c>
    </row>
    <row r="93" spans="1:41" x14ac:dyDescent="0.4">
      <c r="A93" s="21">
        <v>1026981113</v>
      </c>
      <c r="B93" t="s">
        <v>573</v>
      </c>
      <c r="D93" s="21">
        <f ca="1">IFERROR(IF(Sheet1!AC93&gt;0,SMALL(INDIRECT(Sheet2!$W$2&amp;"F"&amp;Sheet2!$B93&amp;":F"&amp;Sheet2!$D93),Sheet1!AC93),IF(G93="",MAX(MAX(Sheet1!U93,IFERROR(AVERAGE(F93:J93),0)),AVERAGE(INDIRECT(Sheet2!$W$2&amp;"F"&amp;Sheet2!B93&amp;":F"&amp;Sheet2!$D93))),IF(Sheet1!U93&lt;F93,AVERAGE(F93:J93),""))),"")</f>
        <v>6704.9</v>
      </c>
      <c r="E93" s="21"/>
      <c r="F93" s="21"/>
      <c r="G93" s="21"/>
      <c r="H93" s="21"/>
      <c r="I93" s="21"/>
      <c r="J93" s="21"/>
      <c r="K93" s="5"/>
      <c r="L93" s="22"/>
      <c r="M93">
        <v>148</v>
      </c>
      <c r="X93" s="13">
        <f ca="1">Sheet3!L93</f>
        <v>7698</v>
      </c>
      <c r="Y93">
        <v>7698</v>
      </c>
      <c r="Z93">
        <v>7698</v>
      </c>
      <c r="AA93">
        <v>7698</v>
      </c>
      <c r="AB93">
        <v>7698</v>
      </c>
      <c r="AC93">
        <v>7698</v>
      </c>
      <c r="AD93" s="9">
        <f ca="1">Sheet1!H93</f>
        <v>10</v>
      </c>
      <c r="AE93">
        <v>10</v>
      </c>
      <c r="AF93">
        <v>10</v>
      </c>
      <c r="AG93">
        <v>10</v>
      </c>
      <c r="AH93">
        <v>10</v>
      </c>
      <c r="AI93">
        <v>10</v>
      </c>
      <c r="AJ93" s="13">
        <f>Sheet1!J93</f>
        <v>0</v>
      </c>
      <c r="AK93">
        <v>0</v>
      </c>
      <c r="AL93">
        <v>0</v>
      </c>
      <c r="AM93">
        <v>0</v>
      </c>
      <c r="AN93">
        <v>0</v>
      </c>
      <c r="AO93">
        <v>0</v>
      </c>
    </row>
    <row r="94" spans="1:41" x14ac:dyDescent="0.4">
      <c r="A94" s="21">
        <v>1026981114</v>
      </c>
      <c r="B94" t="s">
        <v>574</v>
      </c>
      <c r="D94" s="21">
        <f ca="1">IFERROR(IF(Sheet1!AC94&gt;0,SMALL(INDIRECT(Sheet2!$W$2&amp;"F"&amp;Sheet2!$B94&amp;":F"&amp;Sheet2!$D94),Sheet1!AC94),IF(G94="",MAX(MAX(Sheet1!U94,IFERROR(AVERAGE(F94:J94),0)),AVERAGE(INDIRECT(Sheet2!$W$2&amp;"F"&amp;Sheet2!B94&amp;":F"&amp;Sheet2!$D94))),IF(Sheet1!U94&lt;F94,AVERAGE(F94:J94),""))),"")</f>
        <v>6663.8571428571431</v>
      </c>
      <c r="E94" s="21"/>
      <c r="F94" s="21"/>
      <c r="G94" s="21"/>
      <c r="H94" s="21"/>
      <c r="I94" s="21"/>
      <c r="J94" s="21"/>
      <c r="K94" s="5"/>
      <c r="L94" s="22">
        <v>4</v>
      </c>
      <c r="M94">
        <v>10</v>
      </c>
      <c r="N94">
        <v>7</v>
      </c>
      <c r="O94">
        <v>4</v>
      </c>
      <c r="P94">
        <v>3</v>
      </c>
      <c r="Q94">
        <v>4</v>
      </c>
      <c r="X94" s="13">
        <f ca="1">Sheet3!L94</f>
        <v>7653</v>
      </c>
      <c r="Y94">
        <v>7653</v>
      </c>
      <c r="Z94">
        <v>7653</v>
      </c>
      <c r="AA94">
        <v>7653</v>
      </c>
      <c r="AB94">
        <v>7634</v>
      </c>
      <c r="AC94">
        <v>7653</v>
      </c>
      <c r="AD94" s="9">
        <f ca="1">Sheet1!H94</f>
        <v>14</v>
      </c>
      <c r="AE94">
        <v>14</v>
      </c>
      <c r="AF94">
        <v>14</v>
      </c>
      <c r="AG94">
        <v>14</v>
      </c>
      <c r="AH94">
        <v>13</v>
      </c>
      <c r="AI94">
        <v>14</v>
      </c>
      <c r="AJ94" s="13">
        <f>Sheet1!J94</f>
        <v>0</v>
      </c>
      <c r="AK94">
        <v>0</v>
      </c>
      <c r="AL94">
        <v>0</v>
      </c>
      <c r="AM94">
        <v>0</v>
      </c>
      <c r="AN94">
        <v>0</v>
      </c>
      <c r="AO94">
        <v>0</v>
      </c>
    </row>
    <row r="95" spans="1:41" x14ac:dyDescent="0.4">
      <c r="A95" s="21">
        <v>1026981115</v>
      </c>
      <c r="B95" t="s">
        <v>575</v>
      </c>
      <c r="D95" s="21">
        <f ca="1">IFERROR(IF(Sheet1!AC95&gt;0,SMALL(INDIRECT(Sheet2!$W$2&amp;"F"&amp;Sheet2!$B95&amp;":F"&amp;Sheet2!$D95),Sheet1!AC95),IF(G95="",MAX(MAX(Sheet1!U95,IFERROR(AVERAGE(F95:J95),0)),AVERAGE(INDIRECT(Sheet2!$W$2&amp;"F"&amp;Sheet2!B95&amp;":F"&amp;Sheet2!$D95))),IF(Sheet1!U95&lt;F95,AVERAGE(F95:J95),""))),"")</f>
        <v>7214</v>
      </c>
      <c r="E95" s="21"/>
      <c r="F95" s="21"/>
      <c r="G95" s="21"/>
      <c r="H95" s="21"/>
      <c r="I95" s="21"/>
      <c r="J95" s="21"/>
      <c r="K95" s="5"/>
      <c r="L95" s="22"/>
      <c r="M95">
        <v>148</v>
      </c>
      <c r="N95">
        <v>140</v>
      </c>
      <c r="O95">
        <v>144</v>
      </c>
      <c r="P95">
        <v>158</v>
      </c>
      <c r="X95" s="13">
        <f ca="1">Sheet3!L95</f>
        <v>8257</v>
      </c>
      <c r="Y95">
        <v>8257</v>
      </c>
      <c r="Z95">
        <v>8257</v>
      </c>
      <c r="AA95">
        <v>8257</v>
      </c>
      <c r="AB95">
        <v>8257</v>
      </c>
      <c r="AC95">
        <v>8257</v>
      </c>
      <c r="AD95" s="9">
        <f ca="1">Sheet1!H95</f>
        <v>9</v>
      </c>
      <c r="AE95">
        <v>9</v>
      </c>
      <c r="AF95">
        <v>9</v>
      </c>
      <c r="AG95">
        <v>9</v>
      </c>
      <c r="AH95">
        <v>9</v>
      </c>
      <c r="AI95">
        <v>9</v>
      </c>
      <c r="AJ95" s="13">
        <f>Sheet1!J95</f>
        <v>0</v>
      </c>
      <c r="AK95">
        <v>0</v>
      </c>
      <c r="AL95">
        <v>0</v>
      </c>
      <c r="AM95">
        <v>0</v>
      </c>
      <c r="AN95">
        <v>0</v>
      </c>
      <c r="AO95">
        <v>0</v>
      </c>
    </row>
    <row r="96" spans="1:41" x14ac:dyDescent="0.4">
      <c r="A96" s="21">
        <v>1026981116</v>
      </c>
      <c r="B96" t="s">
        <v>576</v>
      </c>
      <c r="D96" s="21">
        <f ca="1">IFERROR(IF(Sheet1!AC96&gt;0,SMALL(INDIRECT(Sheet2!$W$2&amp;"F"&amp;Sheet2!$B96&amp;":F"&amp;Sheet2!$D96),Sheet1!AC96),IF(G96="",MAX(MAX(Sheet1!U96,IFERROR(AVERAGE(F96:J96),0)),AVERAGE(INDIRECT(Sheet2!$W$2&amp;"F"&amp;Sheet2!B96&amp;":F"&amp;Sheet2!$D96))),IF(Sheet1!U96&lt;F96,AVERAGE(F96:J96),""))),"")</f>
        <v>7214</v>
      </c>
      <c r="E96" s="21"/>
      <c r="F96" s="21"/>
      <c r="G96" s="21"/>
      <c r="H96" s="21"/>
      <c r="I96" s="21"/>
      <c r="J96" s="21"/>
      <c r="K96" s="5"/>
      <c r="L96" s="22">
        <v>161</v>
      </c>
      <c r="M96">
        <v>148</v>
      </c>
      <c r="P96">
        <v>158</v>
      </c>
      <c r="Q96">
        <v>161</v>
      </c>
      <c r="X96" s="13">
        <f ca="1">Sheet3!L96</f>
        <v>8257</v>
      </c>
      <c r="Y96">
        <v>8257</v>
      </c>
      <c r="Z96">
        <v>8257</v>
      </c>
      <c r="AA96">
        <v>8257</v>
      </c>
      <c r="AB96">
        <v>8257</v>
      </c>
      <c r="AC96">
        <v>8257</v>
      </c>
      <c r="AD96" s="9">
        <f ca="1">Sheet1!H96</f>
        <v>9</v>
      </c>
      <c r="AE96">
        <v>9</v>
      </c>
      <c r="AF96">
        <v>9</v>
      </c>
      <c r="AG96">
        <v>9</v>
      </c>
      <c r="AH96">
        <v>9</v>
      </c>
      <c r="AI96">
        <v>9</v>
      </c>
      <c r="AJ96" s="13">
        <f>Sheet1!J96</f>
        <v>0</v>
      </c>
      <c r="AK96">
        <v>0</v>
      </c>
      <c r="AL96">
        <v>0</v>
      </c>
      <c r="AM96">
        <v>0</v>
      </c>
      <c r="AN96">
        <v>0</v>
      </c>
      <c r="AO96">
        <v>0</v>
      </c>
    </row>
    <row r="97" spans="1:41" x14ac:dyDescent="0.4">
      <c r="A97" s="21">
        <v>1026981117</v>
      </c>
      <c r="B97" t="s">
        <v>577</v>
      </c>
      <c r="D97" s="21">
        <f ca="1">IFERROR(IF(Sheet1!AC97&gt;0,SMALL(INDIRECT(Sheet2!$W$2&amp;"F"&amp;Sheet2!$B97&amp;":F"&amp;Sheet2!$D97),Sheet1!AC97),IF(G97="",MAX(MAX(Sheet1!U97,IFERROR(AVERAGE(F97:J97),0)),AVERAGE(INDIRECT(Sheet2!$W$2&amp;"F"&amp;Sheet2!B97&amp;":F"&amp;Sheet2!$D97))),IF(Sheet1!U97&lt;F97,AVERAGE(F97:J97),""))),"")</f>
        <v>7183.7</v>
      </c>
      <c r="E97" s="21"/>
      <c r="F97" s="21"/>
      <c r="G97" s="21"/>
      <c r="H97" s="21"/>
      <c r="I97" s="21"/>
      <c r="J97" s="21"/>
      <c r="K97" s="5"/>
      <c r="L97" s="22">
        <v>161</v>
      </c>
      <c r="M97">
        <v>148</v>
      </c>
      <c r="P97">
        <v>158</v>
      </c>
      <c r="Q97">
        <v>161</v>
      </c>
      <c r="X97" s="13">
        <f ca="1">Sheet3!L97</f>
        <v>8224</v>
      </c>
      <c r="Y97">
        <v>8224</v>
      </c>
      <c r="Z97">
        <v>8224</v>
      </c>
      <c r="AA97">
        <v>8224</v>
      </c>
      <c r="AB97">
        <v>8224</v>
      </c>
      <c r="AC97">
        <v>8224</v>
      </c>
      <c r="AD97" s="9">
        <f ca="1">Sheet1!H97</f>
        <v>10</v>
      </c>
      <c r="AE97">
        <v>10</v>
      </c>
      <c r="AF97">
        <v>10</v>
      </c>
      <c r="AG97">
        <v>10</v>
      </c>
      <c r="AH97">
        <v>10</v>
      </c>
      <c r="AI97">
        <v>10</v>
      </c>
      <c r="AJ97" s="13">
        <f>Sheet1!J97</f>
        <v>0</v>
      </c>
      <c r="AK97">
        <v>0</v>
      </c>
      <c r="AL97">
        <v>0</v>
      </c>
      <c r="AM97">
        <v>0</v>
      </c>
      <c r="AN97">
        <v>0</v>
      </c>
      <c r="AO97">
        <v>0</v>
      </c>
    </row>
    <row r="98" spans="1:41" x14ac:dyDescent="0.4">
      <c r="A98" s="21">
        <v>1026981118</v>
      </c>
      <c r="B98" t="s">
        <v>578</v>
      </c>
      <c r="D98" s="21">
        <f ca="1">IFERROR(IF(Sheet1!AC98&gt;0,SMALL(INDIRECT(Sheet2!$W$2&amp;"F"&amp;Sheet2!$B98&amp;":F"&amp;Sheet2!$D98),Sheet1!AC98),IF(G98="",MAX(MAX(Sheet1!U98,IFERROR(AVERAGE(F98:J98),0)),AVERAGE(INDIRECT(Sheet2!$W$2&amp;"F"&amp;Sheet2!B98&amp;":F"&amp;Sheet2!$D98))),IF(Sheet1!U98&lt;F98,AVERAGE(F98:J98),""))),"")</f>
        <v>7445.2142857142853</v>
      </c>
      <c r="E98" s="21"/>
      <c r="F98" s="21"/>
      <c r="G98" s="21"/>
      <c r="H98" s="21"/>
      <c r="I98" s="21"/>
      <c r="J98" s="21"/>
      <c r="K98" s="5"/>
      <c r="L98" s="22">
        <v>103</v>
      </c>
      <c r="M98">
        <v>31</v>
      </c>
      <c r="N98">
        <v>38</v>
      </c>
      <c r="O98">
        <v>33</v>
      </c>
      <c r="P98">
        <v>55</v>
      </c>
      <c r="Q98">
        <v>103</v>
      </c>
      <c r="X98" s="13">
        <f ca="1">Sheet3!L98</f>
        <v>8511</v>
      </c>
      <c r="Y98">
        <v>8511</v>
      </c>
      <c r="Z98">
        <v>8511</v>
      </c>
      <c r="AA98">
        <v>8511</v>
      </c>
      <c r="AB98">
        <v>8511</v>
      </c>
      <c r="AC98">
        <v>8511</v>
      </c>
      <c r="AD98" s="9">
        <f ca="1">Sheet1!H98</f>
        <v>14</v>
      </c>
      <c r="AE98">
        <v>14</v>
      </c>
      <c r="AF98">
        <v>14</v>
      </c>
      <c r="AG98">
        <v>14</v>
      </c>
      <c r="AH98">
        <v>14</v>
      </c>
      <c r="AI98">
        <v>14</v>
      </c>
      <c r="AJ98" s="13">
        <f>Sheet1!J98</f>
        <v>0</v>
      </c>
      <c r="AK98">
        <v>0</v>
      </c>
      <c r="AL98">
        <v>0</v>
      </c>
      <c r="AM98">
        <v>0</v>
      </c>
      <c r="AN98">
        <v>0</v>
      </c>
      <c r="AO98">
        <v>0</v>
      </c>
    </row>
    <row r="99" spans="1:41" x14ac:dyDescent="0.4">
      <c r="A99" s="21">
        <v>1026981119</v>
      </c>
      <c r="B99" t="s">
        <v>579</v>
      </c>
      <c r="D99" s="21">
        <f ca="1">IFERROR(IF(Sheet1!AC99&gt;0,SMALL(INDIRECT(Sheet2!$W$2&amp;"F"&amp;Sheet2!$B99&amp;":F"&amp;Sheet2!$D99),Sheet1!AC99),IF(G99="",MAX(MAX(Sheet1!U99,IFERROR(AVERAGE(F99:J99),0)),AVERAGE(INDIRECT(Sheet2!$W$2&amp;"F"&amp;Sheet2!B99&amp;":F"&amp;Sheet2!$D99))),IF(Sheet1!U99&lt;F99,AVERAGE(F99:J99),""))),"")</f>
        <v>9582.5</v>
      </c>
      <c r="E99" s="21"/>
      <c r="F99" s="21"/>
      <c r="G99" s="21"/>
      <c r="H99" s="21"/>
      <c r="I99" s="21"/>
      <c r="J99" s="21"/>
      <c r="K99" s="5"/>
      <c r="L99" s="22"/>
      <c r="M99">
        <v>148</v>
      </c>
      <c r="X99" s="13">
        <f ca="1">Sheet3!L99</f>
        <v>11409</v>
      </c>
      <c r="Y99">
        <v>11409</v>
      </c>
      <c r="Z99">
        <v>11409</v>
      </c>
      <c r="AA99">
        <v>11409</v>
      </c>
      <c r="AB99">
        <v>11409</v>
      </c>
      <c r="AC99">
        <v>11409</v>
      </c>
      <c r="AD99" s="9">
        <f ca="1">Sheet1!H99</f>
        <v>8</v>
      </c>
      <c r="AE99">
        <v>8</v>
      </c>
      <c r="AF99">
        <v>8</v>
      </c>
      <c r="AG99">
        <v>8</v>
      </c>
      <c r="AH99">
        <v>8</v>
      </c>
      <c r="AI99">
        <v>8</v>
      </c>
      <c r="AJ99" s="13">
        <f>Sheet1!J99</f>
        <v>0</v>
      </c>
      <c r="AK99">
        <v>0</v>
      </c>
      <c r="AL99">
        <v>0</v>
      </c>
      <c r="AM99">
        <v>0</v>
      </c>
      <c r="AN99">
        <v>0</v>
      </c>
      <c r="AO99">
        <v>0</v>
      </c>
    </row>
    <row r="100" spans="1:41" x14ac:dyDescent="0.4">
      <c r="A100" s="21">
        <v>1026981120</v>
      </c>
      <c r="B100" t="s">
        <v>580</v>
      </c>
      <c r="D100" s="21">
        <f ca="1">IFERROR(IF(Sheet1!AC100&gt;0,SMALL(INDIRECT(Sheet2!$W$2&amp;"F"&amp;Sheet2!$B100&amp;":F"&amp;Sheet2!$D100),Sheet1!AC100),IF(G100="",MAX(MAX(Sheet1!U100,IFERROR(AVERAGE(F100:J100),0)),AVERAGE(INDIRECT(Sheet2!$W$2&amp;"F"&amp;Sheet2!B100&amp;":F"&amp;Sheet2!$D100))),IF(Sheet1!U100&lt;F100,AVERAGE(F100:J100),""))),"")</f>
        <v>9775.7142857142862</v>
      </c>
      <c r="E100" s="21"/>
      <c r="F100" s="21"/>
      <c r="G100" s="21"/>
      <c r="H100" s="21"/>
      <c r="I100" s="21"/>
      <c r="J100" s="21"/>
      <c r="K100" s="5"/>
      <c r="L100" s="22"/>
      <c r="M100">
        <v>148</v>
      </c>
      <c r="X100" s="13">
        <f ca="1">Sheet3!L100</f>
        <v>11622</v>
      </c>
      <c r="Y100">
        <v>11466</v>
      </c>
      <c r="Z100">
        <v>11466</v>
      </c>
      <c r="AA100">
        <v>11622</v>
      </c>
      <c r="AB100">
        <v>11622</v>
      </c>
      <c r="AC100">
        <v>11622</v>
      </c>
      <c r="AD100" s="9">
        <f ca="1">Sheet1!H100</f>
        <v>7</v>
      </c>
      <c r="AE100">
        <v>7</v>
      </c>
      <c r="AF100">
        <v>7</v>
      </c>
      <c r="AG100">
        <v>7</v>
      </c>
      <c r="AH100">
        <v>7</v>
      </c>
      <c r="AI100">
        <v>7</v>
      </c>
      <c r="AJ100" s="13">
        <f>Sheet1!J100</f>
        <v>0</v>
      </c>
      <c r="AK100">
        <v>0</v>
      </c>
      <c r="AL100">
        <v>0</v>
      </c>
      <c r="AM100">
        <v>0</v>
      </c>
      <c r="AN100">
        <v>0</v>
      </c>
      <c r="AO100">
        <v>0</v>
      </c>
    </row>
    <row r="101" spans="1:41" x14ac:dyDescent="0.4">
      <c r="A101" s="21">
        <v>1026981121</v>
      </c>
      <c r="B101" t="s">
        <v>581</v>
      </c>
      <c r="D101" s="21">
        <f ca="1">IFERROR(IF(Sheet1!AC101&gt;0,SMALL(INDIRECT(Sheet2!$W$2&amp;"F"&amp;Sheet2!$B101&amp;":F"&amp;Sheet2!$D101),Sheet1!AC101),IF(G101="",MAX(MAX(Sheet1!U101,IFERROR(AVERAGE(F101:J101),0)),AVERAGE(INDIRECT(Sheet2!$W$2&amp;"F"&amp;Sheet2!B101&amp;":F"&amp;Sheet2!$D101))),IF(Sheet1!U101&lt;F101,AVERAGE(F101:J101),""))),"")</f>
        <v>9685</v>
      </c>
      <c r="E101" s="21"/>
      <c r="F101" s="21"/>
      <c r="G101" s="21"/>
      <c r="H101" s="21"/>
      <c r="I101" s="21"/>
      <c r="J101" s="21"/>
      <c r="K101" s="5"/>
      <c r="L101" s="22">
        <v>161</v>
      </c>
      <c r="M101">
        <v>87</v>
      </c>
      <c r="O101">
        <v>144</v>
      </c>
      <c r="P101">
        <v>158</v>
      </c>
      <c r="Q101">
        <v>161</v>
      </c>
      <c r="X101" s="13">
        <f ca="1">Sheet3!L101</f>
        <v>11522</v>
      </c>
      <c r="Y101">
        <v>11522</v>
      </c>
      <c r="Z101">
        <v>11522</v>
      </c>
      <c r="AA101">
        <v>11522</v>
      </c>
      <c r="AB101">
        <v>11522</v>
      </c>
      <c r="AC101">
        <v>11522</v>
      </c>
      <c r="AD101" s="9">
        <f ca="1">Sheet1!H101</f>
        <v>7</v>
      </c>
      <c r="AE101">
        <v>7</v>
      </c>
      <c r="AF101">
        <v>7</v>
      </c>
      <c r="AG101">
        <v>7</v>
      </c>
      <c r="AH101">
        <v>7</v>
      </c>
      <c r="AI101">
        <v>7</v>
      </c>
      <c r="AJ101" s="13">
        <f>Sheet1!J101</f>
        <v>0</v>
      </c>
      <c r="AK101">
        <v>0</v>
      </c>
      <c r="AL101">
        <v>0</v>
      </c>
      <c r="AM101">
        <v>0</v>
      </c>
      <c r="AN101">
        <v>0</v>
      </c>
      <c r="AO101">
        <v>0</v>
      </c>
    </row>
    <row r="102" spans="1:41" x14ac:dyDescent="0.4">
      <c r="A102" s="21">
        <v>1026981122</v>
      </c>
      <c r="B102" t="s">
        <v>582</v>
      </c>
      <c r="D102" s="21">
        <f ca="1">IFERROR(IF(Sheet1!AC102&gt;0,SMALL(INDIRECT(Sheet2!$W$2&amp;"F"&amp;Sheet2!$B102&amp;":F"&amp;Sheet2!$D102),Sheet1!AC102),IF(G102="",MAX(MAX(Sheet1!U102,IFERROR(AVERAGE(F102:J102),0)),AVERAGE(INDIRECT(Sheet2!$W$2&amp;"F"&amp;Sheet2!B102&amp;":F"&amp;Sheet2!$D102))),IF(Sheet1!U102&lt;F102,AVERAGE(F102:J102),""))),"")</f>
        <v>10635.333333333334</v>
      </c>
      <c r="E102" s="21"/>
      <c r="F102" s="21"/>
      <c r="G102" s="21"/>
      <c r="H102" s="21"/>
      <c r="I102" s="21"/>
      <c r="J102" s="21"/>
      <c r="K102" s="5"/>
      <c r="L102" s="22">
        <v>74</v>
      </c>
      <c r="M102">
        <v>49</v>
      </c>
      <c r="N102">
        <v>65</v>
      </c>
      <c r="O102">
        <v>68</v>
      </c>
      <c r="P102">
        <v>68</v>
      </c>
      <c r="Q102">
        <v>74</v>
      </c>
      <c r="X102" s="13">
        <f ca="1">Sheet3!L102</f>
        <v>12566</v>
      </c>
      <c r="Y102">
        <v>12566</v>
      </c>
      <c r="Z102">
        <v>12566</v>
      </c>
      <c r="AA102">
        <v>12566</v>
      </c>
      <c r="AB102">
        <v>12566</v>
      </c>
      <c r="AC102">
        <v>12566</v>
      </c>
      <c r="AD102" s="9">
        <f ca="1">Sheet1!H102</f>
        <v>6</v>
      </c>
      <c r="AE102">
        <v>6</v>
      </c>
      <c r="AF102">
        <v>6</v>
      </c>
      <c r="AG102">
        <v>6</v>
      </c>
      <c r="AH102">
        <v>6</v>
      </c>
      <c r="AI102">
        <v>6</v>
      </c>
      <c r="AJ102" s="13">
        <f>Sheet1!J102</f>
        <v>0</v>
      </c>
      <c r="AK102">
        <v>0</v>
      </c>
      <c r="AL102">
        <v>0</v>
      </c>
      <c r="AM102">
        <v>0</v>
      </c>
      <c r="AN102">
        <v>0</v>
      </c>
      <c r="AO102">
        <v>0</v>
      </c>
    </row>
    <row r="103" spans="1:41" x14ac:dyDescent="0.4">
      <c r="A103" s="21">
        <v>1026981123</v>
      </c>
      <c r="B103" t="s">
        <v>583</v>
      </c>
      <c r="D103" s="21">
        <f ca="1">IFERROR(IF(Sheet1!AC103&gt;0,SMALL(INDIRECT(Sheet2!$W$2&amp;"F"&amp;Sheet2!$B103&amp;":F"&amp;Sheet2!$D103),Sheet1!AC103),IF(G103="",MAX(MAX(Sheet1!U103,IFERROR(AVERAGE(F103:J103),0)),AVERAGE(INDIRECT(Sheet2!$W$2&amp;"F"&amp;Sheet2!B103&amp;":F"&amp;Sheet2!$D103))),IF(Sheet1!U103&lt;F103,AVERAGE(F103:J103),""))),"")</f>
        <v>12461.75</v>
      </c>
      <c r="E103" s="21"/>
      <c r="F103" s="21"/>
      <c r="G103" s="21"/>
      <c r="H103" s="21"/>
      <c r="I103" s="21"/>
      <c r="J103" s="21"/>
      <c r="K103" s="5"/>
      <c r="L103" s="22"/>
      <c r="M103">
        <v>87</v>
      </c>
      <c r="N103">
        <v>140</v>
      </c>
      <c r="X103" s="13">
        <f ca="1">Sheet3!L103</f>
        <v>14573</v>
      </c>
      <c r="Y103">
        <v>14573</v>
      </c>
      <c r="Z103">
        <v>14573</v>
      </c>
      <c r="AA103">
        <v>14573</v>
      </c>
      <c r="AB103">
        <v>14573</v>
      </c>
      <c r="AC103">
        <v>14573</v>
      </c>
      <c r="AD103" s="9">
        <f ca="1">Sheet1!H103</f>
        <v>8</v>
      </c>
      <c r="AE103">
        <v>8</v>
      </c>
      <c r="AF103">
        <v>8</v>
      </c>
      <c r="AG103">
        <v>8</v>
      </c>
      <c r="AH103">
        <v>8</v>
      </c>
      <c r="AI103">
        <v>8</v>
      </c>
      <c r="AJ103" s="13">
        <f>Sheet1!J103</f>
        <v>0</v>
      </c>
      <c r="AK103">
        <v>0</v>
      </c>
      <c r="AL103">
        <v>0</v>
      </c>
      <c r="AM103">
        <v>0</v>
      </c>
      <c r="AN103">
        <v>0</v>
      </c>
      <c r="AO103">
        <v>0</v>
      </c>
    </row>
    <row r="104" spans="1:41" x14ac:dyDescent="0.4">
      <c r="A104" s="21">
        <v>1026981124</v>
      </c>
      <c r="B104" t="s">
        <v>584</v>
      </c>
      <c r="D104" s="21">
        <f ca="1">IFERROR(IF(Sheet1!AC104&gt;0,SMALL(INDIRECT(Sheet2!$W$2&amp;"F"&amp;Sheet2!$B104&amp;":F"&amp;Sheet2!$D104),Sheet1!AC104),IF(G104="",MAX(MAX(Sheet1!U104,IFERROR(AVERAGE(F104:J104),0)),AVERAGE(INDIRECT(Sheet2!$W$2&amp;"F"&amp;Sheet2!B104&amp;":F"&amp;Sheet2!$D104))),IF(Sheet1!U104&lt;F104,AVERAGE(F104:J104),""))),"")</f>
        <v>3124.6363636363635</v>
      </c>
      <c r="E104" s="21"/>
      <c r="F104" s="21"/>
      <c r="G104" s="21"/>
      <c r="H104" s="21"/>
      <c r="I104" s="21"/>
      <c r="J104" s="21"/>
      <c r="K104" s="5"/>
      <c r="L104" s="22">
        <v>46</v>
      </c>
      <c r="M104">
        <v>148</v>
      </c>
      <c r="O104">
        <v>68</v>
      </c>
      <c r="P104">
        <v>45</v>
      </c>
      <c r="Q104">
        <v>46</v>
      </c>
      <c r="X104" s="13">
        <f ca="1">Sheet3!L104</f>
        <v>3763</v>
      </c>
      <c r="Y104">
        <v>3763</v>
      </c>
      <c r="Z104">
        <v>3763</v>
      </c>
      <c r="AA104">
        <v>3763</v>
      </c>
      <c r="AB104">
        <v>3763</v>
      </c>
      <c r="AC104">
        <v>3763</v>
      </c>
      <c r="AD104" s="9">
        <f ca="1">Sheet1!H104</f>
        <v>11</v>
      </c>
      <c r="AE104">
        <v>11</v>
      </c>
      <c r="AF104">
        <v>11</v>
      </c>
      <c r="AG104">
        <v>11</v>
      </c>
      <c r="AH104">
        <v>11</v>
      </c>
      <c r="AI104">
        <v>11</v>
      </c>
      <c r="AJ104" s="13">
        <f>Sheet1!J104</f>
        <v>0</v>
      </c>
      <c r="AK104">
        <v>0</v>
      </c>
      <c r="AL104">
        <v>0</v>
      </c>
      <c r="AM104">
        <v>0</v>
      </c>
      <c r="AN104">
        <v>0</v>
      </c>
      <c r="AO104">
        <v>0</v>
      </c>
    </row>
    <row r="105" spans="1:41" x14ac:dyDescent="0.4">
      <c r="A105" s="21">
        <v>1026981125</v>
      </c>
      <c r="B105" t="s">
        <v>585</v>
      </c>
      <c r="D105" s="21">
        <f ca="1">IFERROR(IF(Sheet1!AC105&gt;0,SMALL(INDIRECT(Sheet2!$W$2&amp;"F"&amp;Sheet2!$B105&amp;":F"&amp;Sheet2!$D105),Sheet1!AC105),IF(G105="",MAX(MAX(Sheet1!U105,IFERROR(AVERAGE(F105:J105),0)),AVERAGE(INDIRECT(Sheet2!$W$2&amp;"F"&amp;Sheet2!B105&amp;":F"&amp;Sheet2!$D105))),IF(Sheet1!U105&lt;F105,AVERAGE(F105:J105),""))),"")</f>
        <v>3894.8333333333335</v>
      </c>
      <c r="E105" s="21"/>
      <c r="F105" s="21"/>
      <c r="G105" s="21"/>
      <c r="H105" s="21"/>
      <c r="I105" s="21"/>
      <c r="J105" s="21"/>
      <c r="K105" s="5"/>
      <c r="L105" s="22">
        <v>29</v>
      </c>
      <c r="M105">
        <v>68</v>
      </c>
      <c r="N105">
        <v>84</v>
      </c>
      <c r="O105">
        <v>68</v>
      </c>
      <c r="P105">
        <v>45</v>
      </c>
      <c r="Q105">
        <v>29</v>
      </c>
      <c r="X105" s="13">
        <f ca="1">Sheet3!L105</f>
        <v>4610</v>
      </c>
      <c r="Y105">
        <v>4610</v>
      </c>
      <c r="Z105">
        <v>4610</v>
      </c>
      <c r="AA105">
        <v>4610</v>
      </c>
      <c r="AB105">
        <v>4610</v>
      </c>
      <c r="AC105">
        <v>4610</v>
      </c>
      <c r="AD105" s="9">
        <f ca="1">Sheet1!H105</f>
        <v>6</v>
      </c>
      <c r="AE105">
        <v>6</v>
      </c>
      <c r="AF105">
        <v>6</v>
      </c>
      <c r="AG105">
        <v>6</v>
      </c>
      <c r="AH105">
        <v>6</v>
      </c>
      <c r="AI105">
        <v>6</v>
      </c>
      <c r="AJ105" s="13">
        <f>Sheet1!J105</f>
        <v>0</v>
      </c>
      <c r="AK105">
        <v>0</v>
      </c>
      <c r="AL105">
        <v>0</v>
      </c>
      <c r="AM105">
        <v>0</v>
      </c>
      <c r="AN105">
        <v>0</v>
      </c>
      <c r="AO105">
        <v>0</v>
      </c>
    </row>
    <row r="106" spans="1:41" x14ac:dyDescent="0.4">
      <c r="A106" s="21">
        <v>1026981126</v>
      </c>
      <c r="B106" t="s">
        <v>586</v>
      </c>
      <c r="D106" s="21">
        <f ca="1">IFERROR(IF(Sheet1!AC106&gt;0,SMALL(INDIRECT(Sheet2!$W$2&amp;"F"&amp;Sheet2!$B106&amp;":F"&amp;Sheet2!$D106),Sheet1!AC106),IF(G106="",MAX(MAX(Sheet1!U106,IFERROR(AVERAGE(F106:J106),0)),AVERAGE(INDIRECT(Sheet2!$W$2&amp;"F"&amp;Sheet2!B106&amp;":F"&amp;Sheet2!$D106))),IF(Sheet1!U106&lt;F106,AVERAGE(F106:J106),""))),"")</f>
        <v>5602.333333333333</v>
      </c>
      <c r="E106" s="21"/>
      <c r="F106" s="21"/>
      <c r="G106" s="21"/>
      <c r="H106" s="21"/>
      <c r="I106" s="21"/>
      <c r="J106" s="21"/>
      <c r="K106" s="5"/>
      <c r="L106" s="22">
        <v>12</v>
      </c>
      <c r="M106">
        <v>68</v>
      </c>
      <c r="N106">
        <v>50</v>
      </c>
      <c r="O106">
        <v>39</v>
      </c>
      <c r="P106">
        <v>13</v>
      </c>
      <c r="Q106">
        <v>12</v>
      </c>
      <c r="X106" s="13">
        <f ca="1">Sheet3!L106</f>
        <v>6486</v>
      </c>
      <c r="Y106">
        <v>6486</v>
      </c>
      <c r="Z106">
        <v>6486</v>
      </c>
      <c r="AA106">
        <v>6486</v>
      </c>
      <c r="AB106">
        <v>6486</v>
      </c>
      <c r="AC106">
        <v>6486</v>
      </c>
      <c r="AD106" s="9">
        <f ca="1">Sheet1!H106</f>
        <v>12</v>
      </c>
      <c r="AE106">
        <v>12</v>
      </c>
      <c r="AF106">
        <v>12</v>
      </c>
      <c r="AG106">
        <v>12</v>
      </c>
      <c r="AH106">
        <v>12</v>
      </c>
      <c r="AI106">
        <v>12</v>
      </c>
      <c r="AJ106" s="13">
        <f>Sheet1!J106</f>
        <v>0</v>
      </c>
      <c r="AK106">
        <v>0</v>
      </c>
      <c r="AL106">
        <v>0</v>
      </c>
      <c r="AM106">
        <v>0</v>
      </c>
      <c r="AN106">
        <v>0</v>
      </c>
      <c r="AO106">
        <v>0</v>
      </c>
    </row>
    <row r="107" spans="1:41" x14ac:dyDescent="0.4">
      <c r="A107" s="21">
        <v>1026981128</v>
      </c>
      <c r="B107" t="s">
        <v>587</v>
      </c>
      <c r="D107" s="21">
        <f ca="1">IFERROR(IF(Sheet1!AC107&gt;0,SMALL(INDIRECT(Sheet2!$W$2&amp;"F"&amp;Sheet2!$B107&amp;":F"&amp;Sheet2!$D107),Sheet1!AC107),IF(G107="",MAX(MAX(Sheet1!U107,IFERROR(AVERAGE(F107:J107),0)),AVERAGE(INDIRECT(Sheet2!$W$2&amp;"F"&amp;Sheet2!B107&amp;":F"&amp;Sheet2!$D107))),IF(Sheet1!U107&lt;F107,AVERAGE(F107:J107),""))),"")</f>
        <v>6707.6</v>
      </c>
      <c r="E107" s="21"/>
      <c r="F107" s="21"/>
      <c r="G107" s="21"/>
      <c r="H107" s="21"/>
      <c r="I107" s="21"/>
      <c r="J107" s="21"/>
      <c r="K107" s="5"/>
      <c r="L107" s="22">
        <v>53</v>
      </c>
      <c r="M107">
        <v>87</v>
      </c>
      <c r="N107">
        <v>65</v>
      </c>
      <c r="O107">
        <v>39</v>
      </c>
      <c r="P107">
        <v>36</v>
      </c>
      <c r="Q107">
        <v>53</v>
      </c>
      <c r="X107" s="13">
        <f ca="1">Sheet3!L107</f>
        <v>8250</v>
      </c>
      <c r="Y107">
        <v>8250</v>
      </c>
      <c r="Z107">
        <v>8250</v>
      </c>
      <c r="AA107">
        <v>8250</v>
      </c>
      <c r="AB107">
        <v>8250</v>
      </c>
      <c r="AC107">
        <v>8250</v>
      </c>
      <c r="AD107" s="9">
        <f ca="1">Sheet1!H107</f>
        <v>5</v>
      </c>
      <c r="AE107">
        <v>5</v>
      </c>
      <c r="AF107">
        <v>5</v>
      </c>
      <c r="AG107">
        <v>5</v>
      </c>
      <c r="AH107">
        <v>5</v>
      </c>
      <c r="AI107">
        <v>5</v>
      </c>
      <c r="AJ107" s="13">
        <f>Sheet1!J107</f>
        <v>0</v>
      </c>
      <c r="AK107">
        <v>0</v>
      </c>
      <c r="AL107">
        <v>0</v>
      </c>
      <c r="AM107">
        <v>0</v>
      </c>
      <c r="AN107">
        <v>0</v>
      </c>
      <c r="AO107">
        <v>0</v>
      </c>
    </row>
    <row r="108" spans="1:41" x14ac:dyDescent="0.4">
      <c r="A108" s="21">
        <v>1026981127</v>
      </c>
      <c r="B108" t="s">
        <v>588</v>
      </c>
      <c r="D108" s="21">
        <f ca="1">IFERROR(IF(Sheet1!AC108&gt;0,SMALL(INDIRECT(Sheet2!$W$2&amp;"F"&amp;Sheet2!$B108&amp;":F"&amp;Sheet2!$D108),Sheet1!AC108),IF(G108="",MAX(MAX(Sheet1!U108,IFERROR(AVERAGE(F108:J108),0)),AVERAGE(INDIRECT(Sheet2!$W$2&amp;"F"&amp;Sheet2!B108&amp;":F"&amp;Sheet2!$D108))),IF(Sheet1!U108&lt;F108,AVERAGE(F108:J108),""))),"")</f>
        <v>7646.818181818182</v>
      </c>
      <c r="E108" s="21"/>
      <c r="F108" s="21"/>
      <c r="G108" s="21"/>
      <c r="H108" s="21"/>
      <c r="I108" s="21"/>
      <c r="J108" s="21"/>
      <c r="K108" s="5"/>
      <c r="L108" s="22">
        <v>7</v>
      </c>
      <c r="M108">
        <v>4</v>
      </c>
      <c r="N108">
        <v>5</v>
      </c>
      <c r="O108">
        <v>5</v>
      </c>
      <c r="P108">
        <v>6</v>
      </c>
      <c r="Q108">
        <v>7</v>
      </c>
      <c r="X108" s="13">
        <f ca="1">Sheet3!L108</f>
        <v>8733</v>
      </c>
      <c r="Y108">
        <v>8733</v>
      </c>
      <c r="Z108">
        <v>8733</v>
      </c>
      <c r="AA108">
        <v>8733</v>
      </c>
      <c r="AB108">
        <v>8733</v>
      </c>
      <c r="AC108">
        <v>8733</v>
      </c>
      <c r="AD108" s="9">
        <f ca="1">Sheet1!H108</f>
        <v>11</v>
      </c>
      <c r="AE108">
        <v>11</v>
      </c>
      <c r="AF108">
        <v>11</v>
      </c>
      <c r="AG108">
        <v>11</v>
      </c>
      <c r="AH108">
        <v>11</v>
      </c>
      <c r="AI108">
        <v>11</v>
      </c>
      <c r="AJ108" s="13">
        <f>Sheet1!J108</f>
        <v>0</v>
      </c>
      <c r="AK108">
        <v>0</v>
      </c>
      <c r="AL108">
        <v>0</v>
      </c>
      <c r="AM108">
        <v>0</v>
      </c>
      <c r="AN108">
        <v>0</v>
      </c>
      <c r="AO108">
        <v>0</v>
      </c>
    </row>
    <row r="109" spans="1:41" x14ac:dyDescent="0.4">
      <c r="A109" s="21">
        <v>1026981129</v>
      </c>
      <c r="B109" t="s">
        <v>589</v>
      </c>
      <c r="D109" s="21">
        <f ca="1">IFERROR(IF(Sheet1!AC109&gt;0,SMALL(INDIRECT(Sheet2!$W$2&amp;"F"&amp;Sheet2!$B109&amp;":F"&amp;Sheet2!$D109),Sheet1!AC109),IF(G109="",MAX(MAX(Sheet1!U109,IFERROR(AVERAGE(F109:J109),0)),AVERAGE(INDIRECT(Sheet2!$W$2&amp;"F"&amp;Sheet2!B109&amp;":F"&amp;Sheet2!$D109))),IF(Sheet1!U109&lt;F109,AVERAGE(F109:J109),""))),"")</f>
        <v>4727.7142857142853</v>
      </c>
      <c r="E109" s="21">
        <v>4418</v>
      </c>
      <c r="F109" s="21">
        <v>4640</v>
      </c>
      <c r="G109" s="21"/>
      <c r="H109" s="21"/>
      <c r="I109" s="21"/>
      <c r="J109" s="21"/>
      <c r="K109" s="5"/>
      <c r="L109" s="22">
        <v>46</v>
      </c>
      <c r="M109">
        <v>49</v>
      </c>
      <c r="N109">
        <v>50</v>
      </c>
      <c r="O109">
        <v>39</v>
      </c>
      <c r="P109">
        <v>29</v>
      </c>
      <c r="Q109">
        <v>46</v>
      </c>
      <c r="X109" s="13">
        <f ca="1">Sheet3!L109</f>
        <v>5525</v>
      </c>
      <c r="Y109">
        <v>5769</v>
      </c>
      <c r="Z109">
        <v>5769</v>
      </c>
      <c r="AA109">
        <v>5769</v>
      </c>
      <c r="AB109">
        <v>5530</v>
      </c>
      <c r="AC109">
        <v>5525</v>
      </c>
      <c r="AD109" s="9">
        <f ca="1">Sheet1!H109</f>
        <v>7</v>
      </c>
      <c r="AE109">
        <v>9</v>
      </c>
      <c r="AF109">
        <v>9</v>
      </c>
      <c r="AG109">
        <v>9</v>
      </c>
      <c r="AH109">
        <v>8</v>
      </c>
      <c r="AI109">
        <v>7</v>
      </c>
      <c r="AJ109" s="13">
        <f>Sheet1!J109</f>
        <v>2</v>
      </c>
      <c r="AK109">
        <v>1</v>
      </c>
      <c r="AL109">
        <v>0</v>
      </c>
      <c r="AM109">
        <v>0</v>
      </c>
      <c r="AN109">
        <v>2</v>
      </c>
      <c r="AO109">
        <v>2</v>
      </c>
    </row>
    <row r="110" spans="1:41" x14ac:dyDescent="0.4">
      <c r="A110" s="21">
        <v>1026981130</v>
      </c>
      <c r="B110" t="s">
        <v>590</v>
      </c>
      <c r="D110" s="21">
        <f ca="1">IFERROR(IF(Sheet1!AC110&gt;0,SMALL(INDIRECT(Sheet2!$W$2&amp;"F"&amp;Sheet2!$B110&amp;":F"&amp;Sheet2!$D110),Sheet1!AC110),IF(G110="",MAX(MAX(Sheet1!U110,IFERROR(AVERAGE(F110:J110),0)),AVERAGE(INDIRECT(Sheet2!$W$2&amp;"F"&amp;Sheet2!B110&amp;":F"&amp;Sheet2!$D110))),IF(Sheet1!U110&lt;F110,AVERAGE(F110:J110),""))),"")</f>
        <v>8755.7142857142862</v>
      </c>
      <c r="E110" s="21"/>
      <c r="F110" s="21"/>
      <c r="G110" s="21"/>
      <c r="H110" s="21"/>
      <c r="I110" s="21"/>
      <c r="J110" s="21"/>
      <c r="K110" s="5"/>
      <c r="L110" s="22">
        <v>2</v>
      </c>
      <c r="M110">
        <v>5</v>
      </c>
      <c r="N110">
        <v>3</v>
      </c>
      <c r="O110">
        <v>3</v>
      </c>
      <c r="P110">
        <v>4</v>
      </c>
      <c r="Q110">
        <v>2</v>
      </c>
      <c r="X110" s="13">
        <f ca="1">Sheet3!L110</f>
        <v>10501</v>
      </c>
      <c r="Y110">
        <v>10196</v>
      </c>
      <c r="Z110">
        <v>10388</v>
      </c>
      <c r="AA110">
        <v>10388</v>
      </c>
      <c r="AB110">
        <v>10393</v>
      </c>
      <c r="AC110">
        <v>10501</v>
      </c>
      <c r="AD110" s="9">
        <f ca="1">Sheet1!H110</f>
        <v>7</v>
      </c>
      <c r="AE110">
        <v>7</v>
      </c>
      <c r="AF110">
        <v>8</v>
      </c>
      <c r="AG110">
        <v>8</v>
      </c>
      <c r="AH110">
        <v>8</v>
      </c>
      <c r="AI110">
        <v>7</v>
      </c>
      <c r="AJ110" s="13">
        <f>Sheet1!J110</f>
        <v>0</v>
      </c>
      <c r="AK110">
        <v>0</v>
      </c>
      <c r="AL110">
        <v>0</v>
      </c>
      <c r="AM110">
        <v>0</v>
      </c>
      <c r="AN110">
        <v>0</v>
      </c>
      <c r="AO110">
        <v>0</v>
      </c>
    </row>
  </sheetData>
  <phoneticPr fontId="3"/>
  <conditionalFormatting sqref="A1">
    <cfRule type="duplicateValues" dxfId="1" priority="3"/>
  </conditionalFormatting>
  <conditionalFormatting sqref="D1:D1048576">
    <cfRule type="expression" dxfId="0" priority="5">
      <formula>$D1&lt;&gt;""</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420B9-26BF-41C9-ADDA-5A5C0EAF55FB}">
  <sheetPr codeName="Sheet6"/>
  <dimension ref="A1:AV434"/>
  <sheetViews>
    <sheetView workbookViewId="0">
      <selection activeCell="A2" sqref="A2"/>
    </sheetView>
  </sheetViews>
  <sheetFormatPr defaultRowHeight="15" customHeight="1" x14ac:dyDescent="0.4"/>
  <cols>
    <col min="1" max="48" width="15.625" customWidth="1"/>
  </cols>
  <sheetData>
    <row r="1" spans="1:48" s="34" customFormat="1" ht="15" customHeight="1" x14ac:dyDescent="0.4">
      <c r="A1" s="31" t="s">
        <v>53</v>
      </c>
      <c r="B1" s="31" t="s">
        <v>54</v>
      </c>
      <c r="C1" s="31" t="s">
        <v>55</v>
      </c>
      <c r="D1" s="31" t="s">
        <v>56</v>
      </c>
      <c r="E1" s="31" t="s">
        <v>57</v>
      </c>
      <c r="F1" s="31" t="s">
        <v>58</v>
      </c>
      <c r="G1" s="31" t="s">
        <v>59</v>
      </c>
      <c r="H1" s="32" t="s">
        <v>60</v>
      </c>
      <c r="I1" s="33" t="s">
        <v>61</v>
      </c>
      <c r="J1" s="33" t="s">
        <v>62</v>
      </c>
      <c r="K1" s="33" t="s">
        <v>63</v>
      </c>
      <c r="L1" s="31" t="s">
        <v>64</v>
      </c>
      <c r="M1" s="31" t="s">
        <v>65</v>
      </c>
      <c r="N1" s="31" t="s">
        <v>66</v>
      </c>
      <c r="O1" s="31" t="s">
        <v>67</v>
      </c>
      <c r="P1" s="31" t="s">
        <v>68</v>
      </c>
      <c r="Q1" s="31" t="s">
        <v>69</v>
      </c>
      <c r="R1" s="31" t="s">
        <v>70</v>
      </c>
      <c r="S1" s="31" t="s">
        <v>71</v>
      </c>
      <c r="T1" s="31" t="s">
        <v>72</v>
      </c>
      <c r="U1" s="31" t="s">
        <v>73</v>
      </c>
      <c r="V1" s="31" t="s">
        <v>74</v>
      </c>
      <c r="W1" s="31" t="s">
        <v>75</v>
      </c>
      <c r="X1" s="31" t="s">
        <v>76</v>
      </c>
      <c r="Y1" s="31" t="s">
        <v>77</v>
      </c>
      <c r="Z1" s="31" t="s">
        <v>78</v>
      </c>
      <c r="AA1" s="31" t="s">
        <v>79</v>
      </c>
      <c r="AB1" s="31" t="s">
        <v>80</v>
      </c>
      <c r="AC1" s="31" t="s">
        <v>81</v>
      </c>
      <c r="AD1" s="31" t="s">
        <v>82</v>
      </c>
      <c r="AE1" s="31" t="s">
        <v>83</v>
      </c>
      <c r="AF1" s="31" t="s">
        <v>84</v>
      </c>
      <c r="AG1" s="31" t="s">
        <v>85</v>
      </c>
      <c r="AH1" s="33" t="s">
        <v>86</v>
      </c>
      <c r="AI1" s="31" t="s">
        <v>87</v>
      </c>
      <c r="AJ1" s="31" t="s">
        <v>88</v>
      </c>
      <c r="AK1" s="31" t="s">
        <v>89</v>
      </c>
      <c r="AL1" s="31" t="s">
        <v>90</v>
      </c>
      <c r="AM1" s="32" t="s">
        <v>91</v>
      </c>
      <c r="AN1" s="31" t="s">
        <v>92</v>
      </c>
      <c r="AO1" s="31" t="s">
        <v>93</v>
      </c>
      <c r="AP1" s="31" t="s">
        <v>94</v>
      </c>
      <c r="AQ1" s="32" t="s">
        <v>95</v>
      </c>
      <c r="AR1" s="31" t="s">
        <v>96</v>
      </c>
      <c r="AS1" s="31" t="s">
        <v>97</v>
      </c>
      <c r="AT1" s="31" t="s">
        <v>98</v>
      </c>
      <c r="AU1" s="32" t="s">
        <v>99</v>
      </c>
      <c r="AV1" s="33" t="s">
        <v>100</v>
      </c>
    </row>
    <row r="2" spans="1:48" ht="15" customHeight="1" x14ac:dyDescent="0.4">
      <c r="A2">
        <v>1023654512</v>
      </c>
      <c r="B2" t="s">
        <v>275</v>
      </c>
      <c r="C2" t="s">
        <v>39</v>
      </c>
      <c r="E2" t="s">
        <v>185</v>
      </c>
      <c r="G2" t="s">
        <v>50</v>
      </c>
      <c r="H2" s="4" t="s">
        <v>1069</v>
      </c>
      <c r="I2">
        <v>4532</v>
      </c>
      <c r="J2">
        <v>0</v>
      </c>
      <c r="K2" t="s">
        <v>44</v>
      </c>
      <c r="O2" t="s">
        <v>1074</v>
      </c>
      <c r="U2" s="27"/>
      <c r="V2" s="27" t="s">
        <v>320</v>
      </c>
      <c r="W2" t="s">
        <v>38</v>
      </c>
      <c r="Y2" t="s">
        <v>45</v>
      </c>
      <c r="AB2" t="s">
        <v>44</v>
      </c>
      <c r="AC2" t="s">
        <v>45</v>
      </c>
      <c r="AF2" t="s">
        <v>46</v>
      </c>
      <c r="AH2" t="s">
        <v>42</v>
      </c>
      <c r="AJ2" t="s">
        <v>275</v>
      </c>
      <c r="AK2" t="s">
        <v>47</v>
      </c>
      <c r="AL2" t="s">
        <v>321</v>
      </c>
      <c r="AN2" t="s">
        <v>48</v>
      </c>
      <c r="AR2" t="s">
        <v>41</v>
      </c>
    </row>
    <row r="3" spans="1:48" ht="15" customHeight="1" x14ac:dyDescent="0.4">
      <c r="A3">
        <v>1023654514</v>
      </c>
      <c r="B3" t="s">
        <v>276</v>
      </c>
      <c r="C3" t="s">
        <v>39</v>
      </c>
      <c r="E3" t="s">
        <v>513</v>
      </c>
      <c r="G3" t="s">
        <v>50</v>
      </c>
      <c r="H3" s="4" t="s">
        <v>1069</v>
      </c>
      <c r="I3">
        <v>5467</v>
      </c>
      <c r="J3">
        <v>0</v>
      </c>
      <c r="K3" t="s">
        <v>44</v>
      </c>
      <c r="O3" t="s">
        <v>1109</v>
      </c>
      <c r="U3" s="27"/>
      <c r="V3" s="27" t="s">
        <v>514</v>
      </c>
      <c r="W3" t="s">
        <v>37</v>
      </c>
      <c r="X3" t="s">
        <v>43</v>
      </c>
      <c r="Y3" t="s">
        <v>45</v>
      </c>
      <c r="AB3" t="s">
        <v>44</v>
      </c>
      <c r="AC3" t="s">
        <v>45</v>
      </c>
      <c r="AF3" t="s">
        <v>46</v>
      </c>
      <c r="AH3" t="s">
        <v>42</v>
      </c>
      <c r="AJ3" t="s">
        <v>276</v>
      </c>
      <c r="AK3" t="s">
        <v>47</v>
      </c>
      <c r="AL3" t="s">
        <v>322</v>
      </c>
      <c r="AN3" t="s">
        <v>48</v>
      </c>
      <c r="AR3" t="s">
        <v>41</v>
      </c>
    </row>
    <row r="4" spans="1:48" ht="15" customHeight="1" x14ac:dyDescent="0.4">
      <c r="A4">
        <v>1023654515</v>
      </c>
      <c r="B4" t="s">
        <v>277</v>
      </c>
      <c r="C4" t="s">
        <v>39</v>
      </c>
      <c r="E4" t="s">
        <v>187</v>
      </c>
      <c r="G4" t="s">
        <v>50</v>
      </c>
      <c r="H4" s="4" t="s">
        <v>1069</v>
      </c>
      <c r="I4">
        <v>6776</v>
      </c>
      <c r="J4">
        <v>0</v>
      </c>
      <c r="K4" t="s">
        <v>44</v>
      </c>
      <c r="O4" t="s">
        <v>1110</v>
      </c>
      <c r="U4" s="27"/>
      <c r="V4" s="27" t="s">
        <v>323</v>
      </c>
      <c r="W4" t="s">
        <v>37</v>
      </c>
      <c r="X4" t="s">
        <v>43</v>
      </c>
      <c r="Y4" t="s">
        <v>45</v>
      </c>
      <c r="AB4" t="s">
        <v>44</v>
      </c>
      <c r="AC4" t="s">
        <v>45</v>
      </c>
      <c r="AF4" t="s">
        <v>46</v>
      </c>
      <c r="AH4" t="s">
        <v>42</v>
      </c>
      <c r="AJ4" t="s">
        <v>277</v>
      </c>
      <c r="AK4" t="s">
        <v>47</v>
      </c>
      <c r="AL4" t="s">
        <v>324</v>
      </c>
      <c r="AN4" t="s">
        <v>48</v>
      </c>
      <c r="AR4" t="s">
        <v>41</v>
      </c>
    </row>
    <row r="5" spans="1:48" ht="15" customHeight="1" x14ac:dyDescent="0.4">
      <c r="A5">
        <v>1023654516</v>
      </c>
      <c r="B5" t="s">
        <v>278</v>
      </c>
      <c r="C5" t="s">
        <v>39</v>
      </c>
      <c r="E5" t="s">
        <v>188</v>
      </c>
      <c r="G5" t="s">
        <v>50</v>
      </c>
      <c r="H5" s="4" t="s">
        <v>1069</v>
      </c>
      <c r="I5">
        <v>7032</v>
      </c>
      <c r="J5">
        <v>0</v>
      </c>
      <c r="K5" t="s">
        <v>44</v>
      </c>
      <c r="O5" t="s">
        <v>1111</v>
      </c>
      <c r="U5" s="27"/>
      <c r="V5" s="27" t="s">
        <v>325</v>
      </c>
      <c r="W5" t="s">
        <v>37</v>
      </c>
      <c r="X5" t="s">
        <v>43</v>
      </c>
      <c r="Y5" t="s">
        <v>45</v>
      </c>
      <c r="AB5" t="s">
        <v>44</v>
      </c>
      <c r="AC5" t="s">
        <v>45</v>
      </c>
      <c r="AF5" t="s">
        <v>46</v>
      </c>
      <c r="AH5" t="s">
        <v>42</v>
      </c>
      <c r="AJ5" t="s">
        <v>278</v>
      </c>
      <c r="AK5" t="s">
        <v>47</v>
      </c>
      <c r="AL5" t="s">
        <v>326</v>
      </c>
      <c r="AN5" t="s">
        <v>48</v>
      </c>
      <c r="AR5" t="s">
        <v>41</v>
      </c>
    </row>
    <row r="6" spans="1:48" ht="15" customHeight="1" x14ac:dyDescent="0.4">
      <c r="A6">
        <v>1023654517</v>
      </c>
      <c r="B6" t="s">
        <v>279</v>
      </c>
      <c r="C6" t="s">
        <v>39</v>
      </c>
      <c r="E6" t="s">
        <v>189</v>
      </c>
      <c r="G6" t="s">
        <v>50</v>
      </c>
      <c r="H6" s="4" t="s">
        <v>1069</v>
      </c>
      <c r="I6">
        <v>8195</v>
      </c>
      <c r="J6">
        <v>0</v>
      </c>
      <c r="K6" t="s">
        <v>44</v>
      </c>
      <c r="O6" t="s">
        <v>1075</v>
      </c>
      <c r="U6" s="27"/>
      <c r="V6" s="27" t="s">
        <v>327</v>
      </c>
      <c r="W6" t="s">
        <v>37</v>
      </c>
      <c r="X6" t="s">
        <v>43</v>
      </c>
      <c r="Y6" t="s">
        <v>45</v>
      </c>
      <c r="AB6" t="s">
        <v>44</v>
      </c>
      <c r="AC6" t="s">
        <v>45</v>
      </c>
      <c r="AF6" t="s">
        <v>46</v>
      </c>
      <c r="AH6" t="s">
        <v>42</v>
      </c>
      <c r="AJ6" t="s">
        <v>279</v>
      </c>
      <c r="AK6" t="s">
        <v>47</v>
      </c>
      <c r="AL6" t="s">
        <v>328</v>
      </c>
      <c r="AN6" t="s">
        <v>48</v>
      </c>
      <c r="AR6" t="s">
        <v>41</v>
      </c>
    </row>
    <row r="7" spans="1:48" ht="15" customHeight="1" x14ac:dyDescent="0.4">
      <c r="A7">
        <v>1023654518</v>
      </c>
      <c r="B7" t="s">
        <v>280</v>
      </c>
      <c r="C7" t="s">
        <v>39</v>
      </c>
      <c r="E7" t="s">
        <v>190</v>
      </c>
      <c r="G7" t="s">
        <v>50</v>
      </c>
      <c r="H7" s="4" t="s">
        <v>1069</v>
      </c>
      <c r="I7">
        <v>7967</v>
      </c>
      <c r="J7">
        <v>0</v>
      </c>
      <c r="K7" t="s">
        <v>44</v>
      </c>
      <c r="O7" t="s">
        <v>1112</v>
      </c>
      <c r="U7" s="27"/>
      <c r="V7" s="27" t="s">
        <v>329</v>
      </c>
      <c r="W7" t="s">
        <v>37</v>
      </c>
      <c r="X7" t="s">
        <v>43</v>
      </c>
      <c r="Y7" t="s">
        <v>521</v>
      </c>
      <c r="AB7" t="s">
        <v>44</v>
      </c>
      <c r="AC7" t="s">
        <v>45</v>
      </c>
      <c r="AF7" t="s">
        <v>46</v>
      </c>
      <c r="AH7" t="s">
        <v>42</v>
      </c>
      <c r="AJ7" t="s">
        <v>280</v>
      </c>
      <c r="AK7" t="s">
        <v>47</v>
      </c>
      <c r="AL7" t="s">
        <v>330</v>
      </c>
      <c r="AN7" t="s">
        <v>48</v>
      </c>
      <c r="AR7" t="s">
        <v>41</v>
      </c>
    </row>
    <row r="8" spans="1:48" ht="15" customHeight="1" x14ac:dyDescent="0.4">
      <c r="A8">
        <v>1023654519</v>
      </c>
      <c r="B8" t="s">
        <v>281</v>
      </c>
      <c r="C8" t="s">
        <v>39</v>
      </c>
      <c r="E8" t="s">
        <v>191</v>
      </c>
      <c r="G8" t="s">
        <v>50</v>
      </c>
      <c r="H8" s="4" t="s">
        <v>1069</v>
      </c>
      <c r="I8">
        <v>10826</v>
      </c>
      <c r="J8">
        <v>0</v>
      </c>
      <c r="K8" t="s">
        <v>44</v>
      </c>
      <c r="O8" t="s">
        <v>1076</v>
      </c>
      <c r="U8" s="27"/>
      <c r="V8" s="27" t="s">
        <v>331</v>
      </c>
      <c r="W8" t="s">
        <v>38</v>
      </c>
      <c r="Y8" t="s">
        <v>45</v>
      </c>
      <c r="AB8" t="s">
        <v>44</v>
      </c>
      <c r="AC8" t="s">
        <v>45</v>
      </c>
      <c r="AF8" t="s">
        <v>46</v>
      </c>
      <c r="AH8" t="s">
        <v>42</v>
      </c>
      <c r="AJ8" t="s">
        <v>281</v>
      </c>
      <c r="AK8" t="s">
        <v>47</v>
      </c>
      <c r="AL8" t="s">
        <v>332</v>
      </c>
      <c r="AN8" t="s">
        <v>48</v>
      </c>
      <c r="AR8" t="s">
        <v>41</v>
      </c>
    </row>
    <row r="9" spans="1:48" ht="15" customHeight="1" x14ac:dyDescent="0.4">
      <c r="A9">
        <v>1023654520</v>
      </c>
      <c r="B9" t="s">
        <v>282</v>
      </c>
      <c r="C9" t="s">
        <v>39</v>
      </c>
      <c r="E9" t="s">
        <v>192</v>
      </c>
      <c r="G9" t="s">
        <v>50</v>
      </c>
      <c r="H9" s="4" t="s">
        <v>1069</v>
      </c>
      <c r="I9">
        <v>12063</v>
      </c>
      <c r="J9">
        <v>0</v>
      </c>
      <c r="K9" t="s">
        <v>44</v>
      </c>
      <c r="O9" t="s">
        <v>1077</v>
      </c>
      <c r="U9" s="27"/>
      <c r="V9" s="27" t="s">
        <v>333</v>
      </c>
      <c r="W9" t="s">
        <v>38</v>
      </c>
      <c r="Y9" t="s">
        <v>45</v>
      </c>
      <c r="AB9" t="s">
        <v>44</v>
      </c>
      <c r="AC9" t="s">
        <v>45</v>
      </c>
      <c r="AF9" t="s">
        <v>46</v>
      </c>
      <c r="AH9" t="s">
        <v>42</v>
      </c>
      <c r="AJ9" t="s">
        <v>282</v>
      </c>
      <c r="AK9" t="s">
        <v>47</v>
      </c>
      <c r="AL9" t="s">
        <v>334</v>
      </c>
      <c r="AN9" t="s">
        <v>48</v>
      </c>
      <c r="AR9" t="s">
        <v>41</v>
      </c>
    </row>
    <row r="10" spans="1:48" ht="15" customHeight="1" x14ac:dyDescent="0.4">
      <c r="A10">
        <v>1023654521</v>
      </c>
      <c r="B10" t="s">
        <v>283</v>
      </c>
      <c r="C10" t="s">
        <v>39</v>
      </c>
      <c r="D10" t="s">
        <v>40</v>
      </c>
      <c r="E10" t="s">
        <v>193</v>
      </c>
      <c r="G10" t="s">
        <v>50</v>
      </c>
      <c r="H10" s="4" t="s">
        <v>1069</v>
      </c>
      <c r="I10">
        <v>7947</v>
      </c>
      <c r="J10">
        <v>0</v>
      </c>
      <c r="K10" t="s">
        <v>44</v>
      </c>
      <c r="O10" t="s">
        <v>719</v>
      </c>
      <c r="U10" s="27"/>
      <c r="V10" s="27" t="s">
        <v>335</v>
      </c>
      <c r="W10" t="s">
        <v>37</v>
      </c>
      <c r="X10" t="s">
        <v>43</v>
      </c>
      <c r="Y10" t="s">
        <v>45</v>
      </c>
      <c r="AB10" t="s">
        <v>44</v>
      </c>
      <c r="AC10" t="s">
        <v>45</v>
      </c>
      <c r="AF10" t="s">
        <v>46</v>
      </c>
      <c r="AH10" t="s">
        <v>42</v>
      </c>
      <c r="AJ10" t="s">
        <v>283</v>
      </c>
      <c r="AK10" t="s">
        <v>47</v>
      </c>
      <c r="AL10" t="s">
        <v>336</v>
      </c>
      <c r="AN10" t="s">
        <v>48</v>
      </c>
      <c r="AR10" t="s">
        <v>41</v>
      </c>
    </row>
    <row r="11" spans="1:48" ht="15" customHeight="1" x14ac:dyDescent="0.4">
      <c r="A11">
        <v>1023654523</v>
      </c>
      <c r="B11" t="s">
        <v>284</v>
      </c>
      <c r="C11" t="s">
        <v>39</v>
      </c>
      <c r="D11" t="s">
        <v>40</v>
      </c>
      <c r="E11" t="s">
        <v>194</v>
      </c>
      <c r="G11" t="s">
        <v>50</v>
      </c>
      <c r="H11" s="4" t="s">
        <v>1069</v>
      </c>
      <c r="I11">
        <v>10858</v>
      </c>
      <c r="J11">
        <v>0</v>
      </c>
      <c r="K11" t="s">
        <v>44</v>
      </c>
      <c r="O11" t="s">
        <v>1113</v>
      </c>
      <c r="U11" s="27"/>
      <c r="V11" s="27" t="s">
        <v>337</v>
      </c>
      <c r="W11" t="s">
        <v>38</v>
      </c>
      <c r="Y11" t="s">
        <v>45</v>
      </c>
      <c r="AB11" t="s">
        <v>44</v>
      </c>
      <c r="AC11" t="s">
        <v>45</v>
      </c>
      <c r="AF11" t="s">
        <v>46</v>
      </c>
      <c r="AH11" t="s">
        <v>42</v>
      </c>
      <c r="AJ11" t="s">
        <v>284</v>
      </c>
      <c r="AK11" t="s">
        <v>47</v>
      </c>
      <c r="AL11" t="s">
        <v>338</v>
      </c>
      <c r="AN11" t="s">
        <v>48</v>
      </c>
      <c r="AR11" t="s">
        <v>41</v>
      </c>
    </row>
    <row r="12" spans="1:48" ht="15" customHeight="1" x14ac:dyDescent="0.4">
      <c r="A12">
        <v>1023654522</v>
      </c>
      <c r="B12" t="s">
        <v>285</v>
      </c>
      <c r="C12" t="s">
        <v>39</v>
      </c>
      <c r="D12" t="s">
        <v>49</v>
      </c>
      <c r="E12" t="s">
        <v>195</v>
      </c>
      <c r="G12" t="s">
        <v>50</v>
      </c>
      <c r="H12" s="4" t="s">
        <v>1069</v>
      </c>
      <c r="I12">
        <v>3728</v>
      </c>
      <c r="J12">
        <v>0</v>
      </c>
      <c r="K12" t="s">
        <v>44</v>
      </c>
      <c r="O12" t="s">
        <v>522</v>
      </c>
      <c r="U12" s="27"/>
      <c r="V12" s="27" t="s">
        <v>339</v>
      </c>
      <c r="W12" t="s">
        <v>37</v>
      </c>
      <c r="X12" t="s">
        <v>43</v>
      </c>
      <c r="Y12" t="s">
        <v>45</v>
      </c>
      <c r="AB12" t="s">
        <v>44</v>
      </c>
      <c r="AC12" t="s">
        <v>45</v>
      </c>
      <c r="AF12" t="s">
        <v>46</v>
      </c>
      <c r="AH12" t="s">
        <v>42</v>
      </c>
      <c r="AJ12" t="s">
        <v>285</v>
      </c>
      <c r="AK12" t="s">
        <v>47</v>
      </c>
      <c r="AL12" t="s">
        <v>340</v>
      </c>
      <c r="AN12" t="s">
        <v>48</v>
      </c>
      <c r="AR12" t="s">
        <v>41</v>
      </c>
    </row>
    <row r="13" spans="1:48" ht="15" customHeight="1" x14ac:dyDescent="0.4">
      <c r="A13">
        <v>1023654524</v>
      </c>
      <c r="B13" t="s">
        <v>286</v>
      </c>
      <c r="C13" t="s">
        <v>39</v>
      </c>
      <c r="E13" t="s">
        <v>196</v>
      </c>
      <c r="G13" t="s">
        <v>50</v>
      </c>
      <c r="H13" s="4" t="s">
        <v>1069</v>
      </c>
      <c r="I13">
        <v>4362</v>
      </c>
      <c r="J13">
        <v>0</v>
      </c>
      <c r="K13" t="s">
        <v>44</v>
      </c>
      <c r="O13" t="s">
        <v>1091</v>
      </c>
      <c r="U13" s="27"/>
      <c r="V13" s="27" t="s">
        <v>341</v>
      </c>
      <c r="W13" t="s">
        <v>37</v>
      </c>
      <c r="X13" t="s">
        <v>43</v>
      </c>
      <c r="Y13" t="s">
        <v>521</v>
      </c>
      <c r="AB13" t="s">
        <v>44</v>
      </c>
      <c r="AC13" t="s">
        <v>45</v>
      </c>
      <c r="AF13" t="s">
        <v>46</v>
      </c>
      <c r="AH13" t="s">
        <v>42</v>
      </c>
      <c r="AJ13" t="s">
        <v>286</v>
      </c>
      <c r="AK13" t="s">
        <v>47</v>
      </c>
      <c r="AL13" t="s">
        <v>342</v>
      </c>
      <c r="AN13" t="s">
        <v>48</v>
      </c>
      <c r="AR13" t="s">
        <v>41</v>
      </c>
    </row>
    <row r="14" spans="1:48" ht="15" customHeight="1" x14ac:dyDescent="0.4">
      <c r="A14">
        <v>1023654525</v>
      </c>
      <c r="B14" t="s">
        <v>287</v>
      </c>
      <c r="C14" t="s">
        <v>39</v>
      </c>
      <c r="E14" t="s">
        <v>197</v>
      </c>
      <c r="G14" t="s">
        <v>50</v>
      </c>
      <c r="H14" s="4" t="s">
        <v>1069</v>
      </c>
      <c r="I14">
        <v>4217</v>
      </c>
      <c r="J14">
        <v>0</v>
      </c>
      <c r="K14" t="s">
        <v>44</v>
      </c>
      <c r="O14" t="s">
        <v>1084</v>
      </c>
      <c r="U14" s="27"/>
      <c r="V14" s="27" t="s">
        <v>343</v>
      </c>
      <c r="W14" t="s">
        <v>37</v>
      </c>
      <c r="X14" t="s">
        <v>43</v>
      </c>
      <c r="Y14" t="s">
        <v>45</v>
      </c>
      <c r="AB14" t="s">
        <v>44</v>
      </c>
      <c r="AC14" t="s">
        <v>45</v>
      </c>
      <c r="AF14" t="s">
        <v>46</v>
      </c>
      <c r="AH14" t="s">
        <v>42</v>
      </c>
      <c r="AJ14" t="s">
        <v>287</v>
      </c>
      <c r="AK14" t="s">
        <v>47</v>
      </c>
      <c r="AL14" t="s">
        <v>344</v>
      </c>
      <c r="AN14" t="s">
        <v>48</v>
      </c>
      <c r="AR14" t="s">
        <v>41</v>
      </c>
    </row>
    <row r="15" spans="1:48" ht="15" customHeight="1" x14ac:dyDescent="0.4">
      <c r="A15">
        <v>1023654526</v>
      </c>
      <c r="B15" t="s">
        <v>288</v>
      </c>
      <c r="C15" t="s">
        <v>39</v>
      </c>
      <c r="E15" t="s">
        <v>345</v>
      </c>
      <c r="G15" t="s">
        <v>50</v>
      </c>
      <c r="H15" s="4" t="s">
        <v>1069</v>
      </c>
      <c r="I15">
        <v>4141</v>
      </c>
      <c r="J15">
        <v>0</v>
      </c>
      <c r="K15" t="s">
        <v>44</v>
      </c>
      <c r="O15" t="s">
        <v>720</v>
      </c>
      <c r="U15" s="27"/>
      <c r="V15" s="27" t="s">
        <v>346</v>
      </c>
      <c r="W15" t="s">
        <v>37</v>
      </c>
      <c r="X15" t="s">
        <v>43</v>
      </c>
      <c r="Y15" t="s">
        <v>45</v>
      </c>
      <c r="AB15" t="s">
        <v>44</v>
      </c>
      <c r="AC15" t="s">
        <v>45</v>
      </c>
      <c r="AF15" t="s">
        <v>46</v>
      </c>
      <c r="AH15" t="s">
        <v>42</v>
      </c>
      <c r="AJ15" t="s">
        <v>288</v>
      </c>
      <c r="AK15" t="s">
        <v>47</v>
      </c>
      <c r="AL15" t="s">
        <v>347</v>
      </c>
      <c r="AN15" t="s">
        <v>48</v>
      </c>
      <c r="AR15" t="s">
        <v>41</v>
      </c>
    </row>
    <row r="16" spans="1:48" ht="15" customHeight="1" x14ac:dyDescent="0.4">
      <c r="A16">
        <v>1023654527</v>
      </c>
      <c r="B16" t="s">
        <v>289</v>
      </c>
      <c r="C16" t="s">
        <v>39</v>
      </c>
      <c r="E16" t="s">
        <v>199</v>
      </c>
      <c r="G16" t="s">
        <v>50</v>
      </c>
      <c r="H16" s="4" t="s">
        <v>1068</v>
      </c>
      <c r="I16">
        <v>6347</v>
      </c>
      <c r="J16">
        <v>0</v>
      </c>
      <c r="K16" t="s">
        <v>42</v>
      </c>
      <c r="O16" t="s">
        <v>348</v>
      </c>
      <c r="U16" s="27"/>
      <c r="V16" s="27" t="s">
        <v>349</v>
      </c>
      <c r="W16" t="s">
        <v>37</v>
      </c>
      <c r="X16" t="s">
        <v>43</v>
      </c>
      <c r="Y16" t="s">
        <v>45</v>
      </c>
      <c r="AB16" t="s">
        <v>44</v>
      </c>
      <c r="AC16" t="s">
        <v>45</v>
      </c>
      <c r="AF16" t="s">
        <v>46</v>
      </c>
      <c r="AH16" t="s">
        <v>42</v>
      </c>
      <c r="AJ16" t="s">
        <v>289</v>
      </c>
      <c r="AK16" t="s">
        <v>47</v>
      </c>
      <c r="AL16" t="s">
        <v>350</v>
      </c>
      <c r="AN16" t="s">
        <v>48</v>
      </c>
      <c r="AR16" t="s">
        <v>41</v>
      </c>
    </row>
    <row r="17" spans="1:44" ht="15" customHeight="1" x14ac:dyDescent="0.4">
      <c r="A17">
        <v>1023654528</v>
      </c>
      <c r="B17" t="s">
        <v>290</v>
      </c>
      <c r="C17" t="s">
        <v>39</v>
      </c>
      <c r="E17" t="s">
        <v>351</v>
      </c>
      <c r="G17" t="s">
        <v>50</v>
      </c>
      <c r="H17" s="4" t="s">
        <v>1069</v>
      </c>
      <c r="I17">
        <v>4791</v>
      </c>
      <c r="J17">
        <v>0</v>
      </c>
      <c r="K17" t="s">
        <v>44</v>
      </c>
      <c r="O17" t="s">
        <v>1114</v>
      </c>
      <c r="U17" s="27"/>
      <c r="V17" s="27" t="s">
        <v>352</v>
      </c>
      <c r="W17" t="s">
        <v>38</v>
      </c>
      <c r="Y17" t="s">
        <v>521</v>
      </c>
      <c r="AB17" t="s">
        <v>44</v>
      </c>
      <c r="AC17" t="s">
        <v>45</v>
      </c>
      <c r="AF17" t="s">
        <v>46</v>
      </c>
      <c r="AH17" t="s">
        <v>42</v>
      </c>
      <c r="AJ17" t="s">
        <v>290</v>
      </c>
      <c r="AK17" t="s">
        <v>47</v>
      </c>
      <c r="AL17" t="s">
        <v>353</v>
      </c>
      <c r="AN17" t="s">
        <v>48</v>
      </c>
      <c r="AR17" t="s">
        <v>41</v>
      </c>
    </row>
    <row r="18" spans="1:44" ht="15" customHeight="1" x14ac:dyDescent="0.4">
      <c r="A18">
        <v>1023654529</v>
      </c>
      <c r="B18" t="s">
        <v>291</v>
      </c>
      <c r="C18" t="s">
        <v>39</v>
      </c>
      <c r="E18" t="s">
        <v>201</v>
      </c>
      <c r="G18" t="s">
        <v>50</v>
      </c>
      <c r="H18" s="4" t="s">
        <v>1069</v>
      </c>
      <c r="I18">
        <v>5021</v>
      </c>
      <c r="J18">
        <v>0</v>
      </c>
      <c r="K18" t="s">
        <v>44</v>
      </c>
      <c r="O18" t="s">
        <v>523</v>
      </c>
      <c r="U18" s="27"/>
      <c r="V18" s="27" t="s">
        <v>354</v>
      </c>
      <c r="W18" t="s">
        <v>37</v>
      </c>
      <c r="X18" t="s">
        <v>43</v>
      </c>
      <c r="Y18" t="s">
        <v>45</v>
      </c>
      <c r="AB18" t="s">
        <v>44</v>
      </c>
      <c r="AC18" t="s">
        <v>45</v>
      </c>
      <c r="AF18" t="s">
        <v>46</v>
      </c>
      <c r="AH18" t="s">
        <v>42</v>
      </c>
      <c r="AJ18" t="s">
        <v>291</v>
      </c>
      <c r="AK18" t="s">
        <v>47</v>
      </c>
      <c r="AL18" t="s">
        <v>355</v>
      </c>
      <c r="AN18" t="s">
        <v>48</v>
      </c>
      <c r="AR18" t="s">
        <v>41</v>
      </c>
    </row>
    <row r="19" spans="1:44" ht="15" customHeight="1" x14ac:dyDescent="0.4">
      <c r="A19">
        <v>1023654530</v>
      </c>
      <c r="B19" t="s">
        <v>292</v>
      </c>
      <c r="C19" t="s">
        <v>39</v>
      </c>
      <c r="E19" t="s">
        <v>202</v>
      </c>
      <c r="G19" t="s">
        <v>50</v>
      </c>
      <c r="H19" s="4" t="s">
        <v>1069</v>
      </c>
      <c r="I19">
        <v>7065</v>
      </c>
      <c r="J19">
        <v>0</v>
      </c>
      <c r="K19" t="s">
        <v>44</v>
      </c>
      <c r="O19" t="s">
        <v>1098</v>
      </c>
      <c r="U19" s="27"/>
      <c r="V19" s="27" t="s">
        <v>356</v>
      </c>
      <c r="W19" t="s">
        <v>37</v>
      </c>
      <c r="X19" t="s">
        <v>43</v>
      </c>
      <c r="Y19" t="s">
        <v>521</v>
      </c>
      <c r="AB19" t="s">
        <v>44</v>
      </c>
      <c r="AC19" t="s">
        <v>45</v>
      </c>
      <c r="AF19" t="s">
        <v>46</v>
      </c>
      <c r="AH19" t="s">
        <v>42</v>
      </c>
      <c r="AJ19" t="s">
        <v>292</v>
      </c>
      <c r="AK19" t="s">
        <v>47</v>
      </c>
      <c r="AL19" t="s">
        <v>357</v>
      </c>
      <c r="AN19" t="s">
        <v>48</v>
      </c>
      <c r="AR19" t="s">
        <v>41</v>
      </c>
    </row>
    <row r="20" spans="1:44" ht="15" customHeight="1" x14ac:dyDescent="0.4">
      <c r="A20">
        <v>1023654531</v>
      </c>
      <c r="B20" t="s">
        <v>293</v>
      </c>
      <c r="C20" t="s">
        <v>39</v>
      </c>
      <c r="E20" t="s">
        <v>203</v>
      </c>
      <c r="G20" t="s">
        <v>50</v>
      </c>
      <c r="H20" s="4" t="s">
        <v>1068</v>
      </c>
      <c r="I20">
        <v>9330</v>
      </c>
      <c r="J20">
        <v>0</v>
      </c>
      <c r="K20" t="s">
        <v>42</v>
      </c>
      <c r="O20" t="s">
        <v>358</v>
      </c>
      <c r="U20" s="27"/>
      <c r="V20" s="27" t="s">
        <v>359</v>
      </c>
      <c r="W20" t="s">
        <v>38</v>
      </c>
      <c r="Y20" t="s">
        <v>45</v>
      </c>
      <c r="AB20" t="s">
        <v>44</v>
      </c>
      <c r="AC20" t="s">
        <v>45</v>
      </c>
      <c r="AF20" t="s">
        <v>46</v>
      </c>
      <c r="AH20" t="s">
        <v>42</v>
      </c>
      <c r="AJ20" t="s">
        <v>293</v>
      </c>
      <c r="AK20" t="s">
        <v>47</v>
      </c>
      <c r="AL20" t="s">
        <v>360</v>
      </c>
      <c r="AN20" t="s">
        <v>48</v>
      </c>
      <c r="AR20" t="s">
        <v>41</v>
      </c>
    </row>
    <row r="21" spans="1:44" ht="15" customHeight="1" x14ac:dyDescent="0.4">
      <c r="A21">
        <v>1023654532</v>
      </c>
      <c r="B21" t="s">
        <v>294</v>
      </c>
      <c r="C21" t="s">
        <v>39</v>
      </c>
      <c r="E21" t="s">
        <v>204</v>
      </c>
      <c r="G21" t="s">
        <v>50</v>
      </c>
      <c r="H21" s="4" t="s">
        <v>1069</v>
      </c>
      <c r="I21">
        <v>7626</v>
      </c>
      <c r="J21">
        <v>0</v>
      </c>
      <c r="K21" t="s">
        <v>42</v>
      </c>
      <c r="O21" t="s">
        <v>1085</v>
      </c>
      <c r="U21" s="27"/>
      <c r="V21" t="s">
        <v>361</v>
      </c>
      <c r="W21" t="s">
        <v>38</v>
      </c>
      <c r="Y21" t="s">
        <v>1086</v>
      </c>
      <c r="AB21" t="s">
        <v>44</v>
      </c>
      <c r="AC21" t="s">
        <v>45</v>
      </c>
      <c r="AF21" t="s">
        <v>46</v>
      </c>
      <c r="AH21" t="s">
        <v>42</v>
      </c>
      <c r="AJ21" t="s">
        <v>294</v>
      </c>
      <c r="AK21" t="s">
        <v>47</v>
      </c>
      <c r="AL21" t="s">
        <v>362</v>
      </c>
      <c r="AN21" t="s">
        <v>48</v>
      </c>
      <c r="AR21" t="s">
        <v>41</v>
      </c>
    </row>
    <row r="22" spans="1:44" ht="15" customHeight="1" x14ac:dyDescent="0.4">
      <c r="A22">
        <v>1023654533</v>
      </c>
      <c r="B22" t="s">
        <v>295</v>
      </c>
      <c r="C22" t="s">
        <v>39</v>
      </c>
      <c r="E22" t="s">
        <v>205</v>
      </c>
      <c r="G22" t="s">
        <v>50</v>
      </c>
      <c r="H22" s="4" t="s">
        <v>1069</v>
      </c>
      <c r="I22">
        <v>9043</v>
      </c>
      <c r="J22">
        <v>0</v>
      </c>
      <c r="K22" t="s">
        <v>42</v>
      </c>
      <c r="O22" t="s">
        <v>524</v>
      </c>
      <c r="U22" s="27"/>
      <c r="V22" s="27" t="s">
        <v>515</v>
      </c>
      <c r="W22" t="s">
        <v>37</v>
      </c>
      <c r="X22" t="s">
        <v>43</v>
      </c>
      <c r="Y22" t="s">
        <v>521</v>
      </c>
      <c r="AB22" t="s">
        <v>44</v>
      </c>
      <c r="AC22" t="s">
        <v>45</v>
      </c>
      <c r="AF22" t="s">
        <v>46</v>
      </c>
      <c r="AH22" t="s">
        <v>42</v>
      </c>
      <c r="AJ22" t="s">
        <v>295</v>
      </c>
      <c r="AK22" t="s">
        <v>47</v>
      </c>
      <c r="AL22" t="s">
        <v>363</v>
      </c>
      <c r="AN22" t="s">
        <v>48</v>
      </c>
      <c r="AR22" t="s">
        <v>41</v>
      </c>
    </row>
    <row r="23" spans="1:44" ht="15" customHeight="1" x14ac:dyDescent="0.4">
      <c r="A23">
        <v>1023654534</v>
      </c>
      <c r="B23" t="s">
        <v>296</v>
      </c>
      <c r="C23" t="s">
        <v>39</v>
      </c>
      <c r="E23" t="s">
        <v>364</v>
      </c>
      <c r="G23" t="s">
        <v>50</v>
      </c>
      <c r="H23" s="4" t="s">
        <v>1068</v>
      </c>
      <c r="I23">
        <v>16267</v>
      </c>
      <c r="J23">
        <v>0</v>
      </c>
      <c r="K23" t="s">
        <v>42</v>
      </c>
      <c r="O23" t="s">
        <v>365</v>
      </c>
      <c r="U23" s="27"/>
      <c r="V23" s="27" t="s">
        <v>366</v>
      </c>
      <c r="W23" t="s">
        <v>38</v>
      </c>
      <c r="Y23" t="s">
        <v>45</v>
      </c>
      <c r="AB23" t="s">
        <v>44</v>
      </c>
      <c r="AC23" t="s">
        <v>45</v>
      </c>
      <c r="AF23" t="s">
        <v>46</v>
      </c>
      <c r="AH23" t="s">
        <v>42</v>
      </c>
      <c r="AJ23" t="s">
        <v>296</v>
      </c>
      <c r="AK23" t="s">
        <v>47</v>
      </c>
      <c r="AL23" t="s">
        <v>367</v>
      </c>
      <c r="AN23" t="s">
        <v>48</v>
      </c>
      <c r="AR23" t="s">
        <v>41</v>
      </c>
    </row>
    <row r="24" spans="1:44" ht="15" customHeight="1" x14ac:dyDescent="0.4">
      <c r="A24">
        <v>1023654535</v>
      </c>
      <c r="B24" t="s">
        <v>297</v>
      </c>
      <c r="C24" t="s">
        <v>39</v>
      </c>
      <c r="E24" t="s">
        <v>207</v>
      </c>
      <c r="G24" t="s">
        <v>50</v>
      </c>
      <c r="H24" s="4" t="s">
        <v>1069</v>
      </c>
      <c r="I24">
        <v>5565</v>
      </c>
      <c r="J24">
        <v>0</v>
      </c>
      <c r="K24" t="s">
        <v>44</v>
      </c>
      <c r="O24" t="s">
        <v>520</v>
      </c>
      <c r="U24" s="27"/>
      <c r="V24" s="27" t="s">
        <v>368</v>
      </c>
      <c r="W24" t="s">
        <v>37</v>
      </c>
      <c r="X24" t="s">
        <v>43</v>
      </c>
      <c r="Y24" t="s">
        <v>45</v>
      </c>
      <c r="AB24" t="s">
        <v>44</v>
      </c>
      <c r="AC24" t="s">
        <v>45</v>
      </c>
      <c r="AF24" t="s">
        <v>46</v>
      </c>
      <c r="AH24" t="s">
        <v>42</v>
      </c>
      <c r="AJ24" t="s">
        <v>297</v>
      </c>
      <c r="AK24" t="s">
        <v>47</v>
      </c>
      <c r="AL24" t="s">
        <v>369</v>
      </c>
      <c r="AN24" t="s">
        <v>48</v>
      </c>
      <c r="AR24" t="s">
        <v>41</v>
      </c>
    </row>
    <row r="25" spans="1:44" ht="15" customHeight="1" x14ac:dyDescent="0.4">
      <c r="A25">
        <v>1023654536</v>
      </c>
      <c r="B25" t="s">
        <v>298</v>
      </c>
      <c r="C25" t="s">
        <v>52</v>
      </c>
      <c r="E25" t="s">
        <v>208</v>
      </c>
      <c r="G25" t="s">
        <v>50</v>
      </c>
      <c r="H25" s="4" t="s">
        <v>1069</v>
      </c>
      <c r="I25">
        <v>3978</v>
      </c>
      <c r="J25">
        <v>0</v>
      </c>
      <c r="K25" t="s">
        <v>44</v>
      </c>
      <c r="O25" t="s">
        <v>1115</v>
      </c>
      <c r="U25" s="27"/>
      <c r="V25" s="27" t="s">
        <v>370</v>
      </c>
      <c r="W25" t="s">
        <v>37</v>
      </c>
      <c r="X25" t="s">
        <v>43</v>
      </c>
      <c r="Y25" t="s">
        <v>45</v>
      </c>
      <c r="AB25" t="s">
        <v>44</v>
      </c>
      <c r="AC25" t="s">
        <v>45</v>
      </c>
      <c r="AF25" t="s">
        <v>46</v>
      </c>
      <c r="AH25" t="s">
        <v>42</v>
      </c>
      <c r="AJ25" t="s">
        <v>298</v>
      </c>
      <c r="AK25" t="s">
        <v>47</v>
      </c>
      <c r="AL25" t="s">
        <v>371</v>
      </c>
      <c r="AN25" t="s">
        <v>48</v>
      </c>
      <c r="AR25" t="s">
        <v>41</v>
      </c>
    </row>
    <row r="26" spans="1:44" ht="15" customHeight="1" x14ac:dyDescent="0.4">
      <c r="A26">
        <v>1023654537</v>
      </c>
      <c r="B26" t="s">
        <v>299</v>
      </c>
      <c r="C26" t="s">
        <v>52</v>
      </c>
      <c r="E26" t="s">
        <v>209</v>
      </c>
      <c r="G26" t="s">
        <v>50</v>
      </c>
      <c r="H26" s="4" t="s">
        <v>1069</v>
      </c>
      <c r="I26">
        <v>4307</v>
      </c>
      <c r="J26">
        <v>0</v>
      </c>
      <c r="K26" t="s">
        <v>44</v>
      </c>
      <c r="O26" t="s">
        <v>1092</v>
      </c>
      <c r="U26" s="27"/>
      <c r="V26" s="27" t="s">
        <v>372</v>
      </c>
      <c r="W26" t="s">
        <v>38</v>
      </c>
      <c r="Y26" t="s">
        <v>521</v>
      </c>
      <c r="AB26" t="s">
        <v>44</v>
      </c>
      <c r="AC26" t="s">
        <v>45</v>
      </c>
      <c r="AF26" t="s">
        <v>46</v>
      </c>
      <c r="AH26" t="s">
        <v>42</v>
      </c>
      <c r="AJ26" t="s">
        <v>299</v>
      </c>
      <c r="AK26" t="s">
        <v>47</v>
      </c>
      <c r="AL26" t="s">
        <v>373</v>
      </c>
      <c r="AN26" t="s">
        <v>48</v>
      </c>
      <c r="AR26" t="s">
        <v>41</v>
      </c>
    </row>
    <row r="27" spans="1:44" ht="15" customHeight="1" x14ac:dyDescent="0.4">
      <c r="A27">
        <v>1023654538</v>
      </c>
      <c r="B27" t="s">
        <v>300</v>
      </c>
      <c r="C27" t="s">
        <v>52</v>
      </c>
      <c r="E27" t="s">
        <v>210</v>
      </c>
      <c r="G27" t="s">
        <v>50</v>
      </c>
      <c r="H27" s="4" t="s">
        <v>1069</v>
      </c>
      <c r="I27">
        <v>7032</v>
      </c>
      <c r="J27">
        <v>0</v>
      </c>
      <c r="K27" t="s">
        <v>44</v>
      </c>
      <c r="O27" t="s">
        <v>1116</v>
      </c>
      <c r="U27" s="27"/>
      <c r="V27" s="27" t="s">
        <v>374</v>
      </c>
      <c r="W27" t="s">
        <v>37</v>
      </c>
      <c r="X27" t="s">
        <v>43</v>
      </c>
      <c r="Y27" t="s">
        <v>45</v>
      </c>
      <c r="AB27" t="s">
        <v>44</v>
      </c>
      <c r="AC27" t="s">
        <v>45</v>
      </c>
      <c r="AF27" t="s">
        <v>46</v>
      </c>
      <c r="AH27" t="s">
        <v>42</v>
      </c>
      <c r="AJ27" t="s">
        <v>300</v>
      </c>
      <c r="AK27" t="s">
        <v>47</v>
      </c>
      <c r="AL27" t="s">
        <v>375</v>
      </c>
      <c r="AN27" t="s">
        <v>48</v>
      </c>
      <c r="AR27" t="s">
        <v>41</v>
      </c>
    </row>
    <row r="28" spans="1:44" ht="15" customHeight="1" x14ac:dyDescent="0.4">
      <c r="A28">
        <v>1023654539</v>
      </c>
      <c r="B28" t="s">
        <v>301</v>
      </c>
      <c r="C28" t="s">
        <v>52</v>
      </c>
      <c r="E28" t="s">
        <v>211</v>
      </c>
      <c r="G28" t="s">
        <v>50</v>
      </c>
      <c r="H28" s="4" t="s">
        <v>1069</v>
      </c>
      <c r="I28">
        <v>4263</v>
      </c>
      <c r="J28">
        <v>0</v>
      </c>
      <c r="K28" t="s">
        <v>44</v>
      </c>
      <c r="O28" t="s">
        <v>1099</v>
      </c>
      <c r="U28" s="27"/>
      <c r="V28" s="27" t="s">
        <v>376</v>
      </c>
      <c r="W28" t="s">
        <v>37</v>
      </c>
      <c r="X28" t="s">
        <v>43</v>
      </c>
      <c r="Y28" t="s">
        <v>1086</v>
      </c>
      <c r="AB28" t="s">
        <v>44</v>
      </c>
      <c r="AC28" t="s">
        <v>45</v>
      </c>
      <c r="AF28" t="s">
        <v>46</v>
      </c>
      <c r="AH28" t="s">
        <v>42</v>
      </c>
      <c r="AJ28" t="s">
        <v>301</v>
      </c>
      <c r="AK28" t="s">
        <v>47</v>
      </c>
      <c r="AL28" t="s">
        <v>377</v>
      </c>
      <c r="AN28" t="s">
        <v>48</v>
      </c>
      <c r="AR28" t="s">
        <v>41</v>
      </c>
    </row>
    <row r="29" spans="1:44" ht="15" customHeight="1" x14ac:dyDescent="0.4">
      <c r="A29">
        <v>1023654540</v>
      </c>
      <c r="B29" t="s">
        <v>302</v>
      </c>
      <c r="C29" t="s">
        <v>52</v>
      </c>
      <c r="E29" t="s">
        <v>212</v>
      </c>
      <c r="G29" t="s">
        <v>50</v>
      </c>
      <c r="H29" s="4" t="s">
        <v>1069</v>
      </c>
      <c r="I29">
        <v>6076</v>
      </c>
      <c r="J29">
        <v>0</v>
      </c>
      <c r="K29" t="s">
        <v>44</v>
      </c>
      <c r="O29" t="s">
        <v>1117</v>
      </c>
      <c r="U29" s="27"/>
      <c r="V29" s="27" t="s">
        <v>378</v>
      </c>
      <c r="W29" t="s">
        <v>37</v>
      </c>
      <c r="X29" t="s">
        <v>43</v>
      </c>
      <c r="Y29" t="s">
        <v>45</v>
      </c>
      <c r="AB29" t="s">
        <v>44</v>
      </c>
      <c r="AC29" t="s">
        <v>45</v>
      </c>
      <c r="AF29" t="s">
        <v>46</v>
      </c>
      <c r="AH29" t="s">
        <v>42</v>
      </c>
      <c r="AJ29" t="s">
        <v>302</v>
      </c>
      <c r="AK29" t="s">
        <v>47</v>
      </c>
      <c r="AL29" t="s">
        <v>379</v>
      </c>
      <c r="AN29" t="s">
        <v>48</v>
      </c>
      <c r="AR29" t="s">
        <v>41</v>
      </c>
    </row>
    <row r="30" spans="1:44" ht="15" customHeight="1" x14ac:dyDescent="0.4">
      <c r="A30">
        <v>1023654541</v>
      </c>
      <c r="B30" t="s">
        <v>303</v>
      </c>
      <c r="C30" t="s">
        <v>52</v>
      </c>
      <c r="E30" t="s">
        <v>213</v>
      </c>
      <c r="G30" t="s">
        <v>50</v>
      </c>
      <c r="H30" s="4" t="s">
        <v>1069</v>
      </c>
      <c r="I30">
        <v>7989</v>
      </c>
      <c r="J30">
        <v>0</v>
      </c>
      <c r="K30" t="s">
        <v>44</v>
      </c>
      <c r="O30" t="s">
        <v>721</v>
      </c>
      <c r="U30" s="27"/>
      <c r="V30" s="27" t="s">
        <v>380</v>
      </c>
      <c r="W30" t="s">
        <v>37</v>
      </c>
      <c r="X30" t="s">
        <v>43</v>
      </c>
      <c r="Y30" t="s">
        <v>45</v>
      </c>
      <c r="AB30" t="s">
        <v>44</v>
      </c>
      <c r="AC30" t="s">
        <v>45</v>
      </c>
      <c r="AF30" t="s">
        <v>46</v>
      </c>
      <c r="AH30" t="s">
        <v>42</v>
      </c>
      <c r="AJ30" t="s">
        <v>303</v>
      </c>
      <c r="AK30" t="s">
        <v>47</v>
      </c>
      <c r="AL30" t="s">
        <v>381</v>
      </c>
      <c r="AN30" t="s">
        <v>48</v>
      </c>
      <c r="AR30" t="s">
        <v>41</v>
      </c>
    </row>
    <row r="31" spans="1:44" ht="15" customHeight="1" x14ac:dyDescent="0.4">
      <c r="A31">
        <v>1023654542</v>
      </c>
      <c r="B31" t="s">
        <v>304</v>
      </c>
      <c r="C31" t="s">
        <v>51</v>
      </c>
      <c r="E31" t="s">
        <v>214</v>
      </c>
      <c r="G31" t="s">
        <v>50</v>
      </c>
      <c r="H31" s="4" t="s">
        <v>1069</v>
      </c>
      <c r="I31">
        <v>4260</v>
      </c>
      <c r="J31">
        <v>0</v>
      </c>
      <c r="K31" t="s">
        <v>44</v>
      </c>
      <c r="O31" t="s">
        <v>1078</v>
      </c>
      <c r="U31" s="27"/>
      <c r="V31" s="27" t="s">
        <v>382</v>
      </c>
      <c r="W31" t="s">
        <v>38</v>
      </c>
      <c r="Y31" t="s">
        <v>45</v>
      </c>
      <c r="AB31" t="s">
        <v>44</v>
      </c>
      <c r="AC31" t="s">
        <v>45</v>
      </c>
      <c r="AF31" t="s">
        <v>46</v>
      </c>
      <c r="AH31" t="s">
        <v>42</v>
      </c>
      <c r="AJ31" t="s">
        <v>304</v>
      </c>
      <c r="AK31" t="s">
        <v>47</v>
      </c>
      <c r="AL31" t="s">
        <v>383</v>
      </c>
      <c r="AN31" t="s">
        <v>48</v>
      </c>
      <c r="AR31" t="s">
        <v>41</v>
      </c>
    </row>
    <row r="32" spans="1:44" ht="15" customHeight="1" x14ac:dyDescent="0.4">
      <c r="A32">
        <v>1023654543</v>
      </c>
      <c r="B32" t="s">
        <v>305</v>
      </c>
      <c r="C32" t="s">
        <v>51</v>
      </c>
      <c r="D32" t="s">
        <v>384</v>
      </c>
      <c r="E32" t="s">
        <v>385</v>
      </c>
      <c r="G32" t="s">
        <v>50</v>
      </c>
      <c r="H32" s="4" t="s">
        <v>1069</v>
      </c>
      <c r="I32">
        <v>5619</v>
      </c>
      <c r="J32">
        <v>0</v>
      </c>
      <c r="K32" t="s">
        <v>44</v>
      </c>
      <c r="O32" t="s">
        <v>1079</v>
      </c>
      <c r="U32" s="27"/>
      <c r="V32" s="27" t="s">
        <v>386</v>
      </c>
      <c r="W32" t="s">
        <v>37</v>
      </c>
      <c r="X32" t="s">
        <v>43</v>
      </c>
      <c r="Y32" t="s">
        <v>45</v>
      </c>
      <c r="AB32" t="s">
        <v>44</v>
      </c>
      <c r="AC32" t="s">
        <v>45</v>
      </c>
      <c r="AF32" t="s">
        <v>46</v>
      </c>
      <c r="AH32" t="s">
        <v>42</v>
      </c>
      <c r="AJ32" t="s">
        <v>305</v>
      </c>
      <c r="AK32" t="s">
        <v>47</v>
      </c>
      <c r="AL32" t="s">
        <v>387</v>
      </c>
      <c r="AN32" t="s">
        <v>48</v>
      </c>
      <c r="AR32" t="s">
        <v>41</v>
      </c>
    </row>
    <row r="33" spans="1:44" ht="15" customHeight="1" x14ac:dyDescent="0.4">
      <c r="A33">
        <v>1023654545</v>
      </c>
      <c r="B33" t="s">
        <v>306</v>
      </c>
      <c r="C33" t="s">
        <v>51</v>
      </c>
      <c r="E33" t="s">
        <v>216</v>
      </c>
      <c r="G33" t="s">
        <v>50</v>
      </c>
      <c r="H33" s="4" t="s">
        <v>1069</v>
      </c>
      <c r="I33">
        <v>7032</v>
      </c>
      <c r="J33">
        <v>0</v>
      </c>
      <c r="K33" t="s">
        <v>44</v>
      </c>
      <c r="O33" t="s">
        <v>1118</v>
      </c>
      <c r="U33" s="27"/>
      <c r="V33" s="27" t="s">
        <v>388</v>
      </c>
      <c r="W33" t="s">
        <v>37</v>
      </c>
      <c r="X33" t="s">
        <v>43</v>
      </c>
      <c r="Y33" t="s">
        <v>45</v>
      </c>
      <c r="AB33" t="s">
        <v>44</v>
      </c>
      <c r="AC33" t="s">
        <v>45</v>
      </c>
      <c r="AF33" t="s">
        <v>46</v>
      </c>
      <c r="AH33" t="s">
        <v>42</v>
      </c>
      <c r="AJ33" t="s">
        <v>306</v>
      </c>
      <c r="AK33" t="s">
        <v>47</v>
      </c>
      <c r="AL33" t="s">
        <v>389</v>
      </c>
      <c r="AN33" t="s">
        <v>48</v>
      </c>
      <c r="AR33" t="s">
        <v>41</v>
      </c>
    </row>
    <row r="34" spans="1:44" ht="15" customHeight="1" x14ac:dyDescent="0.4">
      <c r="A34">
        <v>1023654544</v>
      </c>
      <c r="B34" t="s">
        <v>307</v>
      </c>
      <c r="C34" t="s">
        <v>51</v>
      </c>
      <c r="E34" t="s">
        <v>217</v>
      </c>
      <c r="G34" t="s">
        <v>50</v>
      </c>
      <c r="H34" s="4" t="s">
        <v>1069</v>
      </c>
      <c r="I34">
        <v>7652</v>
      </c>
      <c r="J34">
        <v>0</v>
      </c>
      <c r="K34" t="s">
        <v>44</v>
      </c>
      <c r="O34" t="s">
        <v>1080</v>
      </c>
      <c r="U34" s="27"/>
      <c r="V34" s="27" t="s">
        <v>390</v>
      </c>
      <c r="W34" t="s">
        <v>37</v>
      </c>
      <c r="X34" t="s">
        <v>43</v>
      </c>
      <c r="Y34" t="s">
        <v>45</v>
      </c>
      <c r="AB34" t="s">
        <v>44</v>
      </c>
      <c r="AC34" t="s">
        <v>45</v>
      </c>
      <c r="AF34" t="s">
        <v>46</v>
      </c>
      <c r="AH34" t="s">
        <v>42</v>
      </c>
      <c r="AJ34" t="s">
        <v>307</v>
      </c>
      <c r="AK34" t="s">
        <v>47</v>
      </c>
      <c r="AL34" t="s">
        <v>391</v>
      </c>
      <c r="AN34" t="s">
        <v>48</v>
      </c>
      <c r="AR34" t="s">
        <v>41</v>
      </c>
    </row>
    <row r="35" spans="1:44" ht="15" customHeight="1" x14ac:dyDescent="0.4">
      <c r="A35">
        <v>1023654546</v>
      </c>
      <c r="B35" t="s">
        <v>308</v>
      </c>
      <c r="C35" t="s">
        <v>51</v>
      </c>
      <c r="D35" t="s">
        <v>384</v>
      </c>
      <c r="E35" t="s">
        <v>392</v>
      </c>
      <c r="G35" t="s">
        <v>50</v>
      </c>
      <c r="H35" s="4" t="s">
        <v>1069</v>
      </c>
      <c r="I35">
        <v>7815</v>
      </c>
      <c r="J35">
        <v>0</v>
      </c>
      <c r="K35" t="s">
        <v>44</v>
      </c>
      <c r="O35" t="s">
        <v>1119</v>
      </c>
      <c r="U35" s="27"/>
      <c r="V35" s="27" t="s">
        <v>393</v>
      </c>
      <c r="W35" t="s">
        <v>38</v>
      </c>
      <c r="Y35" t="s">
        <v>45</v>
      </c>
      <c r="AB35" t="s">
        <v>44</v>
      </c>
      <c r="AC35" t="s">
        <v>45</v>
      </c>
      <c r="AF35" t="s">
        <v>46</v>
      </c>
      <c r="AH35" t="s">
        <v>42</v>
      </c>
      <c r="AJ35" t="s">
        <v>308</v>
      </c>
      <c r="AK35" t="s">
        <v>47</v>
      </c>
      <c r="AL35" t="s">
        <v>394</v>
      </c>
      <c r="AN35" t="s">
        <v>48</v>
      </c>
      <c r="AR35" t="s">
        <v>41</v>
      </c>
    </row>
    <row r="36" spans="1:44" ht="15" customHeight="1" x14ac:dyDescent="0.4">
      <c r="A36">
        <v>1023654547</v>
      </c>
      <c r="B36" t="s">
        <v>309</v>
      </c>
      <c r="C36" t="s">
        <v>51</v>
      </c>
      <c r="E36" t="s">
        <v>219</v>
      </c>
      <c r="G36" t="s">
        <v>50</v>
      </c>
      <c r="H36" s="4" t="s">
        <v>1069</v>
      </c>
      <c r="I36">
        <v>7967</v>
      </c>
      <c r="J36">
        <v>0</v>
      </c>
      <c r="K36" t="s">
        <v>44</v>
      </c>
      <c r="O36" t="s">
        <v>1081</v>
      </c>
      <c r="U36" s="27"/>
      <c r="V36" s="27" t="s">
        <v>395</v>
      </c>
      <c r="W36" t="s">
        <v>37</v>
      </c>
      <c r="X36" t="s">
        <v>43</v>
      </c>
      <c r="Y36" t="s">
        <v>45</v>
      </c>
      <c r="AB36" t="s">
        <v>44</v>
      </c>
      <c r="AC36" t="s">
        <v>45</v>
      </c>
      <c r="AF36" t="s">
        <v>46</v>
      </c>
      <c r="AH36" t="s">
        <v>42</v>
      </c>
      <c r="AJ36" t="s">
        <v>309</v>
      </c>
      <c r="AK36" t="s">
        <v>47</v>
      </c>
      <c r="AL36" t="s">
        <v>396</v>
      </c>
      <c r="AN36" t="s">
        <v>48</v>
      </c>
      <c r="AR36" t="s">
        <v>41</v>
      </c>
    </row>
    <row r="37" spans="1:44" ht="15" customHeight="1" x14ac:dyDescent="0.4">
      <c r="A37">
        <v>1023654548</v>
      </c>
      <c r="B37" t="s">
        <v>310</v>
      </c>
      <c r="C37" t="s">
        <v>51</v>
      </c>
      <c r="E37" t="s">
        <v>220</v>
      </c>
      <c r="G37" t="s">
        <v>50</v>
      </c>
      <c r="H37" s="4" t="s">
        <v>1069</v>
      </c>
      <c r="I37">
        <v>10467</v>
      </c>
      <c r="J37">
        <v>0</v>
      </c>
      <c r="K37" t="s">
        <v>44</v>
      </c>
      <c r="O37" t="s">
        <v>1082</v>
      </c>
      <c r="U37" s="27"/>
      <c r="V37" s="27" t="s">
        <v>397</v>
      </c>
      <c r="W37" t="s">
        <v>38</v>
      </c>
      <c r="Y37" t="s">
        <v>45</v>
      </c>
      <c r="AB37" t="s">
        <v>44</v>
      </c>
      <c r="AC37" t="s">
        <v>45</v>
      </c>
      <c r="AF37" t="s">
        <v>46</v>
      </c>
      <c r="AH37" t="s">
        <v>42</v>
      </c>
      <c r="AJ37" t="s">
        <v>310</v>
      </c>
      <c r="AK37" t="s">
        <v>47</v>
      </c>
      <c r="AL37" t="s">
        <v>398</v>
      </c>
      <c r="AN37" t="s">
        <v>48</v>
      </c>
      <c r="AR37" t="s">
        <v>41</v>
      </c>
    </row>
    <row r="38" spans="1:44" ht="15" customHeight="1" x14ac:dyDescent="0.4">
      <c r="A38">
        <v>1023654549</v>
      </c>
      <c r="B38" t="s">
        <v>311</v>
      </c>
      <c r="C38" t="s">
        <v>51</v>
      </c>
      <c r="E38" t="s">
        <v>221</v>
      </c>
      <c r="G38" t="s">
        <v>50</v>
      </c>
      <c r="H38" s="4" t="s">
        <v>1069</v>
      </c>
      <c r="I38">
        <v>10913</v>
      </c>
      <c r="J38">
        <v>0</v>
      </c>
      <c r="K38" t="s">
        <v>44</v>
      </c>
      <c r="O38" t="s">
        <v>1087</v>
      </c>
      <c r="U38" s="27"/>
      <c r="V38" s="27" t="s">
        <v>399</v>
      </c>
      <c r="W38" t="s">
        <v>38</v>
      </c>
      <c r="Y38" t="s">
        <v>45</v>
      </c>
      <c r="AB38" t="s">
        <v>44</v>
      </c>
      <c r="AC38" t="s">
        <v>45</v>
      </c>
      <c r="AF38" t="s">
        <v>46</v>
      </c>
      <c r="AH38" t="s">
        <v>42</v>
      </c>
      <c r="AJ38" t="s">
        <v>311</v>
      </c>
      <c r="AK38" t="s">
        <v>47</v>
      </c>
      <c r="AL38" t="s">
        <v>400</v>
      </c>
      <c r="AN38" t="s">
        <v>48</v>
      </c>
      <c r="AR38" t="s">
        <v>41</v>
      </c>
    </row>
    <row r="39" spans="1:44" ht="15" customHeight="1" x14ac:dyDescent="0.4">
      <c r="A39">
        <v>1023654550</v>
      </c>
      <c r="B39" t="s">
        <v>312</v>
      </c>
      <c r="C39" t="s">
        <v>51</v>
      </c>
      <c r="E39" t="s">
        <v>222</v>
      </c>
      <c r="G39" t="s">
        <v>50</v>
      </c>
      <c r="H39" s="4" t="s">
        <v>1069</v>
      </c>
      <c r="I39">
        <v>4043</v>
      </c>
      <c r="J39">
        <v>0</v>
      </c>
      <c r="K39" t="s">
        <v>44</v>
      </c>
      <c r="O39" t="s">
        <v>525</v>
      </c>
      <c r="U39" s="27"/>
      <c r="V39" s="27" t="s">
        <v>401</v>
      </c>
      <c r="W39" t="s">
        <v>37</v>
      </c>
      <c r="X39" t="s">
        <v>43</v>
      </c>
      <c r="Y39" t="s">
        <v>45</v>
      </c>
      <c r="AB39" t="s">
        <v>44</v>
      </c>
      <c r="AC39" t="s">
        <v>45</v>
      </c>
      <c r="AF39" t="s">
        <v>46</v>
      </c>
      <c r="AH39" t="s">
        <v>42</v>
      </c>
      <c r="AJ39" t="s">
        <v>312</v>
      </c>
      <c r="AK39" t="s">
        <v>47</v>
      </c>
      <c r="AL39" t="s">
        <v>402</v>
      </c>
      <c r="AN39" t="s">
        <v>48</v>
      </c>
      <c r="AR39" t="s">
        <v>41</v>
      </c>
    </row>
    <row r="40" spans="1:44" ht="15" customHeight="1" x14ac:dyDescent="0.4">
      <c r="A40">
        <v>1023654551</v>
      </c>
      <c r="B40" t="s">
        <v>313</v>
      </c>
      <c r="C40" t="s">
        <v>51</v>
      </c>
      <c r="E40" t="s">
        <v>223</v>
      </c>
      <c r="G40" t="s">
        <v>50</v>
      </c>
      <c r="H40" s="4" t="s">
        <v>1068</v>
      </c>
      <c r="I40">
        <v>6309</v>
      </c>
      <c r="J40">
        <v>0</v>
      </c>
      <c r="K40" t="s">
        <v>42</v>
      </c>
      <c r="O40" t="s">
        <v>403</v>
      </c>
      <c r="U40" s="27"/>
      <c r="V40" s="27" t="s">
        <v>404</v>
      </c>
      <c r="W40" t="s">
        <v>37</v>
      </c>
      <c r="X40" t="s">
        <v>43</v>
      </c>
      <c r="Y40" t="s">
        <v>45</v>
      </c>
      <c r="AB40" t="s">
        <v>44</v>
      </c>
      <c r="AC40" t="s">
        <v>45</v>
      </c>
      <c r="AF40" t="s">
        <v>46</v>
      </c>
      <c r="AH40" t="s">
        <v>42</v>
      </c>
      <c r="AJ40" t="s">
        <v>313</v>
      </c>
      <c r="AK40" t="s">
        <v>47</v>
      </c>
      <c r="AL40" t="s">
        <v>405</v>
      </c>
      <c r="AN40" t="s">
        <v>48</v>
      </c>
      <c r="AR40" t="s">
        <v>41</v>
      </c>
    </row>
    <row r="41" spans="1:44" ht="15" customHeight="1" x14ac:dyDescent="0.4">
      <c r="A41">
        <v>1023654552</v>
      </c>
      <c r="B41" t="s">
        <v>314</v>
      </c>
      <c r="C41" t="s">
        <v>51</v>
      </c>
      <c r="E41" t="s">
        <v>406</v>
      </c>
      <c r="G41" t="s">
        <v>50</v>
      </c>
      <c r="H41" s="4" t="s">
        <v>1069</v>
      </c>
      <c r="I41">
        <v>4434</v>
      </c>
      <c r="J41">
        <v>0</v>
      </c>
      <c r="K41" t="s">
        <v>44</v>
      </c>
      <c r="O41" t="s">
        <v>526</v>
      </c>
      <c r="U41" s="27"/>
      <c r="V41" s="27" t="s">
        <v>407</v>
      </c>
      <c r="W41" t="s">
        <v>38</v>
      </c>
      <c r="Y41" t="s">
        <v>45</v>
      </c>
      <c r="AB41" t="s">
        <v>44</v>
      </c>
      <c r="AC41" t="s">
        <v>45</v>
      </c>
      <c r="AF41" t="s">
        <v>46</v>
      </c>
      <c r="AH41" t="s">
        <v>42</v>
      </c>
      <c r="AJ41" t="s">
        <v>314</v>
      </c>
      <c r="AK41" t="s">
        <v>47</v>
      </c>
      <c r="AL41" t="s">
        <v>408</v>
      </c>
      <c r="AN41" t="s">
        <v>48</v>
      </c>
      <c r="AR41" t="s">
        <v>41</v>
      </c>
    </row>
    <row r="42" spans="1:44" ht="15" customHeight="1" x14ac:dyDescent="0.4">
      <c r="A42">
        <v>1023654553</v>
      </c>
      <c r="B42" t="s">
        <v>315</v>
      </c>
      <c r="C42" t="s">
        <v>51</v>
      </c>
      <c r="E42" t="s">
        <v>225</v>
      </c>
      <c r="G42" t="s">
        <v>50</v>
      </c>
      <c r="H42" s="4" t="s">
        <v>1068</v>
      </c>
      <c r="I42">
        <v>9279</v>
      </c>
      <c r="J42">
        <v>0</v>
      </c>
      <c r="K42" t="s">
        <v>42</v>
      </c>
      <c r="O42" t="s">
        <v>409</v>
      </c>
      <c r="U42" s="27"/>
      <c r="V42" s="27" t="s">
        <v>410</v>
      </c>
      <c r="W42" t="s">
        <v>38</v>
      </c>
      <c r="Y42" t="s">
        <v>45</v>
      </c>
      <c r="AB42" t="s">
        <v>44</v>
      </c>
      <c r="AC42" t="s">
        <v>45</v>
      </c>
      <c r="AF42" t="s">
        <v>46</v>
      </c>
      <c r="AH42" t="s">
        <v>42</v>
      </c>
      <c r="AJ42" t="s">
        <v>315</v>
      </c>
      <c r="AK42" t="s">
        <v>47</v>
      </c>
      <c r="AL42" t="s">
        <v>411</v>
      </c>
      <c r="AN42" t="s">
        <v>48</v>
      </c>
      <c r="AR42" t="s">
        <v>41</v>
      </c>
    </row>
    <row r="43" spans="1:44" ht="15" customHeight="1" x14ac:dyDescent="0.4">
      <c r="A43">
        <v>1023654554</v>
      </c>
      <c r="B43" t="s">
        <v>316</v>
      </c>
      <c r="C43" t="s">
        <v>51</v>
      </c>
      <c r="E43" t="s">
        <v>226</v>
      </c>
      <c r="G43" t="s">
        <v>50</v>
      </c>
      <c r="H43" s="4" t="s">
        <v>1068</v>
      </c>
      <c r="I43">
        <v>9317</v>
      </c>
      <c r="J43">
        <v>0</v>
      </c>
      <c r="K43" t="s">
        <v>42</v>
      </c>
      <c r="O43" t="s">
        <v>412</v>
      </c>
      <c r="U43" s="27"/>
      <c r="V43" s="27" t="s">
        <v>413</v>
      </c>
      <c r="W43" t="s">
        <v>38</v>
      </c>
      <c r="Y43" t="s">
        <v>45</v>
      </c>
      <c r="AB43" t="s">
        <v>44</v>
      </c>
      <c r="AC43" t="s">
        <v>45</v>
      </c>
      <c r="AF43" t="s">
        <v>46</v>
      </c>
      <c r="AH43" t="s">
        <v>42</v>
      </c>
      <c r="AJ43" t="s">
        <v>316</v>
      </c>
      <c r="AK43" t="s">
        <v>47</v>
      </c>
      <c r="AL43" t="s">
        <v>414</v>
      </c>
      <c r="AN43" t="s">
        <v>48</v>
      </c>
      <c r="AR43" t="s">
        <v>41</v>
      </c>
    </row>
    <row r="44" spans="1:44" ht="15" customHeight="1" x14ac:dyDescent="0.4">
      <c r="A44">
        <v>1023654555</v>
      </c>
      <c r="B44" t="s">
        <v>317</v>
      </c>
      <c r="C44" t="s">
        <v>51</v>
      </c>
      <c r="E44" t="s">
        <v>415</v>
      </c>
      <c r="G44" t="s">
        <v>50</v>
      </c>
      <c r="H44" s="4" t="s">
        <v>1068</v>
      </c>
      <c r="I44">
        <v>16332</v>
      </c>
      <c r="J44">
        <v>0</v>
      </c>
      <c r="K44" t="s">
        <v>42</v>
      </c>
      <c r="O44" t="s">
        <v>416</v>
      </c>
      <c r="U44" s="27"/>
      <c r="V44" t="s">
        <v>417</v>
      </c>
      <c r="W44" t="s">
        <v>38</v>
      </c>
      <c r="Y44" t="s">
        <v>45</v>
      </c>
      <c r="AB44" t="s">
        <v>44</v>
      </c>
      <c r="AC44" t="s">
        <v>45</v>
      </c>
      <c r="AF44" t="s">
        <v>46</v>
      </c>
      <c r="AH44" t="s">
        <v>42</v>
      </c>
      <c r="AJ44" t="s">
        <v>317</v>
      </c>
      <c r="AK44" t="s">
        <v>47</v>
      </c>
      <c r="AL44" t="s">
        <v>418</v>
      </c>
      <c r="AN44" t="s">
        <v>48</v>
      </c>
      <c r="AR44" t="s">
        <v>41</v>
      </c>
    </row>
    <row r="45" spans="1:44" ht="15" customHeight="1" x14ac:dyDescent="0.4">
      <c r="A45">
        <v>1023654556</v>
      </c>
      <c r="B45" t="s">
        <v>318</v>
      </c>
      <c r="C45" t="s">
        <v>51</v>
      </c>
      <c r="E45" t="s">
        <v>228</v>
      </c>
      <c r="G45" t="s">
        <v>50</v>
      </c>
      <c r="H45" s="4" t="s">
        <v>1069</v>
      </c>
      <c r="I45">
        <v>7989</v>
      </c>
      <c r="J45">
        <v>0</v>
      </c>
      <c r="K45" t="s">
        <v>44</v>
      </c>
      <c r="O45" t="s">
        <v>1120</v>
      </c>
      <c r="U45" s="27"/>
      <c r="V45" s="27" t="s">
        <v>419</v>
      </c>
      <c r="W45" t="s">
        <v>38</v>
      </c>
      <c r="Y45" t="s">
        <v>45</v>
      </c>
      <c r="AB45" t="s">
        <v>44</v>
      </c>
      <c r="AC45" t="s">
        <v>45</v>
      </c>
      <c r="AF45" t="s">
        <v>46</v>
      </c>
      <c r="AH45" t="s">
        <v>42</v>
      </c>
      <c r="AJ45" t="s">
        <v>318</v>
      </c>
      <c r="AK45" t="s">
        <v>47</v>
      </c>
      <c r="AL45" t="s">
        <v>420</v>
      </c>
      <c r="AN45" t="s">
        <v>48</v>
      </c>
      <c r="AR45" t="s">
        <v>41</v>
      </c>
    </row>
    <row r="46" spans="1:44" ht="15" customHeight="1" x14ac:dyDescent="0.4">
      <c r="A46">
        <v>1023654557</v>
      </c>
      <c r="B46" t="s">
        <v>319</v>
      </c>
      <c r="C46" t="s">
        <v>51</v>
      </c>
      <c r="D46" t="s">
        <v>518</v>
      </c>
      <c r="E46" t="s">
        <v>229</v>
      </c>
      <c r="G46" t="s">
        <v>50</v>
      </c>
      <c r="H46" s="4" t="s">
        <v>1069</v>
      </c>
      <c r="I46">
        <v>4239</v>
      </c>
      <c r="J46">
        <v>0</v>
      </c>
      <c r="K46" t="s">
        <v>44</v>
      </c>
      <c r="O46" t="s">
        <v>1100</v>
      </c>
      <c r="U46" s="27"/>
      <c r="V46" s="27" t="s">
        <v>421</v>
      </c>
      <c r="W46" t="s">
        <v>38</v>
      </c>
      <c r="Y46" t="s">
        <v>45</v>
      </c>
      <c r="AB46" t="s">
        <v>44</v>
      </c>
      <c r="AC46" t="s">
        <v>45</v>
      </c>
      <c r="AF46" t="s">
        <v>46</v>
      </c>
      <c r="AH46" t="s">
        <v>42</v>
      </c>
      <c r="AJ46" t="s">
        <v>319</v>
      </c>
      <c r="AK46" t="s">
        <v>47</v>
      </c>
      <c r="AL46" t="s">
        <v>422</v>
      </c>
      <c r="AN46" t="s">
        <v>48</v>
      </c>
      <c r="AR46" t="s">
        <v>41</v>
      </c>
    </row>
    <row r="47" spans="1:44" ht="15" customHeight="1" x14ac:dyDescent="0.4">
      <c r="A47">
        <v>1026981066</v>
      </c>
      <c r="B47" t="s">
        <v>655</v>
      </c>
      <c r="C47" t="s">
        <v>39</v>
      </c>
      <c r="E47" t="s">
        <v>722</v>
      </c>
      <c r="G47" t="s">
        <v>50</v>
      </c>
      <c r="H47" s="4" t="s">
        <v>1068</v>
      </c>
      <c r="I47">
        <v>6851</v>
      </c>
      <c r="J47">
        <v>0</v>
      </c>
      <c r="K47" t="s">
        <v>42</v>
      </c>
      <c r="O47" t="s">
        <v>723</v>
      </c>
      <c r="U47" s="27"/>
      <c r="V47" s="27" t="s">
        <v>724</v>
      </c>
      <c r="W47" t="s">
        <v>37</v>
      </c>
      <c r="X47" t="s">
        <v>43</v>
      </c>
      <c r="Y47" t="s">
        <v>45</v>
      </c>
      <c r="AB47" t="s">
        <v>44</v>
      </c>
      <c r="AC47" t="s">
        <v>45</v>
      </c>
      <c r="AF47" t="s">
        <v>46</v>
      </c>
      <c r="AH47" t="s">
        <v>42</v>
      </c>
      <c r="AJ47" t="s">
        <v>655</v>
      </c>
      <c r="AK47" t="s">
        <v>47</v>
      </c>
      <c r="AL47" t="s">
        <v>725</v>
      </c>
      <c r="AN47" t="s">
        <v>48</v>
      </c>
      <c r="AR47" t="s">
        <v>41</v>
      </c>
    </row>
    <row r="48" spans="1:44" ht="15" customHeight="1" x14ac:dyDescent="0.4">
      <c r="A48">
        <v>1026981067</v>
      </c>
      <c r="B48" t="s">
        <v>656</v>
      </c>
      <c r="C48" t="s">
        <v>39</v>
      </c>
      <c r="E48" t="s">
        <v>528</v>
      </c>
      <c r="G48" t="s">
        <v>50</v>
      </c>
      <c r="H48" s="4" t="s">
        <v>1068</v>
      </c>
      <c r="I48">
        <v>6111</v>
      </c>
      <c r="J48">
        <v>0</v>
      </c>
      <c r="K48" t="s">
        <v>42</v>
      </c>
      <c r="O48" t="s">
        <v>726</v>
      </c>
      <c r="U48" s="27"/>
      <c r="V48" s="27" t="s">
        <v>727</v>
      </c>
      <c r="W48" t="s">
        <v>37</v>
      </c>
      <c r="X48" t="s">
        <v>43</v>
      </c>
      <c r="Y48" t="s">
        <v>45</v>
      </c>
      <c r="AB48" t="s">
        <v>44</v>
      </c>
      <c r="AC48" t="s">
        <v>45</v>
      </c>
      <c r="AF48" t="s">
        <v>46</v>
      </c>
      <c r="AH48" t="s">
        <v>42</v>
      </c>
      <c r="AJ48" t="s">
        <v>656</v>
      </c>
      <c r="AK48" t="s">
        <v>47</v>
      </c>
      <c r="AL48" t="s">
        <v>728</v>
      </c>
      <c r="AN48" t="s">
        <v>48</v>
      </c>
      <c r="AR48" t="s">
        <v>41</v>
      </c>
    </row>
    <row r="49" spans="1:44" ht="15" customHeight="1" x14ac:dyDescent="0.4">
      <c r="A49">
        <v>1026981068</v>
      </c>
      <c r="B49" t="s">
        <v>657</v>
      </c>
      <c r="C49" t="s">
        <v>39</v>
      </c>
      <c r="D49" t="s">
        <v>40</v>
      </c>
      <c r="E49" t="s">
        <v>529</v>
      </c>
      <c r="G49" t="s">
        <v>50</v>
      </c>
      <c r="H49" s="4" t="s">
        <v>1068</v>
      </c>
      <c r="I49">
        <v>8350</v>
      </c>
      <c r="J49">
        <v>0</v>
      </c>
      <c r="K49" t="s">
        <v>42</v>
      </c>
      <c r="O49" t="s">
        <v>729</v>
      </c>
      <c r="U49" s="27"/>
      <c r="V49" s="27" t="s">
        <v>730</v>
      </c>
      <c r="W49" t="s">
        <v>37</v>
      </c>
      <c r="X49" t="s">
        <v>43</v>
      </c>
      <c r="Y49" t="s">
        <v>45</v>
      </c>
      <c r="AB49" t="s">
        <v>44</v>
      </c>
      <c r="AC49" t="s">
        <v>45</v>
      </c>
      <c r="AF49" t="s">
        <v>46</v>
      </c>
      <c r="AH49" t="s">
        <v>42</v>
      </c>
      <c r="AJ49" t="s">
        <v>657</v>
      </c>
      <c r="AK49" t="s">
        <v>47</v>
      </c>
      <c r="AL49" t="s">
        <v>731</v>
      </c>
      <c r="AN49" t="s">
        <v>48</v>
      </c>
      <c r="AR49" t="s">
        <v>41</v>
      </c>
    </row>
    <row r="50" spans="1:44" ht="15" customHeight="1" x14ac:dyDescent="0.4">
      <c r="A50">
        <v>1026981069</v>
      </c>
      <c r="B50" t="s">
        <v>658</v>
      </c>
      <c r="C50" t="s">
        <v>39</v>
      </c>
      <c r="E50" t="s">
        <v>530</v>
      </c>
      <c r="G50" t="s">
        <v>50</v>
      </c>
      <c r="H50" s="4" t="s">
        <v>1068</v>
      </c>
      <c r="I50">
        <v>9457</v>
      </c>
      <c r="J50">
        <v>0</v>
      </c>
      <c r="K50" t="s">
        <v>42</v>
      </c>
      <c r="O50" t="s">
        <v>732</v>
      </c>
      <c r="U50" s="27"/>
      <c r="V50" t="s">
        <v>733</v>
      </c>
      <c r="W50" t="s">
        <v>37</v>
      </c>
      <c r="X50" t="s">
        <v>43</v>
      </c>
      <c r="Y50" t="s">
        <v>45</v>
      </c>
      <c r="AB50" t="s">
        <v>44</v>
      </c>
      <c r="AC50" t="s">
        <v>45</v>
      </c>
      <c r="AF50" t="s">
        <v>46</v>
      </c>
      <c r="AH50" t="s">
        <v>42</v>
      </c>
      <c r="AJ50" t="s">
        <v>658</v>
      </c>
      <c r="AK50" t="s">
        <v>47</v>
      </c>
      <c r="AL50" t="s">
        <v>734</v>
      </c>
      <c r="AN50" t="s">
        <v>48</v>
      </c>
      <c r="AR50" t="s">
        <v>41</v>
      </c>
    </row>
    <row r="51" spans="1:44" ht="15" customHeight="1" x14ac:dyDescent="0.4">
      <c r="A51">
        <v>1026981070</v>
      </c>
      <c r="B51" t="s">
        <v>659</v>
      </c>
      <c r="C51" t="s">
        <v>39</v>
      </c>
      <c r="E51" t="s">
        <v>735</v>
      </c>
      <c r="G51" t="s">
        <v>50</v>
      </c>
      <c r="H51" s="4" t="s">
        <v>1068</v>
      </c>
      <c r="I51">
        <v>6116</v>
      </c>
      <c r="J51">
        <v>0</v>
      </c>
      <c r="K51" t="s">
        <v>42</v>
      </c>
      <c r="O51" t="s">
        <v>736</v>
      </c>
      <c r="U51" s="27"/>
      <c r="V51" s="27" t="s">
        <v>737</v>
      </c>
      <c r="W51" t="s">
        <v>37</v>
      </c>
      <c r="X51" t="s">
        <v>43</v>
      </c>
      <c r="Y51" t="s">
        <v>45</v>
      </c>
      <c r="AB51" t="s">
        <v>44</v>
      </c>
      <c r="AC51" t="s">
        <v>45</v>
      </c>
      <c r="AF51" t="s">
        <v>46</v>
      </c>
      <c r="AH51" t="s">
        <v>42</v>
      </c>
      <c r="AJ51" t="s">
        <v>659</v>
      </c>
      <c r="AK51" t="s">
        <v>47</v>
      </c>
      <c r="AL51" t="s">
        <v>738</v>
      </c>
      <c r="AN51" t="s">
        <v>48</v>
      </c>
      <c r="AR51" t="s">
        <v>41</v>
      </c>
    </row>
    <row r="52" spans="1:44" ht="15" customHeight="1" x14ac:dyDescent="0.4">
      <c r="A52">
        <v>1026981071</v>
      </c>
      <c r="B52" t="s">
        <v>660</v>
      </c>
      <c r="C52" t="s">
        <v>39</v>
      </c>
      <c r="E52" t="s">
        <v>532</v>
      </c>
      <c r="G52" t="s">
        <v>50</v>
      </c>
      <c r="H52" s="4" t="s">
        <v>1068</v>
      </c>
      <c r="I52">
        <v>6714</v>
      </c>
      <c r="J52">
        <v>0</v>
      </c>
      <c r="K52" t="s">
        <v>42</v>
      </c>
      <c r="O52" t="s">
        <v>739</v>
      </c>
      <c r="U52" s="27"/>
      <c r="V52" s="27" t="s">
        <v>740</v>
      </c>
      <c r="W52" t="s">
        <v>37</v>
      </c>
      <c r="X52" t="s">
        <v>43</v>
      </c>
      <c r="Y52" t="s">
        <v>45</v>
      </c>
      <c r="AB52" t="s">
        <v>44</v>
      </c>
      <c r="AC52" t="s">
        <v>45</v>
      </c>
      <c r="AF52" t="s">
        <v>46</v>
      </c>
      <c r="AH52" t="s">
        <v>42</v>
      </c>
      <c r="AJ52" t="s">
        <v>660</v>
      </c>
      <c r="AK52" t="s">
        <v>47</v>
      </c>
      <c r="AL52" t="s">
        <v>741</v>
      </c>
      <c r="AN52" t="s">
        <v>48</v>
      </c>
      <c r="AR52" t="s">
        <v>41</v>
      </c>
    </row>
    <row r="53" spans="1:44" ht="15" customHeight="1" x14ac:dyDescent="0.4">
      <c r="A53">
        <v>1026981072</v>
      </c>
      <c r="B53" t="s">
        <v>661</v>
      </c>
      <c r="C53" t="s">
        <v>39</v>
      </c>
      <c r="E53" t="s">
        <v>742</v>
      </c>
      <c r="G53" t="s">
        <v>50</v>
      </c>
      <c r="H53" s="4" t="s">
        <v>1068</v>
      </c>
      <c r="I53">
        <v>8003</v>
      </c>
      <c r="J53">
        <v>0</v>
      </c>
      <c r="K53" t="s">
        <v>42</v>
      </c>
      <c r="O53" t="s">
        <v>743</v>
      </c>
      <c r="U53" s="27"/>
      <c r="V53" s="27" t="s">
        <v>744</v>
      </c>
      <c r="W53" t="s">
        <v>37</v>
      </c>
      <c r="X53" t="s">
        <v>43</v>
      </c>
      <c r="Y53" t="s">
        <v>45</v>
      </c>
      <c r="AB53" t="s">
        <v>44</v>
      </c>
      <c r="AC53" t="s">
        <v>45</v>
      </c>
      <c r="AF53" t="s">
        <v>46</v>
      </c>
      <c r="AH53" t="s">
        <v>42</v>
      </c>
      <c r="AJ53" t="s">
        <v>661</v>
      </c>
      <c r="AK53" t="s">
        <v>47</v>
      </c>
      <c r="AL53" t="s">
        <v>745</v>
      </c>
      <c r="AN53" t="s">
        <v>48</v>
      </c>
      <c r="AR53" t="s">
        <v>41</v>
      </c>
    </row>
    <row r="54" spans="1:44" ht="15" customHeight="1" x14ac:dyDescent="0.4">
      <c r="A54">
        <v>1026981073</v>
      </c>
      <c r="B54" t="s">
        <v>662</v>
      </c>
      <c r="C54" t="s">
        <v>39</v>
      </c>
      <c r="E54" t="s">
        <v>746</v>
      </c>
      <c r="G54" t="s">
        <v>50</v>
      </c>
      <c r="H54" s="4" t="s">
        <v>1068</v>
      </c>
      <c r="I54">
        <v>9640</v>
      </c>
      <c r="J54">
        <v>0</v>
      </c>
      <c r="K54" t="s">
        <v>42</v>
      </c>
      <c r="O54" t="s">
        <v>747</v>
      </c>
      <c r="U54" s="27"/>
      <c r="V54" s="27" t="s">
        <v>748</v>
      </c>
      <c r="W54" t="s">
        <v>38</v>
      </c>
      <c r="Y54" t="s">
        <v>45</v>
      </c>
      <c r="AB54" t="s">
        <v>44</v>
      </c>
      <c r="AC54" t="s">
        <v>45</v>
      </c>
      <c r="AF54" t="s">
        <v>46</v>
      </c>
      <c r="AH54" t="s">
        <v>42</v>
      </c>
      <c r="AJ54" t="s">
        <v>662</v>
      </c>
      <c r="AK54" t="s">
        <v>47</v>
      </c>
      <c r="AL54" t="s">
        <v>749</v>
      </c>
      <c r="AN54" t="s">
        <v>48</v>
      </c>
      <c r="AR54" t="s">
        <v>41</v>
      </c>
    </row>
    <row r="55" spans="1:44" ht="15" customHeight="1" x14ac:dyDescent="0.4">
      <c r="A55">
        <v>1026981074</v>
      </c>
      <c r="B55" t="s">
        <v>663</v>
      </c>
      <c r="C55" t="s">
        <v>39</v>
      </c>
      <c r="E55" t="s">
        <v>750</v>
      </c>
      <c r="G55" t="s">
        <v>50</v>
      </c>
      <c r="H55" s="4" t="s">
        <v>1068</v>
      </c>
      <c r="I55">
        <v>5860</v>
      </c>
      <c r="J55">
        <v>0</v>
      </c>
      <c r="K55" t="s">
        <v>42</v>
      </c>
      <c r="O55" t="s">
        <v>751</v>
      </c>
      <c r="U55" s="27"/>
      <c r="V55" s="27" t="s">
        <v>752</v>
      </c>
      <c r="W55" t="s">
        <v>37</v>
      </c>
      <c r="X55" t="s">
        <v>43</v>
      </c>
      <c r="Y55" t="s">
        <v>45</v>
      </c>
      <c r="AB55" t="s">
        <v>44</v>
      </c>
      <c r="AC55" t="s">
        <v>45</v>
      </c>
      <c r="AF55" t="s">
        <v>46</v>
      </c>
      <c r="AH55" t="s">
        <v>42</v>
      </c>
      <c r="AJ55" t="s">
        <v>663</v>
      </c>
      <c r="AK55" t="s">
        <v>47</v>
      </c>
      <c r="AL55" t="s">
        <v>753</v>
      </c>
      <c r="AN55" t="s">
        <v>48</v>
      </c>
      <c r="AR55" t="s">
        <v>41</v>
      </c>
    </row>
    <row r="56" spans="1:44" ht="15" customHeight="1" x14ac:dyDescent="0.4">
      <c r="A56">
        <v>1026981075</v>
      </c>
      <c r="B56" t="s">
        <v>664</v>
      </c>
      <c r="C56" t="s">
        <v>39</v>
      </c>
      <c r="E56" t="s">
        <v>536</v>
      </c>
      <c r="G56" t="s">
        <v>50</v>
      </c>
      <c r="H56" s="4" t="s">
        <v>1068</v>
      </c>
      <c r="I56">
        <v>6696</v>
      </c>
      <c r="J56">
        <v>0</v>
      </c>
      <c r="K56" t="s">
        <v>42</v>
      </c>
      <c r="O56" t="s">
        <v>754</v>
      </c>
      <c r="U56" s="27"/>
      <c r="V56" s="27" t="s">
        <v>755</v>
      </c>
      <c r="W56" t="s">
        <v>37</v>
      </c>
      <c r="X56" t="s">
        <v>43</v>
      </c>
      <c r="Y56" t="s">
        <v>45</v>
      </c>
      <c r="AB56" t="s">
        <v>44</v>
      </c>
      <c r="AC56" t="s">
        <v>45</v>
      </c>
      <c r="AF56" t="s">
        <v>46</v>
      </c>
      <c r="AH56" t="s">
        <v>42</v>
      </c>
      <c r="AJ56" t="s">
        <v>664</v>
      </c>
      <c r="AK56" t="s">
        <v>47</v>
      </c>
      <c r="AL56" t="s">
        <v>756</v>
      </c>
      <c r="AN56" t="s">
        <v>48</v>
      </c>
      <c r="AR56" t="s">
        <v>41</v>
      </c>
    </row>
    <row r="57" spans="1:44" ht="15" customHeight="1" x14ac:dyDescent="0.4">
      <c r="A57">
        <v>1026981076</v>
      </c>
      <c r="B57" t="s">
        <v>665</v>
      </c>
      <c r="C57" t="s">
        <v>39</v>
      </c>
      <c r="E57" t="s">
        <v>537</v>
      </c>
      <c r="G57" t="s">
        <v>50</v>
      </c>
      <c r="H57" s="4" t="s">
        <v>1068</v>
      </c>
      <c r="I57">
        <v>8391</v>
      </c>
      <c r="J57">
        <v>0</v>
      </c>
      <c r="K57" t="s">
        <v>42</v>
      </c>
      <c r="O57" t="s">
        <v>757</v>
      </c>
      <c r="U57" s="27"/>
      <c r="V57" s="27" t="s">
        <v>758</v>
      </c>
      <c r="W57" t="s">
        <v>37</v>
      </c>
      <c r="X57" t="s">
        <v>43</v>
      </c>
      <c r="Y57" t="s">
        <v>45</v>
      </c>
      <c r="AB57" t="s">
        <v>44</v>
      </c>
      <c r="AC57" t="s">
        <v>45</v>
      </c>
      <c r="AF57" t="s">
        <v>46</v>
      </c>
      <c r="AH57" t="s">
        <v>42</v>
      </c>
      <c r="AJ57" t="s">
        <v>665</v>
      </c>
      <c r="AK57" t="s">
        <v>47</v>
      </c>
      <c r="AL57" t="s">
        <v>759</v>
      </c>
      <c r="AN57" t="s">
        <v>48</v>
      </c>
      <c r="AR57" t="s">
        <v>41</v>
      </c>
    </row>
    <row r="58" spans="1:44" ht="15" customHeight="1" x14ac:dyDescent="0.4">
      <c r="A58">
        <v>1026981077</v>
      </c>
      <c r="B58" t="s">
        <v>666</v>
      </c>
      <c r="C58" t="s">
        <v>39</v>
      </c>
      <c r="E58" t="s">
        <v>538</v>
      </c>
      <c r="G58" t="s">
        <v>50</v>
      </c>
      <c r="H58" s="4" t="s">
        <v>1068</v>
      </c>
      <c r="I58">
        <v>9420</v>
      </c>
      <c r="J58">
        <v>0</v>
      </c>
      <c r="K58" t="s">
        <v>42</v>
      </c>
      <c r="O58" t="s">
        <v>760</v>
      </c>
      <c r="U58" s="27"/>
      <c r="V58" t="s">
        <v>761</v>
      </c>
      <c r="W58" t="s">
        <v>37</v>
      </c>
      <c r="X58" t="s">
        <v>43</v>
      </c>
      <c r="Y58" t="s">
        <v>45</v>
      </c>
      <c r="AB58" t="s">
        <v>44</v>
      </c>
      <c r="AC58" t="s">
        <v>45</v>
      </c>
      <c r="AF58" t="s">
        <v>46</v>
      </c>
      <c r="AH58" t="s">
        <v>42</v>
      </c>
      <c r="AJ58" t="s">
        <v>666</v>
      </c>
      <c r="AK58" t="s">
        <v>47</v>
      </c>
      <c r="AL58" t="s">
        <v>762</v>
      </c>
      <c r="AN58" t="s">
        <v>48</v>
      </c>
      <c r="AR58" t="s">
        <v>41</v>
      </c>
    </row>
    <row r="59" spans="1:44" ht="15" customHeight="1" x14ac:dyDescent="0.4">
      <c r="A59">
        <v>1026981078</v>
      </c>
      <c r="B59" t="s">
        <v>667</v>
      </c>
      <c r="C59" t="s">
        <v>39</v>
      </c>
      <c r="E59" t="s">
        <v>763</v>
      </c>
      <c r="G59" t="s">
        <v>50</v>
      </c>
      <c r="H59" s="4" t="s">
        <v>1068</v>
      </c>
      <c r="I59">
        <v>9861</v>
      </c>
      <c r="J59">
        <v>0</v>
      </c>
      <c r="K59" t="s">
        <v>42</v>
      </c>
      <c r="O59" t="s">
        <v>764</v>
      </c>
      <c r="U59" s="27"/>
      <c r="V59" t="s">
        <v>765</v>
      </c>
      <c r="W59" t="s">
        <v>37</v>
      </c>
      <c r="X59" t="s">
        <v>43</v>
      </c>
      <c r="Y59" t="s">
        <v>45</v>
      </c>
      <c r="AB59" t="s">
        <v>44</v>
      </c>
      <c r="AC59" t="s">
        <v>45</v>
      </c>
      <c r="AF59" t="s">
        <v>46</v>
      </c>
      <c r="AH59" t="s">
        <v>42</v>
      </c>
      <c r="AJ59" t="s">
        <v>667</v>
      </c>
      <c r="AK59" t="s">
        <v>47</v>
      </c>
      <c r="AL59" t="s">
        <v>766</v>
      </c>
      <c r="AN59" t="s">
        <v>48</v>
      </c>
      <c r="AR59" t="s">
        <v>41</v>
      </c>
    </row>
    <row r="60" spans="1:44" ht="15" customHeight="1" x14ac:dyDescent="0.4">
      <c r="A60">
        <v>1026981079</v>
      </c>
      <c r="B60" t="s">
        <v>668</v>
      </c>
      <c r="C60" t="s">
        <v>39</v>
      </c>
      <c r="E60" t="s">
        <v>540</v>
      </c>
      <c r="G60" t="s">
        <v>50</v>
      </c>
      <c r="H60" s="4" t="s">
        <v>1068</v>
      </c>
      <c r="I60">
        <v>9935</v>
      </c>
      <c r="J60">
        <v>0</v>
      </c>
      <c r="K60" t="s">
        <v>42</v>
      </c>
      <c r="O60" t="s">
        <v>767</v>
      </c>
      <c r="U60" s="27"/>
      <c r="V60" t="s">
        <v>768</v>
      </c>
      <c r="W60" t="s">
        <v>37</v>
      </c>
      <c r="X60" t="s">
        <v>43</v>
      </c>
      <c r="Y60" t="s">
        <v>45</v>
      </c>
      <c r="AB60" t="s">
        <v>44</v>
      </c>
      <c r="AC60" t="s">
        <v>45</v>
      </c>
      <c r="AF60" t="s">
        <v>46</v>
      </c>
      <c r="AH60" t="s">
        <v>42</v>
      </c>
      <c r="AJ60" t="s">
        <v>668</v>
      </c>
      <c r="AK60" t="s">
        <v>47</v>
      </c>
      <c r="AL60" t="s">
        <v>769</v>
      </c>
      <c r="AN60" t="s">
        <v>48</v>
      </c>
      <c r="AR60" t="s">
        <v>41</v>
      </c>
    </row>
    <row r="61" spans="1:44" ht="15" customHeight="1" x14ac:dyDescent="0.4">
      <c r="A61">
        <v>1026981080</v>
      </c>
      <c r="B61" t="s">
        <v>669</v>
      </c>
      <c r="C61" t="s">
        <v>39</v>
      </c>
      <c r="E61" t="s">
        <v>541</v>
      </c>
      <c r="G61" t="s">
        <v>50</v>
      </c>
      <c r="H61" s="4" t="s">
        <v>1068</v>
      </c>
      <c r="I61">
        <v>9935</v>
      </c>
      <c r="J61">
        <v>0</v>
      </c>
      <c r="K61" t="s">
        <v>42</v>
      </c>
      <c r="O61" t="s">
        <v>770</v>
      </c>
      <c r="U61" s="27"/>
      <c r="V61" s="27" t="s">
        <v>771</v>
      </c>
      <c r="W61" t="s">
        <v>37</v>
      </c>
      <c r="X61" t="s">
        <v>43</v>
      </c>
      <c r="Y61" t="s">
        <v>45</v>
      </c>
      <c r="AB61" t="s">
        <v>44</v>
      </c>
      <c r="AC61" t="s">
        <v>45</v>
      </c>
      <c r="AF61" t="s">
        <v>46</v>
      </c>
      <c r="AH61" t="s">
        <v>42</v>
      </c>
      <c r="AJ61" t="s">
        <v>669</v>
      </c>
      <c r="AK61" t="s">
        <v>47</v>
      </c>
      <c r="AL61" t="s">
        <v>772</v>
      </c>
      <c r="AN61" t="s">
        <v>48</v>
      </c>
      <c r="AR61" t="s">
        <v>41</v>
      </c>
    </row>
    <row r="62" spans="1:44" ht="15" customHeight="1" x14ac:dyDescent="0.4">
      <c r="A62">
        <v>1026981081</v>
      </c>
      <c r="B62" t="s">
        <v>670</v>
      </c>
      <c r="C62" t="s">
        <v>39</v>
      </c>
      <c r="E62" t="s">
        <v>773</v>
      </c>
      <c r="G62" t="s">
        <v>50</v>
      </c>
      <c r="H62" s="4" t="s">
        <v>1068</v>
      </c>
      <c r="I62">
        <v>10230</v>
      </c>
      <c r="J62">
        <v>0</v>
      </c>
      <c r="K62" t="s">
        <v>42</v>
      </c>
      <c r="O62" t="s">
        <v>774</v>
      </c>
      <c r="U62" s="27"/>
      <c r="V62" s="27" t="s">
        <v>775</v>
      </c>
      <c r="W62" t="s">
        <v>37</v>
      </c>
      <c r="X62" t="s">
        <v>43</v>
      </c>
      <c r="Y62" t="s">
        <v>45</v>
      </c>
      <c r="AB62" t="s">
        <v>44</v>
      </c>
      <c r="AC62" t="s">
        <v>45</v>
      </c>
      <c r="AF62" t="s">
        <v>46</v>
      </c>
      <c r="AH62" t="s">
        <v>42</v>
      </c>
      <c r="AJ62" t="s">
        <v>670</v>
      </c>
      <c r="AK62" t="s">
        <v>47</v>
      </c>
      <c r="AL62" t="s">
        <v>776</v>
      </c>
      <c r="AN62" t="s">
        <v>48</v>
      </c>
      <c r="AR62" t="s">
        <v>41</v>
      </c>
    </row>
    <row r="63" spans="1:44" ht="15" customHeight="1" x14ac:dyDescent="0.4">
      <c r="A63">
        <v>1026981082</v>
      </c>
      <c r="B63" t="s">
        <v>671</v>
      </c>
      <c r="C63" t="s">
        <v>39</v>
      </c>
      <c r="E63" t="s">
        <v>543</v>
      </c>
      <c r="G63" t="s">
        <v>50</v>
      </c>
      <c r="H63" s="4" t="s">
        <v>1068</v>
      </c>
      <c r="I63">
        <v>12733</v>
      </c>
      <c r="J63">
        <v>0</v>
      </c>
      <c r="K63" t="s">
        <v>42</v>
      </c>
      <c r="O63" t="s">
        <v>777</v>
      </c>
      <c r="U63" s="27"/>
      <c r="V63" t="s">
        <v>778</v>
      </c>
      <c r="W63" t="s">
        <v>38</v>
      </c>
      <c r="Y63" t="s">
        <v>45</v>
      </c>
      <c r="AB63" t="s">
        <v>44</v>
      </c>
      <c r="AC63" t="s">
        <v>45</v>
      </c>
      <c r="AF63" t="s">
        <v>46</v>
      </c>
      <c r="AH63" t="s">
        <v>42</v>
      </c>
      <c r="AJ63" t="s">
        <v>671</v>
      </c>
      <c r="AK63" t="s">
        <v>47</v>
      </c>
      <c r="AL63" t="s">
        <v>779</v>
      </c>
      <c r="AN63" t="s">
        <v>48</v>
      </c>
      <c r="AR63" t="s">
        <v>41</v>
      </c>
    </row>
    <row r="64" spans="1:44" ht="15" customHeight="1" x14ac:dyDescent="0.4">
      <c r="A64">
        <v>1026981083</v>
      </c>
      <c r="B64" t="s">
        <v>672</v>
      </c>
      <c r="C64" t="s">
        <v>39</v>
      </c>
      <c r="E64" t="s">
        <v>544</v>
      </c>
      <c r="G64" t="s">
        <v>50</v>
      </c>
      <c r="H64" s="4" t="s">
        <v>1068</v>
      </c>
      <c r="I64">
        <v>12862</v>
      </c>
      <c r="J64">
        <v>0</v>
      </c>
      <c r="K64" t="s">
        <v>42</v>
      </c>
      <c r="O64" t="s">
        <v>780</v>
      </c>
      <c r="U64" s="27"/>
      <c r="V64" t="s">
        <v>781</v>
      </c>
      <c r="W64" t="s">
        <v>38</v>
      </c>
      <c r="Y64" t="s">
        <v>45</v>
      </c>
      <c r="AB64" t="s">
        <v>44</v>
      </c>
      <c r="AC64" t="s">
        <v>45</v>
      </c>
      <c r="AF64" t="s">
        <v>46</v>
      </c>
      <c r="AH64" t="s">
        <v>42</v>
      </c>
      <c r="AJ64" t="s">
        <v>672</v>
      </c>
      <c r="AK64" t="s">
        <v>47</v>
      </c>
      <c r="AL64" t="s">
        <v>782</v>
      </c>
      <c r="AN64" t="s">
        <v>48</v>
      </c>
      <c r="AR64" t="s">
        <v>41</v>
      </c>
    </row>
    <row r="65" spans="1:44" ht="15" customHeight="1" x14ac:dyDescent="0.4">
      <c r="A65">
        <v>1026981084</v>
      </c>
      <c r="B65" t="s">
        <v>673</v>
      </c>
      <c r="C65" t="s">
        <v>39</v>
      </c>
      <c r="E65" t="s">
        <v>545</v>
      </c>
      <c r="G65" t="s">
        <v>50</v>
      </c>
      <c r="H65" s="4" t="s">
        <v>1068</v>
      </c>
      <c r="I65">
        <v>12877</v>
      </c>
      <c r="J65">
        <v>0</v>
      </c>
      <c r="K65" t="s">
        <v>42</v>
      </c>
      <c r="O65" t="s">
        <v>783</v>
      </c>
      <c r="U65" s="27"/>
      <c r="V65" t="s">
        <v>784</v>
      </c>
      <c r="W65" t="s">
        <v>38</v>
      </c>
      <c r="Y65" t="s">
        <v>45</v>
      </c>
      <c r="AB65" t="s">
        <v>44</v>
      </c>
      <c r="AC65" t="s">
        <v>45</v>
      </c>
      <c r="AF65" t="s">
        <v>46</v>
      </c>
      <c r="AH65" t="s">
        <v>42</v>
      </c>
      <c r="AJ65" t="s">
        <v>673</v>
      </c>
      <c r="AK65" t="s">
        <v>47</v>
      </c>
      <c r="AL65" t="s">
        <v>785</v>
      </c>
      <c r="AN65" t="s">
        <v>48</v>
      </c>
      <c r="AR65" t="s">
        <v>41</v>
      </c>
    </row>
    <row r="66" spans="1:44" ht="15" customHeight="1" x14ac:dyDescent="0.4">
      <c r="A66">
        <v>1026981085</v>
      </c>
      <c r="B66" t="s">
        <v>674</v>
      </c>
      <c r="C66" t="s">
        <v>39</v>
      </c>
      <c r="E66" t="s">
        <v>786</v>
      </c>
      <c r="G66" t="s">
        <v>50</v>
      </c>
      <c r="H66" s="4" t="s">
        <v>1068</v>
      </c>
      <c r="I66">
        <v>13723</v>
      </c>
      <c r="J66">
        <v>0</v>
      </c>
      <c r="K66" t="s">
        <v>42</v>
      </c>
      <c r="O66" t="s">
        <v>787</v>
      </c>
      <c r="U66" s="27"/>
      <c r="V66" s="27" t="s">
        <v>788</v>
      </c>
      <c r="W66" t="s">
        <v>38</v>
      </c>
      <c r="Y66" t="s">
        <v>45</v>
      </c>
      <c r="AB66" t="s">
        <v>44</v>
      </c>
      <c r="AC66" t="s">
        <v>45</v>
      </c>
      <c r="AF66" t="s">
        <v>46</v>
      </c>
      <c r="AH66" t="s">
        <v>42</v>
      </c>
      <c r="AJ66" t="s">
        <v>674</v>
      </c>
      <c r="AK66" t="s">
        <v>47</v>
      </c>
      <c r="AL66" t="s">
        <v>789</v>
      </c>
      <c r="AN66" t="s">
        <v>48</v>
      </c>
      <c r="AR66" t="s">
        <v>41</v>
      </c>
    </row>
    <row r="67" spans="1:44" ht="15" customHeight="1" x14ac:dyDescent="0.4">
      <c r="A67">
        <v>1026981086</v>
      </c>
      <c r="B67" t="s">
        <v>675</v>
      </c>
      <c r="C67" t="s">
        <v>39</v>
      </c>
      <c r="E67" t="s">
        <v>790</v>
      </c>
      <c r="G67" t="s">
        <v>50</v>
      </c>
      <c r="H67" s="4" t="s">
        <v>1068</v>
      </c>
      <c r="I67">
        <v>15751</v>
      </c>
      <c r="J67">
        <v>0</v>
      </c>
      <c r="K67" t="s">
        <v>42</v>
      </c>
      <c r="O67" t="s">
        <v>791</v>
      </c>
      <c r="U67" s="27"/>
      <c r="V67" s="27" t="s">
        <v>792</v>
      </c>
      <c r="W67" t="s">
        <v>38</v>
      </c>
      <c r="Y67" t="s">
        <v>45</v>
      </c>
      <c r="AB67" t="s">
        <v>44</v>
      </c>
      <c r="AC67" t="s">
        <v>45</v>
      </c>
      <c r="AF67" t="s">
        <v>46</v>
      </c>
      <c r="AH67" t="s">
        <v>42</v>
      </c>
      <c r="AJ67" t="s">
        <v>675</v>
      </c>
      <c r="AK67" t="s">
        <v>47</v>
      </c>
      <c r="AL67" t="s">
        <v>793</v>
      </c>
      <c r="AN67" t="s">
        <v>48</v>
      </c>
      <c r="AR67" t="s">
        <v>41</v>
      </c>
    </row>
    <row r="68" spans="1:44" ht="15" customHeight="1" x14ac:dyDescent="0.4">
      <c r="A68">
        <v>1026981087</v>
      </c>
      <c r="B68" t="s">
        <v>676</v>
      </c>
      <c r="C68" t="s">
        <v>39</v>
      </c>
      <c r="E68" t="s">
        <v>548</v>
      </c>
      <c r="G68" t="s">
        <v>50</v>
      </c>
      <c r="H68" s="4" t="s">
        <v>1068</v>
      </c>
      <c r="I68">
        <v>6227</v>
      </c>
      <c r="J68">
        <v>0</v>
      </c>
      <c r="K68" t="s">
        <v>42</v>
      </c>
      <c r="O68" t="s">
        <v>794</v>
      </c>
      <c r="U68" s="27"/>
      <c r="V68" s="27" t="s">
        <v>795</v>
      </c>
      <c r="W68" t="s">
        <v>37</v>
      </c>
      <c r="X68" t="s">
        <v>43</v>
      </c>
      <c r="Y68" t="s">
        <v>45</v>
      </c>
      <c r="AB68" t="s">
        <v>44</v>
      </c>
      <c r="AC68" t="s">
        <v>45</v>
      </c>
      <c r="AF68" t="s">
        <v>46</v>
      </c>
      <c r="AH68" t="s">
        <v>42</v>
      </c>
      <c r="AJ68" t="s">
        <v>676</v>
      </c>
      <c r="AK68" t="s">
        <v>47</v>
      </c>
      <c r="AL68" t="s">
        <v>796</v>
      </c>
      <c r="AN68" t="s">
        <v>48</v>
      </c>
      <c r="AR68" t="s">
        <v>41</v>
      </c>
    </row>
    <row r="69" spans="1:44" ht="15" customHeight="1" x14ac:dyDescent="0.4">
      <c r="A69">
        <v>1026981088</v>
      </c>
      <c r="B69" t="s">
        <v>677</v>
      </c>
      <c r="C69" t="s">
        <v>39</v>
      </c>
      <c r="E69" t="s">
        <v>549</v>
      </c>
      <c r="G69" t="s">
        <v>50</v>
      </c>
      <c r="H69" s="4" t="s">
        <v>1068</v>
      </c>
      <c r="I69">
        <v>6471</v>
      </c>
      <c r="J69">
        <v>0</v>
      </c>
      <c r="K69" t="s">
        <v>42</v>
      </c>
      <c r="O69" t="s">
        <v>797</v>
      </c>
      <c r="U69" s="27"/>
      <c r="V69" s="27" t="s">
        <v>798</v>
      </c>
      <c r="W69" t="s">
        <v>38</v>
      </c>
      <c r="Y69" t="s">
        <v>45</v>
      </c>
      <c r="AB69" t="s">
        <v>44</v>
      </c>
      <c r="AC69" t="s">
        <v>45</v>
      </c>
      <c r="AF69" t="s">
        <v>46</v>
      </c>
      <c r="AH69" t="s">
        <v>42</v>
      </c>
      <c r="AJ69" t="s">
        <v>677</v>
      </c>
      <c r="AK69" t="s">
        <v>47</v>
      </c>
      <c r="AL69" t="s">
        <v>799</v>
      </c>
      <c r="AN69" t="s">
        <v>48</v>
      </c>
      <c r="AR69" t="s">
        <v>41</v>
      </c>
    </row>
    <row r="70" spans="1:44" ht="15" customHeight="1" x14ac:dyDescent="0.4">
      <c r="A70">
        <v>1026981089</v>
      </c>
      <c r="B70" t="s">
        <v>678</v>
      </c>
      <c r="C70" t="s">
        <v>39</v>
      </c>
      <c r="E70" t="s">
        <v>550</v>
      </c>
      <c r="G70" t="s">
        <v>50</v>
      </c>
      <c r="H70" s="4" t="s">
        <v>1068</v>
      </c>
      <c r="I70">
        <v>6904</v>
      </c>
      <c r="J70">
        <v>0</v>
      </c>
      <c r="K70" t="s">
        <v>42</v>
      </c>
      <c r="O70" t="s">
        <v>800</v>
      </c>
      <c r="U70" s="27"/>
      <c r="V70" s="27" t="s">
        <v>801</v>
      </c>
      <c r="W70" t="s">
        <v>38</v>
      </c>
      <c r="Y70" t="s">
        <v>45</v>
      </c>
      <c r="AB70" t="s">
        <v>44</v>
      </c>
      <c r="AC70" t="s">
        <v>45</v>
      </c>
      <c r="AF70" t="s">
        <v>46</v>
      </c>
      <c r="AH70" t="s">
        <v>42</v>
      </c>
      <c r="AJ70" t="s">
        <v>678</v>
      </c>
      <c r="AK70" t="s">
        <v>47</v>
      </c>
      <c r="AL70" t="s">
        <v>802</v>
      </c>
      <c r="AN70" t="s">
        <v>48</v>
      </c>
      <c r="AR70" t="s">
        <v>41</v>
      </c>
    </row>
    <row r="71" spans="1:44" ht="15" customHeight="1" x14ac:dyDescent="0.4">
      <c r="A71">
        <v>1026981090</v>
      </c>
      <c r="B71" t="s">
        <v>679</v>
      </c>
      <c r="C71" t="s">
        <v>39</v>
      </c>
      <c r="E71" t="s">
        <v>551</v>
      </c>
      <c r="G71" t="s">
        <v>50</v>
      </c>
      <c r="H71" s="4" t="s">
        <v>1068</v>
      </c>
      <c r="I71">
        <v>8207</v>
      </c>
      <c r="J71">
        <v>0</v>
      </c>
      <c r="K71" t="s">
        <v>42</v>
      </c>
      <c r="O71" t="s">
        <v>803</v>
      </c>
      <c r="U71" s="27"/>
      <c r="V71" s="27" t="s">
        <v>804</v>
      </c>
      <c r="W71" t="s">
        <v>38</v>
      </c>
      <c r="Y71" t="s">
        <v>45</v>
      </c>
      <c r="AB71" t="s">
        <v>44</v>
      </c>
      <c r="AC71" t="s">
        <v>45</v>
      </c>
      <c r="AF71" t="s">
        <v>46</v>
      </c>
      <c r="AH71" t="s">
        <v>42</v>
      </c>
      <c r="AJ71" t="s">
        <v>679</v>
      </c>
      <c r="AK71" t="s">
        <v>47</v>
      </c>
      <c r="AL71" t="s">
        <v>805</v>
      </c>
      <c r="AN71" t="s">
        <v>48</v>
      </c>
      <c r="AR71" t="s">
        <v>41</v>
      </c>
    </row>
    <row r="72" spans="1:44" ht="15" customHeight="1" x14ac:dyDescent="0.4">
      <c r="A72">
        <v>1026981091</v>
      </c>
      <c r="B72" t="s">
        <v>680</v>
      </c>
      <c r="C72" t="s">
        <v>39</v>
      </c>
      <c r="E72" t="s">
        <v>552</v>
      </c>
      <c r="G72" t="s">
        <v>50</v>
      </c>
      <c r="H72" s="4" t="s">
        <v>1068</v>
      </c>
      <c r="I72">
        <v>9548</v>
      </c>
      <c r="J72">
        <v>0</v>
      </c>
      <c r="K72" t="s">
        <v>42</v>
      </c>
      <c r="O72" t="s">
        <v>806</v>
      </c>
      <c r="U72" s="27"/>
      <c r="V72" s="27" t="s">
        <v>807</v>
      </c>
      <c r="W72" t="s">
        <v>38</v>
      </c>
      <c r="Y72" t="s">
        <v>45</v>
      </c>
      <c r="AB72" t="s">
        <v>44</v>
      </c>
      <c r="AC72" t="s">
        <v>45</v>
      </c>
      <c r="AF72" t="s">
        <v>46</v>
      </c>
      <c r="AH72" t="s">
        <v>42</v>
      </c>
      <c r="AJ72" t="s">
        <v>680</v>
      </c>
      <c r="AK72" t="s">
        <v>47</v>
      </c>
      <c r="AL72" t="s">
        <v>808</v>
      </c>
      <c r="AN72" t="s">
        <v>48</v>
      </c>
      <c r="AR72" t="s">
        <v>41</v>
      </c>
    </row>
    <row r="73" spans="1:44" ht="15" customHeight="1" x14ac:dyDescent="0.4">
      <c r="A73">
        <v>1026981092</v>
      </c>
      <c r="B73" t="s">
        <v>681</v>
      </c>
      <c r="C73" t="s">
        <v>52</v>
      </c>
      <c r="E73" t="s">
        <v>553</v>
      </c>
      <c r="G73" t="s">
        <v>50</v>
      </c>
      <c r="H73" s="4" t="s">
        <v>1068</v>
      </c>
      <c r="I73">
        <v>7637</v>
      </c>
      <c r="J73">
        <v>0</v>
      </c>
      <c r="K73" t="s">
        <v>42</v>
      </c>
      <c r="O73" t="s">
        <v>809</v>
      </c>
      <c r="U73" s="27"/>
      <c r="V73" s="27" t="s">
        <v>810</v>
      </c>
      <c r="W73" t="s">
        <v>37</v>
      </c>
      <c r="X73" t="s">
        <v>43</v>
      </c>
      <c r="Y73" t="s">
        <v>45</v>
      </c>
      <c r="AB73" t="s">
        <v>44</v>
      </c>
      <c r="AC73" t="s">
        <v>45</v>
      </c>
      <c r="AF73" t="s">
        <v>46</v>
      </c>
      <c r="AH73" t="s">
        <v>42</v>
      </c>
      <c r="AJ73" t="s">
        <v>681</v>
      </c>
      <c r="AK73" t="s">
        <v>47</v>
      </c>
      <c r="AL73" t="s">
        <v>811</v>
      </c>
      <c r="AN73" t="s">
        <v>48</v>
      </c>
      <c r="AR73" t="s">
        <v>41</v>
      </c>
    </row>
    <row r="74" spans="1:44" ht="15" customHeight="1" x14ac:dyDescent="0.4">
      <c r="A74">
        <v>1026981093</v>
      </c>
      <c r="B74" t="s">
        <v>682</v>
      </c>
      <c r="C74" t="s">
        <v>52</v>
      </c>
      <c r="E74" t="s">
        <v>554</v>
      </c>
      <c r="G74" t="s">
        <v>50</v>
      </c>
      <c r="H74" s="4" t="s">
        <v>1068</v>
      </c>
      <c r="I74">
        <v>9184</v>
      </c>
      <c r="J74">
        <v>0</v>
      </c>
      <c r="K74" t="s">
        <v>42</v>
      </c>
      <c r="O74" t="s">
        <v>812</v>
      </c>
      <c r="U74" s="27"/>
      <c r="V74" s="27" t="s">
        <v>813</v>
      </c>
      <c r="W74" t="s">
        <v>37</v>
      </c>
      <c r="X74" t="s">
        <v>43</v>
      </c>
      <c r="Y74" t="s">
        <v>45</v>
      </c>
      <c r="AB74" t="s">
        <v>44</v>
      </c>
      <c r="AC74" t="s">
        <v>45</v>
      </c>
      <c r="AF74" t="s">
        <v>46</v>
      </c>
      <c r="AH74" t="s">
        <v>42</v>
      </c>
      <c r="AJ74" t="s">
        <v>682</v>
      </c>
      <c r="AK74" t="s">
        <v>47</v>
      </c>
      <c r="AL74" t="s">
        <v>814</v>
      </c>
      <c r="AN74" t="s">
        <v>48</v>
      </c>
      <c r="AR74" t="s">
        <v>41</v>
      </c>
    </row>
    <row r="75" spans="1:44" ht="15" customHeight="1" x14ac:dyDescent="0.4">
      <c r="A75">
        <v>1026981095</v>
      </c>
      <c r="B75" t="s">
        <v>683</v>
      </c>
      <c r="C75" t="s">
        <v>52</v>
      </c>
      <c r="E75" t="s">
        <v>815</v>
      </c>
      <c r="G75" t="s">
        <v>50</v>
      </c>
      <c r="H75" s="4" t="s">
        <v>1068</v>
      </c>
      <c r="I75">
        <v>5943</v>
      </c>
      <c r="J75">
        <v>0</v>
      </c>
      <c r="K75" t="s">
        <v>42</v>
      </c>
      <c r="O75" t="s">
        <v>816</v>
      </c>
      <c r="U75" s="27"/>
      <c r="V75" s="27" t="s">
        <v>817</v>
      </c>
      <c r="W75" t="s">
        <v>37</v>
      </c>
      <c r="X75" t="s">
        <v>43</v>
      </c>
      <c r="Y75" t="s">
        <v>45</v>
      </c>
      <c r="AB75" t="s">
        <v>44</v>
      </c>
      <c r="AC75" t="s">
        <v>45</v>
      </c>
      <c r="AF75" t="s">
        <v>46</v>
      </c>
      <c r="AH75" t="s">
        <v>42</v>
      </c>
      <c r="AJ75" t="s">
        <v>683</v>
      </c>
      <c r="AK75" t="s">
        <v>47</v>
      </c>
      <c r="AL75" t="s">
        <v>818</v>
      </c>
      <c r="AN75" t="s">
        <v>48</v>
      </c>
      <c r="AR75" t="s">
        <v>41</v>
      </c>
    </row>
    <row r="76" spans="1:44" ht="15" customHeight="1" x14ac:dyDescent="0.4">
      <c r="A76">
        <v>1026981094</v>
      </c>
      <c r="B76" t="s">
        <v>684</v>
      </c>
      <c r="C76" t="s">
        <v>52</v>
      </c>
      <c r="E76" t="s">
        <v>556</v>
      </c>
      <c r="G76" t="s">
        <v>50</v>
      </c>
      <c r="H76" s="4" t="s">
        <v>1068</v>
      </c>
      <c r="I76">
        <v>6305</v>
      </c>
      <c r="J76">
        <v>0</v>
      </c>
      <c r="K76" t="s">
        <v>42</v>
      </c>
      <c r="O76" t="s">
        <v>819</v>
      </c>
      <c r="U76" s="27"/>
      <c r="V76" s="27" t="s">
        <v>820</v>
      </c>
      <c r="W76" t="s">
        <v>38</v>
      </c>
      <c r="Y76" t="s">
        <v>45</v>
      </c>
      <c r="AB76" t="s">
        <v>44</v>
      </c>
      <c r="AC76" t="s">
        <v>45</v>
      </c>
      <c r="AF76" t="s">
        <v>46</v>
      </c>
      <c r="AH76" t="s">
        <v>42</v>
      </c>
      <c r="AJ76" t="s">
        <v>684</v>
      </c>
      <c r="AK76" t="s">
        <v>47</v>
      </c>
      <c r="AL76" t="s">
        <v>821</v>
      </c>
      <c r="AN76" t="s">
        <v>48</v>
      </c>
      <c r="AR76" t="s">
        <v>41</v>
      </c>
    </row>
    <row r="77" spans="1:44" ht="15" customHeight="1" x14ac:dyDescent="0.4">
      <c r="A77">
        <v>1026981096</v>
      </c>
      <c r="B77" t="s">
        <v>685</v>
      </c>
      <c r="C77" t="s">
        <v>52</v>
      </c>
      <c r="E77" t="s">
        <v>557</v>
      </c>
      <c r="G77" t="s">
        <v>50</v>
      </c>
      <c r="H77" s="4" t="s">
        <v>1068</v>
      </c>
      <c r="I77">
        <v>6583</v>
      </c>
      <c r="J77">
        <v>0</v>
      </c>
      <c r="K77" t="s">
        <v>42</v>
      </c>
      <c r="O77" t="s">
        <v>822</v>
      </c>
      <c r="U77" s="27"/>
      <c r="V77" s="27" t="s">
        <v>823</v>
      </c>
      <c r="W77" t="s">
        <v>37</v>
      </c>
      <c r="X77" t="s">
        <v>43</v>
      </c>
      <c r="Y77" t="s">
        <v>45</v>
      </c>
      <c r="AB77" t="s">
        <v>44</v>
      </c>
      <c r="AC77" t="s">
        <v>45</v>
      </c>
      <c r="AF77" t="s">
        <v>46</v>
      </c>
      <c r="AH77" t="s">
        <v>42</v>
      </c>
      <c r="AJ77" t="s">
        <v>685</v>
      </c>
      <c r="AK77" t="s">
        <v>47</v>
      </c>
      <c r="AL77" t="s">
        <v>824</v>
      </c>
      <c r="AN77" t="s">
        <v>48</v>
      </c>
      <c r="AR77" t="s">
        <v>41</v>
      </c>
    </row>
    <row r="78" spans="1:44" ht="15" customHeight="1" x14ac:dyDescent="0.4">
      <c r="A78">
        <v>1026981097</v>
      </c>
      <c r="B78" t="s">
        <v>686</v>
      </c>
      <c r="C78" t="s">
        <v>52</v>
      </c>
      <c r="E78" t="s">
        <v>825</v>
      </c>
      <c r="G78" t="s">
        <v>50</v>
      </c>
      <c r="H78" s="4" t="s">
        <v>1068</v>
      </c>
      <c r="I78">
        <v>9326</v>
      </c>
      <c r="J78">
        <v>0</v>
      </c>
      <c r="K78" t="s">
        <v>42</v>
      </c>
      <c r="O78" t="s">
        <v>826</v>
      </c>
      <c r="U78" s="27"/>
      <c r="V78" s="27" t="s">
        <v>827</v>
      </c>
      <c r="W78" t="s">
        <v>38</v>
      </c>
      <c r="Y78" t="s">
        <v>45</v>
      </c>
      <c r="AB78" t="s">
        <v>44</v>
      </c>
      <c r="AC78" t="s">
        <v>45</v>
      </c>
      <c r="AF78" t="s">
        <v>46</v>
      </c>
      <c r="AH78" t="s">
        <v>42</v>
      </c>
      <c r="AJ78" t="s">
        <v>686</v>
      </c>
      <c r="AK78" t="s">
        <v>47</v>
      </c>
      <c r="AL78" t="s">
        <v>828</v>
      </c>
      <c r="AN78" t="s">
        <v>48</v>
      </c>
      <c r="AR78" t="s">
        <v>41</v>
      </c>
    </row>
    <row r="79" spans="1:44" ht="15" customHeight="1" x14ac:dyDescent="0.4">
      <c r="A79">
        <v>1026981099</v>
      </c>
      <c r="B79" t="s">
        <v>687</v>
      </c>
      <c r="C79" t="s">
        <v>52</v>
      </c>
      <c r="D79" t="s">
        <v>49</v>
      </c>
      <c r="E79" t="s">
        <v>559</v>
      </c>
      <c r="G79" t="s">
        <v>50</v>
      </c>
      <c r="H79" s="4" t="s">
        <v>1068</v>
      </c>
      <c r="I79">
        <v>9124</v>
      </c>
      <c r="J79">
        <v>0</v>
      </c>
      <c r="K79" t="s">
        <v>42</v>
      </c>
      <c r="O79" t="s">
        <v>829</v>
      </c>
      <c r="U79" s="27"/>
      <c r="V79" s="27" t="s">
        <v>830</v>
      </c>
      <c r="W79" t="s">
        <v>37</v>
      </c>
      <c r="X79" t="s">
        <v>43</v>
      </c>
      <c r="Y79" t="s">
        <v>45</v>
      </c>
      <c r="AB79" t="s">
        <v>44</v>
      </c>
      <c r="AC79" t="s">
        <v>45</v>
      </c>
      <c r="AF79" t="s">
        <v>46</v>
      </c>
      <c r="AH79" t="s">
        <v>42</v>
      </c>
      <c r="AJ79" t="s">
        <v>687</v>
      </c>
      <c r="AK79" t="s">
        <v>47</v>
      </c>
      <c r="AL79" t="s">
        <v>831</v>
      </c>
      <c r="AN79" t="s">
        <v>48</v>
      </c>
      <c r="AR79" t="s">
        <v>41</v>
      </c>
    </row>
    <row r="80" spans="1:44" ht="15" customHeight="1" x14ac:dyDescent="0.4">
      <c r="A80">
        <v>1026981100</v>
      </c>
      <c r="B80" t="s">
        <v>688</v>
      </c>
      <c r="C80" t="s">
        <v>52</v>
      </c>
      <c r="E80" t="s">
        <v>832</v>
      </c>
      <c r="G80" t="s">
        <v>50</v>
      </c>
      <c r="H80" s="4" t="s">
        <v>1068</v>
      </c>
      <c r="I80">
        <v>9821</v>
      </c>
      <c r="J80">
        <v>0</v>
      </c>
      <c r="K80" t="s">
        <v>42</v>
      </c>
      <c r="O80" t="s">
        <v>833</v>
      </c>
      <c r="U80" s="27"/>
      <c r="V80" s="27" t="s">
        <v>834</v>
      </c>
      <c r="W80" t="s">
        <v>38</v>
      </c>
      <c r="Y80" t="s">
        <v>45</v>
      </c>
      <c r="AB80" t="s">
        <v>44</v>
      </c>
      <c r="AC80" t="s">
        <v>45</v>
      </c>
      <c r="AF80" t="s">
        <v>46</v>
      </c>
      <c r="AH80" t="s">
        <v>42</v>
      </c>
      <c r="AJ80" t="s">
        <v>688</v>
      </c>
      <c r="AK80" t="s">
        <v>47</v>
      </c>
      <c r="AL80" t="s">
        <v>835</v>
      </c>
      <c r="AN80" t="s">
        <v>48</v>
      </c>
      <c r="AR80" t="s">
        <v>41</v>
      </c>
    </row>
    <row r="81" spans="1:44" ht="15" customHeight="1" x14ac:dyDescent="0.4">
      <c r="A81">
        <v>1026981101</v>
      </c>
      <c r="B81" t="s">
        <v>689</v>
      </c>
      <c r="C81" t="s">
        <v>52</v>
      </c>
      <c r="E81" t="s">
        <v>836</v>
      </c>
      <c r="G81" t="s">
        <v>50</v>
      </c>
      <c r="H81" s="4" t="s">
        <v>1068</v>
      </c>
      <c r="I81">
        <v>13348</v>
      </c>
      <c r="J81">
        <v>0</v>
      </c>
      <c r="K81" t="s">
        <v>42</v>
      </c>
      <c r="O81" t="s">
        <v>837</v>
      </c>
      <c r="U81" s="27"/>
      <c r="V81" s="27" t="s">
        <v>838</v>
      </c>
      <c r="W81" t="s">
        <v>38</v>
      </c>
      <c r="Y81" t="s">
        <v>45</v>
      </c>
      <c r="AB81" t="s">
        <v>44</v>
      </c>
      <c r="AC81" t="s">
        <v>45</v>
      </c>
      <c r="AF81" t="s">
        <v>46</v>
      </c>
      <c r="AH81" t="s">
        <v>42</v>
      </c>
      <c r="AJ81" t="s">
        <v>689</v>
      </c>
      <c r="AK81" t="s">
        <v>47</v>
      </c>
      <c r="AL81" t="s">
        <v>839</v>
      </c>
      <c r="AN81" t="s">
        <v>48</v>
      </c>
      <c r="AR81" t="s">
        <v>41</v>
      </c>
    </row>
    <row r="82" spans="1:44" ht="15" customHeight="1" x14ac:dyDescent="0.4">
      <c r="A82">
        <v>1026981102</v>
      </c>
      <c r="B82" t="s">
        <v>690</v>
      </c>
      <c r="C82" t="s">
        <v>52</v>
      </c>
      <c r="D82" t="s">
        <v>840</v>
      </c>
      <c r="E82" t="s">
        <v>562</v>
      </c>
      <c r="G82" t="s">
        <v>50</v>
      </c>
      <c r="H82" s="4" t="s">
        <v>1068</v>
      </c>
      <c r="I82">
        <v>10935</v>
      </c>
      <c r="J82">
        <v>0</v>
      </c>
      <c r="K82" t="s">
        <v>42</v>
      </c>
      <c r="O82" t="s">
        <v>841</v>
      </c>
      <c r="U82" s="27"/>
      <c r="V82" s="27" t="s">
        <v>842</v>
      </c>
      <c r="W82" t="s">
        <v>37</v>
      </c>
      <c r="X82" t="s">
        <v>43</v>
      </c>
      <c r="Y82" t="s">
        <v>45</v>
      </c>
      <c r="AB82" t="s">
        <v>44</v>
      </c>
      <c r="AC82" t="s">
        <v>45</v>
      </c>
      <c r="AF82" t="s">
        <v>46</v>
      </c>
      <c r="AH82" t="s">
        <v>42</v>
      </c>
      <c r="AJ82" t="s">
        <v>690</v>
      </c>
      <c r="AK82" t="s">
        <v>47</v>
      </c>
      <c r="AL82" t="s">
        <v>843</v>
      </c>
      <c r="AN82" t="s">
        <v>48</v>
      </c>
      <c r="AR82" t="s">
        <v>41</v>
      </c>
    </row>
    <row r="83" spans="1:44" ht="15" customHeight="1" x14ac:dyDescent="0.4">
      <c r="A83">
        <v>1026981103</v>
      </c>
      <c r="B83" t="s">
        <v>691</v>
      </c>
      <c r="C83" t="s">
        <v>52</v>
      </c>
      <c r="E83" t="s">
        <v>563</v>
      </c>
      <c r="G83" t="s">
        <v>50</v>
      </c>
      <c r="H83" s="4" t="s">
        <v>1068</v>
      </c>
      <c r="I83">
        <v>6673</v>
      </c>
      <c r="J83">
        <v>0</v>
      </c>
      <c r="K83" t="s">
        <v>42</v>
      </c>
      <c r="O83" t="s">
        <v>844</v>
      </c>
      <c r="U83" s="27"/>
      <c r="V83" s="27" t="s">
        <v>845</v>
      </c>
      <c r="W83" t="s">
        <v>37</v>
      </c>
      <c r="X83" t="s">
        <v>43</v>
      </c>
      <c r="Y83" t="s">
        <v>45</v>
      </c>
      <c r="AB83" t="s">
        <v>44</v>
      </c>
      <c r="AC83" t="s">
        <v>45</v>
      </c>
      <c r="AF83" t="s">
        <v>46</v>
      </c>
      <c r="AH83" t="s">
        <v>42</v>
      </c>
      <c r="AJ83" t="s">
        <v>691</v>
      </c>
      <c r="AK83" t="s">
        <v>47</v>
      </c>
      <c r="AL83" t="s">
        <v>846</v>
      </c>
      <c r="AN83" t="s">
        <v>48</v>
      </c>
      <c r="AR83" t="s">
        <v>41</v>
      </c>
    </row>
    <row r="84" spans="1:44" ht="15" customHeight="1" x14ac:dyDescent="0.4">
      <c r="A84">
        <v>1026981104</v>
      </c>
      <c r="B84" t="s">
        <v>692</v>
      </c>
      <c r="C84" t="s">
        <v>52</v>
      </c>
      <c r="E84" t="s">
        <v>847</v>
      </c>
      <c r="G84" t="s">
        <v>50</v>
      </c>
      <c r="H84" s="4" t="s">
        <v>1068</v>
      </c>
      <c r="I84">
        <v>11087</v>
      </c>
      <c r="J84">
        <v>0</v>
      </c>
      <c r="K84" t="s">
        <v>42</v>
      </c>
      <c r="O84" t="s">
        <v>848</v>
      </c>
      <c r="U84" s="27"/>
      <c r="V84" s="27" t="s">
        <v>849</v>
      </c>
      <c r="W84" t="s">
        <v>37</v>
      </c>
      <c r="X84" t="s">
        <v>43</v>
      </c>
      <c r="Y84" t="s">
        <v>45</v>
      </c>
      <c r="AB84" t="s">
        <v>44</v>
      </c>
      <c r="AC84" t="s">
        <v>45</v>
      </c>
      <c r="AF84" t="s">
        <v>46</v>
      </c>
      <c r="AH84" t="s">
        <v>42</v>
      </c>
      <c r="AJ84" t="s">
        <v>692</v>
      </c>
      <c r="AK84" t="s">
        <v>47</v>
      </c>
      <c r="AL84" t="s">
        <v>850</v>
      </c>
      <c r="AN84" t="s">
        <v>48</v>
      </c>
      <c r="AR84" t="s">
        <v>41</v>
      </c>
    </row>
    <row r="85" spans="1:44" ht="15" customHeight="1" x14ac:dyDescent="0.4">
      <c r="A85">
        <v>1026981105</v>
      </c>
      <c r="B85" t="s">
        <v>693</v>
      </c>
      <c r="C85" t="s">
        <v>52</v>
      </c>
      <c r="E85" t="s">
        <v>565</v>
      </c>
      <c r="G85" t="s">
        <v>50</v>
      </c>
      <c r="H85" s="4" t="s">
        <v>1068</v>
      </c>
      <c r="I85">
        <v>7112</v>
      </c>
      <c r="J85">
        <v>0</v>
      </c>
      <c r="K85" t="s">
        <v>42</v>
      </c>
      <c r="O85" t="s">
        <v>851</v>
      </c>
      <c r="U85" s="27"/>
      <c r="V85" s="27" t="s">
        <v>852</v>
      </c>
      <c r="W85" t="s">
        <v>37</v>
      </c>
      <c r="X85" t="s">
        <v>43</v>
      </c>
      <c r="Y85" t="s">
        <v>45</v>
      </c>
      <c r="AB85" t="s">
        <v>44</v>
      </c>
      <c r="AC85" t="s">
        <v>45</v>
      </c>
      <c r="AF85" t="s">
        <v>46</v>
      </c>
      <c r="AH85" t="s">
        <v>42</v>
      </c>
      <c r="AJ85" t="s">
        <v>693</v>
      </c>
      <c r="AK85" t="s">
        <v>47</v>
      </c>
      <c r="AL85" t="s">
        <v>853</v>
      </c>
      <c r="AN85" t="s">
        <v>48</v>
      </c>
      <c r="AR85" t="s">
        <v>41</v>
      </c>
    </row>
    <row r="86" spans="1:44" ht="15" customHeight="1" x14ac:dyDescent="0.4">
      <c r="A86">
        <v>1026981106</v>
      </c>
      <c r="B86" t="s">
        <v>694</v>
      </c>
      <c r="C86" t="s">
        <v>52</v>
      </c>
      <c r="E86" t="s">
        <v>854</v>
      </c>
      <c r="G86" t="s">
        <v>50</v>
      </c>
      <c r="H86" s="4" t="s">
        <v>1068</v>
      </c>
      <c r="I86">
        <v>13292</v>
      </c>
      <c r="J86">
        <v>0</v>
      </c>
      <c r="K86" t="s">
        <v>42</v>
      </c>
      <c r="O86" t="s">
        <v>855</v>
      </c>
      <c r="U86" s="27"/>
      <c r="V86" s="27" t="s">
        <v>856</v>
      </c>
      <c r="W86" t="s">
        <v>38</v>
      </c>
      <c r="Y86" t="s">
        <v>45</v>
      </c>
      <c r="AB86" t="s">
        <v>44</v>
      </c>
      <c r="AC86" t="s">
        <v>45</v>
      </c>
      <c r="AF86" t="s">
        <v>46</v>
      </c>
      <c r="AH86" t="s">
        <v>42</v>
      </c>
      <c r="AJ86" t="s">
        <v>694</v>
      </c>
      <c r="AK86" t="s">
        <v>47</v>
      </c>
      <c r="AL86" t="s">
        <v>857</v>
      </c>
      <c r="AN86" t="s">
        <v>48</v>
      </c>
      <c r="AR86" t="s">
        <v>41</v>
      </c>
    </row>
    <row r="87" spans="1:44" ht="15" customHeight="1" x14ac:dyDescent="0.4">
      <c r="A87">
        <v>1026981107</v>
      </c>
      <c r="B87" t="s">
        <v>695</v>
      </c>
      <c r="C87" t="s">
        <v>51</v>
      </c>
      <c r="E87" t="s">
        <v>858</v>
      </c>
      <c r="G87" t="s">
        <v>50</v>
      </c>
      <c r="H87" s="4" t="s">
        <v>1068</v>
      </c>
      <c r="I87">
        <v>6855</v>
      </c>
      <c r="J87">
        <v>0</v>
      </c>
      <c r="K87" t="s">
        <v>42</v>
      </c>
      <c r="O87" t="s">
        <v>859</v>
      </c>
      <c r="U87" s="27"/>
      <c r="V87" s="27" t="s">
        <v>860</v>
      </c>
      <c r="W87" t="s">
        <v>37</v>
      </c>
      <c r="X87" t="s">
        <v>43</v>
      </c>
      <c r="Y87" t="s">
        <v>45</v>
      </c>
      <c r="AB87" t="s">
        <v>44</v>
      </c>
      <c r="AC87" t="s">
        <v>45</v>
      </c>
      <c r="AF87" t="s">
        <v>46</v>
      </c>
      <c r="AH87" t="s">
        <v>42</v>
      </c>
      <c r="AJ87" t="s">
        <v>695</v>
      </c>
      <c r="AK87" t="s">
        <v>47</v>
      </c>
      <c r="AL87" t="s">
        <v>861</v>
      </c>
      <c r="AN87" t="s">
        <v>48</v>
      </c>
      <c r="AR87" t="s">
        <v>41</v>
      </c>
    </row>
    <row r="88" spans="1:44" ht="15" customHeight="1" x14ac:dyDescent="0.4">
      <c r="A88">
        <v>1026981108</v>
      </c>
      <c r="B88" t="s">
        <v>696</v>
      </c>
      <c r="C88" t="s">
        <v>51</v>
      </c>
      <c r="E88" t="s">
        <v>568</v>
      </c>
      <c r="G88" t="s">
        <v>50</v>
      </c>
      <c r="H88" s="4" t="s">
        <v>1068</v>
      </c>
      <c r="I88">
        <v>9209</v>
      </c>
      <c r="J88">
        <v>0</v>
      </c>
      <c r="K88" t="s">
        <v>42</v>
      </c>
      <c r="O88" t="s">
        <v>862</v>
      </c>
      <c r="U88" s="27"/>
      <c r="V88" s="27" t="s">
        <v>863</v>
      </c>
      <c r="W88" t="s">
        <v>37</v>
      </c>
      <c r="X88" t="s">
        <v>43</v>
      </c>
      <c r="Y88" t="s">
        <v>45</v>
      </c>
      <c r="AB88" t="s">
        <v>44</v>
      </c>
      <c r="AC88" t="s">
        <v>45</v>
      </c>
      <c r="AF88" t="s">
        <v>46</v>
      </c>
      <c r="AH88" t="s">
        <v>42</v>
      </c>
      <c r="AJ88" t="s">
        <v>696</v>
      </c>
      <c r="AK88" t="s">
        <v>47</v>
      </c>
      <c r="AL88" t="s">
        <v>864</v>
      </c>
      <c r="AN88" t="s">
        <v>48</v>
      </c>
      <c r="AR88" t="s">
        <v>41</v>
      </c>
    </row>
    <row r="89" spans="1:44" ht="15" customHeight="1" x14ac:dyDescent="0.4">
      <c r="A89">
        <v>1026981109</v>
      </c>
      <c r="B89" t="s">
        <v>697</v>
      </c>
      <c r="C89" t="s">
        <v>51</v>
      </c>
      <c r="E89" t="s">
        <v>865</v>
      </c>
      <c r="G89" t="s">
        <v>50</v>
      </c>
      <c r="H89" s="4" t="s">
        <v>1068</v>
      </c>
      <c r="I89">
        <v>5943</v>
      </c>
      <c r="J89">
        <v>0</v>
      </c>
      <c r="K89" t="s">
        <v>42</v>
      </c>
      <c r="O89" t="s">
        <v>866</v>
      </c>
      <c r="U89" s="27"/>
      <c r="V89" s="27" t="s">
        <v>867</v>
      </c>
      <c r="W89" t="s">
        <v>37</v>
      </c>
      <c r="X89" t="s">
        <v>43</v>
      </c>
      <c r="Y89" t="s">
        <v>45</v>
      </c>
      <c r="AB89" t="s">
        <v>44</v>
      </c>
      <c r="AC89" t="s">
        <v>45</v>
      </c>
      <c r="AF89" t="s">
        <v>46</v>
      </c>
      <c r="AH89" t="s">
        <v>42</v>
      </c>
      <c r="AJ89" t="s">
        <v>697</v>
      </c>
      <c r="AK89" t="s">
        <v>47</v>
      </c>
      <c r="AL89" t="s">
        <v>868</v>
      </c>
      <c r="AN89" t="s">
        <v>48</v>
      </c>
      <c r="AR89" t="s">
        <v>41</v>
      </c>
    </row>
    <row r="90" spans="1:44" ht="15" customHeight="1" x14ac:dyDescent="0.4">
      <c r="A90">
        <v>1026981110</v>
      </c>
      <c r="B90" t="s">
        <v>698</v>
      </c>
      <c r="C90" t="s">
        <v>51</v>
      </c>
      <c r="E90" t="s">
        <v>570</v>
      </c>
      <c r="G90" t="s">
        <v>50</v>
      </c>
      <c r="H90" s="4" t="s">
        <v>1068</v>
      </c>
      <c r="I90">
        <v>6305</v>
      </c>
      <c r="J90">
        <v>0</v>
      </c>
      <c r="K90" t="s">
        <v>42</v>
      </c>
      <c r="O90" t="s">
        <v>869</v>
      </c>
      <c r="U90" s="27"/>
      <c r="V90" s="27" t="s">
        <v>870</v>
      </c>
      <c r="W90" t="s">
        <v>38</v>
      </c>
      <c r="Y90" t="s">
        <v>45</v>
      </c>
      <c r="AB90" t="s">
        <v>44</v>
      </c>
      <c r="AC90" t="s">
        <v>45</v>
      </c>
      <c r="AF90" t="s">
        <v>46</v>
      </c>
      <c r="AH90" t="s">
        <v>42</v>
      </c>
      <c r="AJ90" t="s">
        <v>698</v>
      </c>
      <c r="AK90" t="s">
        <v>47</v>
      </c>
      <c r="AL90" t="s">
        <v>871</v>
      </c>
      <c r="AN90" t="s">
        <v>48</v>
      </c>
      <c r="AR90" t="s">
        <v>41</v>
      </c>
    </row>
    <row r="91" spans="1:44" ht="15" customHeight="1" x14ac:dyDescent="0.4">
      <c r="A91">
        <v>1026981111</v>
      </c>
      <c r="B91" t="s">
        <v>699</v>
      </c>
      <c r="C91" t="s">
        <v>51</v>
      </c>
      <c r="E91" t="s">
        <v>571</v>
      </c>
      <c r="G91" t="s">
        <v>50</v>
      </c>
      <c r="H91" s="4" t="s">
        <v>1068</v>
      </c>
      <c r="I91">
        <v>6583</v>
      </c>
      <c r="J91">
        <v>0</v>
      </c>
      <c r="K91" t="s">
        <v>42</v>
      </c>
      <c r="O91" t="s">
        <v>872</v>
      </c>
      <c r="U91" s="27"/>
      <c r="V91" s="27" t="s">
        <v>873</v>
      </c>
      <c r="W91" t="s">
        <v>37</v>
      </c>
      <c r="X91" t="s">
        <v>43</v>
      </c>
      <c r="Y91" t="s">
        <v>45</v>
      </c>
      <c r="AB91" t="s">
        <v>44</v>
      </c>
      <c r="AC91" t="s">
        <v>45</v>
      </c>
      <c r="AF91" t="s">
        <v>46</v>
      </c>
      <c r="AH91" t="s">
        <v>42</v>
      </c>
      <c r="AJ91" t="s">
        <v>699</v>
      </c>
      <c r="AK91" t="s">
        <v>47</v>
      </c>
      <c r="AL91" t="s">
        <v>874</v>
      </c>
      <c r="AN91" t="s">
        <v>48</v>
      </c>
      <c r="AR91" t="s">
        <v>41</v>
      </c>
    </row>
    <row r="92" spans="1:44" ht="15" customHeight="1" x14ac:dyDescent="0.4">
      <c r="A92">
        <v>1026981112</v>
      </c>
      <c r="B92" t="s">
        <v>700</v>
      </c>
      <c r="C92" t="s">
        <v>51</v>
      </c>
      <c r="E92" t="s">
        <v>875</v>
      </c>
      <c r="G92" t="s">
        <v>50</v>
      </c>
      <c r="H92" s="4" t="s">
        <v>1068</v>
      </c>
      <c r="I92">
        <v>9408</v>
      </c>
      <c r="J92">
        <v>0</v>
      </c>
      <c r="K92" t="s">
        <v>42</v>
      </c>
      <c r="O92" t="s">
        <v>876</v>
      </c>
      <c r="U92" s="27"/>
      <c r="V92" s="27" t="s">
        <v>877</v>
      </c>
      <c r="W92" t="s">
        <v>38</v>
      </c>
      <c r="Y92" t="s">
        <v>45</v>
      </c>
      <c r="AB92" t="s">
        <v>44</v>
      </c>
      <c r="AC92" t="s">
        <v>45</v>
      </c>
      <c r="AF92" t="s">
        <v>46</v>
      </c>
      <c r="AH92" t="s">
        <v>42</v>
      </c>
      <c r="AJ92" t="s">
        <v>700</v>
      </c>
      <c r="AK92" t="s">
        <v>47</v>
      </c>
      <c r="AL92" t="s">
        <v>878</v>
      </c>
      <c r="AN92" t="s">
        <v>48</v>
      </c>
      <c r="AR92" t="s">
        <v>41</v>
      </c>
    </row>
    <row r="93" spans="1:44" ht="15" customHeight="1" x14ac:dyDescent="0.4">
      <c r="A93">
        <v>1026981113</v>
      </c>
      <c r="B93" t="s">
        <v>701</v>
      </c>
      <c r="C93" t="s">
        <v>51</v>
      </c>
      <c r="E93" t="s">
        <v>573</v>
      </c>
      <c r="G93" t="s">
        <v>50</v>
      </c>
      <c r="H93" s="4" t="s">
        <v>1068</v>
      </c>
      <c r="I93">
        <v>9104</v>
      </c>
      <c r="J93">
        <v>0</v>
      </c>
      <c r="K93" t="s">
        <v>42</v>
      </c>
      <c r="O93" t="s">
        <v>879</v>
      </c>
      <c r="U93" s="27"/>
      <c r="V93" s="27" t="s">
        <v>880</v>
      </c>
      <c r="W93" t="s">
        <v>37</v>
      </c>
      <c r="X93" t="s">
        <v>43</v>
      </c>
      <c r="Y93" t="s">
        <v>45</v>
      </c>
      <c r="AB93" t="s">
        <v>44</v>
      </c>
      <c r="AC93" t="s">
        <v>45</v>
      </c>
      <c r="AF93" t="s">
        <v>46</v>
      </c>
      <c r="AH93" t="s">
        <v>42</v>
      </c>
      <c r="AJ93" t="s">
        <v>701</v>
      </c>
      <c r="AK93" t="s">
        <v>47</v>
      </c>
      <c r="AL93" t="s">
        <v>881</v>
      </c>
      <c r="AN93" t="s">
        <v>48</v>
      </c>
      <c r="AR93" t="s">
        <v>41</v>
      </c>
    </row>
    <row r="94" spans="1:44" ht="15" customHeight="1" x14ac:dyDescent="0.4">
      <c r="A94">
        <v>1026981114</v>
      </c>
      <c r="B94" t="s">
        <v>702</v>
      </c>
      <c r="C94" t="s">
        <v>51</v>
      </c>
      <c r="D94" t="s">
        <v>49</v>
      </c>
      <c r="E94" t="s">
        <v>574</v>
      </c>
      <c r="G94" t="s">
        <v>50</v>
      </c>
      <c r="H94" s="4" t="s">
        <v>1068</v>
      </c>
      <c r="I94">
        <v>9124</v>
      </c>
      <c r="J94">
        <v>0</v>
      </c>
      <c r="K94" t="s">
        <v>42</v>
      </c>
      <c r="O94" t="s">
        <v>882</v>
      </c>
      <c r="U94" s="27"/>
      <c r="V94" s="27" t="s">
        <v>883</v>
      </c>
      <c r="W94" t="s">
        <v>37</v>
      </c>
      <c r="X94" t="s">
        <v>43</v>
      </c>
      <c r="Y94" t="s">
        <v>45</v>
      </c>
      <c r="AB94" t="s">
        <v>44</v>
      </c>
      <c r="AC94" t="s">
        <v>45</v>
      </c>
      <c r="AF94" t="s">
        <v>46</v>
      </c>
      <c r="AH94" t="s">
        <v>42</v>
      </c>
      <c r="AJ94" t="s">
        <v>702</v>
      </c>
      <c r="AK94" t="s">
        <v>47</v>
      </c>
      <c r="AL94" t="s">
        <v>884</v>
      </c>
      <c r="AN94" t="s">
        <v>48</v>
      </c>
      <c r="AR94" t="s">
        <v>41</v>
      </c>
    </row>
    <row r="95" spans="1:44" ht="15" customHeight="1" x14ac:dyDescent="0.4">
      <c r="A95">
        <v>1026981115</v>
      </c>
      <c r="B95" t="s">
        <v>703</v>
      </c>
      <c r="C95" t="s">
        <v>51</v>
      </c>
      <c r="E95" t="s">
        <v>885</v>
      </c>
      <c r="G95" t="s">
        <v>50</v>
      </c>
      <c r="H95" s="4" t="s">
        <v>1068</v>
      </c>
      <c r="I95">
        <v>9689</v>
      </c>
      <c r="J95">
        <v>0</v>
      </c>
      <c r="K95" t="s">
        <v>42</v>
      </c>
      <c r="O95" t="s">
        <v>886</v>
      </c>
      <c r="U95" s="27"/>
      <c r="V95" s="27" t="s">
        <v>887</v>
      </c>
      <c r="W95" t="s">
        <v>37</v>
      </c>
      <c r="X95" t="s">
        <v>43</v>
      </c>
      <c r="Y95" t="s">
        <v>45</v>
      </c>
      <c r="AB95" t="s">
        <v>44</v>
      </c>
      <c r="AC95" t="s">
        <v>45</v>
      </c>
      <c r="AF95" t="s">
        <v>46</v>
      </c>
      <c r="AH95" t="s">
        <v>42</v>
      </c>
      <c r="AJ95" t="s">
        <v>703</v>
      </c>
      <c r="AK95" t="s">
        <v>47</v>
      </c>
      <c r="AL95" t="s">
        <v>888</v>
      </c>
      <c r="AN95" t="s">
        <v>48</v>
      </c>
      <c r="AR95" t="s">
        <v>41</v>
      </c>
    </row>
    <row r="96" spans="1:44" ht="15" customHeight="1" x14ac:dyDescent="0.4">
      <c r="A96">
        <v>1026981116</v>
      </c>
      <c r="B96" t="s">
        <v>704</v>
      </c>
      <c r="C96" t="s">
        <v>51</v>
      </c>
      <c r="E96" t="s">
        <v>576</v>
      </c>
      <c r="G96" t="s">
        <v>50</v>
      </c>
      <c r="H96" s="4" t="s">
        <v>1068</v>
      </c>
      <c r="I96">
        <v>9689</v>
      </c>
      <c r="J96">
        <v>0</v>
      </c>
      <c r="K96" t="s">
        <v>42</v>
      </c>
      <c r="O96" t="s">
        <v>889</v>
      </c>
      <c r="U96" s="27"/>
      <c r="V96" s="27" t="s">
        <v>890</v>
      </c>
      <c r="W96" t="s">
        <v>37</v>
      </c>
      <c r="X96" t="s">
        <v>43</v>
      </c>
      <c r="Y96" t="s">
        <v>45</v>
      </c>
      <c r="AB96" t="s">
        <v>44</v>
      </c>
      <c r="AC96" t="s">
        <v>45</v>
      </c>
      <c r="AF96" t="s">
        <v>46</v>
      </c>
      <c r="AH96" t="s">
        <v>42</v>
      </c>
      <c r="AJ96" t="s">
        <v>704</v>
      </c>
      <c r="AK96" t="s">
        <v>47</v>
      </c>
      <c r="AL96" t="s">
        <v>891</v>
      </c>
      <c r="AN96" t="s">
        <v>48</v>
      </c>
      <c r="AR96" t="s">
        <v>41</v>
      </c>
    </row>
    <row r="97" spans="1:44" ht="15" customHeight="1" x14ac:dyDescent="0.4">
      <c r="A97">
        <v>1026981117</v>
      </c>
      <c r="B97" t="s">
        <v>705</v>
      </c>
      <c r="C97" t="s">
        <v>51</v>
      </c>
      <c r="E97" t="s">
        <v>577</v>
      </c>
      <c r="G97" t="s">
        <v>50</v>
      </c>
      <c r="H97" s="4" t="s">
        <v>1068</v>
      </c>
      <c r="I97">
        <v>9600</v>
      </c>
      <c r="J97">
        <v>0</v>
      </c>
      <c r="K97" t="s">
        <v>42</v>
      </c>
      <c r="O97" t="s">
        <v>892</v>
      </c>
      <c r="U97" s="27"/>
      <c r="V97" s="27" t="s">
        <v>893</v>
      </c>
      <c r="W97" t="s">
        <v>37</v>
      </c>
      <c r="X97" t="s">
        <v>43</v>
      </c>
      <c r="Y97" t="s">
        <v>45</v>
      </c>
      <c r="AB97" t="s">
        <v>44</v>
      </c>
      <c r="AC97" t="s">
        <v>45</v>
      </c>
      <c r="AF97" t="s">
        <v>46</v>
      </c>
      <c r="AH97" t="s">
        <v>42</v>
      </c>
      <c r="AJ97" t="s">
        <v>705</v>
      </c>
      <c r="AK97" t="s">
        <v>47</v>
      </c>
      <c r="AL97" t="s">
        <v>894</v>
      </c>
      <c r="AN97" t="s">
        <v>48</v>
      </c>
      <c r="AR97" t="s">
        <v>41</v>
      </c>
    </row>
    <row r="98" spans="1:44" ht="15" customHeight="1" x14ac:dyDescent="0.4">
      <c r="A98">
        <v>1026981118</v>
      </c>
      <c r="B98" t="s">
        <v>706</v>
      </c>
      <c r="C98" t="s">
        <v>51</v>
      </c>
      <c r="E98" t="s">
        <v>895</v>
      </c>
      <c r="G98" t="s">
        <v>50</v>
      </c>
      <c r="H98" s="4" t="s">
        <v>1068</v>
      </c>
      <c r="I98">
        <v>9825</v>
      </c>
      <c r="J98">
        <v>0</v>
      </c>
      <c r="K98" t="s">
        <v>42</v>
      </c>
      <c r="O98" t="s">
        <v>896</v>
      </c>
      <c r="U98" s="27"/>
      <c r="V98" s="27" t="s">
        <v>897</v>
      </c>
      <c r="W98" t="s">
        <v>37</v>
      </c>
      <c r="X98" t="s">
        <v>43</v>
      </c>
      <c r="Y98" t="s">
        <v>45</v>
      </c>
      <c r="AB98" t="s">
        <v>44</v>
      </c>
      <c r="AC98" t="s">
        <v>45</v>
      </c>
      <c r="AF98" t="s">
        <v>46</v>
      </c>
      <c r="AH98" t="s">
        <v>42</v>
      </c>
      <c r="AJ98" t="s">
        <v>706</v>
      </c>
      <c r="AK98" t="s">
        <v>47</v>
      </c>
      <c r="AL98" t="s">
        <v>898</v>
      </c>
      <c r="AN98" t="s">
        <v>48</v>
      </c>
      <c r="AR98" t="s">
        <v>41</v>
      </c>
    </row>
    <row r="99" spans="1:44" ht="15" customHeight="1" x14ac:dyDescent="0.4">
      <c r="A99">
        <v>1026981119</v>
      </c>
      <c r="B99" t="s">
        <v>707</v>
      </c>
      <c r="C99" t="s">
        <v>51</v>
      </c>
      <c r="E99" t="s">
        <v>579</v>
      </c>
      <c r="G99" t="s">
        <v>50</v>
      </c>
      <c r="H99" s="4" t="s">
        <v>1068</v>
      </c>
      <c r="I99">
        <v>12226</v>
      </c>
      <c r="J99">
        <v>0</v>
      </c>
      <c r="K99" t="s">
        <v>42</v>
      </c>
      <c r="O99" t="s">
        <v>899</v>
      </c>
      <c r="U99" s="27"/>
      <c r="V99" s="27" t="s">
        <v>900</v>
      </c>
      <c r="W99" t="s">
        <v>38</v>
      </c>
      <c r="Y99" t="s">
        <v>45</v>
      </c>
      <c r="AB99" t="s">
        <v>44</v>
      </c>
      <c r="AC99" t="s">
        <v>45</v>
      </c>
      <c r="AF99" t="s">
        <v>46</v>
      </c>
      <c r="AH99" t="s">
        <v>42</v>
      </c>
      <c r="AJ99" t="s">
        <v>707</v>
      </c>
      <c r="AK99" t="s">
        <v>47</v>
      </c>
      <c r="AL99" t="s">
        <v>901</v>
      </c>
      <c r="AN99" t="s">
        <v>48</v>
      </c>
      <c r="AR99" t="s">
        <v>41</v>
      </c>
    </row>
    <row r="100" spans="1:44" ht="15" customHeight="1" x14ac:dyDescent="0.4">
      <c r="A100">
        <v>1026981120</v>
      </c>
      <c r="B100" t="s">
        <v>708</v>
      </c>
      <c r="C100" t="s">
        <v>51</v>
      </c>
      <c r="E100" t="s">
        <v>580</v>
      </c>
      <c r="G100" t="s">
        <v>50</v>
      </c>
      <c r="H100" s="4" t="s">
        <v>1068</v>
      </c>
      <c r="I100">
        <v>12404</v>
      </c>
      <c r="J100">
        <v>0</v>
      </c>
      <c r="K100" t="s">
        <v>42</v>
      </c>
      <c r="O100" t="s">
        <v>902</v>
      </c>
      <c r="U100" s="27"/>
      <c r="V100" s="27" t="s">
        <v>903</v>
      </c>
      <c r="W100" t="s">
        <v>38</v>
      </c>
      <c r="Y100" t="s">
        <v>45</v>
      </c>
      <c r="AB100" t="s">
        <v>44</v>
      </c>
      <c r="AC100" t="s">
        <v>45</v>
      </c>
      <c r="AF100" t="s">
        <v>46</v>
      </c>
      <c r="AH100" t="s">
        <v>42</v>
      </c>
      <c r="AJ100" t="s">
        <v>708</v>
      </c>
      <c r="AK100" t="s">
        <v>47</v>
      </c>
      <c r="AL100" t="s">
        <v>904</v>
      </c>
      <c r="AN100" t="s">
        <v>48</v>
      </c>
      <c r="AR100" t="s">
        <v>41</v>
      </c>
    </row>
    <row r="101" spans="1:44" ht="15" customHeight="1" x14ac:dyDescent="0.4">
      <c r="A101">
        <v>1026981121</v>
      </c>
      <c r="B101" t="s">
        <v>709</v>
      </c>
      <c r="C101" t="s">
        <v>51</v>
      </c>
      <c r="E101" t="s">
        <v>581</v>
      </c>
      <c r="G101" t="s">
        <v>50</v>
      </c>
      <c r="H101" s="4" t="s">
        <v>1068</v>
      </c>
      <c r="I101">
        <v>12151</v>
      </c>
      <c r="J101">
        <v>0</v>
      </c>
      <c r="K101" t="s">
        <v>42</v>
      </c>
      <c r="O101" t="s">
        <v>905</v>
      </c>
      <c r="U101" s="27"/>
      <c r="V101" s="27" t="s">
        <v>906</v>
      </c>
      <c r="W101" t="s">
        <v>38</v>
      </c>
      <c r="Y101" t="s">
        <v>45</v>
      </c>
      <c r="AB101" t="s">
        <v>44</v>
      </c>
      <c r="AC101" t="s">
        <v>45</v>
      </c>
      <c r="AF101" t="s">
        <v>46</v>
      </c>
      <c r="AH101" t="s">
        <v>42</v>
      </c>
      <c r="AJ101" t="s">
        <v>709</v>
      </c>
      <c r="AK101" t="s">
        <v>47</v>
      </c>
      <c r="AL101" t="s">
        <v>907</v>
      </c>
      <c r="AN101" t="s">
        <v>48</v>
      </c>
      <c r="AR101" t="s">
        <v>41</v>
      </c>
    </row>
    <row r="102" spans="1:44" ht="15" customHeight="1" x14ac:dyDescent="0.4">
      <c r="A102">
        <v>1026981122</v>
      </c>
      <c r="B102" t="s">
        <v>710</v>
      </c>
      <c r="C102" t="s">
        <v>51</v>
      </c>
      <c r="E102" t="s">
        <v>908</v>
      </c>
      <c r="G102" t="s">
        <v>50</v>
      </c>
      <c r="H102" s="4" t="s">
        <v>1068</v>
      </c>
      <c r="I102">
        <v>13734</v>
      </c>
      <c r="J102">
        <v>0</v>
      </c>
      <c r="K102" t="s">
        <v>42</v>
      </c>
      <c r="O102" t="s">
        <v>909</v>
      </c>
      <c r="U102" s="27"/>
      <c r="V102" s="27" t="s">
        <v>910</v>
      </c>
      <c r="W102" t="s">
        <v>38</v>
      </c>
      <c r="Y102" t="s">
        <v>45</v>
      </c>
      <c r="AB102" t="s">
        <v>44</v>
      </c>
      <c r="AC102" t="s">
        <v>45</v>
      </c>
      <c r="AF102" t="s">
        <v>46</v>
      </c>
      <c r="AH102" t="s">
        <v>42</v>
      </c>
      <c r="AJ102" t="s">
        <v>710</v>
      </c>
      <c r="AK102" t="s">
        <v>47</v>
      </c>
      <c r="AL102" t="s">
        <v>911</v>
      </c>
      <c r="AN102" t="s">
        <v>48</v>
      </c>
      <c r="AR102" t="s">
        <v>41</v>
      </c>
    </row>
    <row r="103" spans="1:44" ht="15" customHeight="1" x14ac:dyDescent="0.4">
      <c r="A103">
        <v>1026981123</v>
      </c>
      <c r="B103" t="s">
        <v>711</v>
      </c>
      <c r="C103" t="s">
        <v>51</v>
      </c>
      <c r="E103" t="s">
        <v>912</v>
      </c>
      <c r="G103" t="s">
        <v>50</v>
      </c>
      <c r="H103" s="4" t="s">
        <v>1068</v>
      </c>
      <c r="I103">
        <v>15064</v>
      </c>
      <c r="J103">
        <v>0</v>
      </c>
      <c r="K103" t="s">
        <v>42</v>
      </c>
      <c r="O103" t="s">
        <v>913</v>
      </c>
      <c r="U103" s="27"/>
      <c r="V103" s="27" t="s">
        <v>914</v>
      </c>
      <c r="W103" t="s">
        <v>38</v>
      </c>
      <c r="Y103" t="s">
        <v>45</v>
      </c>
      <c r="AB103" t="s">
        <v>44</v>
      </c>
      <c r="AC103" t="s">
        <v>45</v>
      </c>
      <c r="AF103" t="s">
        <v>46</v>
      </c>
      <c r="AH103" t="s">
        <v>42</v>
      </c>
      <c r="AJ103" t="s">
        <v>711</v>
      </c>
      <c r="AK103" t="s">
        <v>47</v>
      </c>
      <c r="AL103" t="s">
        <v>915</v>
      </c>
      <c r="AN103" t="s">
        <v>48</v>
      </c>
      <c r="AR103" t="s">
        <v>41</v>
      </c>
    </row>
    <row r="104" spans="1:44" ht="15" customHeight="1" x14ac:dyDescent="0.4">
      <c r="A104">
        <v>1026981124</v>
      </c>
      <c r="B104" t="s">
        <v>712</v>
      </c>
      <c r="C104" t="s">
        <v>51</v>
      </c>
      <c r="E104" t="s">
        <v>584</v>
      </c>
      <c r="G104" t="s">
        <v>50</v>
      </c>
      <c r="H104" s="4" t="s">
        <v>1068</v>
      </c>
      <c r="I104">
        <v>5427</v>
      </c>
      <c r="J104">
        <v>0</v>
      </c>
      <c r="K104" t="s">
        <v>42</v>
      </c>
      <c r="O104" t="s">
        <v>916</v>
      </c>
      <c r="U104" s="27"/>
      <c r="V104" s="27" t="s">
        <v>917</v>
      </c>
      <c r="W104" t="s">
        <v>37</v>
      </c>
      <c r="X104" t="s">
        <v>43</v>
      </c>
      <c r="Y104" t="s">
        <v>45</v>
      </c>
      <c r="AB104" t="s">
        <v>44</v>
      </c>
      <c r="AC104" t="s">
        <v>45</v>
      </c>
      <c r="AF104" t="s">
        <v>46</v>
      </c>
      <c r="AH104" t="s">
        <v>42</v>
      </c>
      <c r="AJ104" t="s">
        <v>712</v>
      </c>
      <c r="AK104" t="s">
        <v>47</v>
      </c>
      <c r="AL104" t="s">
        <v>918</v>
      </c>
      <c r="AN104" t="s">
        <v>48</v>
      </c>
      <c r="AR104" t="s">
        <v>41</v>
      </c>
    </row>
    <row r="105" spans="1:44" ht="15" customHeight="1" x14ac:dyDescent="0.4">
      <c r="A105">
        <v>1026981125</v>
      </c>
      <c r="B105" t="s">
        <v>713</v>
      </c>
      <c r="C105" t="s">
        <v>51</v>
      </c>
      <c r="E105" t="s">
        <v>585</v>
      </c>
      <c r="G105" t="s">
        <v>50</v>
      </c>
      <c r="H105" s="4" t="s">
        <v>1068</v>
      </c>
      <c r="I105">
        <v>6408</v>
      </c>
      <c r="J105">
        <v>0</v>
      </c>
      <c r="K105" t="s">
        <v>42</v>
      </c>
      <c r="O105" t="s">
        <v>919</v>
      </c>
      <c r="U105" s="27"/>
      <c r="V105" s="27" t="s">
        <v>920</v>
      </c>
      <c r="W105" t="s">
        <v>37</v>
      </c>
      <c r="X105" t="s">
        <v>43</v>
      </c>
      <c r="Y105" t="s">
        <v>45</v>
      </c>
      <c r="AB105" t="s">
        <v>44</v>
      </c>
      <c r="AC105" t="s">
        <v>45</v>
      </c>
      <c r="AF105" t="s">
        <v>46</v>
      </c>
      <c r="AH105" t="s">
        <v>42</v>
      </c>
      <c r="AJ105" t="s">
        <v>713</v>
      </c>
      <c r="AK105" t="s">
        <v>47</v>
      </c>
      <c r="AL105" t="s">
        <v>921</v>
      </c>
      <c r="AN105" t="s">
        <v>48</v>
      </c>
      <c r="AR105" t="s">
        <v>41</v>
      </c>
    </row>
    <row r="106" spans="1:44" ht="15" customHeight="1" x14ac:dyDescent="0.4">
      <c r="A106">
        <v>1026981126</v>
      </c>
      <c r="B106" t="s">
        <v>714</v>
      </c>
      <c r="C106" t="s">
        <v>51</v>
      </c>
      <c r="E106" t="s">
        <v>586</v>
      </c>
      <c r="G106" t="s">
        <v>50</v>
      </c>
      <c r="H106" s="4" t="s">
        <v>1068</v>
      </c>
      <c r="I106">
        <v>7936</v>
      </c>
      <c r="J106">
        <v>0</v>
      </c>
      <c r="K106" t="s">
        <v>42</v>
      </c>
      <c r="O106" t="s">
        <v>922</v>
      </c>
      <c r="U106" s="27"/>
      <c r="V106" s="27" t="s">
        <v>923</v>
      </c>
      <c r="W106" t="s">
        <v>37</v>
      </c>
      <c r="X106" t="s">
        <v>43</v>
      </c>
      <c r="Y106" t="s">
        <v>45</v>
      </c>
      <c r="AB106" t="s">
        <v>44</v>
      </c>
      <c r="AC106" t="s">
        <v>45</v>
      </c>
      <c r="AF106" t="s">
        <v>46</v>
      </c>
      <c r="AH106" t="s">
        <v>42</v>
      </c>
      <c r="AJ106" t="s">
        <v>714</v>
      </c>
      <c r="AK106" t="s">
        <v>47</v>
      </c>
      <c r="AL106" t="s">
        <v>924</v>
      </c>
      <c r="AN106" t="s">
        <v>48</v>
      </c>
      <c r="AR106" t="s">
        <v>41</v>
      </c>
    </row>
    <row r="107" spans="1:44" ht="15" customHeight="1" x14ac:dyDescent="0.4">
      <c r="A107">
        <v>1026981128</v>
      </c>
      <c r="B107" t="s">
        <v>715</v>
      </c>
      <c r="C107" t="s">
        <v>51</v>
      </c>
      <c r="E107" t="s">
        <v>587</v>
      </c>
      <c r="G107" t="s">
        <v>50</v>
      </c>
      <c r="H107" s="4" t="s">
        <v>1068</v>
      </c>
      <c r="I107">
        <v>9465</v>
      </c>
      <c r="J107">
        <v>0</v>
      </c>
      <c r="K107" t="s">
        <v>42</v>
      </c>
      <c r="O107" t="s">
        <v>925</v>
      </c>
      <c r="U107" s="27"/>
      <c r="V107" s="27" t="s">
        <v>926</v>
      </c>
      <c r="W107" t="s">
        <v>38</v>
      </c>
      <c r="Y107" t="s">
        <v>45</v>
      </c>
      <c r="AB107" t="s">
        <v>44</v>
      </c>
      <c r="AC107" t="s">
        <v>45</v>
      </c>
      <c r="AF107" t="s">
        <v>46</v>
      </c>
      <c r="AH107" t="s">
        <v>42</v>
      </c>
      <c r="AJ107" t="s">
        <v>715</v>
      </c>
      <c r="AK107" t="s">
        <v>47</v>
      </c>
      <c r="AL107" t="s">
        <v>927</v>
      </c>
      <c r="AN107" t="s">
        <v>48</v>
      </c>
      <c r="AR107" t="s">
        <v>41</v>
      </c>
    </row>
    <row r="108" spans="1:44" ht="15" customHeight="1" x14ac:dyDescent="0.4">
      <c r="A108">
        <v>1026981127</v>
      </c>
      <c r="B108" t="s">
        <v>716</v>
      </c>
      <c r="C108" t="s">
        <v>51</v>
      </c>
      <c r="E108" t="s">
        <v>928</v>
      </c>
      <c r="G108" t="s">
        <v>50</v>
      </c>
      <c r="H108" s="4" t="s">
        <v>1068</v>
      </c>
      <c r="I108">
        <v>10098</v>
      </c>
      <c r="J108">
        <v>0</v>
      </c>
      <c r="K108" t="s">
        <v>42</v>
      </c>
      <c r="O108" t="s">
        <v>929</v>
      </c>
      <c r="U108" s="27"/>
      <c r="V108" s="27" t="s">
        <v>930</v>
      </c>
      <c r="W108" t="s">
        <v>37</v>
      </c>
      <c r="X108" t="s">
        <v>43</v>
      </c>
      <c r="Y108" t="s">
        <v>45</v>
      </c>
      <c r="AB108" t="s">
        <v>44</v>
      </c>
      <c r="AC108" t="s">
        <v>45</v>
      </c>
      <c r="AF108" t="s">
        <v>46</v>
      </c>
      <c r="AH108" t="s">
        <v>42</v>
      </c>
      <c r="AJ108" t="s">
        <v>716</v>
      </c>
      <c r="AK108" t="s">
        <v>47</v>
      </c>
      <c r="AL108" t="s">
        <v>931</v>
      </c>
      <c r="AN108" t="s">
        <v>48</v>
      </c>
      <c r="AR108" t="s">
        <v>41</v>
      </c>
    </row>
    <row r="109" spans="1:44" ht="15" customHeight="1" x14ac:dyDescent="0.4">
      <c r="A109">
        <v>1026981129</v>
      </c>
      <c r="B109" t="s">
        <v>717</v>
      </c>
      <c r="C109" t="s">
        <v>51</v>
      </c>
      <c r="E109" t="s">
        <v>589</v>
      </c>
      <c r="G109" t="s">
        <v>50</v>
      </c>
      <c r="H109" s="4" t="s">
        <v>1068</v>
      </c>
      <c r="I109">
        <v>7147</v>
      </c>
      <c r="J109">
        <v>0</v>
      </c>
      <c r="K109" t="s">
        <v>42</v>
      </c>
      <c r="O109" t="s">
        <v>932</v>
      </c>
      <c r="U109" s="27"/>
      <c r="V109" s="27" t="s">
        <v>933</v>
      </c>
      <c r="W109" t="s">
        <v>37</v>
      </c>
      <c r="X109" t="s">
        <v>43</v>
      </c>
      <c r="Y109" t="s">
        <v>45</v>
      </c>
      <c r="AB109" t="s">
        <v>44</v>
      </c>
      <c r="AC109" t="s">
        <v>45</v>
      </c>
      <c r="AF109" t="s">
        <v>46</v>
      </c>
      <c r="AH109" t="s">
        <v>42</v>
      </c>
      <c r="AJ109" t="s">
        <v>717</v>
      </c>
      <c r="AK109" t="s">
        <v>47</v>
      </c>
      <c r="AL109" t="s">
        <v>934</v>
      </c>
      <c r="AN109" t="s">
        <v>48</v>
      </c>
      <c r="AR109" t="s">
        <v>41</v>
      </c>
    </row>
    <row r="110" spans="1:44" ht="15" customHeight="1" x14ac:dyDescent="0.4">
      <c r="A110">
        <v>1026981130</v>
      </c>
      <c r="B110" t="s">
        <v>718</v>
      </c>
      <c r="C110" t="s">
        <v>51</v>
      </c>
      <c r="E110" t="s">
        <v>935</v>
      </c>
      <c r="G110" t="s">
        <v>50</v>
      </c>
      <c r="H110" s="4" t="s">
        <v>1068</v>
      </c>
      <c r="I110">
        <v>11087</v>
      </c>
      <c r="J110">
        <v>0</v>
      </c>
      <c r="K110" t="s">
        <v>42</v>
      </c>
      <c r="O110" t="s">
        <v>936</v>
      </c>
      <c r="U110" s="27"/>
      <c r="V110" s="27" t="s">
        <v>937</v>
      </c>
      <c r="W110" t="s">
        <v>38</v>
      </c>
      <c r="Y110" t="s">
        <v>45</v>
      </c>
      <c r="AB110" t="s">
        <v>44</v>
      </c>
      <c r="AC110" t="s">
        <v>45</v>
      </c>
      <c r="AF110" t="s">
        <v>46</v>
      </c>
      <c r="AH110" t="s">
        <v>42</v>
      </c>
      <c r="AJ110" t="s">
        <v>718</v>
      </c>
      <c r="AK110" t="s">
        <v>47</v>
      </c>
      <c r="AL110" t="s">
        <v>938</v>
      </c>
      <c r="AN110" t="s">
        <v>48</v>
      </c>
      <c r="AR110" t="s">
        <v>41</v>
      </c>
    </row>
    <row r="111" spans="1:44" ht="15" customHeight="1" x14ac:dyDescent="0.4">
      <c r="H111" s="4"/>
      <c r="U111" s="27"/>
      <c r="V111" s="27"/>
    </row>
    <row r="112" spans="1:44" ht="15" customHeight="1" x14ac:dyDescent="0.4">
      <c r="H112" s="4"/>
      <c r="U112" s="27"/>
      <c r="V112" s="27"/>
    </row>
    <row r="113" spans="8:22" ht="15" customHeight="1" x14ac:dyDescent="0.4">
      <c r="H113" s="4"/>
      <c r="U113" s="27"/>
    </row>
    <row r="114" spans="8:22" ht="15" customHeight="1" x14ac:dyDescent="0.4">
      <c r="H114" s="4"/>
      <c r="U114" s="27"/>
      <c r="V114" s="27"/>
    </row>
    <row r="115" spans="8:22" ht="15" customHeight="1" x14ac:dyDescent="0.4">
      <c r="H115" s="4"/>
      <c r="U115" s="27"/>
      <c r="V115" s="27"/>
    </row>
    <row r="116" spans="8:22" ht="15" customHeight="1" x14ac:dyDescent="0.4">
      <c r="H116" s="4"/>
      <c r="U116" s="27"/>
    </row>
    <row r="117" spans="8:22" ht="15" customHeight="1" x14ac:dyDescent="0.4">
      <c r="H117" s="4"/>
      <c r="U117" s="27"/>
      <c r="V117" s="27"/>
    </row>
    <row r="118" spans="8:22" ht="15" customHeight="1" x14ac:dyDescent="0.4">
      <c r="H118" s="4"/>
      <c r="U118" s="27"/>
      <c r="V118" s="27"/>
    </row>
    <row r="119" spans="8:22" ht="15" customHeight="1" x14ac:dyDescent="0.4">
      <c r="H119" s="4"/>
      <c r="U119" s="27"/>
      <c r="V119" s="27"/>
    </row>
    <row r="120" spans="8:22" ht="15" customHeight="1" x14ac:dyDescent="0.4">
      <c r="H120" s="4"/>
      <c r="U120" s="27"/>
    </row>
    <row r="121" spans="8:22" ht="15" customHeight="1" x14ac:dyDescent="0.4">
      <c r="H121" s="4"/>
      <c r="U121" s="27"/>
      <c r="V121" s="27"/>
    </row>
    <row r="122" spans="8:22" ht="15" customHeight="1" x14ac:dyDescent="0.4">
      <c r="H122" s="4"/>
      <c r="U122" s="27"/>
      <c r="V122" s="27"/>
    </row>
    <row r="123" spans="8:22" ht="15" customHeight="1" x14ac:dyDescent="0.4">
      <c r="H123" s="4"/>
      <c r="U123" s="27"/>
      <c r="V123" s="27"/>
    </row>
    <row r="124" spans="8:22" ht="15" customHeight="1" x14ac:dyDescent="0.4">
      <c r="H124" s="4"/>
      <c r="U124" s="27"/>
      <c r="V124" s="27"/>
    </row>
    <row r="125" spans="8:22" ht="15" customHeight="1" x14ac:dyDescent="0.4">
      <c r="H125" s="4"/>
      <c r="U125" s="27"/>
    </row>
    <row r="126" spans="8:22" ht="15" customHeight="1" x14ac:dyDescent="0.4">
      <c r="H126" s="4"/>
      <c r="U126" s="27"/>
    </row>
    <row r="127" spans="8:22" ht="15" customHeight="1" x14ac:dyDescent="0.4">
      <c r="H127" s="4"/>
      <c r="U127" s="27"/>
    </row>
    <row r="128" spans="8:22" ht="15" customHeight="1" x14ac:dyDescent="0.4">
      <c r="H128" s="4"/>
      <c r="U128" s="27"/>
      <c r="V128" s="27"/>
    </row>
    <row r="129" spans="8:21" ht="15" customHeight="1" x14ac:dyDescent="0.4">
      <c r="H129" s="4"/>
      <c r="U129" s="27"/>
    </row>
    <row r="130" spans="8:21" ht="15" customHeight="1" x14ac:dyDescent="0.4">
      <c r="H130" s="4"/>
      <c r="U130" s="27"/>
    </row>
    <row r="131" spans="8:21" ht="15" customHeight="1" x14ac:dyDescent="0.4">
      <c r="H131" s="4"/>
      <c r="U131" s="27"/>
    </row>
    <row r="132" spans="8:21" ht="15" customHeight="1" x14ac:dyDescent="0.4">
      <c r="H132" s="4"/>
      <c r="U132" s="27"/>
    </row>
    <row r="133" spans="8:21" ht="15" customHeight="1" x14ac:dyDescent="0.4">
      <c r="H133" s="4"/>
      <c r="U133" s="27"/>
    </row>
    <row r="134" spans="8:21" ht="15" customHeight="1" x14ac:dyDescent="0.4">
      <c r="H134" s="4"/>
      <c r="U134" s="27"/>
    </row>
    <row r="135" spans="8:21" ht="15" customHeight="1" x14ac:dyDescent="0.4">
      <c r="H135" s="4"/>
      <c r="U135" s="27"/>
    </row>
    <row r="136" spans="8:21" ht="15" customHeight="1" x14ac:dyDescent="0.4">
      <c r="H136" s="4"/>
      <c r="U136" s="27"/>
    </row>
    <row r="137" spans="8:21" ht="15" customHeight="1" x14ac:dyDescent="0.4">
      <c r="H137" s="4"/>
      <c r="U137" s="27"/>
    </row>
    <row r="138" spans="8:21" ht="15" customHeight="1" x14ac:dyDescent="0.4">
      <c r="H138" s="4"/>
      <c r="U138" s="27"/>
    </row>
    <row r="139" spans="8:21" ht="15" customHeight="1" x14ac:dyDescent="0.4">
      <c r="H139" s="4"/>
      <c r="U139" s="27"/>
    </row>
    <row r="140" spans="8:21" ht="15" customHeight="1" x14ac:dyDescent="0.4">
      <c r="H140" s="4"/>
      <c r="U140" s="27"/>
    </row>
    <row r="141" spans="8:21" ht="15" customHeight="1" x14ac:dyDescent="0.4">
      <c r="H141" s="4"/>
      <c r="U141" s="27"/>
    </row>
    <row r="142" spans="8:21" ht="15" customHeight="1" x14ac:dyDescent="0.4">
      <c r="H142" s="4"/>
      <c r="U142" s="27"/>
    </row>
    <row r="143" spans="8:21" ht="15" customHeight="1" x14ac:dyDescent="0.4">
      <c r="H143" s="4"/>
      <c r="U143" s="27"/>
    </row>
    <row r="144" spans="8:21" ht="15" customHeight="1" x14ac:dyDescent="0.4">
      <c r="H144" s="4"/>
      <c r="U144" s="27"/>
    </row>
    <row r="145" spans="8:22" ht="15" customHeight="1" x14ac:dyDescent="0.4">
      <c r="H145" s="4"/>
      <c r="U145" s="27"/>
    </row>
    <row r="146" spans="8:22" ht="15" customHeight="1" x14ac:dyDescent="0.4">
      <c r="H146" s="4"/>
      <c r="U146" s="27"/>
      <c r="V146" s="27"/>
    </row>
    <row r="147" spans="8:22" ht="15" customHeight="1" x14ac:dyDescent="0.4">
      <c r="H147" s="4"/>
      <c r="U147" s="27"/>
      <c r="V147" s="27"/>
    </row>
    <row r="148" spans="8:22" ht="15" customHeight="1" x14ac:dyDescent="0.4">
      <c r="H148" s="4"/>
      <c r="U148" s="27"/>
      <c r="V148" s="27"/>
    </row>
    <row r="149" spans="8:22" ht="15" customHeight="1" x14ac:dyDescent="0.4">
      <c r="H149" s="4"/>
      <c r="U149" s="27"/>
      <c r="V149" s="27"/>
    </row>
    <row r="150" spans="8:22" ht="15" customHeight="1" x14ac:dyDescent="0.4">
      <c r="H150" s="4"/>
      <c r="U150" s="27"/>
      <c r="V150" s="27"/>
    </row>
    <row r="151" spans="8:22" ht="15" customHeight="1" x14ac:dyDescent="0.4">
      <c r="H151" s="4"/>
      <c r="U151" s="27"/>
      <c r="V151" s="27"/>
    </row>
    <row r="152" spans="8:22" ht="15" customHeight="1" x14ac:dyDescent="0.4">
      <c r="H152" s="4"/>
      <c r="U152" s="27"/>
      <c r="V152" s="27"/>
    </row>
    <row r="153" spans="8:22" ht="15" customHeight="1" x14ac:dyDescent="0.4">
      <c r="H153" s="4"/>
      <c r="U153" s="27"/>
      <c r="V153" s="27"/>
    </row>
    <row r="154" spans="8:22" ht="15" customHeight="1" x14ac:dyDescent="0.4">
      <c r="H154" s="4"/>
      <c r="U154" s="27"/>
      <c r="V154" s="27"/>
    </row>
    <row r="155" spans="8:22" ht="15" customHeight="1" x14ac:dyDescent="0.4">
      <c r="H155" s="4"/>
      <c r="U155" s="27"/>
      <c r="V155" s="27"/>
    </row>
    <row r="156" spans="8:22" ht="15" customHeight="1" x14ac:dyDescent="0.4">
      <c r="H156" s="4"/>
      <c r="U156" s="27"/>
      <c r="V156" s="27"/>
    </row>
    <row r="157" spans="8:22" ht="15" customHeight="1" x14ac:dyDescent="0.4">
      <c r="H157" s="4"/>
      <c r="U157" s="27"/>
      <c r="V157" s="27"/>
    </row>
    <row r="158" spans="8:22" ht="15" customHeight="1" x14ac:dyDescent="0.4">
      <c r="H158" s="4"/>
      <c r="U158" s="27"/>
      <c r="V158" s="27"/>
    </row>
    <row r="159" spans="8:22" ht="15" customHeight="1" x14ac:dyDescent="0.4">
      <c r="H159" s="4"/>
      <c r="U159" s="27"/>
    </row>
    <row r="160" spans="8:22" ht="15" customHeight="1" x14ac:dyDescent="0.4">
      <c r="H160" s="4"/>
      <c r="U160" s="27"/>
      <c r="V160" s="27"/>
    </row>
    <row r="161" spans="8:22" ht="15" customHeight="1" x14ac:dyDescent="0.4">
      <c r="H161" s="4"/>
      <c r="U161" s="27"/>
      <c r="V161" s="27"/>
    </row>
    <row r="162" spans="8:22" ht="15" customHeight="1" x14ac:dyDescent="0.4">
      <c r="H162" s="4"/>
      <c r="U162" s="27"/>
    </row>
    <row r="163" spans="8:22" ht="15" customHeight="1" x14ac:dyDescent="0.4">
      <c r="H163" s="4"/>
      <c r="U163" s="27"/>
    </row>
    <row r="164" spans="8:22" ht="15" customHeight="1" x14ac:dyDescent="0.4">
      <c r="H164" s="4"/>
      <c r="U164" s="27"/>
    </row>
    <row r="165" spans="8:22" ht="15" customHeight="1" x14ac:dyDescent="0.4">
      <c r="H165" s="4"/>
      <c r="U165" s="27"/>
    </row>
    <row r="166" spans="8:22" ht="15" customHeight="1" x14ac:dyDescent="0.4">
      <c r="H166" s="4"/>
      <c r="U166" s="27"/>
    </row>
    <row r="167" spans="8:22" ht="15" customHeight="1" x14ac:dyDescent="0.4">
      <c r="H167" s="4"/>
      <c r="U167" s="27"/>
    </row>
    <row r="168" spans="8:22" ht="15" customHeight="1" x14ac:dyDescent="0.4">
      <c r="H168" s="4"/>
      <c r="U168" s="27"/>
    </row>
    <row r="169" spans="8:22" ht="15" customHeight="1" x14ac:dyDescent="0.4">
      <c r="H169" s="4"/>
      <c r="U169" s="27"/>
    </row>
    <row r="170" spans="8:22" ht="15" customHeight="1" x14ac:dyDescent="0.4">
      <c r="H170" s="4"/>
      <c r="U170" s="27"/>
    </row>
    <row r="171" spans="8:22" ht="15" customHeight="1" x14ac:dyDescent="0.4">
      <c r="H171" s="4"/>
      <c r="U171" s="27"/>
    </row>
    <row r="172" spans="8:22" ht="15" customHeight="1" x14ac:dyDescent="0.4">
      <c r="H172" s="4"/>
      <c r="U172" s="27"/>
    </row>
    <row r="173" spans="8:22" ht="15" customHeight="1" x14ac:dyDescent="0.4">
      <c r="H173" s="4"/>
      <c r="U173" s="27"/>
    </row>
    <row r="174" spans="8:22" ht="15" customHeight="1" x14ac:dyDescent="0.4">
      <c r="H174" s="4"/>
      <c r="U174" s="27"/>
    </row>
    <row r="175" spans="8:22" ht="15" customHeight="1" x14ac:dyDescent="0.4">
      <c r="H175" s="4"/>
      <c r="U175" s="27"/>
    </row>
    <row r="176" spans="8:22" ht="15" customHeight="1" x14ac:dyDescent="0.4">
      <c r="H176" s="4"/>
      <c r="U176" s="27"/>
    </row>
    <row r="177" spans="8:22" ht="15" customHeight="1" x14ac:dyDescent="0.4">
      <c r="H177" s="4"/>
      <c r="U177" s="27"/>
    </row>
    <row r="178" spans="8:22" ht="15" customHeight="1" x14ac:dyDescent="0.4">
      <c r="H178" s="4"/>
      <c r="U178" s="27"/>
    </row>
    <row r="179" spans="8:22" ht="15" customHeight="1" x14ac:dyDescent="0.4">
      <c r="H179" s="4"/>
      <c r="U179" s="27"/>
    </row>
    <row r="180" spans="8:22" ht="15" customHeight="1" x14ac:dyDescent="0.4">
      <c r="H180" s="4"/>
      <c r="U180" s="27"/>
    </row>
    <row r="181" spans="8:22" ht="15" customHeight="1" x14ac:dyDescent="0.4">
      <c r="H181" s="4"/>
      <c r="U181" s="27"/>
    </row>
    <row r="182" spans="8:22" ht="15" customHeight="1" x14ac:dyDescent="0.4">
      <c r="H182" s="4"/>
      <c r="U182" s="27"/>
    </row>
    <row r="183" spans="8:22" ht="15" customHeight="1" x14ac:dyDescent="0.4">
      <c r="H183" s="4"/>
      <c r="U183" s="27"/>
    </row>
    <row r="184" spans="8:22" ht="15" customHeight="1" x14ac:dyDescent="0.4">
      <c r="H184" s="4"/>
      <c r="U184" s="27"/>
    </row>
    <row r="185" spans="8:22" ht="15" customHeight="1" x14ac:dyDescent="0.4">
      <c r="H185" s="4"/>
      <c r="U185" s="27"/>
      <c r="V185" s="27"/>
    </row>
    <row r="186" spans="8:22" ht="15" customHeight="1" x14ac:dyDescent="0.4">
      <c r="H186" s="4"/>
      <c r="U186" s="27"/>
      <c r="V186" s="27"/>
    </row>
    <row r="187" spans="8:22" ht="15" customHeight="1" x14ac:dyDescent="0.4">
      <c r="H187" s="4"/>
      <c r="U187" s="27"/>
      <c r="V187" s="27"/>
    </row>
    <row r="188" spans="8:22" ht="15" customHeight="1" x14ac:dyDescent="0.4">
      <c r="H188" s="4"/>
      <c r="U188" s="27"/>
      <c r="V188" s="27"/>
    </row>
    <row r="189" spans="8:22" ht="15" customHeight="1" x14ac:dyDescent="0.4">
      <c r="H189" s="4"/>
      <c r="U189" s="27"/>
      <c r="V189" s="27"/>
    </row>
    <row r="190" spans="8:22" ht="15" customHeight="1" x14ac:dyDescent="0.4">
      <c r="H190" s="4"/>
      <c r="U190" s="27"/>
      <c r="V190" s="27"/>
    </row>
    <row r="191" spans="8:22" ht="15" customHeight="1" x14ac:dyDescent="0.4">
      <c r="H191" s="4"/>
      <c r="U191" s="27"/>
      <c r="V191" s="27"/>
    </row>
    <row r="192" spans="8:22" ht="15" customHeight="1" x14ac:dyDescent="0.4">
      <c r="H192" s="4"/>
      <c r="U192" s="27"/>
      <c r="V192" s="27"/>
    </row>
    <row r="193" spans="8:22" ht="15" customHeight="1" x14ac:dyDescent="0.4">
      <c r="H193" s="4"/>
      <c r="U193" s="27"/>
      <c r="V193" s="27"/>
    </row>
    <row r="194" spans="8:22" ht="15" customHeight="1" x14ac:dyDescent="0.4">
      <c r="H194" s="4"/>
      <c r="U194" s="27"/>
      <c r="V194" s="27"/>
    </row>
    <row r="195" spans="8:22" ht="15" customHeight="1" x14ac:dyDescent="0.4">
      <c r="H195" s="4"/>
      <c r="U195" s="27"/>
      <c r="V195" s="27"/>
    </row>
    <row r="196" spans="8:22" ht="15" customHeight="1" x14ac:dyDescent="0.4">
      <c r="H196" s="4"/>
      <c r="U196" s="27"/>
      <c r="V196" s="27"/>
    </row>
    <row r="197" spans="8:22" ht="15" customHeight="1" x14ac:dyDescent="0.4">
      <c r="H197" s="4"/>
      <c r="U197" s="27"/>
    </row>
    <row r="198" spans="8:22" ht="15" customHeight="1" x14ac:dyDescent="0.4">
      <c r="H198" s="4"/>
      <c r="U198" s="27"/>
      <c r="V198" s="27"/>
    </row>
    <row r="199" spans="8:22" ht="15" customHeight="1" x14ac:dyDescent="0.4">
      <c r="H199" s="4"/>
      <c r="U199" s="27"/>
      <c r="V199" s="27"/>
    </row>
    <row r="200" spans="8:22" ht="15" customHeight="1" x14ac:dyDescent="0.4">
      <c r="H200" s="4"/>
      <c r="U200" s="27"/>
      <c r="V200" s="27"/>
    </row>
    <row r="201" spans="8:22" ht="15" customHeight="1" x14ac:dyDescent="0.4">
      <c r="H201" s="4"/>
      <c r="U201" s="27"/>
      <c r="V201" s="27"/>
    </row>
    <row r="202" spans="8:22" ht="15" customHeight="1" x14ac:dyDescent="0.4">
      <c r="H202" s="4"/>
      <c r="U202" s="27"/>
      <c r="V202" s="27"/>
    </row>
    <row r="203" spans="8:22" ht="15" customHeight="1" x14ac:dyDescent="0.4">
      <c r="H203" s="4"/>
      <c r="U203" s="27"/>
      <c r="V203" s="27"/>
    </row>
    <row r="204" spans="8:22" ht="15" customHeight="1" x14ac:dyDescent="0.4">
      <c r="H204" s="4"/>
      <c r="U204" s="27"/>
      <c r="V204" s="27"/>
    </row>
    <row r="205" spans="8:22" ht="15" customHeight="1" x14ac:dyDescent="0.4">
      <c r="H205" s="4"/>
      <c r="U205" s="27"/>
      <c r="V205" s="27"/>
    </row>
    <row r="206" spans="8:22" ht="15" customHeight="1" x14ac:dyDescent="0.4">
      <c r="H206" s="4"/>
      <c r="U206" s="27"/>
      <c r="V206" s="27"/>
    </row>
    <row r="207" spans="8:22" ht="15" customHeight="1" x14ac:dyDescent="0.4">
      <c r="H207" s="4"/>
      <c r="U207" s="27"/>
      <c r="V207" s="27"/>
    </row>
    <row r="208" spans="8:22" ht="15" customHeight="1" x14ac:dyDescent="0.4">
      <c r="H208" s="4"/>
      <c r="U208" s="27"/>
      <c r="V208" s="27"/>
    </row>
    <row r="209" spans="8:22" ht="15" customHeight="1" x14ac:dyDescent="0.4">
      <c r="H209" s="4"/>
      <c r="U209" s="27"/>
    </row>
    <row r="210" spans="8:22" ht="15" customHeight="1" x14ac:dyDescent="0.4">
      <c r="H210" s="4"/>
      <c r="U210" s="27"/>
      <c r="V210" s="27"/>
    </row>
    <row r="211" spans="8:22" ht="15" customHeight="1" x14ac:dyDescent="0.4">
      <c r="H211" s="4"/>
      <c r="U211" s="27"/>
      <c r="V211" s="27"/>
    </row>
    <row r="212" spans="8:22" ht="15" customHeight="1" x14ac:dyDescent="0.4">
      <c r="H212" s="4"/>
      <c r="U212" s="27"/>
      <c r="V212" s="27"/>
    </row>
    <row r="213" spans="8:22" ht="15" customHeight="1" x14ac:dyDescent="0.4">
      <c r="H213" s="4"/>
      <c r="U213" s="27"/>
      <c r="V213" s="27"/>
    </row>
    <row r="214" spans="8:22" ht="15" customHeight="1" x14ac:dyDescent="0.4">
      <c r="H214" s="4"/>
      <c r="U214" s="27"/>
    </row>
    <row r="215" spans="8:22" ht="15" customHeight="1" x14ac:dyDescent="0.4">
      <c r="H215" s="4"/>
      <c r="U215" s="27"/>
      <c r="V215" s="27"/>
    </row>
    <row r="216" spans="8:22" ht="15" customHeight="1" x14ac:dyDescent="0.4">
      <c r="H216" s="4"/>
      <c r="U216" s="27"/>
      <c r="V216" s="27"/>
    </row>
    <row r="217" spans="8:22" ht="15" customHeight="1" x14ac:dyDescent="0.4">
      <c r="H217" s="4"/>
      <c r="U217" s="27"/>
    </row>
    <row r="218" spans="8:22" ht="15" customHeight="1" x14ac:dyDescent="0.4">
      <c r="H218" s="4"/>
      <c r="U218" s="27"/>
    </row>
    <row r="219" spans="8:22" ht="15" customHeight="1" x14ac:dyDescent="0.4">
      <c r="H219" s="4"/>
      <c r="U219" s="27"/>
    </row>
    <row r="220" spans="8:22" ht="15" customHeight="1" x14ac:dyDescent="0.4">
      <c r="H220" s="4"/>
      <c r="U220" s="27"/>
    </row>
    <row r="221" spans="8:22" ht="15" customHeight="1" x14ac:dyDescent="0.4">
      <c r="H221" s="4"/>
      <c r="U221" s="27"/>
      <c r="V221" s="27"/>
    </row>
    <row r="222" spans="8:22" ht="15" customHeight="1" x14ac:dyDescent="0.4">
      <c r="H222" s="4"/>
      <c r="U222" s="27"/>
      <c r="V222" s="27"/>
    </row>
    <row r="223" spans="8:22" ht="15" customHeight="1" x14ac:dyDescent="0.4">
      <c r="H223" s="4"/>
      <c r="U223" s="27"/>
      <c r="V223" s="27"/>
    </row>
    <row r="224" spans="8:22" ht="15" customHeight="1" x14ac:dyDescent="0.4">
      <c r="H224" s="4"/>
      <c r="U224" s="27"/>
      <c r="V224" s="27"/>
    </row>
    <row r="225" spans="8:22" ht="15" customHeight="1" x14ac:dyDescent="0.4">
      <c r="H225" s="4"/>
      <c r="U225" s="27"/>
      <c r="V225" s="27"/>
    </row>
    <row r="226" spans="8:22" ht="15" customHeight="1" x14ac:dyDescent="0.4">
      <c r="H226" s="4"/>
      <c r="U226" s="27"/>
      <c r="V226" s="27"/>
    </row>
    <row r="227" spans="8:22" ht="15" customHeight="1" x14ac:dyDescent="0.4">
      <c r="H227" s="4"/>
      <c r="U227" s="27"/>
      <c r="V227" s="27"/>
    </row>
    <row r="228" spans="8:22" ht="15" customHeight="1" x14ac:dyDescent="0.4">
      <c r="H228" s="4"/>
      <c r="U228" s="27"/>
      <c r="V228" s="27"/>
    </row>
    <row r="229" spans="8:22" ht="15" customHeight="1" x14ac:dyDescent="0.4">
      <c r="H229" s="4"/>
      <c r="U229" s="27"/>
      <c r="V229" s="27"/>
    </row>
    <row r="230" spans="8:22" ht="15" customHeight="1" x14ac:dyDescent="0.4">
      <c r="H230" s="4"/>
      <c r="U230" s="27"/>
    </row>
    <row r="231" spans="8:22" ht="15" customHeight="1" x14ac:dyDescent="0.4">
      <c r="H231" s="4"/>
      <c r="U231" s="27"/>
    </row>
    <row r="232" spans="8:22" ht="15" customHeight="1" x14ac:dyDescent="0.4">
      <c r="H232" s="4"/>
      <c r="U232" s="27"/>
      <c r="V232" s="27"/>
    </row>
    <row r="233" spans="8:22" ht="15" customHeight="1" x14ac:dyDescent="0.4">
      <c r="H233" s="4"/>
      <c r="U233" s="27"/>
    </row>
    <row r="234" spans="8:22" ht="15" customHeight="1" x14ac:dyDescent="0.4">
      <c r="H234" s="4"/>
      <c r="U234" s="27"/>
    </row>
    <row r="235" spans="8:22" ht="15" customHeight="1" x14ac:dyDescent="0.4">
      <c r="H235" s="4"/>
      <c r="U235" s="27"/>
    </row>
    <row r="236" spans="8:22" ht="15" customHeight="1" x14ac:dyDescent="0.4">
      <c r="H236" s="4"/>
      <c r="U236" s="27"/>
    </row>
    <row r="237" spans="8:22" ht="15" customHeight="1" x14ac:dyDescent="0.4">
      <c r="H237" s="4"/>
      <c r="U237" s="27"/>
    </row>
    <row r="238" spans="8:22" ht="15" customHeight="1" x14ac:dyDescent="0.4">
      <c r="H238" s="4"/>
      <c r="U238" s="27"/>
    </row>
    <row r="239" spans="8:22" ht="15" customHeight="1" x14ac:dyDescent="0.4">
      <c r="H239" s="4"/>
      <c r="U239" s="27"/>
    </row>
    <row r="240" spans="8:22" ht="15" customHeight="1" x14ac:dyDescent="0.4">
      <c r="H240" s="4"/>
      <c r="U240" s="27"/>
    </row>
    <row r="241" spans="8:21" ht="15" customHeight="1" x14ac:dyDescent="0.4">
      <c r="H241" s="4"/>
      <c r="U241" s="27"/>
    </row>
    <row r="242" spans="8:21" ht="15" customHeight="1" x14ac:dyDescent="0.4">
      <c r="H242" s="4"/>
      <c r="U242" s="27"/>
    </row>
    <row r="243" spans="8:21" ht="15" customHeight="1" x14ac:dyDescent="0.4">
      <c r="H243" s="4"/>
      <c r="U243" s="27"/>
    </row>
    <row r="244" spans="8:21" ht="15" customHeight="1" x14ac:dyDescent="0.4">
      <c r="H244" s="4"/>
      <c r="U244" s="27"/>
    </row>
    <row r="245" spans="8:21" ht="15" customHeight="1" x14ac:dyDescent="0.4">
      <c r="H245" s="4"/>
      <c r="U245" s="27"/>
    </row>
    <row r="246" spans="8:21" ht="15" customHeight="1" x14ac:dyDescent="0.4">
      <c r="H246" s="4"/>
      <c r="U246" s="27"/>
    </row>
    <row r="247" spans="8:21" ht="15" customHeight="1" x14ac:dyDescent="0.4">
      <c r="H247" s="4"/>
      <c r="U247" s="27"/>
    </row>
    <row r="248" spans="8:21" ht="15" customHeight="1" x14ac:dyDescent="0.4">
      <c r="H248" s="4"/>
      <c r="U248" s="27"/>
    </row>
    <row r="249" spans="8:21" ht="15" customHeight="1" x14ac:dyDescent="0.4">
      <c r="H249" s="4"/>
      <c r="U249" s="27"/>
    </row>
    <row r="250" spans="8:21" ht="15" customHeight="1" x14ac:dyDescent="0.4">
      <c r="H250" s="4"/>
      <c r="U250" s="27"/>
    </row>
    <row r="251" spans="8:21" ht="15" customHeight="1" x14ac:dyDescent="0.4">
      <c r="H251" s="4"/>
      <c r="U251" s="27"/>
    </row>
    <row r="252" spans="8:21" ht="15" customHeight="1" x14ac:dyDescent="0.4">
      <c r="H252" s="4"/>
      <c r="U252" s="27"/>
    </row>
    <row r="253" spans="8:21" ht="15" customHeight="1" x14ac:dyDescent="0.4">
      <c r="H253" s="4"/>
      <c r="U253" s="27"/>
    </row>
    <row r="254" spans="8:21" ht="15" customHeight="1" x14ac:dyDescent="0.4">
      <c r="H254" s="4"/>
      <c r="U254" s="27"/>
    </row>
    <row r="255" spans="8:21" ht="15" customHeight="1" x14ac:dyDescent="0.4">
      <c r="H255" s="4"/>
      <c r="U255" s="27"/>
    </row>
    <row r="256" spans="8:21" ht="15" customHeight="1" x14ac:dyDescent="0.4">
      <c r="H256" s="4"/>
      <c r="U256" s="27"/>
    </row>
    <row r="257" spans="8:21" ht="15" customHeight="1" x14ac:dyDescent="0.4">
      <c r="H257" s="4"/>
      <c r="U257" s="27"/>
    </row>
    <row r="258" spans="8:21" ht="15" customHeight="1" x14ac:dyDescent="0.4">
      <c r="H258" s="4"/>
      <c r="U258" s="27"/>
    </row>
    <row r="259" spans="8:21" ht="15" customHeight="1" x14ac:dyDescent="0.4">
      <c r="H259" s="4"/>
      <c r="U259" s="27"/>
    </row>
    <row r="260" spans="8:21" ht="15" customHeight="1" x14ac:dyDescent="0.4">
      <c r="H260" s="4"/>
      <c r="U260" s="27"/>
    </row>
    <row r="261" spans="8:21" ht="15" customHeight="1" x14ac:dyDescent="0.4">
      <c r="H261" s="4"/>
      <c r="U261" s="27"/>
    </row>
    <row r="262" spans="8:21" ht="15" customHeight="1" x14ac:dyDescent="0.4">
      <c r="H262" s="4"/>
      <c r="U262" s="27"/>
    </row>
    <row r="263" spans="8:21" ht="15" customHeight="1" x14ac:dyDescent="0.4">
      <c r="H263" s="4"/>
      <c r="U263" s="27"/>
    </row>
    <row r="264" spans="8:21" ht="15" customHeight="1" x14ac:dyDescent="0.4">
      <c r="H264" s="4"/>
      <c r="U264" s="27"/>
    </row>
    <row r="265" spans="8:21" ht="15" customHeight="1" x14ac:dyDescent="0.4">
      <c r="H265" s="4"/>
      <c r="U265" s="27"/>
    </row>
    <row r="266" spans="8:21" ht="15" customHeight="1" x14ac:dyDescent="0.4">
      <c r="H266" s="4"/>
      <c r="U266" s="27"/>
    </row>
    <row r="267" spans="8:21" ht="15" customHeight="1" x14ac:dyDescent="0.4">
      <c r="H267" s="4"/>
      <c r="U267" s="27"/>
    </row>
    <row r="268" spans="8:21" ht="15" customHeight="1" x14ac:dyDescent="0.4">
      <c r="H268" s="4"/>
      <c r="U268" s="27"/>
    </row>
    <row r="269" spans="8:21" ht="15" customHeight="1" x14ac:dyDescent="0.4">
      <c r="H269" s="4"/>
      <c r="U269" s="27"/>
    </row>
    <row r="270" spans="8:21" ht="15" customHeight="1" x14ac:dyDescent="0.4">
      <c r="H270" s="4"/>
      <c r="U270" s="27"/>
    </row>
    <row r="271" spans="8:21" ht="15" customHeight="1" x14ac:dyDescent="0.4">
      <c r="H271" s="4"/>
      <c r="U271" s="27"/>
    </row>
    <row r="272" spans="8:21" ht="15" customHeight="1" x14ac:dyDescent="0.4">
      <c r="H272" s="4"/>
      <c r="U272" s="27"/>
    </row>
    <row r="273" spans="8:21" ht="15" customHeight="1" x14ac:dyDescent="0.4">
      <c r="H273" s="4"/>
      <c r="U273" s="27"/>
    </row>
    <row r="274" spans="8:21" ht="15" customHeight="1" x14ac:dyDescent="0.4">
      <c r="H274" s="4"/>
      <c r="U274" s="27"/>
    </row>
    <row r="275" spans="8:21" ht="15" customHeight="1" x14ac:dyDescent="0.4">
      <c r="H275" s="4"/>
      <c r="U275" s="27"/>
    </row>
    <row r="276" spans="8:21" ht="15" customHeight="1" x14ac:dyDescent="0.4">
      <c r="H276" s="4"/>
      <c r="U276" s="27"/>
    </row>
    <row r="277" spans="8:21" ht="15" customHeight="1" x14ac:dyDescent="0.4">
      <c r="H277" s="4"/>
      <c r="U277" s="27"/>
    </row>
    <row r="278" spans="8:21" ht="15" customHeight="1" x14ac:dyDescent="0.4">
      <c r="H278" s="4"/>
      <c r="U278" s="27"/>
    </row>
    <row r="279" spans="8:21" ht="15" customHeight="1" x14ac:dyDescent="0.4">
      <c r="H279" s="4"/>
      <c r="U279" s="27"/>
    </row>
    <row r="280" spans="8:21" ht="15" customHeight="1" x14ac:dyDescent="0.4">
      <c r="H280" s="4"/>
      <c r="U280" s="27"/>
    </row>
    <row r="281" spans="8:21" ht="15" customHeight="1" x14ac:dyDescent="0.4">
      <c r="H281" s="4"/>
      <c r="U281" s="27"/>
    </row>
    <row r="282" spans="8:21" ht="15" customHeight="1" x14ac:dyDescent="0.4">
      <c r="H282" s="4"/>
      <c r="U282" s="27"/>
    </row>
    <row r="283" spans="8:21" ht="15" customHeight="1" x14ac:dyDescent="0.4">
      <c r="H283" s="4"/>
      <c r="U283" s="27"/>
    </row>
    <row r="284" spans="8:21" ht="15" customHeight="1" x14ac:dyDescent="0.4">
      <c r="H284" s="4"/>
      <c r="U284" s="27"/>
    </row>
    <row r="285" spans="8:21" ht="15" customHeight="1" x14ac:dyDescent="0.4">
      <c r="H285" s="4"/>
      <c r="U285" s="27"/>
    </row>
    <row r="286" spans="8:21" ht="15" customHeight="1" x14ac:dyDescent="0.4">
      <c r="H286" s="4"/>
      <c r="U286" s="27"/>
    </row>
    <row r="287" spans="8:21" ht="15" customHeight="1" x14ac:dyDescent="0.4">
      <c r="H287" s="4"/>
      <c r="U287" s="27"/>
    </row>
    <row r="288" spans="8:21" ht="15" customHeight="1" x14ac:dyDescent="0.4">
      <c r="H288" s="4"/>
      <c r="U288" s="27"/>
    </row>
    <row r="289" spans="8:21" ht="15" customHeight="1" x14ac:dyDescent="0.4">
      <c r="H289" s="4"/>
      <c r="U289" s="27"/>
    </row>
    <row r="290" spans="8:21" ht="15" customHeight="1" x14ac:dyDescent="0.4">
      <c r="H290" s="4"/>
      <c r="U290" s="27"/>
    </row>
    <row r="291" spans="8:21" ht="15" customHeight="1" x14ac:dyDescent="0.4">
      <c r="H291" s="4"/>
      <c r="U291" s="27"/>
    </row>
    <row r="292" spans="8:21" ht="15" customHeight="1" x14ac:dyDescent="0.4">
      <c r="H292" s="4"/>
      <c r="U292" s="27"/>
    </row>
    <row r="293" spans="8:21" ht="15" customHeight="1" x14ac:dyDescent="0.4">
      <c r="H293" s="4"/>
      <c r="U293" s="27"/>
    </row>
    <row r="294" spans="8:21" ht="15" customHeight="1" x14ac:dyDescent="0.4">
      <c r="H294" s="4"/>
      <c r="U294" s="27"/>
    </row>
    <row r="295" spans="8:21" ht="15" customHeight="1" x14ac:dyDescent="0.4">
      <c r="H295" s="4"/>
      <c r="U295" s="27"/>
    </row>
    <row r="296" spans="8:21" ht="15" customHeight="1" x14ac:dyDescent="0.4">
      <c r="H296" s="4"/>
      <c r="U296" s="27"/>
    </row>
    <row r="297" spans="8:21" ht="15" customHeight="1" x14ac:dyDescent="0.4">
      <c r="H297" s="4"/>
      <c r="U297" s="27"/>
    </row>
    <row r="298" spans="8:21" ht="15" customHeight="1" x14ac:dyDescent="0.4">
      <c r="H298" s="4"/>
      <c r="U298" s="27"/>
    </row>
    <row r="299" spans="8:21" ht="15" customHeight="1" x14ac:dyDescent="0.4">
      <c r="H299" s="4"/>
      <c r="U299" s="27"/>
    </row>
    <row r="300" spans="8:21" ht="15" customHeight="1" x14ac:dyDescent="0.4">
      <c r="H300" s="4"/>
      <c r="U300" s="27"/>
    </row>
    <row r="301" spans="8:21" ht="15" customHeight="1" x14ac:dyDescent="0.4">
      <c r="H301" s="4"/>
      <c r="U301" s="27"/>
    </row>
    <row r="302" spans="8:21" ht="15" customHeight="1" x14ac:dyDescent="0.4">
      <c r="H302" s="4"/>
      <c r="U302" s="27"/>
    </row>
    <row r="303" spans="8:21" ht="15" customHeight="1" x14ac:dyDescent="0.4">
      <c r="H303" s="4"/>
      <c r="U303" s="27"/>
    </row>
    <row r="304" spans="8:21" ht="15" customHeight="1" x14ac:dyDescent="0.4">
      <c r="H304" s="4"/>
      <c r="U304" s="27"/>
    </row>
    <row r="305" spans="8:21" ht="15" customHeight="1" x14ac:dyDescent="0.4">
      <c r="H305" s="4"/>
      <c r="U305" s="27"/>
    </row>
    <row r="306" spans="8:21" ht="15" customHeight="1" x14ac:dyDescent="0.4">
      <c r="H306" s="4"/>
      <c r="U306" s="27"/>
    </row>
    <row r="307" spans="8:21" ht="15" customHeight="1" x14ac:dyDescent="0.4">
      <c r="H307" s="4"/>
      <c r="U307" s="27"/>
    </row>
    <row r="308" spans="8:21" ht="15" customHeight="1" x14ac:dyDescent="0.4">
      <c r="H308" s="4"/>
      <c r="U308" s="27"/>
    </row>
    <row r="309" spans="8:21" ht="15" customHeight="1" x14ac:dyDescent="0.4">
      <c r="H309" s="4"/>
      <c r="U309" s="27"/>
    </row>
    <row r="310" spans="8:21" ht="15" customHeight="1" x14ac:dyDescent="0.4">
      <c r="H310" s="4"/>
      <c r="U310" s="27"/>
    </row>
    <row r="311" spans="8:21" ht="15" customHeight="1" x14ac:dyDescent="0.4">
      <c r="H311" s="4"/>
      <c r="U311" s="27"/>
    </row>
    <row r="312" spans="8:21" ht="15" customHeight="1" x14ac:dyDescent="0.4">
      <c r="H312" s="4"/>
      <c r="U312" s="27"/>
    </row>
    <row r="313" spans="8:21" ht="15" customHeight="1" x14ac:dyDescent="0.4">
      <c r="H313" s="4"/>
      <c r="U313" s="27"/>
    </row>
    <row r="314" spans="8:21" ht="15" customHeight="1" x14ac:dyDescent="0.4">
      <c r="H314" s="4"/>
      <c r="U314" s="27"/>
    </row>
    <row r="315" spans="8:21" ht="15" customHeight="1" x14ac:dyDescent="0.4">
      <c r="H315" s="4"/>
      <c r="U315" s="27"/>
    </row>
    <row r="316" spans="8:21" ht="15" customHeight="1" x14ac:dyDescent="0.4">
      <c r="H316" s="4"/>
      <c r="U316" s="27"/>
    </row>
    <row r="317" spans="8:21" ht="15" customHeight="1" x14ac:dyDescent="0.4">
      <c r="H317" s="4"/>
      <c r="U317" s="27"/>
    </row>
    <row r="318" spans="8:21" ht="15" customHeight="1" x14ac:dyDescent="0.4">
      <c r="H318" s="4"/>
      <c r="U318" s="27"/>
    </row>
    <row r="319" spans="8:21" ht="15" customHeight="1" x14ac:dyDescent="0.4">
      <c r="H319" s="4"/>
      <c r="U319" s="27"/>
    </row>
    <row r="320" spans="8:21" ht="15" customHeight="1" x14ac:dyDescent="0.4">
      <c r="H320" s="4"/>
      <c r="U320" s="27"/>
    </row>
    <row r="321" spans="8:21" ht="15" customHeight="1" x14ac:dyDescent="0.4">
      <c r="H321" s="4"/>
      <c r="U321" s="27"/>
    </row>
    <row r="322" spans="8:21" ht="15" customHeight="1" x14ac:dyDescent="0.4">
      <c r="H322" s="4"/>
      <c r="U322" s="27"/>
    </row>
    <row r="323" spans="8:21" ht="15" customHeight="1" x14ac:dyDescent="0.4">
      <c r="H323" s="4"/>
      <c r="U323" s="27"/>
    </row>
    <row r="324" spans="8:21" ht="15" customHeight="1" x14ac:dyDescent="0.4">
      <c r="H324" s="4"/>
      <c r="U324" s="27"/>
    </row>
    <row r="325" spans="8:21" ht="15" customHeight="1" x14ac:dyDescent="0.4">
      <c r="H325" s="4"/>
      <c r="U325" s="27"/>
    </row>
    <row r="326" spans="8:21" ht="15" customHeight="1" x14ac:dyDescent="0.4">
      <c r="H326" s="4"/>
      <c r="U326" s="27"/>
    </row>
    <row r="327" spans="8:21" ht="15" customHeight="1" x14ac:dyDescent="0.4">
      <c r="H327" s="4"/>
      <c r="U327" s="27"/>
    </row>
    <row r="328" spans="8:21" ht="15" customHeight="1" x14ac:dyDescent="0.4">
      <c r="H328" s="4"/>
      <c r="U328" s="27"/>
    </row>
    <row r="329" spans="8:21" ht="15" customHeight="1" x14ac:dyDescent="0.4">
      <c r="H329" s="4"/>
      <c r="U329" s="27"/>
    </row>
    <row r="330" spans="8:21" ht="15" customHeight="1" x14ac:dyDescent="0.4">
      <c r="H330" s="4"/>
      <c r="U330" s="27"/>
    </row>
    <row r="331" spans="8:21" ht="15" customHeight="1" x14ac:dyDescent="0.4">
      <c r="H331" s="4"/>
      <c r="U331" s="27"/>
    </row>
    <row r="332" spans="8:21" ht="15" customHeight="1" x14ac:dyDescent="0.4">
      <c r="H332" s="4"/>
      <c r="U332" s="27"/>
    </row>
    <row r="333" spans="8:21" ht="15" customHeight="1" x14ac:dyDescent="0.4">
      <c r="H333" s="4"/>
      <c r="U333" s="27"/>
    </row>
    <row r="334" spans="8:21" ht="15" customHeight="1" x14ac:dyDescent="0.4">
      <c r="H334" s="4"/>
      <c r="U334" s="27"/>
    </row>
    <row r="335" spans="8:21" ht="15" customHeight="1" x14ac:dyDescent="0.4">
      <c r="H335" s="4"/>
      <c r="U335" s="27"/>
    </row>
    <row r="336" spans="8:21" ht="15" customHeight="1" x14ac:dyDescent="0.4">
      <c r="H336" s="4"/>
      <c r="U336" s="27"/>
    </row>
    <row r="337" spans="8:21" ht="15" customHeight="1" x14ac:dyDescent="0.4">
      <c r="H337" s="4"/>
      <c r="U337" s="27"/>
    </row>
    <row r="338" spans="8:21" ht="15" customHeight="1" x14ac:dyDescent="0.4">
      <c r="H338" s="4"/>
      <c r="U338" s="27"/>
    </row>
    <row r="339" spans="8:21" ht="15" customHeight="1" x14ac:dyDescent="0.4">
      <c r="H339" s="4"/>
      <c r="U339" s="27"/>
    </row>
    <row r="340" spans="8:21" ht="15" customHeight="1" x14ac:dyDescent="0.4">
      <c r="H340" s="4"/>
      <c r="U340" s="27"/>
    </row>
    <row r="341" spans="8:21" ht="15" customHeight="1" x14ac:dyDescent="0.4">
      <c r="H341" s="4"/>
      <c r="U341" s="27"/>
    </row>
    <row r="342" spans="8:21" ht="15" customHeight="1" x14ac:dyDescent="0.4">
      <c r="H342" s="4"/>
      <c r="U342" s="27"/>
    </row>
    <row r="343" spans="8:21" ht="15" customHeight="1" x14ac:dyDescent="0.4">
      <c r="H343" s="4"/>
      <c r="U343" s="27"/>
    </row>
    <row r="344" spans="8:21" ht="15" customHeight="1" x14ac:dyDescent="0.4">
      <c r="H344" s="4"/>
      <c r="U344" s="27"/>
    </row>
    <row r="345" spans="8:21" ht="15" customHeight="1" x14ac:dyDescent="0.4">
      <c r="H345" s="4"/>
      <c r="U345" s="27"/>
    </row>
    <row r="346" spans="8:21" ht="15" customHeight="1" x14ac:dyDescent="0.4">
      <c r="H346" s="4"/>
      <c r="U346" s="27"/>
    </row>
    <row r="347" spans="8:21" ht="15" customHeight="1" x14ac:dyDescent="0.4">
      <c r="H347" s="4"/>
      <c r="U347" s="27"/>
    </row>
    <row r="348" spans="8:21" ht="15" customHeight="1" x14ac:dyDescent="0.4">
      <c r="H348" s="4"/>
      <c r="U348" s="27"/>
    </row>
    <row r="349" spans="8:21" ht="15" customHeight="1" x14ac:dyDescent="0.4">
      <c r="H349" s="4"/>
      <c r="U349" s="27"/>
    </row>
    <row r="350" spans="8:21" ht="15" customHeight="1" x14ac:dyDescent="0.4">
      <c r="H350" s="4"/>
      <c r="U350" s="27"/>
    </row>
    <row r="351" spans="8:21" ht="15" customHeight="1" x14ac:dyDescent="0.4">
      <c r="H351" s="4"/>
      <c r="U351" s="27"/>
    </row>
    <row r="352" spans="8:21" ht="15" customHeight="1" x14ac:dyDescent="0.4">
      <c r="H352" s="4"/>
      <c r="U352" s="27"/>
    </row>
    <row r="353" spans="8:21" ht="15" customHeight="1" x14ac:dyDescent="0.4">
      <c r="H353" s="4"/>
      <c r="U353" s="27"/>
    </row>
    <row r="354" spans="8:21" ht="15" customHeight="1" x14ac:dyDescent="0.4">
      <c r="H354" s="4"/>
      <c r="U354" s="27"/>
    </row>
    <row r="355" spans="8:21" ht="15" customHeight="1" x14ac:dyDescent="0.4">
      <c r="H355" s="4"/>
      <c r="U355" s="27"/>
    </row>
    <row r="356" spans="8:21" ht="15" customHeight="1" x14ac:dyDescent="0.4">
      <c r="H356" s="4"/>
      <c r="U356" s="27"/>
    </row>
    <row r="357" spans="8:21" ht="15" customHeight="1" x14ac:dyDescent="0.4">
      <c r="H357" s="4"/>
      <c r="U357" s="27"/>
    </row>
    <row r="358" spans="8:21" ht="15" customHeight="1" x14ac:dyDescent="0.4">
      <c r="H358" s="4"/>
      <c r="U358" s="27"/>
    </row>
    <row r="359" spans="8:21" ht="15" customHeight="1" x14ac:dyDescent="0.4">
      <c r="H359" s="4"/>
      <c r="U359" s="27"/>
    </row>
    <row r="360" spans="8:21" ht="15" customHeight="1" x14ac:dyDescent="0.4">
      <c r="H360" s="4"/>
      <c r="U360" s="27"/>
    </row>
    <row r="361" spans="8:21" ht="15" customHeight="1" x14ac:dyDescent="0.4">
      <c r="H361" s="4"/>
      <c r="U361" s="27"/>
    </row>
    <row r="362" spans="8:21" ht="15" customHeight="1" x14ac:dyDescent="0.4">
      <c r="H362" s="4"/>
      <c r="U362" s="27"/>
    </row>
    <row r="363" spans="8:21" ht="15" customHeight="1" x14ac:dyDescent="0.4">
      <c r="H363" s="4"/>
      <c r="U363" s="27"/>
    </row>
    <row r="364" spans="8:21" ht="15" customHeight="1" x14ac:dyDescent="0.4">
      <c r="H364" s="4"/>
      <c r="U364" s="27"/>
    </row>
    <row r="365" spans="8:21" ht="15" customHeight="1" x14ac:dyDescent="0.4">
      <c r="H365" s="4"/>
      <c r="U365" s="27"/>
    </row>
    <row r="366" spans="8:21" ht="15" customHeight="1" x14ac:dyDescent="0.4">
      <c r="H366" s="4"/>
      <c r="U366" s="27"/>
    </row>
    <row r="367" spans="8:21" ht="15" customHeight="1" x14ac:dyDescent="0.4">
      <c r="H367" s="4"/>
      <c r="U367" s="27"/>
    </row>
    <row r="368" spans="8:21" ht="15" customHeight="1" x14ac:dyDescent="0.4">
      <c r="H368" s="4"/>
      <c r="U368" s="27"/>
    </row>
    <row r="369" spans="8:21" ht="15" customHeight="1" x14ac:dyDescent="0.4">
      <c r="H369" s="4"/>
      <c r="U369" s="27"/>
    </row>
    <row r="370" spans="8:21" ht="15" customHeight="1" x14ac:dyDescent="0.4">
      <c r="H370" s="4"/>
      <c r="U370" s="27"/>
    </row>
    <row r="371" spans="8:21" ht="15" customHeight="1" x14ac:dyDescent="0.4">
      <c r="H371" s="4"/>
      <c r="U371" s="27"/>
    </row>
    <row r="372" spans="8:21" ht="15" customHeight="1" x14ac:dyDescent="0.4">
      <c r="H372" s="4"/>
      <c r="U372" s="27"/>
    </row>
    <row r="373" spans="8:21" ht="15" customHeight="1" x14ac:dyDescent="0.4">
      <c r="H373" s="4"/>
      <c r="U373" s="27"/>
    </row>
    <row r="374" spans="8:21" ht="15" customHeight="1" x14ac:dyDescent="0.4">
      <c r="H374" s="4"/>
      <c r="U374" s="27"/>
    </row>
    <row r="375" spans="8:21" ht="15" customHeight="1" x14ac:dyDescent="0.4">
      <c r="H375" s="4"/>
      <c r="U375" s="27"/>
    </row>
    <row r="376" spans="8:21" ht="15" customHeight="1" x14ac:dyDescent="0.4">
      <c r="H376" s="4"/>
      <c r="U376" s="27"/>
    </row>
    <row r="377" spans="8:21" ht="15" customHeight="1" x14ac:dyDescent="0.4">
      <c r="H377" s="4"/>
      <c r="U377" s="27"/>
    </row>
    <row r="378" spans="8:21" ht="15" customHeight="1" x14ac:dyDescent="0.4">
      <c r="H378" s="4"/>
      <c r="U378" s="27"/>
    </row>
    <row r="379" spans="8:21" ht="15" customHeight="1" x14ac:dyDescent="0.4">
      <c r="H379" s="4"/>
      <c r="U379" s="27"/>
    </row>
    <row r="380" spans="8:21" ht="15" customHeight="1" x14ac:dyDescent="0.4">
      <c r="H380" s="4"/>
      <c r="U380" s="27"/>
    </row>
    <row r="381" spans="8:21" ht="15" customHeight="1" x14ac:dyDescent="0.4">
      <c r="H381" s="4"/>
      <c r="U381" s="27"/>
    </row>
    <row r="382" spans="8:21" ht="15" customHeight="1" x14ac:dyDescent="0.4">
      <c r="H382" s="4"/>
      <c r="U382" s="27"/>
    </row>
    <row r="383" spans="8:21" ht="15" customHeight="1" x14ac:dyDescent="0.4">
      <c r="H383" s="4"/>
      <c r="U383" s="27"/>
    </row>
    <row r="384" spans="8:21" ht="15" customHeight="1" x14ac:dyDescent="0.4">
      <c r="H384" s="4"/>
      <c r="U384" s="27"/>
    </row>
    <row r="385" spans="8:21" ht="15" customHeight="1" x14ac:dyDescent="0.4">
      <c r="H385" s="4"/>
      <c r="U385" s="27"/>
    </row>
    <row r="386" spans="8:21" ht="15" customHeight="1" x14ac:dyDescent="0.4">
      <c r="H386" s="4"/>
      <c r="U386" s="27"/>
    </row>
    <row r="387" spans="8:21" ht="15" customHeight="1" x14ac:dyDescent="0.4">
      <c r="H387" s="4"/>
      <c r="U387" s="27"/>
    </row>
    <row r="388" spans="8:21" ht="15" customHeight="1" x14ac:dyDescent="0.4">
      <c r="H388" s="4"/>
      <c r="U388" s="27"/>
    </row>
    <row r="389" spans="8:21" ht="15" customHeight="1" x14ac:dyDescent="0.4">
      <c r="H389" s="4"/>
      <c r="U389" s="27"/>
    </row>
    <row r="390" spans="8:21" ht="15" customHeight="1" x14ac:dyDescent="0.4">
      <c r="H390" s="4"/>
      <c r="U390" s="27"/>
    </row>
    <row r="391" spans="8:21" ht="15" customHeight="1" x14ac:dyDescent="0.4">
      <c r="H391" s="4"/>
      <c r="U391" s="27"/>
    </row>
    <row r="392" spans="8:21" ht="15" customHeight="1" x14ac:dyDescent="0.4">
      <c r="H392" s="4"/>
      <c r="U392" s="27"/>
    </row>
    <row r="393" spans="8:21" ht="15" customHeight="1" x14ac:dyDescent="0.4">
      <c r="H393" s="4"/>
      <c r="U393" s="27"/>
    </row>
    <row r="394" spans="8:21" ht="15" customHeight="1" x14ac:dyDescent="0.4">
      <c r="H394" s="4"/>
      <c r="U394" s="27"/>
    </row>
    <row r="395" spans="8:21" ht="15" customHeight="1" x14ac:dyDescent="0.4">
      <c r="H395" s="4"/>
      <c r="U395" s="27"/>
    </row>
    <row r="396" spans="8:21" ht="15" customHeight="1" x14ac:dyDescent="0.4">
      <c r="H396" s="4"/>
      <c r="U396" s="27"/>
    </row>
    <row r="397" spans="8:21" ht="15" customHeight="1" x14ac:dyDescent="0.4">
      <c r="H397" s="4"/>
      <c r="U397" s="27"/>
    </row>
    <row r="398" spans="8:21" ht="15" customHeight="1" x14ac:dyDescent="0.4">
      <c r="H398" s="4"/>
      <c r="U398" s="27"/>
    </row>
    <row r="399" spans="8:21" ht="15" customHeight="1" x14ac:dyDescent="0.4">
      <c r="H399" s="4"/>
      <c r="U399" s="27"/>
    </row>
    <row r="400" spans="8:21" ht="15" customHeight="1" x14ac:dyDescent="0.4">
      <c r="H400" s="4"/>
      <c r="U400" s="27"/>
    </row>
    <row r="401" spans="8:21" ht="15" customHeight="1" x14ac:dyDescent="0.4">
      <c r="H401" s="4"/>
      <c r="U401" s="27"/>
    </row>
    <row r="402" spans="8:21" ht="15" customHeight="1" x14ac:dyDescent="0.4">
      <c r="H402" s="4"/>
      <c r="U402" s="27"/>
    </row>
    <row r="403" spans="8:21" ht="15" customHeight="1" x14ac:dyDescent="0.4">
      <c r="H403" s="4"/>
      <c r="U403" s="27"/>
    </row>
    <row r="404" spans="8:21" ht="15" customHeight="1" x14ac:dyDescent="0.4">
      <c r="H404" s="4"/>
      <c r="U404" s="27"/>
    </row>
    <row r="405" spans="8:21" ht="15" customHeight="1" x14ac:dyDescent="0.4">
      <c r="H405" s="4"/>
      <c r="U405" s="27"/>
    </row>
    <row r="406" spans="8:21" ht="15" customHeight="1" x14ac:dyDescent="0.4">
      <c r="H406" s="4"/>
      <c r="U406" s="27"/>
    </row>
    <row r="407" spans="8:21" ht="15" customHeight="1" x14ac:dyDescent="0.4">
      <c r="H407" s="4"/>
      <c r="U407" s="27"/>
    </row>
    <row r="408" spans="8:21" ht="15" customHeight="1" x14ac:dyDescent="0.4">
      <c r="H408" s="4"/>
      <c r="U408" s="27"/>
    </row>
    <row r="409" spans="8:21" ht="15" customHeight="1" x14ac:dyDescent="0.4">
      <c r="H409" s="4"/>
      <c r="U409" s="27"/>
    </row>
    <row r="410" spans="8:21" ht="15" customHeight="1" x14ac:dyDescent="0.4">
      <c r="H410" s="4"/>
      <c r="U410" s="27"/>
    </row>
    <row r="411" spans="8:21" ht="15" customHeight="1" x14ac:dyDescent="0.4">
      <c r="H411" s="4"/>
      <c r="U411" s="27"/>
    </row>
    <row r="412" spans="8:21" ht="15" customHeight="1" x14ac:dyDescent="0.4">
      <c r="H412" s="4"/>
      <c r="U412" s="27"/>
    </row>
    <row r="413" spans="8:21" ht="15" customHeight="1" x14ac:dyDescent="0.4">
      <c r="H413" s="4"/>
      <c r="U413" s="27"/>
    </row>
    <row r="414" spans="8:21" ht="15" customHeight="1" x14ac:dyDescent="0.4">
      <c r="H414" s="4"/>
      <c r="U414" s="27"/>
    </row>
    <row r="415" spans="8:21" ht="15" customHeight="1" x14ac:dyDescent="0.4">
      <c r="H415" s="4"/>
      <c r="U415" s="27"/>
    </row>
    <row r="416" spans="8:21" ht="15" customHeight="1" x14ac:dyDescent="0.4">
      <c r="H416" s="4"/>
      <c r="U416" s="27"/>
    </row>
    <row r="417" spans="8:21" ht="15" customHeight="1" x14ac:dyDescent="0.4">
      <c r="H417" s="4"/>
      <c r="U417" s="27"/>
    </row>
    <row r="418" spans="8:21" ht="15" customHeight="1" x14ac:dyDescent="0.4">
      <c r="H418" s="4"/>
      <c r="U418" s="27"/>
    </row>
    <row r="419" spans="8:21" ht="15" customHeight="1" x14ac:dyDescent="0.4">
      <c r="H419" s="4"/>
      <c r="U419" s="27"/>
    </row>
    <row r="420" spans="8:21" ht="15" customHeight="1" x14ac:dyDescent="0.4">
      <c r="H420" s="4"/>
      <c r="U420" s="27"/>
    </row>
    <row r="421" spans="8:21" ht="15" customHeight="1" x14ac:dyDescent="0.4">
      <c r="H421" s="4"/>
      <c r="U421" s="27"/>
    </row>
    <row r="422" spans="8:21" ht="15" customHeight="1" x14ac:dyDescent="0.4">
      <c r="H422" s="4"/>
      <c r="U422" s="27"/>
    </row>
    <row r="423" spans="8:21" ht="15" customHeight="1" x14ac:dyDescent="0.4">
      <c r="H423" s="4"/>
      <c r="U423" s="27"/>
    </row>
    <row r="424" spans="8:21" ht="15" customHeight="1" x14ac:dyDescent="0.4">
      <c r="H424" s="4"/>
      <c r="U424" s="27"/>
    </row>
    <row r="425" spans="8:21" ht="15" customHeight="1" x14ac:dyDescent="0.4">
      <c r="H425" s="4"/>
      <c r="U425" s="27"/>
    </row>
    <row r="426" spans="8:21" ht="15" customHeight="1" x14ac:dyDescent="0.4">
      <c r="H426" s="4"/>
      <c r="U426" s="27"/>
    </row>
    <row r="427" spans="8:21" ht="15" customHeight="1" x14ac:dyDescent="0.4">
      <c r="H427" s="4"/>
      <c r="U427" s="27"/>
    </row>
    <row r="428" spans="8:21" ht="15" customHeight="1" x14ac:dyDescent="0.4">
      <c r="H428" s="4"/>
      <c r="U428" s="27"/>
    </row>
    <row r="429" spans="8:21" ht="15" customHeight="1" x14ac:dyDescent="0.4">
      <c r="H429" s="4"/>
      <c r="U429" s="27"/>
    </row>
    <row r="430" spans="8:21" ht="15" customHeight="1" x14ac:dyDescent="0.4">
      <c r="H430" s="4"/>
      <c r="U430" s="27"/>
    </row>
    <row r="431" spans="8:21" ht="15" customHeight="1" x14ac:dyDescent="0.4">
      <c r="H431" s="4"/>
      <c r="U431" s="27"/>
    </row>
    <row r="432" spans="8:21" ht="15" customHeight="1" x14ac:dyDescent="0.4">
      <c r="H432" s="4"/>
      <c r="U432" s="27"/>
    </row>
    <row r="433" spans="8:21" ht="15" customHeight="1" x14ac:dyDescent="0.4">
      <c r="H433" s="4"/>
      <c r="U433" s="27"/>
    </row>
    <row r="434" spans="8:21" ht="15" customHeight="1" x14ac:dyDescent="0.4">
      <c r="H434" s="4"/>
      <c r="U434" s="27"/>
    </row>
  </sheetData>
  <sortState xmlns:xlrd2="http://schemas.microsoft.com/office/spreadsheetml/2017/richdata2" ref="A2:AV314">
    <sortCondition ref="H2:H314"/>
  </sortState>
  <phoneticPr fontId="3"/>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Sheet1</vt:lpstr>
      <vt:lpstr>Sheet2</vt:lpstr>
      <vt:lpstr>源</vt:lpstr>
      <vt:lpstr>Sheet3</vt:lpstr>
      <vt:lpstr>Sheet4</vt:lpstr>
      <vt:lpstr>Sheet5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2021-01-13T01:39:53Z</dcterms:created>
  <dcterms:modified xsi:type="dcterms:W3CDTF">2023-02-08T10:28:19Z</dcterms:modified>
</cp:coreProperties>
</file>