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数据源\PO下单表-数据源\"/>
    </mc:Choice>
  </mc:AlternateContent>
  <xr:revisionPtr revIDLastSave="0" documentId="13_ncr:1_{22093619-C8CA-42B6-A5D3-E878DDD02B90}" xr6:coauthVersionLast="47" xr6:coauthVersionMax="47" xr10:uidLastSave="{00000000-0000-0000-0000-000000000000}"/>
  <bookViews>
    <workbookView xWindow="-120" yWindow="-120" windowWidth="29040" windowHeight="15720" tabRatio="908" firstSheet="1" activeTab="8" xr2:uid="{00000000-000D-0000-FFFF-FFFF00000000}"/>
  </bookViews>
  <sheets>
    <sheet name="运营生产订单" sheetId="6" r:id="rId1"/>
    <sheet name="（运营）采购订单" sheetId="7" r:id="rId2"/>
    <sheet name="（运营）批量导入采购计划模板" sheetId="9" r:id="rId3"/>
    <sheet name="（工厂填写）送货清单汇总" sheetId="4" r:id="rId4"/>
    <sheet name="工厂打印（送货清单）" sheetId="11" r:id="rId5"/>
    <sheet name="（仓库）拆货后复核" sheetId="1" r:id="rId6"/>
    <sheet name="（仓库）批量导入库数据模板" sheetId="10" r:id="rId7"/>
    <sheet name="（运营）数据源" sheetId="5" r:id="rId8"/>
    <sheet name="MySQLdata" sheetId="13" r:id="rId9"/>
  </sheets>
  <externalReferences>
    <externalReference r:id="rId10"/>
    <externalReference r:id="rId11"/>
  </externalReferences>
  <definedNames>
    <definedName name="_xlnm._FilterDatabase" localSheetId="5" hidden="1">'（仓库）拆货后复核'!$A$3:$O$194</definedName>
    <definedName name="_xlnm._FilterDatabase" localSheetId="6" hidden="1">'（仓库）批量导入库数据模板'!$A$1:$G$193</definedName>
    <definedName name="_xlnm._FilterDatabase" localSheetId="3" hidden="1">'（工厂填写）送货清单汇总'!$A$3:$Q$199</definedName>
    <definedName name="_xlnm._FilterDatabase" localSheetId="1" hidden="1">'（运营）采购订单'!$A$3:$N$194</definedName>
    <definedName name="_xlnm._FilterDatabase" localSheetId="2" hidden="1">'（运营）批量导入采购计划模板'!$A$1:$N$137</definedName>
    <definedName name="_xlnm._FilterDatabase" localSheetId="7" hidden="1">'（运营）数据源'!$A$1:$I$346</definedName>
    <definedName name="_xlnm._FilterDatabase" localSheetId="4" hidden="1">'工厂打印（送货清单）'!$C$5:$K$19</definedName>
    <definedName name="attributeMapFeedProductType" localSheetId="8">[1]AttributePTDMAP!$B$1</definedName>
    <definedName name="attributeMapFeedProductType">[2]AttributePTDMAP!$B$1</definedName>
    <definedName name="brand_name">'[1]Dropdown Lists'!$CH$4</definedName>
    <definedName name="feed_product_type">'[1]Dropdown Lists'!$A$4</definedName>
    <definedName name="optionalAttributePTDMap" localSheetId="8">[1]AttributePTDMAP!$A$22:$B$227</definedName>
    <definedName name="optionalAttributePTDMap">[2]AttributePTDMAP!$A$45:$B$176</definedName>
    <definedName name="preferredAttributePTDMap" localSheetId="8">[1]AttributePTDMAP!$A$228:$B$237</definedName>
    <definedName name="preferredAttributePTDMap">[2]AttributePTDMAP!$A$177:$B$177</definedName>
    <definedName name="_xlnm.Print_Area" localSheetId="0">运营生产订单!$A$1:$X$75</definedName>
    <definedName name="requiredAttributePTDMap" localSheetId="8">[1]AttributePTDMAP!$A$1:$B$21</definedName>
    <definedName name="requiredAttributePTDMap">[2]AttributePTDMAP!$A$1:$B$44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2" i="5"/>
  <c r="I346" i="5"/>
  <c r="I345" i="5"/>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I2" i="5"/>
  <c r="N2" i="1"/>
  <c r="J2" i="1"/>
  <c r="G2" i="1"/>
  <c r="D2" i="1"/>
  <c r="C4" i="11"/>
  <c r="J2" i="11"/>
  <c r="E2" i="11"/>
  <c r="M193" i="4"/>
  <c r="L193" i="4"/>
  <c r="K193" i="4"/>
  <c r="N192" i="4"/>
  <c r="N191" i="4"/>
  <c r="E191" i="4"/>
  <c r="N190" i="4"/>
  <c r="E190" i="4"/>
  <c r="N189" i="4"/>
  <c r="E189" i="4"/>
  <c r="N188" i="4"/>
  <c r="E188" i="4"/>
  <c r="N187" i="4"/>
  <c r="E187" i="4"/>
  <c r="N186" i="4"/>
  <c r="E186" i="4"/>
  <c r="N185" i="4"/>
  <c r="E185" i="4"/>
  <c r="N184" i="4"/>
  <c r="E184" i="4"/>
  <c r="N183" i="4"/>
  <c r="E183" i="4"/>
  <c r="N182" i="4"/>
  <c r="E182" i="4"/>
  <c r="N181" i="4"/>
  <c r="E181" i="4"/>
  <c r="N180" i="4"/>
  <c r="E180" i="4"/>
  <c r="N179" i="4"/>
  <c r="E179" i="4"/>
  <c r="N178" i="4"/>
  <c r="E178" i="4"/>
  <c r="N177" i="4"/>
  <c r="E177" i="4"/>
  <c r="N176" i="4"/>
  <c r="E176" i="4"/>
  <c r="N175" i="4"/>
  <c r="E175" i="4"/>
  <c r="N174" i="4"/>
  <c r="E174" i="4"/>
  <c r="N173" i="4"/>
  <c r="E173" i="4"/>
  <c r="N172" i="4"/>
  <c r="E172" i="4"/>
  <c r="N171" i="4"/>
  <c r="E171" i="4"/>
  <c r="N170" i="4"/>
  <c r="E170" i="4"/>
  <c r="N169" i="4"/>
  <c r="E169" i="4"/>
  <c r="N168" i="4"/>
  <c r="E168" i="4"/>
  <c r="N167" i="4"/>
  <c r="E167" i="4"/>
  <c r="N166" i="4"/>
  <c r="E166" i="4"/>
  <c r="N165" i="4"/>
  <c r="E165" i="4"/>
  <c r="N164" i="4"/>
  <c r="E164" i="4"/>
  <c r="N163" i="4"/>
  <c r="E163" i="4"/>
  <c r="N162" i="4"/>
  <c r="E162" i="4"/>
  <c r="N161" i="4"/>
  <c r="E161" i="4"/>
  <c r="N160" i="4"/>
  <c r="E160" i="4"/>
  <c r="N159" i="4"/>
  <c r="E159" i="4"/>
  <c r="N158" i="4"/>
  <c r="E158" i="4"/>
  <c r="N157" i="4"/>
  <c r="E157" i="4"/>
  <c r="N156" i="4"/>
  <c r="E156" i="4"/>
  <c r="N155" i="4"/>
  <c r="E155" i="4"/>
  <c r="N154" i="4"/>
  <c r="E154" i="4"/>
  <c r="N153" i="4"/>
  <c r="E153" i="4"/>
  <c r="N152" i="4"/>
  <c r="E152" i="4"/>
  <c r="N151" i="4"/>
  <c r="E151" i="4"/>
  <c r="N150" i="4"/>
  <c r="E150" i="4"/>
  <c r="N149" i="4"/>
  <c r="E149" i="4"/>
  <c r="N148" i="4"/>
  <c r="E148" i="4"/>
  <c r="N147" i="4"/>
  <c r="E147" i="4"/>
  <c r="N146" i="4"/>
  <c r="E146" i="4"/>
  <c r="N145" i="4"/>
  <c r="E145" i="4"/>
  <c r="N144" i="4"/>
  <c r="E144" i="4"/>
  <c r="N143" i="4"/>
  <c r="E143" i="4"/>
  <c r="N142" i="4"/>
  <c r="E142" i="4"/>
  <c r="N141" i="4"/>
  <c r="E141" i="4"/>
  <c r="N140" i="4"/>
  <c r="E140" i="4"/>
  <c r="N139" i="4"/>
  <c r="E139" i="4"/>
  <c r="N138" i="4"/>
  <c r="E138" i="4"/>
  <c r="N137" i="4"/>
  <c r="E137" i="4"/>
  <c r="N136" i="4"/>
  <c r="E136" i="4"/>
  <c r="N135" i="4"/>
  <c r="E135" i="4"/>
  <c r="N134" i="4"/>
  <c r="E134" i="4"/>
  <c r="N133" i="4"/>
  <c r="E133" i="4"/>
  <c r="N132" i="4"/>
  <c r="E132" i="4"/>
  <c r="N131" i="4"/>
  <c r="E131" i="4"/>
  <c r="N130" i="4"/>
  <c r="E130" i="4"/>
  <c r="N129" i="4"/>
  <c r="E129" i="4"/>
  <c r="N128" i="4"/>
  <c r="E128" i="4"/>
  <c r="N127" i="4"/>
  <c r="E127" i="4"/>
  <c r="N126" i="4"/>
  <c r="E126" i="4"/>
  <c r="N125" i="4"/>
  <c r="E125" i="4"/>
  <c r="N124" i="4"/>
  <c r="E124" i="4"/>
  <c r="N123" i="4"/>
  <c r="E123" i="4"/>
  <c r="N122" i="4"/>
  <c r="E122" i="4"/>
  <c r="N121" i="4"/>
  <c r="E121" i="4"/>
  <c r="N120" i="4"/>
  <c r="E120" i="4"/>
  <c r="N119" i="4"/>
  <c r="E119" i="4"/>
  <c r="N118" i="4"/>
  <c r="E118" i="4"/>
  <c r="N117" i="4"/>
  <c r="E117" i="4"/>
  <c r="N116" i="4"/>
  <c r="E116" i="4"/>
  <c r="N115" i="4"/>
  <c r="E115" i="4"/>
  <c r="N114" i="4"/>
  <c r="E114" i="4"/>
  <c r="N113" i="4"/>
  <c r="E113" i="4"/>
  <c r="N112" i="4"/>
  <c r="E112" i="4"/>
  <c r="N111" i="4"/>
  <c r="E111" i="4"/>
  <c r="N110" i="4"/>
  <c r="E110" i="4"/>
  <c r="N109" i="4"/>
  <c r="E109" i="4"/>
  <c r="N108" i="4"/>
  <c r="E108" i="4"/>
  <c r="N107" i="4"/>
  <c r="E107" i="4"/>
  <c r="N106" i="4"/>
  <c r="E106" i="4"/>
  <c r="N105" i="4"/>
  <c r="E105" i="4"/>
  <c r="N104" i="4"/>
  <c r="E104" i="4"/>
  <c r="N103" i="4"/>
  <c r="E103" i="4"/>
  <c r="N102" i="4"/>
  <c r="E102" i="4"/>
  <c r="N101" i="4"/>
  <c r="E101" i="4"/>
  <c r="N100" i="4"/>
  <c r="E100" i="4"/>
  <c r="N99" i="4"/>
  <c r="E99" i="4"/>
  <c r="N98" i="4"/>
  <c r="E98" i="4"/>
  <c r="N97" i="4"/>
  <c r="E97" i="4"/>
  <c r="N96" i="4"/>
  <c r="E96" i="4"/>
  <c r="N95" i="4"/>
  <c r="E95" i="4"/>
  <c r="N94" i="4"/>
  <c r="E94" i="4"/>
  <c r="N93" i="4"/>
  <c r="E93" i="4"/>
  <c r="N92" i="4"/>
  <c r="E92" i="4"/>
  <c r="N91" i="4"/>
  <c r="E91" i="4"/>
  <c r="N90" i="4"/>
  <c r="E90" i="4"/>
  <c r="N89" i="4"/>
  <c r="E89" i="4"/>
  <c r="N88" i="4"/>
  <c r="E88" i="4"/>
  <c r="N87" i="4"/>
  <c r="E87" i="4"/>
  <c r="N86" i="4"/>
  <c r="E86" i="4"/>
  <c r="N85" i="4"/>
  <c r="E85" i="4"/>
  <c r="N84" i="4"/>
  <c r="E84" i="4"/>
  <c r="N83" i="4"/>
  <c r="E83" i="4"/>
  <c r="N82" i="4"/>
  <c r="E82" i="4"/>
  <c r="N81" i="4"/>
  <c r="E81" i="4"/>
  <c r="N80" i="4"/>
  <c r="E80" i="4"/>
  <c r="N79" i="4"/>
  <c r="E79" i="4"/>
  <c r="N78" i="4"/>
  <c r="E78" i="4"/>
  <c r="N77" i="4"/>
  <c r="E77" i="4"/>
  <c r="N76" i="4"/>
  <c r="E76" i="4"/>
  <c r="N75" i="4"/>
  <c r="E75" i="4"/>
  <c r="N74" i="4"/>
  <c r="E74" i="4"/>
  <c r="N73" i="4"/>
  <c r="E73" i="4"/>
  <c r="N72" i="4"/>
  <c r="E72" i="4"/>
  <c r="N71" i="4"/>
  <c r="E71" i="4"/>
  <c r="N70" i="4"/>
  <c r="E70" i="4"/>
  <c r="N69" i="4"/>
  <c r="E69" i="4"/>
  <c r="N68" i="4"/>
  <c r="E68" i="4"/>
  <c r="N67" i="4"/>
  <c r="E67" i="4"/>
  <c r="N66" i="4"/>
  <c r="E66" i="4"/>
  <c r="N65" i="4"/>
  <c r="E65" i="4"/>
  <c r="N64" i="4"/>
  <c r="E64" i="4"/>
  <c r="N63" i="4"/>
  <c r="E63" i="4"/>
  <c r="N62" i="4"/>
  <c r="E62" i="4"/>
  <c r="N61" i="4"/>
  <c r="E61" i="4"/>
  <c r="N60" i="4"/>
  <c r="E60" i="4"/>
  <c r="N59" i="4"/>
  <c r="E59" i="4"/>
  <c r="N58" i="4"/>
  <c r="E58" i="4"/>
  <c r="N57" i="4"/>
  <c r="E57" i="4"/>
  <c r="N56" i="4"/>
  <c r="E56" i="4"/>
  <c r="N55" i="4"/>
  <c r="E55" i="4"/>
  <c r="N54" i="4"/>
  <c r="E54" i="4"/>
  <c r="N53" i="4"/>
  <c r="E53" i="4"/>
  <c r="N52" i="4"/>
  <c r="E52" i="4"/>
  <c r="N51" i="4"/>
  <c r="E51" i="4"/>
  <c r="N50" i="4"/>
  <c r="E50" i="4"/>
  <c r="N49" i="4"/>
  <c r="E49" i="4"/>
  <c r="N48" i="4"/>
  <c r="E48" i="4"/>
  <c r="N47" i="4"/>
  <c r="E47" i="4"/>
  <c r="N46" i="4"/>
  <c r="E46" i="4"/>
  <c r="N45" i="4"/>
  <c r="E45" i="4"/>
  <c r="N44" i="4"/>
  <c r="E44" i="4"/>
  <c r="N43" i="4"/>
  <c r="E43" i="4"/>
  <c r="N42" i="4"/>
  <c r="E42" i="4"/>
  <c r="N41" i="4"/>
  <c r="E41" i="4"/>
  <c r="N40" i="4"/>
  <c r="E40" i="4"/>
  <c r="N39" i="4"/>
  <c r="E39" i="4"/>
  <c r="N38" i="4"/>
  <c r="E38" i="4"/>
  <c r="N37" i="4"/>
  <c r="E37" i="4"/>
  <c r="N36" i="4"/>
  <c r="E36" i="4"/>
  <c r="N35" i="4"/>
  <c r="E35" i="4"/>
  <c r="N34" i="4"/>
  <c r="E34" i="4"/>
  <c r="N33" i="4"/>
  <c r="E33" i="4"/>
  <c r="N32" i="4"/>
  <c r="E32" i="4"/>
  <c r="N31" i="4"/>
  <c r="E31" i="4"/>
  <c r="N30" i="4"/>
  <c r="E30" i="4"/>
  <c r="N29" i="4"/>
  <c r="E29" i="4"/>
  <c r="N28" i="4"/>
  <c r="E28" i="4"/>
  <c r="N27" i="4"/>
  <c r="E27" i="4"/>
  <c r="N26" i="4"/>
  <c r="E26" i="4"/>
  <c r="N25" i="4"/>
  <c r="E25" i="4"/>
  <c r="N24" i="4"/>
  <c r="E24" i="4"/>
  <c r="N23" i="4"/>
  <c r="E23" i="4"/>
  <c r="N22" i="4"/>
  <c r="E22" i="4"/>
  <c r="N21" i="4"/>
  <c r="E21" i="4"/>
  <c r="N20" i="4"/>
  <c r="E20" i="4"/>
  <c r="N19" i="4"/>
  <c r="E19" i="4"/>
  <c r="N18" i="4"/>
  <c r="E18" i="4"/>
  <c r="N17" i="4"/>
  <c r="E17" i="4"/>
  <c r="N16" i="4"/>
  <c r="E16" i="4"/>
  <c r="N15" i="4"/>
  <c r="E15" i="4"/>
  <c r="N14" i="4"/>
  <c r="E14" i="4"/>
  <c r="N13" i="4"/>
  <c r="E13" i="4"/>
  <c r="N12" i="4"/>
  <c r="E12" i="4"/>
  <c r="N11" i="4"/>
  <c r="E11" i="4"/>
  <c r="N10" i="4"/>
  <c r="E10" i="4"/>
  <c r="N9" i="4"/>
  <c r="E9" i="4"/>
  <c r="N8" i="4"/>
  <c r="E8" i="4"/>
  <c r="N7" i="4"/>
  <c r="E7" i="4"/>
  <c r="N6" i="4"/>
  <c r="E6" i="4"/>
  <c r="N5" i="4"/>
  <c r="E5" i="4"/>
  <c r="N4" i="4"/>
  <c r="I192" i="7"/>
  <c r="J192" i="4" s="1"/>
  <c r="I191" i="7"/>
  <c r="J191" i="4" s="1"/>
  <c r="I190" i="7"/>
  <c r="J190" i="4" s="1"/>
  <c r="I189" i="7"/>
  <c r="J189" i="4" s="1"/>
  <c r="I188" i="7"/>
  <c r="J188" i="4" s="1"/>
  <c r="I187" i="7"/>
  <c r="J187" i="4" s="1"/>
  <c r="I186" i="7"/>
  <c r="J186" i="4" s="1"/>
  <c r="I185" i="7"/>
  <c r="J185" i="4" s="1"/>
  <c r="I184" i="7"/>
  <c r="J184" i="4" s="1"/>
  <c r="I183" i="7"/>
  <c r="J183" i="4" s="1"/>
  <c r="I182" i="7"/>
  <c r="J182" i="4" s="1"/>
  <c r="I181" i="7"/>
  <c r="J181" i="4" s="1"/>
  <c r="I180" i="7"/>
  <c r="J180" i="4" s="1"/>
  <c r="I179" i="7"/>
  <c r="J179" i="4" s="1"/>
  <c r="I178" i="7"/>
  <c r="J178" i="4" s="1"/>
  <c r="I177" i="7"/>
  <c r="J177" i="4" s="1"/>
  <c r="I176" i="7"/>
  <c r="J176" i="4" s="1"/>
  <c r="I175" i="7"/>
  <c r="J175" i="4" s="1"/>
  <c r="I174" i="7"/>
  <c r="J174" i="4" s="1"/>
  <c r="I173" i="7"/>
  <c r="J173" i="4" s="1"/>
  <c r="I172" i="7"/>
  <c r="J172" i="4" s="1"/>
  <c r="I171" i="7"/>
  <c r="J171" i="4" s="1"/>
  <c r="I170" i="7"/>
  <c r="J170" i="4" s="1"/>
  <c r="I169" i="7"/>
  <c r="J169" i="4" s="1"/>
  <c r="I168" i="7"/>
  <c r="J168" i="4" s="1"/>
  <c r="I167" i="7"/>
  <c r="J167" i="4" s="1"/>
  <c r="I166" i="7"/>
  <c r="J166" i="4" s="1"/>
  <c r="I165" i="7"/>
  <c r="J165" i="4" s="1"/>
  <c r="I164" i="7"/>
  <c r="J164" i="4" s="1"/>
  <c r="I163" i="7"/>
  <c r="J163" i="4" s="1"/>
  <c r="I162" i="7"/>
  <c r="J162" i="4" s="1"/>
  <c r="I161" i="7"/>
  <c r="J161" i="4" s="1"/>
  <c r="I160" i="7"/>
  <c r="J160" i="4" s="1"/>
  <c r="I159" i="7"/>
  <c r="J159" i="4" s="1"/>
  <c r="I158" i="7"/>
  <c r="J158" i="4" s="1"/>
  <c r="I157" i="7"/>
  <c r="J157" i="4" s="1"/>
  <c r="I156" i="7"/>
  <c r="J156" i="4" s="1"/>
  <c r="I155" i="7"/>
  <c r="J155" i="4" s="1"/>
  <c r="I154" i="7"/>
  <c r="J154" i="4" s="1"/>
  <c r="I153" i="7"/>
  <c r="J153" i="4" s="1"/>
  <c r="I152" i="7"/>
  <c r="J152" i="4" s="1"/>
  <c r="I151" i="7"/>
  <c r="J151" i="4" s="1"/>
  <c r="I150" i="7"/>
  <c r="J150" i="4" s="1"/>
  <c r="I149" i="7"/>
  <c r="J149" i="4" s="1"/>
  <c r="I148" i="7"/>
  <c r="J148" i="4" s="1"/>
  <c r="I147" i="7"/>
  <c r="J147" i="4" s="1"/>
  <c r="I146" i="7"/>
  <c r="J146" i="4" s="1"/>
  <c r="I145" i="7"/>
  <c r="J145" i="4" s="1"/>
  <c r="I144" i="7"/>
  <c r="J144" i="4" s="1"/>
  <c r="I143" i="7"/>
  <c r="J143" i="4" s="1"/>
  <c r="I142" i="7"/>
  <c r="J142" i="4" s="1"/>
  <c r="I141" i="7"/>
  <c r="J141" i="4" s="1"/>
  <c r="I140" i="7"/>
  <c r="J140" i="4" s="1"/>
  <c r="I139" i="7"/>
  <c r="J139" i="4" s="1"/>
  <c r="I138" i="7"/>
  <c r="J138" i="4" s="1"/>
  <c r="I137" i="7"/>
  <c r="J137" i="4" s="1"/>
  <c r="I136" i="7"/>
  <c r="J136" i="4" s="1"/>
  <c r="I135" i="7"/>
  <c r="J135" i="4" s="1"/>
  <c r="I134" i="7"/>
  <c r="J134" i="4" s="1"/>
  <c r="I133" i="7"/>
  <c r="J133" i="4" s="1"/>
  <c r="I132" i="7"/>
  <c r="J132" i="4" s="1"/>
  <c r="I131" i="7"/>
  <c r="J131" i="4" s="1"/>
  <c r="I130" i="7"/>
  <c r="J130" i="4" s="1"/>
  <c r="I129" i="7"/>
  <c r="J129" i="4" s="1"/>
  <c r="I128" i="7"/>
  <c r="J128" i="4" s="1"/>
  <c r="I127" i="7"/>
  <c r="J127" i="4" s="1"/>
  <c r="I126" i="7"/>
  <c r="J126" i="4" s="1"/>
  <c r="I125" i="7"/>
  <c r="J125" i="4" s="1"/>
  <c r="I124" i="7"/>
  <c r="J124" i="4" s="1"/>
  <c r="I123" i="7"/>
  <c r="J123" i="4" s="1"/>
  <c r="I122" i="7"/>
  <c r="J122" i="4" s="1"/>
  <c r="I121" i="7"/>
  <c r="J121" i="4" s="1"/>
  <c r="I120" i="7"/>
  <c r="J120" i="4" s="1"/>
  <c r="I119" i="7"/>
  <c r="J119" i="4" s="1"/>
  <c r="I118" i="7"/>
  <c r="J118" i="4" s="1"/>
  <c r="I117" i="7"/>
  <c r="J117" i="4" s="1"/>
  <c r="I116" i="7"/>
  <c r="J116" i="4" s="1"/>
  <c r="I115" i="7"/>
  <c r="J115" i="4" s="1"/>
  <c r="I114" i="7"/>
  <c r="J114" i="4" s="1"/>
  <c r="I113" i="7"/>
  <c r="J113" i="4" s="1"/>
  <c r="I112" i="7"/>
  <c r="J112" i="4" s="1"/>
  <c r="I111" i="7"/>
  <c r="J111" i="4" s="1"/>
  <c r="I110" i="7"/>
  <c r="J110" i="4" s="1"/>
  <c r="I109" i="7"/>
  <c r="J109" i="4" s="1"/>
  <c r="I108" i="7"/>
  <c r="J108" i="4" s="1"/>
  <c r="I107" i="7"/>
  <c r="J107" i="4" s="1"/>
  <c r="I106" i="7"/>
  <c r="J106" i="4" s="1"/>
  <c r="I105" i="7"/>
  <c r="J105" i="4" s="1"/>
  <c r="I104" i="7"/>
  <c r="J104" i="4" s="1"/>
  <c r="I103" i="7"/>
  <c r="J103" i="4" s="1"/>
  <c r="I102" i="7"/>
  <c r="J102" i="4" s="1"/>
  <c r="I101" i="7"/>
  <c r="J101" i="4" s="1"/>
  <c r="I100" i="7"/>
  <c r="J100" i="4" s="1"/>
  <c r="I99" i="7"/>
  <c r="J99" i="4" s="1"/>
  <c r="I98" i="7"/>
  <c r="J98" i="4" s="1"/>
  <c r="I97" i="7"/>
  <c r="J97" i="4" s="1"/>
  <c r="I96" i="7"/>
  <c r="J96" i="4" s="1"/>
  <c r="I95" i="7"/>
  <c r="J95" i="4" s="1"/>
  <c r="I94" i="7"/>
  <c r="J94" i="4" s="1"/>
  <c r="I93" i="7"/>
  <c r="J93" i="4" s="1"/>
  <c r="I92" i="7"/>
  <c r="J92" i="4" s="1"/>
  <c r="I91" i="7"/>
  <c r="J91" i="4" s="1"/>
  <c r="I90" i="7"/>
  <c r="J90" i="4" s="1"/>
  <c r="I89" i="7"/>
  <c r="J89" i="4" s="1"/>
  <c r="I88" i="7"/>
  <c r="J88" i="4" s="1"/>
  <c r="I87" i="7"/>
  <c r="J87" i="4" s="1"/>
  <c r="I86" i="7"/>
  <c r="J86" i="4" s="1"/>
  <c r="I85" i="7"/>
  <c r="J85" i="4" s="1"/>
  <c r="I84" i="7"/>
  <c r="J84" i="4" s="1"/>
  <c r="I83" i="7"/>
  <c r="J83" i="4" s="1"/>
  <c r="I82" i="7"/>
  <c r="J82" i="4" s="1"/>
  <c r="I81" i="7"/>
  <c r="J81" i="4" s="1"/>
  <c r="I80" i="7"/>
  <c r="J80" i="4" s="1"/>
  <c r="I79" i="7"/>
  <c r="J79" i="4" s="1"/>
  <c r="I78" i="7"/>
  <c r="J78" i="4" s="1"/>
  <c r="I77" i="7"/>
  <c r="J77" i="4" s="1"/>
  <c r="I76" i="7"/>
  <c r="J76" i="4" s="1"/>
  <c r="I75" i="7"/>
  <c r="J75" i="4" s="1"/>
  <c r="I74" i="7"/>
  <c r="J74" i="4" s="1"/>
  <c r="I73" i="7"/>
  <c r="J73" i="4" s="1"/>
  <c r="I72" i="7"/>
  <c r="J72" i="4" s="1"/>
  <c r="I71" i="7"/>
  <c r="J71" i="4" s="1"/>
  <c r="I70" i="7"/>
  <c r="J70" i="4" s="1"/>
  <c r="I69" i="7"/>
  <c r="J69" i="4" s="1"/>
  <c r="I68" i="7"/>
  <c r="J68" i="4" s="1"/>
  <c r="I67" i="7"/>
  <c r="J67" i="4" s="1"/>
  <c r="I66" i="7"/>
  <c r="J66" i="4" s="1"/>
  <c r="I65" i="7"/>
  <c r="J65" i="4" s="1"/>
  <c r="I64" i="7"/>
  <c r="J64" i="4" s="1"/>
  <c r="I63" i="7"/>
  <c r="J63" i="4" s="1"/>
  <c r="I62" i="7"/>
  <c r="J62" i="4" s="1"/>
  <c r="I61" i="7"/>
  <c r="J61" i="4" s="1"/>
  <c r="I60" i="7"/>
  <c r="J60" i="4" s="1"/>
  <c r="I59" i="7"/>
  <c r="J59" i="4" s="1"/>
  <c r="I58" i="7"/>
  <c r="J58" i="4" s="1"/>
  <c r="I57" i="7"/>
  <c r="J57" i="4" s="1"/>
  <c r="I56" i="7"/>
  <c r="J56" i="4" s="1"/>
  <c r="I55" i="7"/>
  <c r="J55" i="4" s="1"/>
  <c r="I54" i="7"/>
  <c r="J54" i="4" s="1"/>
  <c r="I53" i="7"/>
  <c r="J53" i="4" s="1"/>
  <c r="I52" i="7"/>
  <c r="J52" i="4" s="1"/>
  <c r="I51" i="7"/>
  <c r="J51" i="4" s="1"/>
  <c r="I50" i="7"/>
  <c r="J50" i="4" s="1"/>
  <c r="I49" i="7"/>
  <c r="J49" i="4" s="1"/>
  <c r="I48" i="7"/>
  <c r="J48" i="4" s="1"/>
  <c r="I47" i="7"/>
  <c r="J47" i="4" s="1"/>
  <c r="I46" i="7"/>
  <c r="J46" i="4" s="1"/>
  <c r="I45" i="7"/>
  <c r="J45" i="4" s="1"/>
  <c r="I44" i="7"/>
  <c r="J44" i="4" s="1"/>
  <c r="I43" i="7"/>
  <c r="J43" i="4" s="1"/>
  <c r="I42" i="7"/>
  <c r="J42" i="4" s="1"/>
  <c r="I41" i="7"/>
  <c r="J41" i="4" s="1"/>
  <c r="I40" i="7"/>
  <c r="J40" i="4" s="1"/>
  <c r="I39" i="7"/>
  <c r="J39" i="4" s="1"/>
  <c r="I38" i="7"/>
  <c r="J38" i="4" s="1"/>
  <c r="I37" i="7"/>
  <c r="J37" i="4" s="1"/>
  <c r="I36" i="7"/>
  <c r="J36" i="4" s="1"/>
  <c r="I35" i="7"/>
  <c r="J35" i="4" s="1"/>
  <c r="I34" i="7"/>
  <c r="J34" i="4" s="1"/>
  <c r="I33" i="7"/>
  <c r="J33" i="4" s="1"/>
  <c r="I32" i="7"/>
  <c r="J32" i="4" s="1"/>
  <c r="I31" i="7"/>
  <c r="J31" i="4" s="1"/>
  <c r="I30" i="7"/>
  <c r="J30" i="4" s="1"/>
  <c r="I29" i="7"/>
  <c r="J29" i="4" s="1"/>
  <c r="I28" i="7"/>
  <c r="J28" i="4" s="1"/>
  <c r="I27" i="7"/>
  <c r="J27" i="4" s="1"/>
  <c r="I26" i="7"/>
  <c r="J26" i="4" s="1"/>
  <c r="I25" i="7"/>
  <c r="J25" i="4" s="1"/>
  <c r="I24" i="7"/>
  <c r="J24" i="4" s="1"/>
  <c r="I23" i="7"/>
  <c r="J23" i="4" s="1"/>
  <c r="I22" i="7"/>
  <c r="J22" i="4" s="1"/>
  <c r="I21" i="7"/>
  <c r="J21" i="4" s="1"/>
  <c r="I20" i="7"/>
  <c r="J20" i="4" s="1"/>
  <c r="I19" i="7"/>
  <c r="J19" i="4" s="1"/>
  <c r="I18" i="7"/>
  <c r="J18" i="4" s="1"/>
  <c r="I17" i="7"/>
  <c r="J17" i="4" s="1"/>
  <c r="I16" i="7"/>
  <c r="J16" i="4" s="1"/>
  <c r="I15" i="7"/>
  <c r="J15" i="4" s="1"/>
  <c r="I14" i="7"/>
  <c r="J14" i="4" s="1"/>
  <c r="I13" i="7"/>
  <c r="J13" i="4" s="1"/>
  <c r="I12" i="7"/>
  <c r="J12" i="4" s="1"/>
  <c r="I11" i="7"/>
  <c r="J11" i="4" s="1"/>
  <c r="I10" i="7"/>
  <c r="J10" i="4" s="1"/>
  <c r="I9" i="7"/>
  <c r="J9" i="4" s="1"/>
  <c r="I8" i="7"/>
  <c r="J8" i="4" s="1"/>
  <c r="I7" i="7"/>
  <c r="J7" i="4" s="1"/>
  <c r="I6" i="7"/>
  <c r="J6" i="4" s="1"/>
  <c r="I5" i="7"/>
  <c r="J5" i="4" s="1"/>
  <c r="I4" i="7"/>
  <c r="J4" i="4" s="1"/>
  <c r="K2" i="7"/>
  <c r="H2" i="7"/>
  <c r="F2" i="7"/>
  <c r="B2" i="7"/>
  <c r="L15" i="6"/>
  <c r="J15" i="6"/>
  <c r="K15" i="6" s="1"/>
  <c r="L14" i="6"/>
  <c r="J14" i="6"/>
  <c r="K14" i="6" s="1"/>
  <c r="L13" i="6"/>
  <c r="K13" i="6"/>
  <c r="J13" i="6"/>
  <c r="L12" i="6"/>
  <c r="J12" i="6"/>
  <c r="K12" i="6" s="1"/>
  <c r="L11" i="6"/>
  <c r="J11" i="6"/>
  <c r="K11" i="6" s="1"/>
  <c r="L10" i="6"/>
  <c r="K10" i="6"/>
  <c r="J10" i="6"/>
  <c r="L9" i="6"/>
  <c r="J9" i="6"/>
  <c r="H76" i="7"/>
  <c r="L176" i="7"/>
  <c r="H89" i="7"/>
  <c r="L11" i="7"/>
  <c r="H60" i="7"/>
  <c r="L104" i="7"/>
  <c r="H45" i="7"/>
  <c r="H58" i="7"/>
  <c r="L82" i="7"/>
  <c r="H44" i="7"/>
  <c r="L55" i="7"/>
  <c r="H91" i="7"/>
  <c r="L114" i="7"/>
  <c r="L183" i="7"/>
  <c r="L158" i="7"/>
  <c r="H84" i="7"/>
  <c r="H26" i="7"/>
  <c r="H189" i="7"/>
  <c r="H92" i="7"/>
  <c r="H121" i="7"/>
  <c r="L19" i="7"/>
  <c r="H34" i="7"/>
  <c r="H145" i="7"/>
  <c r="H177" i="7"/>
  <c r="L135" i="7"/>
  <c r="H176" i="7"/>
  <c r="H78" i="7"/>
  <c r="H59" i="7"/>
  <c r="L103" i="7"/>
  <c r="L34" i="7"/>
  <c r="H93" i="7"/>
  <c r="H79" i="7"/>
  <c r="L102" i="7"/>
  <c r="H48" i="7"/>
  <c r="L105" i="7"/>
  <c r="L149" i="7"/>
  <c r="H61" i="7"/>
  <c r="L24" i="7"/>
  <c r="L173" i="7"/>
  <c r="H82" i="7"/>
  <c r="L161" i="7"/>
  <c r="L94" i="7"/>
  <c r="H38" i="7"/>
  <c r="H139" i="7"/>
  <c r="L174" i="7"/>
  <c r="H170" i="7"/>
  <c r="H21" i="7"/>
  <c r="L84" i="7"/>
  <c r="H161" i="7"/>
  <c r="L37" i="7"/>
  <c r="L80" i="7"/>
  <c r="H162" i="7"/>
  <c r="H72" i="7"/>
  <c r="L50" i="7"/>
  <c r="L43" i="7"/>
  <c r="H56" i="7"/>
  <c r="H86" i="7"/>
  <c r="L71" i="7"/>
  <c r="L117" i="7"/>
  <c r="L8" i="7"/>
  <c r="H158" i="7"/>
  <c r="L63" i="7"/>
  <c r="L31" i="7"/>
  <c r="H66" i="7"/>
  <c r="L113" i="7"/>
  <c r="L91" i="7"/>
  <c r="H65" i="7"/>
  <c r="L106" i="7"/>
  <c r="L142" i="7"/>
  <c r="L164" i="7"/>
  <c r="L112" i="7"/>
  <c r="L179" i="7"/>
  <c r="L92" i="7"/>
  <c r="H180" i="7"/>
  <c r="L29" i="7"/>
  <c r="H22" i="7"/>
  <c r="L167" i="7"/>
  <c r="L132" i="7"/>
  <c r="L78" i="7"/>
  <c r="L73" i="7"/>
  <c r="L79" i="7"/>
  <c r="L127" i="7"/>
  <c r="H129" i="7"/>
  <c r="L88" i="7"/>
  <c r="L124" i="7"/>
  <c r="L187" i="7"/>
  <c r="H135" i="7"/>
  <c r="H159" i="7"/>
  <c r="L177" i="7"/>
  <c r="H133" i="7"/>
  <c r="H141" i="7"/>
  <c r="L77" i="7"/>
  <c r="H73" i="7"/>
  <c r="L89" i="7"/>
  <c r="L86" i="7"/>
  <c r="H12" i="7"/>
  <c r="L22" i="7"/>
  <c r="L15" i="7"/>
  <c r="L99" i="7"/>
  <c r="L141" i="7"/>
  <c r="H95" i="7"/>
  <c r="L61" i="7"/>
  <c r="L51" i="7"/>
  <c r="L151" i="7"/>
  <c r="L83" i="7"/>
  <c r="H178" i="7"/>
  <c r="H51" i="7"/>
  <c r="H6" i="7"/>
  <c r="H15" i="7"/>
  <c r="H50" i="7"/>
  <c r="L182" i="7"/>
  <c r="H175" i="7"/>
  <c r="H54" i="7"/>
  <c r="L69" i="7"/>
  <c r="L18" i="7"/>
  <c r="H156" i="7"/>
  <c r="L136" i="7"/>
  <c r="L118" i="7"/>
  <c r="H181" i="7"/>
  <c r="L41" i="7"/>
  <c r="L16" i="7"/>
  <c r="H155" i="7"/>
  <c r="H5" i="7"/>
  <c r="L133" i="7"/>
  <c r="L153" i="7"/>
  <c r="L57" i="7"/>
  <c r="L32" i="7"/>
  <c r="H36" i="7"/>
  <c r="H115" i="7"/>
  <c r="H142" i="7"/>
  <c r="H31" i="7"/>
  <c r="L45" i="7"/>
  <c r="H11" i="7"/>
  <c r="L95" i="7"/>
  <c r="L170" i="7"/>
  <c r="L67" i="7"/>
  <c r="H9" i="7"/>
  <c r="L62" i="7"/>
  <c r="L42" i="7"/>
  <c r="H117" i="7"/>
  <c r="L175" i="7"/>
  <c r="L14" i="7"/>
  <c r="H104" i="7"/>
  <c r="H47" i="7"/>
  <c r="L162" i="7"/>
  <c r="H81" i="7"/>
  <c r="L186" i="7"/>
  <c r="L49" i="7"/>
  <c r="L125" i="7"/>
  <c r="H136" i="7"/>
  <c r="L81" i="7"/>
  <c r="L52" i="7"/>
  <c r="H172" i="7"/>
  <c r="L115" i="7"/>
  <c r="L20" i="7"/>
  <c r="H100" i="7"/>
  <c r="L128" i="7"/>
  <c r="H168" i="7"/>
  <c r="L100" i="7"/>
  <c r="L56" i="7"/>
  <c r="L159" i="7"/>
  <c r="H138" i="7"/>
  <c r="L171" i="7"/>
  <c r="H109" i="7"/>
  <c r="H14" i="7"/>
  <c r="L107" i="7"/>
  <c r="L192" i="7"/>
  <c r="L137" i="7"/>
  <c r="L180" i="7"/>
  <c r="H157" i="7"/>
  <c r="L146" i="7"/>
  <c r="H35" i="7"/>
  <c r="L59" i="7"/>
  <c r="L119" i="7"/>
  <c r="L30" i="7"/>
  <c r="L189" i="7"/>
  <c r="H18" i="7"/>
  <c r="L129" i="7"/>
  <c r="L156" i="7"/>
  <c r="H107" i="7"/>
  <c r="H32" i="7"/>
  <c r="H188" i="7"/>
  <c r="L101" i="7"/>
  <c r="H110" i="7"/>
  <c r="H149" i="7"/>
  <c r="L121" i="7"/>
  <c r="H46" i="7"/>
  <c r="L157" i="7"/>
  <c r="H85" i="7"/>
  <c r="H123" i="7"/>
  <c r="L169" i="7"/>
  <c r="L190" i="7"/>
  <c r="L65" i="7"/>
  <c r="L188" i="7"/>
  <c r="L64" i="7"/>
  <c r="H126" i="7"/>
  <c r="H132" i="7"/>
  <c r="L75" i="7"/>
  <c r="L27" i="7"/>
  <c r="H17" i="7"/>
  <c r="L54" i="7"/>
  <c r="H114" i="7"/>
  <c r="H122" i="7"/>
  <c r="H52" i="7"/>
  <c r="H150" i="7"/>
  <c r="L17" i="7"/>
  <c r="L178" i="7"/>
  <c r="H151" i="7"/>
  <c r="H25" i="7"/>
  <c r="L130" i="7"/>
  <c r="H169" i="7"/>
  <c r="H24" i="7"/>
  <c r="H187" i="7"/>
  <c r="H53" i="7"/>
  <c r="H87" i="7"/>
  <c r="L155" i="7"/>
  <c r="H13" i="7"/>
  <c r="L143" i="7"/>
  <c r="H118" i="7"/>
  <c r="L47" i="7"/>
  <c r="H102" i="7"/>
  <c r="L191" i="7"/>
  <c r="L10" i="7"/>
  <c r="L138" i="7"/>
  <c r="H191" i="7"/>
  <c r="H62" i="7"/>
  <c r="H10" i="7"/>
  <c r="L185" i="7"/>
  <c r="L12" i="7"/>
  <c r="H98" i="7"/>
  <c r="L110" i="7"/>
  <c r="H128" i="7"/>
  <c r="L109" i="7"/>
  <c r="H108" i="7"/>
  <c r="H63" i="7"/>
  <c r="H37" i="7"/>
  <c r="L39" i="7"/>
  <c r="H96" i="7"/>
  <c r="H57" i="7"/>
  <c r="H160" i="7"/>
  <c r="L35" i="7"/>
  <c r="L26" i="7"/>
  <c r="L152" i="7"/>
  <c r="H23" i="7"/>
  <c r="L160" i="7"/>
  <c r="H143" i="7"/>
  <c r="L85" i="7"/>
  <c r="H80" i="7"/>
  <c r="H165" i="7"/>
  <c r="L48" i="7"/>
  <c r="H74" i="7"/>
  <c r="H146" i="7"/>
  <c r="L139" i="7"/>
  <c r="L154" i="7"/>
  <c r="H70" i="7"/>
  <c r="L120" i="7"/>
  <c r="L97" i="7"/>
  <c r="H124" i="7"/>
  <c r="L4" i="7"/>
  <c r="L23" i="7"/>
  <c r="L72" i="7"/>
  <c r="L123" i="7"/>
  <c r="H152" i="7"/>
  <c r="L150" i="7"/>
  <c r="H190" i="7"/>
  <c r="L25" i="7"/>
  <c r="H167" i="7"/>
  <c r="H148" i="7"/>
  <c r="H163" i="7"/>
  <c r="L6" i="7"/>
  <c r="H20" i="7"/>
  <c r="H27" i="7"/>
  <c r="H103" i="7"/>
  <c r="H99" i="7"/>
  <c r="H68" i="7"/>
  <c r="L7" i="7"/>
  <c r="L131" i="7"/>
  <c r="L13" i="7"/>
  <c r="H120" i="7"/>
  <c r="H134" i="7"/>
  <c r="H184" i="7"/>
  <c r="H106" i="7"/>
  <c r="H43" i="7"/>
  <c r="H30" i="7"/>
  <c r="H192" i="7"/>
  <c r="H173" i="7"/>
  <c r="H90" i="7"/>
  <c r="H40" i="7"/>
  <c r="L144" i="7"/>
  <c r="L38" i="7"/>
  <c r="H71" i="7"/>
  <c r="L90" i="7"/>
  <c r="H113" i="7"/>
  <c r="H16" i="7"/>
  <c r="H130" i="7"/>
  <c r="L148" i="7"/>
  <c r="H112" i="7"/>
  <c r="L168" i="7"/>
  <c r="H174" i="7"/>
  <c r="L28" i="7"/>
  <c r="H171" i="7"/>
  <c r="L111" i="7"/>
  <c r="H185" i="7"/>
  <c r="H49" i="7"/>
  <c r="H105" i="7"/>
  <c r="H127" i="7"/>
  <c r="H179" i="7"/>
  <c r="H42" i="7"/>
  <c r="L108" i="7"/>
  <c r="H39" i="7"/>
  <c r="H41" i="7"/>
  <c r="H67" i="7"/>
  <c r="L46" i="7"/>
  <c r="H147" i="7"/>
  <c r="H183" i="7"/>
  <c r="L33" i="7"/>
  <c r="L5" i="7"/>
  <c r="H125" i="7"/>
  <c r="L140" i="7"/>
  <c r="L74" i="7"/>
  <c r="H116" i="7"/>
  <c r="L145" i="7"/>
  <c r="H29" i="7"/>
  <c r="H77" i="7"/>
  <c r="L163" i="7"/>
  <c r="H8" i="7"/>
  <c r="L134" i="7"/>
  <c r="L36" i="7"/>
  <c r="H69" i="7"/>
  <c r="H4" i="7"/>
  <c r="L181" i="7"/>
  <c r="H131" i="7"/>
  <c r="L40" i="7"/>
  <c r="L58" i="7"/>
  <c r="H111" i="7"/>
  <c r="L96" i="7"/>
  <c r="H164" i="7"/>
  <c r="L184" i="7"/>
  <c r="L98" i="7"/>
  <c r="H182" i="7"/>
  <c r="H140" i="7"/>
  <c r="H75" i="7"/>
  <c r="H28" i="7"/>
  <c r="H88" i="7"/>
  <c r="H166" i="7"/>
  <c r="H154" i="7"/>
  <c r="H83" i="7"/>
  <c r="L60" i="7"/>
  <c r="H97" i="7"/>
  <c r="H7" i="7"/>
  <c r="L172" i="7"/>
  <c r="L44" i="7"/>
  <c r="H64" i="7"/>
  <c r="L76" i="7"/>
  <c r="L122" i="7"/>
  <c r="L126" i="7"/>
  <c r="L87" i="7"/>
  <c r="H144" i="7"/>
  <c r="L68" i="7"/>
  <c r="H186" i="7"/>
  <c r="H119" i="7"/>
  <c r="L93" i="7"/>
  <c r="H55" i="7"/>
  <c r="L147" i="7"/>
  <c r="L165" i="7"/>
  <c r="L66" i="7"/>
  <c r="H153" i="7"/>
  <c r="L166" i="7"/>
  <c r="L116" i="7"/>
  <c r="H19" i="7"/>
  <c r="L53" i="7"/>
  <c r="H101" i="7"/>
  <c r="L21" i="7"/>
  <c r="L70" i="7"/>
  <c r="L9" i="7"/>
  <c r="H94" i="7"/>
  <c r="H33" i="7"/>
  <c r="H137" i="7"/>
  <c r="K172" i="1" l="1"/>
  <c r="J36" i="6"/>
  <c r="K12" i="1"/>
  <c r="K38" i="1"/>
  <c r="N193" i="4"/>
  <c r="K128" i="1"/>
  <c r="O128" i="1" s="1"/>
  <c r="I7" i="4"/>
  <c r="J7" i="7"/>
  <c r="I11" i="4"/>
  <c r="J11" i="7"/>
  <c r="I15" i="4"/>
  <c r="J15" i="7"/>
  <c r="I19" i="4"/>
  <c r="J19" i="7"/>
  <c r="I23" i="4"/>
  <c r="J23" i="7"/>
  <c r="I27" i="4"/>
  <c r="J27" i="7"/>
  <c r="I31" i="4"/>
  <c r="J31" i="7"/>
  <c r="I35" i="4"/>
  <c r="J35" i="7"/>
  <c r="I39" i="4"/>
  <c r="J39" i="7"/>
  <c r="I43" i="4"/>
  <c r="J43" i="7"/>
  <c r="I47" i="4"/>
  <c r="J47" i="7"/>
  <c r="I51" i="4"/>
  <c r="J51" i="7"/>
  <c r="I55" i="4"/>
  <c r="J55" i="7"/>
  <c r="I59" i="4"/>
  <c r="J59" i="7"/>
  <c r="I63" i="4"/>
  <c r="J63" i="7"/>
  <c r="I67" i="4"/>
  <c r="J67" i="7"/>
  <c r="I71" i="4"/>
  <c r="J71" i="7"/>
  <c r="I75" i="4"/>
  <c r="J75" i="7"/>
  <c r="I79" i="4"/>
  <c r="J79" i="7"/>
  <c r="I83" i="4"/>
  <c r="J83" i="7"/>
  <c r="I87" i="4"/>
  <c r="J87" i="7"/>
  <c r="I91" i="4"/>
  <c r="J91" i="7"/>
  <c r="I95" i="4"/>
  <c r="J95" i="7"/>
  <c r="I99" i="4"/>
  <c r="J99" i="7"/>
  <c r="I103" i="4"/>
  <c r="J103" i="7"/>
  <c r="I107" i="4"/>
  <c r="J107" i="7"/>
  <c r="I111" i="4"/>
  <c r="J111" i="7"/>
  <c r="I115" i="4"/>
  <c r="J115" i="7"/>
  <c r="I119" i="4"/>
  <c r="J119" i="7"/>
  <c r="I123" i="4"/>
  <c r="J123" i="7"/>
  <c r="I127" i="4"/>
  <c r="J127" i="7"/>
  <c r="I131" i="4"/>
  <c r="J131" i="7"/>
  <c r="I135" i="4"/>
  <c r="J135" i="7"/>
  <c r="I139" i="4"/>
  <c r="J139" i="7"/>
  <c r="I143" i="4"/>
  <c r="J143" i="7"/>
  <c r="I147" i="4"/>
  <c r="J147" i="7"/>
  <c r="I151" i="4"/>
  <c r="J151" i="7"/>
  <c r="I155" i="4"/>
  <c r="J155" i="7"/>
  <c r="I159" i="4"/>
  <c r="J159" i="7"/>
  <c r="I163" i="4"/>
  <c r="J163" i="7"/>
  <c r="I165" i="4"/>
  <c r="J167" i="7"/>
  <c r="I6" i="4"/>
  <c r="J6" i="7"/>
  <c r="I10" i="4"/>
  <c r="J10" i="7"/>
  <c r="I14" i="4"/>
  <c r="J14" i="7"/>
  <c r="I18" i="4"/>
  <c r="J18" i="7"/>
  <c r="I22" i="4"/>
  <c r="J22" i="7"/>
  <c r="I26" i="4"/>
  <c r="J26" i="7"/>
  <c r="I30" i="4"/>
  <c r="J30" i="7"/>
  <c r="I34" i="4"/>
  <c r="J34" i="7"/>
  <c r="I38" i="4"/>
  <c r="J38" i="7"/>
  <c r="I42" i="4"/>
  <c r="J42" i="7"/>
  <c r="I46" i="4"/>
  <c r="J46" i="7"/>
  <c r="I50" i="4"/>
  <c r="J50" i="7"/>
  <c r="I54" i="4"/>
  <c r="J54" i="7"/>
  <c r="I58" i="4"/>
  <c r="J58" i="7"/>
  <c r="I62" i="4"/>
  <c r="J62" i="7"/>
  <c r="I66" i="4"/>
  <c r="J66" i="7"/>
  <c r="I70" i="4"/>
  <c r="J70" i="7"/>
  <c r="I74" i="4"/>
  <c r="J74" i="7"/>
  <c r="I78" i="4"/>
  <c r="J78" i="7"/>
  <c r="I82" i="4"/>
  <c r="J82" i="7"/>
  <c r="I86" i="4"/>
  <c r="J86" i="7"/>
  <c r="I90" i="4"/>
  <c r="J90" i="7"/>
  <c r="I94" i="4"/>
  <c r="J94" i="7"/>
  <c r="I98" i="4"/>
  <c r="J98" i="7"/>
  <c r="I102" i="4"/>
  <c r="J102" i="7"/>
  <c r="I106" i="4"/>
  <c r="J106" i="7"/>
  <c r="I110" i="4"/>
  <c r="J110" i="7"/>
  <c r="I114" i="4"/>
  <c r="J114" i="7"/>
  <c r="I118" i="4"/>
  <c r="J118" i="7"/>
  <c r="I122" i="4"/>
  <c r="J122" i="7"/>
  <c r="I126" i="4"/>
  <c r="J126" i="7"/>
  <c r="I130" i="4"/>
  <c r="J130" i="7"/>
  <c r="I134" i="4"/>
  <c r="J134" i="7"/>
  <c r="I138" i="4"/>
  <c r="J138" i="7"/>
  <c r="I142" i="4"/>
  <c r="J142" i="7"/>
  <c r="I146" i="4"/>
  <c r="J146" i="7"/>
  <c r="I150" i="4"/>
  <c r="J150" i="7"/>
  <c r="I154" i="4"/>
  <c r="J154" i="7"/>
  <c r="I158" i="4"/>
  <c r="J158" i="7"/>
  <c r="I162" i="4"/>
  <c r="J162" i="7"/>
  <c r="I167" i="4"/>
  <c r="J169" i="7"/>
  <c r="I5" i="4"/>
  <c r="J5" i="7"/>
  <c r="I9" i="4"/>
  <c r="J9" i="7"/>
  <c r="I13" i="4"/>
  <c r="J13" i="7"/>
  <c r="I17" i="4"/>
  <c r="J17" i="7"/>
  <c r="I21" i="4"/>
  <c r="J21" i="7"/>
  <c r="I25" i="4"/>
  <c r="J25" i="7"/>
  <c r="I29" i="4"/>
  <c r="J29" i="7"/>
  <c r="I33" i="4"/>
  <c r="J33" i="7"/>
  <c r="I37" i="4"/>
  <c r="J37" i="7"/>
  <c r="I41" i="4"/>
  <c r="J41" i="7"/>
  <c r="I45" i="4"/>
  <c r="J45" i="7"/>
  <c r="I49" i="4"/>
  <c r="J49" i="7"/>
  <c r="I53" i="4"/>
  <c r="J53" i="7"/>
  <c r="I57" i="4"/>
  <c r="J57" i="7"/>
  <c r="I61" i="4"/>
  <c r="J61" i="7"/>
  <c r="I65" i="4"/>
  <c r="J65" i="7"/>
  <c r="I69" i="4"/>
  <c r="J69" i="7"/>
  <c r="I73" i="4"/>
  <c r="J73" i="7"/>
  <c r="I77" i="4"/>
  <c r="J77" i="7"/>
  <c r="I81" i="4"/>
  <c r="J81" i="7"/>
  <c r="I85" i="4"/>
  <c r="J85" i="7"/>
  <c r="I89" i="4"/>
  <c r="J89" i="7"/>
  <c r="I93" i="4"/>
  <c r="J93" i="7"/>
  <c r="I97" i="4"/>
  <c r="J97" i="7"/>
  <c r="I101" i="4"/>
  <c r="J101" i="7"/>
  <c r="I105" i="4"/>
  <c r="J105" i="7"/>
  <c r="I109" i="4"/>
  <c r="J109" i="7"/>
  <c r="I113" i="4"/>
  <c r="J113" i="7"/>
  <c r="I117" i="4"/>
  <c r="J117" i="7"/>
  <c r="I121" i="4"/>
  <c r="J121" i="7"/>
  <c r="I125" i="4"/>
  <c r="J125" i="7"/>
  <c r="I129" i="4"/>
  <c r="J129" i="7"/>
  <c r="I133" i="4"/>
  <c r="J133" i="7"/>
  <c r="I137" i="4"/>
  <c r="J137" i="7"/>
  <c r="I141" i="4"/>
  <c r="J141" i="7"/>
  <c r="I145" i="4"/>
  <c r="J145" i="7"/>
  <c r="I149" i="4"/>
  <c r="J149" i="7"/>
  <c r="I153" i="4"/>
  <c r="J153" i="7"/>
  <c r="I157" i="4"/>
  <c r="J157" i="7"/>
  <c r="I161" i="4"/>
  <c r="J161" i="7"/>
  <c r="I4" i="4"/>
  <c r="J4" i="7"/>
  <c r="I8" i="4"/>
  <c r="J8" i="7"/>
  <c r="I12" i="4"/>
  <c r="J12" i="7"/>
  <c r="I16" i="4"/>
  <c r="J16" i="7"/>
  <c r="I20" i="4"/>
  <c r="J20" i="7"/>
  <c r="I24" i="4"/>
  <c r="J24" i="7"/>
  <c r="I28" i="4"/>
  <c r="J28" i="7"/>
  <c r="I32" i="4"/>
  <c r="J32" i="7"/>
  <c r="I36" i="4"/>
  <c r="J36" i="7"/>
  <c r="I40" i="4"/>
  <c r="J40" i="7"/>
  <c r="I44" i="4"/>
  <c r="J44" i="7"/>
  <c r="I48" i="4"/>
  <c r="J48" i="7"/>
  <c r="I52" i="4"/>
  <c r="J52" i="7"/>
  <c r="I56" i="4"/>
  <c r="J56" i="7"/>
  <c r="I60" i="4"/>
  <c r="J60" i="7"/>
  <c r="I64" i="4"/>
  <c r="J64" i="7"/>
  <c r="I68" i="4"/>
  <c r="J68" i="7"/>
  <c r="I72" i="4"/>
  <c r="J72" i="7"/>
  <c r="I76" i="4"/>
  <c r="J76" i="7"/>
  <c r="I80" i="4"/>
  <c r="J80" i="7"/>
  <c r="I84" i="4"/>
  <c r="J84" i="7"/>
  <c r="I88" i="4"/>
  <c r="J88" i="7"/>
  <c r="I92" i="4"/>
  <c r="J92" i="7"/>
  <c r="I96" i="4"/>
  <c r="J96" i="7"/>
  <c r="I100" i="4"/>
  <c r="J100" i="7"/>
  <c r="I104" i="4"/>
  <c r="J104" i="7"/>
  <c r="I108" i="4"/>
  <c r="J108" i="7"/>
  <c r="I112" i="4"/>
  <c r="J112" i="7"/>
  <c r="I116" i="4"/>
  <c r="J116" i="7"/>
  <c r="I120" i="4"/>
  <c r="J120" i="7"/>
  <c r="I124" i="4"/>
  <c r="J124" i="7"/>
  <c r="I128" i="4"/>
  <c r="J128" i="7"/>
  <c r="I132" i="4"/>
  <c r="J132" i="7"/>
  <c r="I136" i="4"/>
  <c r="J136" i="7"/>
  <c r="I140" i="4"/>
  <c r="J140" i="7"/>
  <c r="I144" i="4"/>
  <c r="J144" i="7"/>
  <c r="I148" i="4"/>
  <c r="J148" i="7"/>
  <c r="I152" i="4"/>
  <c r="J152" i="7"/>
  <c r="I156" i="4"/>
  <c r="J156" i="7"/>
  <c r="I160" i="4"/>
  <c r="J160" i="7"/>
  <c r="I164" i="4"/>
  <c r="J164" i="7"/>
  <c r="J165" i="7"/>
  <c r="I169" i="4"/>
  <c r="I166" i="4"/>
  <c r="J166" i="7"/>
  <c r="I170" i="4"/>
  <c r="J170" i="7"/>
  <c r="I174" i="4"/>
  <c r="J174" i="7"/>
  <c r="I178" i="4"/>
  <c r="J178" i="7"/>
  <c r="I182" i="4"/>
  <c r="J182" i="7"/>
  <c r="I186" i="4"/>
  <c r="J186" i="7"/>
  <c r="I190" i="4"/>
  <c r="J190" i="7"/>
  <c r="I173" i="4"/>
  <c r="J173" i="7"/>
  <c r="I177" i="4"/>
  <c r="J177" i="7"/>
  <c r="I181" i="4"/>
  <c r="J181" i="7"/>
  <c r="I185" i="4"/>
  <c r="J185" i="7"/>
  <c r="I189" i="4"/>
  <c r="J189" i="7"/>
  <c r="I168" i="4"/>
  <c r="J168" i="7"/>
  <c r="I172" i="4"/>
  <c r="J172" i="7"/>
  <c r="I176" i="4"/>
  <c r="J176" i="7"/>
  <c r="I180" i="4"/>
  <c r="J180" i="7"/>
  <c r="I184" i="4"/>
  <c r="J184" i="7"/>
  <c r="I188" i="4"/>
  <c r="J188" i="7"/>
  <c r="J192" i="7"/>
  <c r="I171" i="4"/>
  <c r="J171" i="7"/>
  <c r="I175" i="4"/>
  <c r="J175" i="7"/>
  <c r="I179" i="4"/>
  <c r="J179" i="7"/>
  <c r="I183" i="4"/>
  <c r="J183" i="7"/>
  <c r="I187" i="4"/>
  <c r="J187" i="7"/>
  <c r="I191" i="4"/>
  <c r="J191" i="7"/>
  <c r="I192" i="4"/>
  <c r="A1" i="1"/>
  <c r="A1" i="4"/>
  <c r="C1" i="11" s="1"/>
  <c r="K9" i="6"/>
  <c r="J172" i="1"/>
  <c r="F172" i="1"/>
  <c r="B172" i="1"/>
  <c r="L172" i="1"/>
  <c r="H172" i="1"/>
  <c r="D172" i="1"/>
  <c r="I172" i="1"/>
  <c r="A172" i="1"/>
  <c r="G172" i="1"/>
  <c r="O172" i="1"/>
  <c r="E172" i="1"/>
  <c r="C172" i="1"/>
  <c r="J128" i="1"/>
  <c r="B128" i="1"/>
  <c r="I128" i="1"/>
  <c r="A128" i="1"/>
  <c r="H128" i="1"/>
  <c r="G128" i="1"/>
  <c r="J12" i="1"/>
  <c r="I12" i="1"/>
  <c r="O12" i="1" s="1"/>
  <c r="E12" i="1"/>
  <c r="A12" i="1"/>
  <c r="L12" i="1"/>
  <c r="J38" i="1"/>
  <c r="F38" i="1"/>
  <c r="B38" i="1"/>
  <c r="O38" i="1"/>
  <c r="I38" i="1"/>
  <c r="E38" i="1"/>
  <c r="A38" i="1"/>
  <c r="L38" i="1"/>
  <c r="H38" i="1"/>
  <c r="D38" i="1"/>
  <c r="G38" i="1"/>
  <c r="C38" i="1"/>
  <c r="K16" i="1"/>
  <c r="K54" i="1"/>
  <c r="K159" i="1"/>
  <c r="K4" i="1"/>
  <c r="K70" i="1"/>
  <c r="K115" i="1"/>
  <c r="K8" i="1"/>
  <c r="K22" i="1"/>
  <c r="K86" i="1"/>
  <c r="K5" i="1"/>
  <c r="K9" i="1"/>
  <c r="K13" i="1"/>
  <c r="K17" i="1"/>
  <c r="K26" i="1"/>
  <c r="K42" i="1"/>
  <c r="K58" i="1"/>
  <c r="K74" i="1"/>
  <c r="K90" i="1"/>
  <c r="K123" i="1"/>
  <c r="K144" i="1"/>
  <c r="K6" i="1"/>
  <c r="K10" i="1"/>
  <c r="K14" i="1"/>
  <c r="K18" i="1"/>
  <c r="K30" i="1"/>
  <c r="K46" i="1"/>
  <c r="K62" i="1"/>
  <c r="K78" i="1"/>
  <c r="K99" i="1"/>
  <c r="K189" i="1"/>
  <c r="K191" i="1"/>
  <c r="K187" i="1"/>
  <c r="K183" i="1"/>
  <c r="K179" i="1"/>
  <c r="K175" i="1"/>
  <c r="K171" i="1"/>
  <c r="K167" i="1"/>
  <c r="K163" i="1"/>
  <c r="K192" i="1"/>
  <c r="K190" i="1"/>
  <c r="K185" i="1"/>
  <c r="K181" i="1"/>
  <c r="K177" i="1"/>
  <c r="K173" i="1"/>
  <c r="K169" i="1"/>
  <c r="K165" i="1"/>
  <c r="K161" i="1"/>
  <c r="K157" i="1"/>
  <c r="K186" i="1"/>
  <c r="K178" i="1"/>
  <c r="K170" i="1"/>
  <c r="K156" i="1"/>
  <c r="K154" i="1"/>
  <c r="K151" i="1"/>
  <c r="K147" i="1"/>
  <c r="K143" i="1"/>
  <c r="K139" i="1"/>
  <c r="K135" i="1"/>
  <c r="K131" i="1"/>
  <c r="K127" i="1"/>
  <c r="K184" i="1"/>
  <c r="K176" i="1"/>
  <c r="K168" i="1"/>
  <c r="K160" i="1"/>
  <c r="K158" i="1"/>
  <c r="K150" i="1"/>
  <c r="K146" i="1"/>
  <c r="K142" i="1"/>
  <c r="K138" i="1"/>
  <c r="K134" i="1"/>
  <c r="K130" i="1"/>
  <c r="K126" i="1"/>
  <c r="K122" i="1"/>
  <c r="K118" i="1"/>
  <c r="K114" i="1"/>
  <c r="K110" i="1"/>
  <c r="K106" i="1"/>
  <c r="K102" i="1"/>
  <c r="K98" i="1"/>
  <c r="K94" i="1"/>
  <c r="K182" i="1"/>
  <c r="K174" i="1"/>
  <c r="K166" i="1"/>
  <c r="K162" i="1"/>
  <c r="K155" i="1"/>
  <c r="K153" i="1"/>
  <c r="K149" i="1"/>
  <c r="K145" i="1"/>
  <c r="K141" i="1"/>
  <c r="K137" i="1"/>
  <c r="K133" i="1"/>
  <c r="K129" i="1"/>
  <c r="K125" i="1"/>
  <c r="K121" i="1"/>
  <c r="K117" i="1"/>
  <c r="K113" i="1"/>
  <c r="K109" i="1"/>
  <c r="K105" i="1"/>
  <c r="K101" i="1"/>
  <c r="K97" i="1"/>
  <c r="K164" i="1"/>
  <c r="K140" i="1"/>
  <c r="K124" i="1"/>
  <c r="K116" i="1"/>
  <c r="K108" i="1"/>
  <c r="K100" i="1"/>
  <c r="K93" i="1"/>
  <c r="K89" i="1"/>
  <c r="K85" i="1"/>
  <c r="K81" i="1"/>
  <c r="K77" i="1"/>
  <c r="K73" i="1"/>
  <c r="K69" i="1"/>
  <c r="K65" i="1"/>
  <c r="K61" i="1"/>
  <c r="K57" i="1"/>
  <c r="K53" i="1"/>
  <c r="K49" i="1"/>
  <c r="K45" i="1"/>
  <c r="K41" i="1"/>
  <c r="K37" i="1"/>
  <c r="K33" i="1"/>
  <c r="K29" i="1"/>
  <c r="K25" i="1"/>
  <c r="K21" i="1"/>
  <c r="K188" i="1"/>
  <c r="K152" i="1"/>
  <c r="K136" i="1"/>
  <c r="K119" i="1"/>
  <c r="K111" i="1"/>
  <c r="K103" i="1"/>
  <c r="K95" i="1"/>
  <c r="K92" i="1"/>
  <c r="K88" i="1"/>
  <c r="K84" i="1"/>
  <c r="K80" i="1"/>
  <c r="K76" i="1"/>
  <c r="K72" i="1"/>
  <c r="K68" i="1"/>
  <c r="K64" i="1"/>
  <c r="K60" i="1"/>
  <c r="K56" i="1"/>
  <c r="K52" i="1"/>
  <c r="K48" i="1"/>
  <c r="K44" i="1"/>
  <c r="K40" i="1"/>
  <c r="K36" i="1"/>
  <c r="K32" i="1"/>
  <c r="K28" i="1"/>
  <c r="K24" i="1"/>
  <c r="K180" i="1"/>
  <c r="K148" i="1"/>
  <c r="K132" i="1"/>
  <c r="K120" i="1"/>
  <c r="K112" i="1"/>
  <c r="K104" i="1"/>
  <c r="K96" i="1"/>
  <c r="K91" i="1"/>
  <c r="K87" i="1"/>
  <c r="K83" i="1"/>
  <c r="K79" i="1"/>
  <c r="K75" i="1"/>
  <c r="K71" i="1"/>
  <c r="K67" i="1"/>
  <c r="K63" i="1"/>
  <c r="K59" i="1"/>
  <c r="K55" i="1"/>
  <c r="K51" i="1"/>
  <c r="K47" i="1"/>
  <c r="K43" i="1"/>
  <c r="K39" i="1"/>
  <c r="K35" i="1"/>
  <c r="K31" i="1"/>
  <c r="K27" i="1"/>
  <c r="K23" i="1"/>
  <c r="K19" i="1"/>
  <c r="K7" i="1"/>
  <c r="K11" i="1"/>
  <c r="K15" i="1"/>
  <c r="K20" i="1"/>
  <c r="K34" i="1"/>
  <c r="K50" i="1"/>
  <c r="K66" i="1"/>
  <c r="K82" i="1"/>
  <c r="K107" i="1"/>
  <c r="F12" i="1" l="1"/>
  <c r="D128" i="1"/>
  <c r="E128" i="1"/>
  <c r="F128" i="1"/>
  <c r="C128" i="1"/>
  <c r="L128" i="1"/>
  <c r="O31" i="1"/>
  <c r="I31" i="1"/>
  <c r="E31" i="1"/>
  <c r="A31" i="1"/>
  <c r="L31" i="1"/>
  <c r="H31" i="1"/>
  <c r="D31" i="1"/>
  <c r="G31" i="1"/>
  <c r="C31" i="1"/>
  <c r="B31" i="1"/>
  <c r="J31" i="1"/>
  <c r="F31" i="1"/>
  <c r="O96" i="1"/>
  <c r="I96" i="1"/>
  <c r="E96" i="1"/>
  <c r="A96" i="1"/>
  <c r="L96" i="1"/>
  <c r="H96" i="1"/>
  <c r="D96" i="1"/>
  <c r="G96" i="1"/>
  <c r="F96" i="1"/>
  <c r="C96" i="1"/>
  <c r="J96" i="1"/>
  <c r="B96" i="1"/>
  <c r="J66" i="1"/>
  <c r="F66" i="1"/>
  <c r="B66" i="1"/>
  <c r="O66" i="1"/>
  <c r="I66" i="1"/>
  <c r="E66" i="1"/>
  <c r="A66" i="1"/>
  <c r="L66" i="1"/>
  <c r="H66" i="1"/>
  <c r="D66" i="1"/>
  <c r="G66" i="1"/>
  <c r="C66" i="1"/>
  <c r="I23" i="1"/>
  <c r="O23" i="1" s="1"/>
  <c r="E23" i="1"/>
  <c r="A23" i="1"/>
  <c r="L23" i="1"/>
  <c r="J23" i="1"/>
  <c r="F23" i="1"/>
  <c r="O55" i="1"/>
  <c r="I55" i="1"/>
  <c r="E55" i="1"/>
  <c r="A55" i="1"/>
  <c r="L55" i="1"/>
  <c r="H55" i="1"/>
  <c r="D55" i="1"/>
  <c r="G55" i="1"/>
  <c r="C55" i="1"/>
  <c r="J55" i="1"/>
  <c r="F55" i="1"/>
  <c r="B55" i="1"/>
  <c r="O87" i="1"/>
  <c r="I87" i="1"/>
  <c r="E87" i="1"/>
  <c r="A87" i="1"/>
  <c r="L87" i="1"/>
  <c r="H87" i="1"/>
  <c r="D87" i="1"/>
  <c r="G87" i="1"/>
  <c r="C87" i="1"/>
  <c r="J87" i="1"/>
  <c r="F87" i="1"/>
  <c r="B87" i="1"/>
  <c r="L36" i="1"/>
  <c r="J36" i="1"/>
  <c r="F36" i="1"/>
  <c r="A36" i="1"/>
  <c r="I36" i="1"/>
  <c r="O36" i="1" s="1"/>
  <c r="E36" i="1"/>
  <c r="L68" i="1"/>
  <c r="H68" i="1"/>
  <c r="D68" i="1"/>
  <c r="G68" i="1"/>
  <c r="C68" i="1"/>
  <c r="J68" i="1"/>
  <c r="F68" i="1"/>
  <c r="B68" i="1"/>
  <c r="A68" i="1"/>
  <c r="O68" i="1"/>
  <c r="I68" i="1"/>
  <c r="E68" i="1"/>
  <c r="J103" i="1"/>
  <c r="F103" i="1"/>
  <c r="B103" i="1"/>
  <c r="O103" i="1"/>
  <c r="I103" i="1"/>
  <c r="E103" i="1"/>
  <c r="A103" i="1"/>
  <c r="L103" i="1"/>
  <c r="D103" i="1"/>
  <c r="C103" i="1"/>
  <c r="H103" i="1"/>
  <c r="G103" i="1"/>
  <c r="J29" i="1"/>
  <c r="F29" i="1"/>
  <c r="I29" i="1"/>
  <c r="O29" i="1" s="1"/>
  <c r="E29" i="1"/>
  <c r="A29" i="1"/>
  <c r="L29" i="1"/>
  <c r="G45" i="1"/>
  <c r="C45" i="1"/>
  <c r="J45" i="1"/>
  <c r="F45" i="1"/>
  <c r="B45" i="1"/>
  <c r="O45" i="1"/>
  <c r="I45" i="1"/>
  <c r="E45" i="1"/>
  <c r="A45" i="1"/>
  <c r="L45" i="1"/>
  <c r="H45" i="1"/>
  <c r="D45" i="1"/>
  <c r="G77" i="1"/>
  <c r="C77" i="1"/>
  <c r="J77" i="1"/>
  <c r="F77" i="1"/>
  <c r="B77" i="1"/>
  <c r="O77" i="1"/>
  <c r="I77" i="1"/>
  <c r="E77" i="1"/>
  <c r="A77" i="1"/>
  <c r="L77" i="1"/>
  <c r="H77" i="1"/>
  <c r="D77" i="1"/>
  <c r="L101" i="1"/>
  <c r="H101" i="1"/>
  <c r="D101" i="1"/>
  <c r="G101" i="1"/>
  <c r="C101" i="1"/>
  <c r="F101" i="1"/>
  <c r="O101" i="1"/>
  <c r="E101" i="1"/>
  <c r="J101" i="1"/>
  <c r="B101" i="1"/>
  <c r="I101" i="1"/>
  <c r="A101" i="1"/>
  <c r="O133" i="1"/>
  <c r="I133" i="1"/>
  <c r="E133" i="1"/>
  <c r="A133" i="1"/>
  <c r="L133" i="1"/>
  <c r="H133" i="1"/>
  <c r="D133" i="1"/>
  <c r="G133" i="1"/>
  <c r="C133" i="1"/>
  <c r="F133" i="1"/>
  <c r="B133" i="1"/>
  <c r="J133" i="1"/>
  <c r="L166" i="1"/>
  <c r="H166" i="1"/>
  <c r="D166" i="1"/>
  <c r="J166" i="1"/>
  <c r="F166" i="1"/>
  <c r="B166" i="1"/>
  <c r="G166" i="1"/>
  <c r="O166" i="1"/>
  <c r="E166" i="1"/>
  <c r="C166" i="1"/>
  <c r="I166" i="1"/>
  <c r="A166" i="1"/>
  <c r="G114" i="1"/>
  <c r="C114" i="1"/>
  <c r="J114" i="1"/>
  <c r="F114" i="1"/>
  <c r="B114" i="1"/>
  <c r="O114" i="1"/>
  <c r="E114" i="1"/>
  <c r="L114" i="1"/>
  <c r="D114" i="1"/>
  <c r="I114" i="1"/>
  <c r="A114" i="1"/>
  <c r="H114" i="1"/>
  <c r="L146" i="1"/>
  <c r="H146" i="1"/>
  <c r="D146" i="1"/>
  <c r="G146" i="1"/>
  <c r="C146" i="1"/>
  <c r="J146" i="1"/>
  <c r="F146" i="1"/>
  <c r="B146" i="1"/>
  <c r="O146" i="1"/>
  <c r="I146" i="1"/>
  <c r="E146" i="1"/>
  <c r="A146" i="1"/>
  <c r="G131" i="1"/>
  <c r="C131" i="1"/>
  <c r="J131" i="1"/>
  <c r="F131" i="1"/>
  <c r="B131" i="1"/>
  <c r="O131" i="1"/>
  <c r="I131" i="1"/>
  <c r="E131" i="1"/>
  <c r="A131" i="1"/>
  <c r="L131" i="1"/>
  <c r="H131" i="1"/>
  <c r="D131" i="1"/>
  <c r="L170" i="1"/>
  <c r="H170" i="1"/>
  <c r="D170" i="1"/>
  <c r="J170" i="1"/>
  <c r="F170" i="1"/>
  <c r="B170" i="1"/>
  <c r="C170" i="1"/>
  <c r="I170" i="1"/>
  <c r="A170" i="1"/>
  <c r="G170" i="1"/>
  <c r="O170" i="1"/>
  <c r="E170" i="1"/>
  <c r="O177" i="1"/>
  <c r="I177" i="1"/>
  <c r="E177" i="1"/>
  <c r="A177" i="1"/>
  <c r="G177" i="1"/>
  <c r="C177" i="1"/>
  <c r="H177" i="1"/>
  <c r="F177" i="1"/>
  <c r="L177" i="1"/>
  <c r="D177" i="1"/>
  <c r="B177" i="1"/>
  <c r="J177" i="1"/>
  <c r="G175" i="1"/>
  <c r="C175" i="1"/>
  <c r="O175" i="1"/>
  <c r="I175" i="1"/>
  <c r="E175" i="1"/>
  <c r="A175" i="1"/>
  <c r="J175" i="1"/>
  <c r="B175" i="1"/>
  <c r="H175" i="1"/>
  <c r="F175" i="1"/>
  <c r="L175" i="1"/>
  <c r="D175" i="1"/>
  <c r="J62" i="1"/>
  <c r="F62" i="1"/>
  <c r="B62" i="1"/>
  <c r="O62" i="1"/>
  <c r="I62" i="1"/>
  <c r="E62" i="1"/>
  <c r="A62" i="1"/>
  <c r="L62" i="1"/>
  <c r="H62" i="1"/>
  <c r="D62" i="1"/>
  <c r="G62" i="1"/>
  <c r="C62" i="1"/>
  <c r="L14" i="1"/>
  <c r="J14" i="1"/>
  <c r="F14" i="1"/>
  <c r="I14" i="1"/>
  <c r="O14" i="1" s="1"/>
  <c r="E14" i="1"/>
  <c r="A14" i="1"/>
  <c r="J42" i="1"/>
  <c r="F42" i="1"/>
  <c r="I42" i="1"/>
  <c r="O42" i="1" s="1"/>
  <c r="E42" i="1"/>
  <c r="A42" i="1"/>
  <c r="L42" i="1"/>
  <c r="I9" i="1"/>
  <c r="O9" i="1" s="1"/>
  <c r="E9" i="1"/>
  <c r="A9" i="1"/>
  <c r="L9" i="1"/>
  <c r="J9" i="1"/>
  <c r="F9" i="1"/>
  <c r="J16" i="1"/>
  <c r="F16" i="1"/>
  <c r="I16" i="1"/>
  <c r="O16" i="1" s="1"/>
  <c r="E16" i="1"/>
  <c r="A16" i="1"/>
  <c r="L16" i="1"/>
  <c r="F180" i="4"/>
  <c r="D180" i="7"/>
  <c r="C180" i="7"/>
  <c r="C180" i="4" s="1"/>
  <c r="B180" i="7"/>
  <c r="F180" i="7"/>
  <c r="G180" i="4" s="1"/>
  <c r="A180" i="7"/>
  <c r="F189" i="4"/>
  <c r="F189" i="7"/>
  <c r="G189" i="4" s="1"/>
  <c r="A189" i="7"/>
  <c r="D189" i="7"/>
  <c r="C189" i="7"/>
  <c r="C189" i="4" s="1"/>
  <c r="B189" i="7"/>
  <c r="F173" i="4"/>
  <c r="F173" i="7"/>
  <c r="G173" i="4" s="1"/>
  <c r="A173" i="7"/>
  <c r="D173" i="7"/>
  <c r="C173" i="7"/>
  <c r="C173" i="4" s="1"/>
  <c r="B173" i="7"/>
  <c r="F178" i="4"/>
  <c r="B178" i="7"/>
  <c r="F178" i="7"/>
  <c r="G178" i="4" s="1"/>
  <c r="A178" i="7"/>
  <c r="D178" i="7"/>
  <c r="C178" i="7"/>
  <c r="C178" i="4" s="1"/>
  <c r="F160" i="4"/>
  <c r="C160" i="7"/>
  <c r="C160" i="4" s="1"/>
  <c r="B160" i="7"/>
  <c r="F160" i="7"/>
  <c r="G160" i="4" s="1"/>
  <c r="A160" i="7"/>
  <c r="D160" i="7"/>
  <c r="F144" i="4"/>
  <c r="C144" i="7"/>
  <c r="C144" i="4" s="1"/>
  <c r="B144" i="7"/>
  <c r="F144" i="7"/>
  <c r="G144" i="4" s="1"/>
  <c r="A144" i="7"/>
  <c r="D144" i="7"/>
  <c r="F128" i="4"/>
  <c r="C128" i="7"/>
  <c r="C128" i="4" s="1"/>
  <c r="B128" i="7"/>
  <c r="F128" i="7"/>
  <c r="G128" i="4" s="1"/>
  <c r="A128" i="7"/>
  <c r="D128" i="7"/>
  <c r="F112" i="4"/>
  <c r="C112" i="7"/>
  <c r="C112" i="4" s="1"/>
  <c r="B112" i="7"/>
  <c r="F112" i="7"/>
  <c r="G112" i="4" s="1"/>
  <c r="A112" i="7"/>
  <c r="D112" i="7"/>
  <c r="F96" i="4"/>
  <c r="C96" i="7"/>
  <c r="C96" i="4" s="1"/>
  <c r="B96" i="7"/>
  <c r="F96" i="7"/>
  <c r="G96" i="4" s="1"/>
  <c r="A96" i="7"/>
  <c r="D96" i="7"/>
  <c r="F80" i="4"/>
  <c r="C80" i="7"/>
  <c r="C80" i="4" s="1"/>
  <c r="B80" i="7"/>
  <c r="F80" i="7"/>
  <c r="G80" i="4" s="1"/>
  <c r="A80" i="7"/>
  <c r="D80" i="7"/>
  <c r="F64" i="4"/>
  <c r="C64" i="7"/>
  <c r="C64" i="4" s="1"/>
  <c r="B64" i="7"/>
  <c r="F64" i="7"/>
  <c r="G64" i="4" s="1"/>
  <c r="A64" i="7"/>
  <c r="D64" i="7"/>
  <c r="F48" i="4"/>
  <c r="C48" i="7"/>
  <c r="C48" i="1" s="1"/>
  <c r="B48" i="7"/>
  <c r="A48" i="7"/>
  <c r="F32" i="4"/>
  <c r="C32" i="7"/>
  <c r="C32" i="4" s="1"/>
  <c r="B32" i="7"/>
  <c r="F32" i="7"/>
  <c r="G32" i="4" s="1"/>
  <c r="A32" i="7"/>
  <c r="D32" i="7"/>
  <c r="F16" i="4"/>
  <c r="C16" i="7"/>
  <c r="B16" i="7"/>
  <c r="A16" i="7"/>
  <c r="F161" i="4"/>
  <c r="D161" i="7"/>
  <c r="C161" i="7"/>
  <c r="C161" i="4" s="1"/>
  <c r="B161" i="7"/>
  <c r="F161" i="7"/>
  <c r="G161" i="4" s="1"/>
  <c r="A161" i="7"/>
  <c r="F145" i="4"/>
  <c r="D145" i="7"/>
  <c r="C145" i="7"/>
  <c r="C145" i="4" s="1"/>
  <c r="B145" i="7"/>
  <c r="F145" i="7"/>
  <c r="G145" i="4" s="1"/>
  <c r="A145" i="7"/>
  <c r="F129" i="4"/>
  <c r="D129" i="7"/>
  <c r="C129" i="7"/>
  <c r="C129" i="4" s="1"/>
  <c r="B129" i="7"/>
  <c r="F129" i="7"/>
  <c r="G129" i="4" s="1"/>
  <c r="A129" i="7"/>
  <c r="F113" i="4"/>
  <c r="D113" i="7"/>
  <c r="C113" i="7"/>
  <c r="C113" i="4" s="1"/>
  <c r="B113" i="7"/>
  <c r="F113" i="7"/>
  <c r="G113" i="4" s="1"/>
  <c r="A113" i="7"/>
  <c r="F97" i="4"/>
  <c r="D97" i="7"/>
  <c r="C97" i="7"/>
  <c r="C97" i="4" s="1"/>
  <c r="B97" i="7"/>
  <c r="F97" i="7"/>
  <c r="G97" i="4" s="1"/>
  <c r="A97" i="7"/>
  <c r="F81" i="4"/>
  <c r="D81" i="7"/>
  <c r="C81" i="7"/>
  <c r="C81" i="4" s="1"/>
  <c r="B81" i="7"/>
  <c r="F81" i="7"/>
  <c r="G81" i="4" s="1"/>
  <c r="A81" i="7"/>
  <c r="F65" i="4"/>
  <c r="D65" i="7"/>
  <c r="C65" i="7"/>
  <c r="C65" i="4" s="1"/>
  <c r="B65" i="7"/>
  <c r="F65" i="7"/>
  <c r="G65" i="4" s="1"/>
  <c r="A65" i="7"/>
  <c r="F49" i="4"/>
  <c r="C49" i="7"/>
  <c r="B49" i="7"/>
  <c r="A49" i="7"/>
  <c r="F33" i="4"/>
  <c r="C33" i="7"/>
  <c r="B33" i="7"/>
  <c r="A33" i="7"/>
  <c r="F17" i="4"/>
  <c r="D17" i="7"/>
  <c r="C17" i="7"/>
  <c r="C17" i="4" s="1"/>
  <c r="B17" i="7"/>
  <c r="F17" i="7"/>
  <c r="G17" i="4" s="1"/>
  <c r="A17" i="7"/>
  <c r="F169" i="4"/>
  <c r="F169" i="7"/>
  <c r="G169" i="4" s="1"/>
  <c r="A169" i="7"/>
  <c r="D169" i="7"/>
  <c r="B169" i="7"/>
  <c r="C169" i="7"/>
  <c r="C169" i="4" s="1"/>
  <c r="F150" i="4"/>
  <c r="F150" i="7"/>
  <c r="G150" i="4" s="1"/>
  <c r="A150" i="7"/>
  <c r="D150" i="7"/>
  <c r="C150" i="7"/>
  <c r="C150" i="4" s="1"/>
  <c r="B150" i="7"/>
  <c r="F134" i="4"/>
  <c r="F134" i="7"/>
  <c r="G134" i="4" s="1"/>
  <c r="A134" i="7"/>
  <c r="D134" i="7"/>
  <c r="C134" i="7"/>
  <c r="C134" i="4" s="1"/>
  <c r="B134" i="7"/>
  <c r="F118" i="4"/>
  <c r="F118" i="7"/>
  <c r="G118" i="4" s="1"/>
  <c r="A118" i="7"/>
  <c r="D118" i="7"/>
  <c r="C118" i="7"/>
  <c r="C118" i="4" s="1"/>
  <c r="B118" i="7"/>
  <c r="F102" i="4"/>
  <c r="F102" i="7"/>
  <c r="G102" i="4" s="1"/>
  <c r="A102" i="7"/>
  <c r="D102" i="7"/>
  <c r="C102" i="7"/>
  <c r="C102" i="4" s="1"/>
  <c r="B102" i="7"/>
  <c r="F86" i="4"/>
  <c r="F86" i="7"/>
  <c r="G86" i="4" s="1"/>
  <c r="A86" i="7"/>
  <c r="D86" i="7"/>
  <c r="C86" i="7"/>
  <c r="C86" i="4" s="1"/>
  <c r="B86" i="7"/>
  <c r="F70" i="4"/>
  <c r="F70" i="7"/>
  <c r="G70" i="4" s="1"/>
  <c r="A70" i="7"/>
  <c r="D70" i="7"/>
  <c r="C70" i="7"/>
  <c r="C70" i="4" s="1"/>
  <c r="B70" i="7"/>
  <c r="F54" i="4"/>
  <c r="F54" i="7"/>
  <c r="G54" i="4" s="1"/>
  <c r="A54" i="7"/>
  <c r="D54" i="7"/>
  <c r="C54" i="7"/>
  <c r="C54" i="4" s="1"/>
  <c r="B54" i="7"/>
  <c r="F38" i="4"/>
  <c r="F38" i="7"/>
  <c r="G38" i="4" s="1"/>
  <c r="A38" i="7"/>
  <c r="D38" i="7"/>
  <c r="C38" i="7"/>
  <c r="C38" i="4" s="1"/>
  <c r="B38" i="7"/>
  <c r="F22" i="4"/>
  <c r="A22" i="7"/>
  <c r="C22" i="7"/>
  <c r="B22" i="7"/>
  <c r="F6" i="4"/>
  <c r="A6" i="7"/>
  <c r="C6" i="7"/>
  <c r="B6" i="7"/>
  <c r="F155" i="4"/>
  <c r="B155" i="7"/>
  <c r="F155" i="7"/>
  <c r="G155" i="4" s="1"/>
  <c r="A155" i="7"/>
  <c r="D155" i="7"/>
  <c r="C155" i="7"/>
  <c r="C155" i="4" s="1"/>
  <c r="F139" i="4"/>
  <c r="B139" i="7"/>
  <c r="F139" i="7"/>
  <c r="G139" i="4" s="1"/>
  <c r="A139" i="7"/>
  <c r="D139" i="7"/>
  <c r="C139" i="7"/>
  <c r="C139" i="4" s="1"/>
  <c r="F123" i="4"/>
  <c r="B123" i="7"/>
  <c r="F123" i="7"/>
  <c r="G123" i="4" s="1"/>
  <c r="A123" i="7"/>
  <c r="D123" i="7"/>
  <c r="C123" i="7"/>
  <c r="C123" i="4" s="1"/>
  <c r="F107" i="4"/>
  <c r="B107" i="7"/>
  <c r="F107" i="7"/>
  <c r="G107" i="4" s="1"/>
  <c r="A107" i="7"/>
  <c r="D107" i="7"/>
  <c r="C107" i="7"/>
  <c r="C107" i="4" s="1"/>
  <c r="F99" i="4"/>
  <c r="B99" i="7"/>
  <c r="F99" i="7"/>
  <c r="G99" i="4" s="1"/>
  <c r="A99" i="7"/>
  <c r="D99" i="7"/>
  <c r="C99" i="7"/>
  <c r="C99" i="4" s="1"/>
  <c r="F83" i="4"/>
  <c r="B83" i="7"/>
  <c r="F83" i="7"/>
  <c r="G83" i="4" s="1"/>
  <c r="A83" i="7"/>
  <c r="D83" i="7"/>
  <c r="C83" i="7"/>
  <c r="C83" i="4" s="1"/>
  <c r="F75" i="4"/>
  <c r="B75" i="7"/>
  <c r="F75" i="7"/>
  <c r="G75" i="4" s="1"/>
  <c r="A75" i="7"/>
  <c r="D75" i="7"/>
  <c r="C75" i="7"/>
  <c r="C75" i="4" s="1"/>
  <c r="F67" i="4"/>
  <c r="B67" i="7"/>
  <c r="F67" i="7"/>
  <c r="G67" i="4" s="1"/>
  <c r="A67" i="7"/>
  <c r="D67" i="7"/>
  <c r="C67" i="7"/>
  <c r="C67" i="4" s="1"/>
  <c r="F59" i="4"/>
  <c r="B59" i="7"/>
  <c r="F59" i="7"/>
  <c r="G59" i="4" s="1"/>
  <c r="A59" i="7"/>
  <c r="D59" i="7"/>
  <c r="C59" i="7"/>
  <c r="C59" i="4" s="1"/>
  <c r="F51" i="4"/>
  <c r="B51" i="7"/>
  <c r="A51" i="7"/>
  <c r="C51" i="7"/>
  <c r="F43" i="4"/>
  <c r="B43" i="7"/>
  <c r="A43" i="7"/>
  <c r="C43" i="7"/>
  <c r="F35" i="4"/>
  <c r="B35" i="7"/>
  <c r="A35" i="7"/>
  <c r="C35" i="7"/>
  <c r="F27" i="4"/>
  <c r="B27" i="7"/>
  <c r="A27" i="7"/>
  <c r="C27" i="7"/>
  <c r="F19" i="4"/>
  <c r="B19" i="7"/>
  <c r="A19" i="7"/>
  <c r="C19" i="7"/>
  <c r="F11" i="4"/>
  <c r="B11" i="7"/>
  <c r="F11" i="7"/>
  <c r="G11" i="4" s="1"/>
  <c r="A11" i="7"/>
  <c r="D11" i="7"/>
  <c r="C11" i="7"/>
  <c r="C11" i="4" s="1"/>
  <c r="J107" i="1"/>
  <c r="F107" i="1"/>
  <c r="B107" i="1"/>
  <c r="O107" i="1"/>
  <c r="I107" i="1"/>
  <c r="E107" i="1"/>
  <c r="A107" i="1"/>
  <c r="H107" i="1"/>
  <c r="G107" i="1"/>
  <c r="L107" i="1"/>
  <c r="D107" i="1"/>
  <c r="C107" i="1"/>
  <c r="I47" i="1"/>
  <c r="O47" i="1" s="1"/>
  <c r="E47" i="1"/>
  <c r="A47" i="1"/>
  <c r="L47" i="1"/>
  <c r="J47" i="1"/>
  <c r="F47" i="1"/>
  <c r="J132" i="1"/>
  <c r="F132" i="1"/>
  <c r="B132" i="1"/>
  <c r="O132" i="1"/>
  <c r="I132" i="1"/>
  <c r="E132" i="1"/>
  <c r="A132" i="1"/>
  <c r="L132" i="1"/>
  <c r="H132" i="1"/>
  <c r="D132" i="1"/>
  <c r="C132" i="1"/>
  <c r="G132" i="1"/>
  <c r="J15" i="1"/>
  <c r="F15" i="1"/>
  <c r="I15" i="1"/>
  <c r="O15" i="1" s="1"/>
  <c r="E15" i="1"/>
  <c r="A15" i="1"/>
  <c r="L15" i="1"/>
  <c r="O39" i="1"/>
  <c r="I39" i="1"/>
  <c r="E39" i="1"/>
  <c r="A39" i="1"/>
  <c r="L39" i="1"/>
  <c r="H39" i="1"/>
  <c r="D39" i="1"/>
  <c r="G39" i="1"/>
  <c r="C39" i="1"/>
  <c r="J39" i="1"/>
  <c r="F39" i="1"/>
  <c r="B39" i="1"/>
  <c r="O71" i="1"/>
  <c r="I71" i="1"/>
  <c r="E71" i="1"/>
  <c r="A71" i="1"/>
  <c r="L71" i="1"/>
  <c r="H71" i="1"/>
  <c r="D71" i="1"/>
  <c r="G71" i="1"/>
  <c r="C71" i="1"/>
  <c r="J71" i="1"/>
  <c r="F71" i="1"/>
  <c r="B71" i="1"/>
  <c r="O112" i="1"/>
  <c r="I112" i="1"/>
  <c r="E112" i="1"/>
  <c r="A112" i="1"/>
  <c r="L112" i="1"/>
  <c r="H112" i="1"/>
  <c r="D112" i="1"/>
  <c r="G112" i="1"/>
  <c r="F112" i="1"/>
  <c r="C112" i="1"/>
  <c r="J112" i="1"/>
  <c r="B112" i="1"/>
  <c r="J180" i="1"/>
  <c r="F180" i="1"/>
  <c r="B180" i="1"/>
  <c r="L180" i="1"/>
  <c r="H180" i="1"/>
  <c r="D180" i="1"/>
  <c r="I180" i="1"/>
  <c r="A180" i="1"/>
  <c r="G180" i="1"/>
  <c r="O180" i="1"/>
  <c r="E180" i="1"/>
  <c r="C180" i="1"/>
  <c r="L52" i="1"/>
  <c r="H52" i="1"/>
  <c r="D52" i="1"/>
  <c r="G52" i="1"/>
  <c r="C52" i="1"/>
  <c r="J52" i="1"/>
  <c r="F52" i="1"/>
  <c r="B52" i="1"/>
  <c r="A52" i="1"/>
  <c r="O52" i="1"/>
  <c r="I52" i="1"/>
  <c r="E52" i="1"/>
  <c r="L84" i="1"/>
  <c r="H84" i="1"/>
  <c r="D84" i="1"/>
  <c r="G84" i="1"/>
  <c r="C84" i="1"/>
  <c r="J84" i="1"/>
  <c r="F84" i="1"/>
  <c r="B84" i="1"/>
  <c r="A84" i="1"/>
  <c r="O84" i="1"/>
  <c r="I84" i="1"/>
  <c r="E84" i="1"/>
  <c r="J152" i="1"/>
  <c r="F152" i="1"/>
  <c r="B152" i="1"/>
  <c r="O152" i="1"/>
  <c r="I152" i="1"/>
  <c r="E152" i="1"/>
  <c r="A152" i="1"/>
  <c r="L152" i="1"/>
  <c r="H152" i="1"/>
  <c r="D152" i="1"/>
  <c r="G152" i="1"/>
  <c r="C152" i="1"/>
  <c r="G61" i="1"/>
  <c r="C61" i="1"/>
  <c r="J61" i="1"/>
  <c r="F61" i="1"/>
  <c r="B61" i="1"/>
  <c r="O61" i="1"/>
  <c r="I61" i="1"/>
  <c r="E61" i="1"/>
  <c r="A61" i="1"/>
  <c r="L61" i="1"/>
  <c r="H61" i="1"/>
  <c r="D61" i="1"/>
  <c r="G93" i="1"/>
  <c r="C93" i="1"/>
  <c r="J93" i="1"/>
  <c r="F93" i="1"/>
  <c r="B93" i="1"/>
  <c r="O93" i="1"/>
  <c r="I93" i="1"/>
  <c r="E93" i="1"/>
  <c r="A93" i="1"/>
  <c r="L93" i="1"/>
  <c r="H93" i="1"/>
  <c r="D93" i="1"/>
  <c r="O124" i="1"/>
  <c r="I124" i="1"/>
  <c r="E124" i="1"/>
  <c r="A124" i="1"/>
  <c r="L124" i="1"/>
  <c r="H124" i="1"/>
  <c r="D124" i="1"/>
  <c r="C124" i="1"/>
  <c r="J124" i="1"/>
  <c r="B124" i="1"/>
  <c r="G124" i="1"/>
  <c r="F124" i="1"/>
  <c r="L117" i="1"/>
  <c r="H117" i="1"/>
  <c r="D117" i="1"/>
  <c r="G117" i="1"/>
  <c r="C117" i="1"/>
  <c r="F117" i="1"/>
  <c r="O117" i="1"/>
  <c r="E117" i="1"/>
  <c r="J117" i="1"/>
  <c r="B117" i="1"/>
  <c r="I117" i="1"/>
  <c r="A117" i="1"/>
  <c r="O149" i="1"/>
  <c r="I149" i="1"/>
  <c r="E149" i="1"/>
  <c r="A149" i="1"/>
  <c r="L149" i="1"/>
  <c r="H149" i="1"/>
  <c r="D149" i="1"/>
  <c r="G149" i="1"/>
  <c r="C149" i="1"/>
  <c r="F149" i="1"/>
  <c r="B149" i="1"/>
  <c r="J149" i="1"/>
  <c r="G98" i="1"/>
  <c r="C98" i="1"/>
  <c r="J98" i="1"/>
  <c r="F98" i="1"/>
  <c r="B98" i="1"/>
  <c r="O98" i="1"/>
  <c r="E98" i="1"/>
  <c r="L98" i="1"/>
  <c r="D98" i="1"/>
  <c r="I98" i="1"/>
  <c r="A98" i="1"/>
  <c r="H98" i="1"/>
  <c r="L130" i="1"/>
  <c r="H130" i="1"/>
  <c r="D130" i="1"/>
  <c r="G130" i="1"/>
  <c r="C130" i="1"/>
  <c r="J130" i="1"/>
  <c r="F130" i="1"/>
  <c r="B130" i="1"/>
  <c r="O130" i="1"/>
  <c r="I130" i="1"/>
  <c r="E130" i="1"/>
  <c r="A130" i="1"/>
  <c r="J168" i="1"/>
  <c r="F168" i="1"/>
  <c r="B168" i="1"/>
  <c r="L168" i="1"/>
  <c r="H168" i="1"/>
  <c r="D168" i="1"/>
  <c r="O168" i="1"/>
  <c r="E168" i="1"/>
  <c r="C168" i="1"/>
  <c r="I168" i="1"/>
  <c r="A168" i="1"/>
  <c r="G168" i="1"/>
  <c r="G147" i="1"/>
  <c r="C147" i="1"/>
  <c r="J147" i="1"/>
  <c r="F147" i="1"/>
  <c r="B147" i="1"/>
  <c r="O147" i="1"/>
  <c r="I147" i="1"/>
  <c r="E147" i="1"/>
  <c r="A147" i="1"/>
  <c r="L147" i="1"/>
  <c r="H147" i="1"/>
  <c r="D147" i="1"/>
  <c r="G161" i="1"/>
  <c r="C161" i="1"/>
  <c r="J161" i="1"/>
  <c r="E161" i="1"/>
  <c r="I161" i="1"/>
  <c r="D161" i="1"/>
  <c r="O161" i="1"/>
  <c r="H161" i="1"/>
  <c r="B161" i="1"/>
  <c r="A161" i="1"/>
  <c r="L161" i="1"/>
  <c r="F161" i="1"/>
  <c r="L192" i="1"/>
  <c r="H192" i="1"/>
  <c r="D192" i="1"/>
  <c r="I192" i="1"/>
  <c r="C192" i="1"/>
  <c r="F192" i="1"/>
  <c r="A192" i="1"/>
  <c r="G192" i="1"/>
  <c r="E192" i="1"/>
  <c r="O192" i="1"/>
  <c r="B192" i="1"/>
  <c r="J192" i="1"/>
  <c r="O191" i="1"/>
  <c r="I191" i="1"/>
  <c r="E191" i="1"/>
  <c r="A191" i="1"/>
  <c r="F191" i="1"/>
  <c r="H191" i="1"/>
  <c r="C191" i="1"/>
  <c r="J191" i="1"/>
  <c r="G191" i="1"/>
  <c r="D191" i="1"/>
  <c r="L191" i="1"/>
  <c r="B191" i="1"/>
  <c r="J123" i="1"/>
  <c r="F123" i="1"/>
  <c r="B123" i="1"/>
  <c r="O123" i="1"/>
  <c r="I123" i="1"/>
  <c r="E123" i="1"/>
  <c r="A123" i="1"/>
  <c r="H123" i="1"/>
  <c r="G123" i="1"/>
  <c r="L123" i="1"/>
  <c r="D123" i="1"/>
  <c r="C123" i="1"/>
  <c r="F188" i="4"/>
  <c r="D188" i="7"/>
  <c r="C188" i="7"/>
  <c r="C188" i="4" s="1"/>
  <c r="B188" i="7"/>
  <c r="F188" i="7"/>
  <c r="G188" i="4" s="1"/>
  <c r="A188" i="7"/>
  <c r="F172" i="4"/>
  <c r="D172" i="7"/>
  <c r="C172" i="7"/>
  <c r="C172" i="4" s="1"/>
  <c r="B172" i="7"/>
  <c r="F172" i="7"/>
  <c r="G172" i="4" s="1"/>
  <c r="A172" i="7"/>
  <c r="F181" i="4"/>
  <c r="F181" i="7"/>
  <c r="G181" i="4" s="1"/>
  <c r="A181" i="7"/>
  <c r="D181" i="7"/>
  <c r="C181" i="7"/>
  <c r="C181" i="4" s="1"/>
  <c r="B181" i="7"/>
  <c r="F186" i="4"/>
  <c r="B186" i="7"/>
  <c r="F186" i="7"/>
  <c r="G186" i="4" s="1"/>
  <c r="A186" i="7"/>
  <c r="D186" i="7"/>
  <c r="C186" i="7"/>
  <c r="C186" i="4" s="1"/>
  <c r="F170" i="4"/>
  <c r="B170" i="7"/>
  <c r="F170" i="7"/>
  <c r="G170" i="4" s="1"/>
  <c r="A170" i="7"/>
  <c r="C170" i="7"/>
  <c r="C170" i="4" s="1"/>
  <c r="D170" i="7"/>
  <c r="F152" i="4"/>
  <c r="C152" i="7"/>
  <c r="C152" i="4" s="1"/>
  <c r="B152" i="7"/>
  <c r="F152" i="7"/>
  <c r="G152" i="4" s="1"/>
  <c r="A152" i="7"/>
  <c r="D152" i="7"/>
  <c r="F136" i="4"/>
  <c r="C136" i="7"/>
  <c r="C136" i="4" s="1"/>
  <c r="B136" i="7"/>
  <c r="F136" i="7"/>
  <c r="G136" i="4" s="1"/>
  <c r="A136" i="7"/>
  <c r="D136" i="7"/>
  <c r="F120" i="4"/>
  <c r="C120" i="7"/>
  <c r="C120" i="4" s="1"/>
  <c r="B120" i="7"/>
  <c r="F120" i="7"/>
  <c r="G120" i="4" s="1"/>
  <c r="A120" i="7"/>
  <c r="D120" i="7"/>
  <c r="F104" i="4"/>
  <c r="C104" i="7"/>
  <c r="C104" i="4" s="1"/>
  <c r="B104" i="7"/>
  <c r="F104" i="7"/>
  <c r="G104" i="4" s="1"/>
  <c r="A104" i="7"/>
  <c r="D104" i="7"/>
  <c r="F88" i="4"/>
  <c r="C88" i="7"/>
  <c r="C88" i="4" s="1"/>
  <c r="B88" i="7"/>
  <c r="F88" i="7"/>
  <c r="G88" i="4" s="1"/>
  <c r="A88" i="7"/>
  <c r="D88" i="7"/>
  <c r="F72" i="4"/>
  <c r="C72" i="7"/>
  <c r="C72" i="4" s="1"/>
  <c r="B72" i="7"/>
  <c r="F72" i="7"/>
  <c r="G72" i="4" s="1"/>
  <c r="A72" i="7"/>
  <c r="D72" i="7"/>
  <c r="F56" i="4"/>
  <c r="C56" i="7"/>
  <c r="C56" i="4" s="1"/>
  <c r="B56" i="7"/>
  <c r="F56" i="7"/>
  <c r="G56" i="4" s="1"/>
  <c r="A56" i="7"/>
  <c r="D56" i="7"/>
  <c r="F40" i="4"/>
  <c r="C40" i="7"/>
  <c r="B40" i="7"/>
  <c r="A40" i="7"/>
  <c r="F24" i="4"/>
  <c r="C24" i="7"/>
  <c r="C24" i="4" s="1"/>
  <c r="B24" i="7"/>
  <c r="F24" i="7"/>
  <c r="G24" i="4" s="1"/>
  <c r="A24" i="7"/>
  <c r="D24" i="7"/>
  <c r="F8" i="4"/>
  <c r="C8" i="7"/>
  <c r="B8" i="7"/>
  <c r="A8" i="7"/>
  <c r="F153" i="4"/>
  <c r="D153" i="7"/>
  <c r="C153" i="7"/>
  <c r="C153" i="4" s="1"/>
  <c r="B153" i="7"/>
  <c r="F153" i="7"/>
  <c r="G153" i="4" s="1"/>
  <c r="A153" i="7"/>
  <c r="F137" i="4"/>
  <c r="D137" i="7"/>
  <c r="C137" i="7"/>
  <c r="C137" i="4" s="1"/>
  <c r="B137" i="7"/>
  <c r="F137" i="7"/>
  <c r="G137" i="4" s="1"/>
  <c r="A137" i="7"/>
  <c r="F121" i="4"/>
  <c r="D121" i="7"/>
  <c r="C121" i="7"/>
  <c r="C121" i="4" s="1"/>
  <c r="B121" i="7"/>
  <c r="F121" i="7"/>
  <c r="G121" i="4" s="1"/>
  <c r="A121" i="7"/>
  <c r="F105" i="4"/>
  <c r="D105" i="7"/>
  <c r="C105" i="7"/>
  <c r="C105" i="4" s="1"/>
  <c r="B105" i="7"/>
  <c r="F105" i="7"/>
  <c r="G105" i="4" s="1"/>
  <c r="A105" i="7"/>
  <c r="F89" i="4"/>
  <c r="D89" i="7"/>
  <c r="C89" i="7"/>
  <c r="C89" i="4" s="1"/>
  <c r="B89" i="7"/>
  <c r="F89" i="7"/>
  <c r="G89" i="4" s="1"/>
  <c r="A89" i="7"/>
  <c r="F73" i="4"/>
  <c r="D73" i="7"/>
  <c r="C73" i="7"/>
  <c r="C73" i="4" s="1"/>
  <c r="B73" i="7"/>
  <c r="F73" i="7"/>
  <c r="G73" i="4" s="1"/>
  <c r="A73" i="7"/>
  <c r="F57" i="4"/>
  <c r="D57" i="7"/>
  <c r="C57" i="7"/>
  <c r="C57" i="4" s="1"/>
  <c r="B57" i="7"/>
  <c r="F57" i="7"/>
  <c r="G57" i="4" s="1"/>
  <c r="A57" i="7"/>
  <c r="F41" i="4"/>
  <c r="C41" i="7"/>
  <c r="B41" i="7"/>
  <c r="A41" i="7"/>
  <c r="F25" i="4"/>
  <c r="D25" i="7"/>
  <c r="C25" i="7"/>
  <c r="C25" i="4" s="1"/>
  <c r="B25" i="7"/>
  <c r="F25" i="7"/>
  <c r="G25" i="4" s="1"/>
  <c r="A25" i="7"/>
  <c r="F9" i="4"/>
  <c r="C9" i="7"/>
  <c r="B9" i="7"/>
  <c r="A9" i="7"/>
  <c r="F158" i="4"/>
  <c r="F158" i="7"/>
  <c r="G158" i="4" s="1"/>
  <c r="A158" i="7"/>
  <c r="D158" i="7"/>
  <c r="C158" i="7"/>
  <c r="C158" i="4" s="1"/>
  <c r="B158" i="7"/>
  <c r="F142" i="4"/>
  <c r="F142" i="7"/>
  <c r="G142" i="4" s="1"/>
  <c r="A142" i="7"/>
  <c r="D142" i="7"/>
  <c r="C142" i="7"/>
  <c r="C142" i="4" s="1"/>
  <c r="B142" i="7"/>
  <c r="F126" i="4"/>
  <c r="F126" i="7"/>
  <c r="G126" i="4" s="1"/>
  <c r="A126" i="7"/>
  <c r="D126" i="7"/>
  <c r="C126" i="7"/>
  <c r="C126" i="4" s="1"/>
  <c r="B126" i="7"/>
  <c r="F110" i="4"/>
  <c r="F110" i="7"/>
  <c r="G110" i="4" s="1"/>
  <c r="A110" i="7"/>
  <c r="D110" i="7"/>
  <c r="C110" i="7"/>
  <c r="C110" i="4" s="1"/>
  <c r="B110" i="7"/>
  <c r="F94" i="4"/>
  <c r="F94" i="7"/>
  <c r="G94" i="4" s="1"/>
  <c r="A94" i="7"/>
  <c r="D94" i="7"/>
  <c r="C94" i="7"/>
  <c r="C94" i="4" s="1"/>
  <c r="B94" i="7"/>
  <c r="F78" i="4"/>
  <c r="F78" i="7"/>
  <c r="G78" i="4" s="1"/>
  <c r="A78" i="7"/>
  <c r="D78" i="7"/>
  <c r="C78" i="7"/>
  <c r="C78" i="4" s="1"/>
  <c r="B78" i="7"/>
  <c r="F62" i="4"/>
  <c r="F62" i="7"/>
  <c r="G62" i="4" s="1"/>
  <c r="A62" i="7"/>
  <c r="D62" i="7"/>
  <c r="C62" i="7"/>
  <c r="C62" i="4" s="1"/>
  <c r="B62" i="7"/>
  <c r="F46" i="4"/>
  <c r="F46" i="7"/>
  <c r="G46" i="4" s="1"/>
  <c r="A46" i="7"/>
  <c r="D46" i="7"/>
  <c r="C46" i="7"/>
  <c r="C46" i="4" s="1"/>
  <c r="B46" i="7"/>
  <c r="F30" i="4"/>
  <c r="A30" i="7"/>
  <c r="C30" i="7"/>
  <c r="B30" i="7"/>
  <c r="F14" i="4"/>
  <c r="A14" i="7"/>
  <c r="C14" i="7"/>
  <c r="B14" i="7"/>
  <c r="F163" i="4"/>
  <c r="B163" i="7"/>
  <c r="F163" i="7"/>
  <c r="G163" i="4" s="1"/>
  <c r="A163" i="7"/>
  <c r="D163" i="7"/>
  <c r="C163" i="7"/>
  <c r="C163" i="4" s="1"/>
  <c r="F147" i="4"/>
  <c r="B147" i="7"/>
  <c r="F147" i="7"/>
  <c r="G147" i="4" s="1"/>
  <c r="A147" i="7"/>
  <c r="D147" i="7"/>
  <c r="C147" i="7"/>
  <c r="C147" i="4" s="1"/>
  <c r="F131" i="4"/>
  <c r="B131" i="7"/>
  <c r="F131" i="7"/>
  <c r="G131" i="4" s="1"/>
  <c r="A131" i="7"/>
  <c r="D131" i="7"/>
  <c r="C131" i="7"/>
  <c r="C131" i="4" s="1"/>
  <c r="F115" i="4"/>
  <c r="B115" i="7"/>
  <c r="F115" i="7"/>
  <c r="G115" i="4" s="1"/>
  <c r="A115" i="7"/>
  <c r="D115" i="7"/>
  <c r="C115" i="7"/>
  <c r="C115" i="4" s="1"/>
  <c r="F91" i="4"/>
  <c r="B91" i="7"/>
  <c r="F91" i="7"/>
  <c r="G91" i="4" s="1"/>
  <c r="A91" i="7"/>
  <c r="D91" i="7"/>
  <c r="C91" i="7"/>
  <c r="C91" i="4" s="1"/>
  <c r="J50" i="1"/>
  <c r="F50" i="1"/>
  <c r="I50" i="1"/>
  <c r="O50" i="1" s="1"/>
  <c r="E50" i="1"/>
  <c r="A50" i="1"/>
  <c r="L50" i="1"/>
  <c r="G11" i="1"/>
  <c r="C11" i="1"/>
  <c r="J11" i="1"/>
  <c r="F11" i="1"/>
  <c r="B11" i="1"/>
  <c r="O11" i="1"/>
  <c r="I11" i="1"/>
  <c r="E11" i="1"/>
  <c r="A11" i="1"/>
  <c r="D11" i="1"/>
  <c r="L11" i="1"/>
  <c r="H11" i="1"/>
  <c r="I27" i="1"/>
  <c r="O27" i="1" s="1"/>
  <c r="E27" i="1"/>
  <c r="A27" i="1"/>
  <c r="L27" i="1"/>
  <c r="F27" i="1"/>
  <c r="J27" i="1"/>
  <c r="I43" i="1"/>
  <c r="O43" i="1" s="1"/>
  <c r="E43" i="1"/>
  <c r="A43" i="1"/>
  <c r="L43" i="1"/>
  <c r="F43" i="1"/>
  <c r="J43" i="1"/>
  <c r="O59" i="1"/>
  <c r="I59" i="1"/>
  <c r="E59" i="1"/>
  <c r="A59" i="1"/>
  <c r="L59" i="1"/>
  <c r="H59" i="1"/>
  <c r="D59" i="1"/>
  <c r="G59" i="1"/>
  <c r="C59" i="1"/>
  <c r="F59" i="1"/>
  <c r="B59" i="1"/>
  <c r="J59" i="1"/>
  <c r="O75" i="1"/>
  <c r="I75" i="1"/>
  <c r="E75" i="1"/>
  <c r="A75" i="1"/>
  <c r="L75" i="1"/>
  <c r="H75" i="1"/>
  <c r="D75" i="1"/>
  <c r="G75" i="1"/>
  <c r="C75" i="1"/>
  <c r="F75" i="1"/>
  <c r="B75" i="1"/>
  <c r="J75" i="1"/>
  <c r="O91" i="1"/>
  <c r="I91" i="1"/>
  <c r="E91" i="1"/>
  <c r="A91" i="1"/>
  <c r="L91" i="1"/>
  <c r="H91" i="1"/>
  <c r="D91" i="1"/>
  <c r="G91" i="1"/>
  <c r="C91" i="1"/>
  <c r="F91" i="1"/>
  <c r="B91" i="1"/>
  <c r="J91" i="1"/>
  <c r="O120" i="1"/>
  <c r="I120" i="1"/>
  <c r="E120" i="1"/>
  <c r="A120" i="1"/>
  <c r="L120" i="1"/>
  <c r="H120" i="1"/>
  <c r="D120" i="1"/>
  <c r="G120" i="1"/>
  <c r="F120" i="1"/>
  <c r="C120" i="1"/>
  <c r="B120" i="1"/>
  <c r="J120" i="1"/>
  <c r="L24" i="1"/>
  <c r="H24" i="1"/>
  <c r="D24" i="1"/>
  <c r="G24" i="1"/>
  <c r="C24" i="1"/>
  <c r="J24" i="1"/>
  <c r="F24" i="1"/>
  <c r="B24" i="1"/>
  <c r="O24" i="1"/>
  <c r="I24" i="1"/>
  <c r="E24" i="1"/>
  <c r="A24" i="1"/>
  <c r="L40" i="1"/>
  <c r="J40" i="1"/>
  <c r="F40" i="1"/>
  <c r="I40" i="1"/>
  <c r="O40" i="1" s="1"/>
  <c r="E40" i="1"/>
  <c r="A40" i="1"/>
  <c r="L56" i="1"/>
  <c r="H56" i="1"/>
  <c r="D56" i="1"/>
  <c r="G56" i="1"/>
  <c r="C56" i="1"/>
  <c r="J56" i="1"/>
  <c r="F56" i="1"/>
  <c r="B56" i="1"/>
  <c r="O56" i="1"/>
  <c r="I56" i="1"/>
  <c r="E56" i="1"/>
  <c r="A56" i="1"/>
  <c r="L72" i="1"/>
  <c r="H72" i="1"/>
  <c r="D72" i="1"/>
  <c r="G72" i="1"/>
  <c r="C72" i="1"/>
  <c r="J72" i="1"/>
  <c r="F72" i="1"/>
  <c r="B72" i="1"/>
  <c r="O72" i="1"/>
  <c r="I72" i="1"/>
  <c r="E72" i="1"/>
  <c r="A72" i="1"/>
  <c r="L88" i="1"/>
  <c r="H88" i="1"/>
  <c r="D88" i="1"/>
  <c r="G88" i="1"/>
  <c r="C88" i="1"/>
  <c r="J88" i="1"/>
  <c r="F88" i="1"/>
  <c r="B88" i="1"/>
  <c r="O88" i="1"/>
  <c r="I88" i="1"/>
  <c r="E88" i="1"/>
  <c r="A88" i="1"/>
  <c r="J111" i="1"/>
  <c r="F111" i="1"/>
  <c r="B111" i="1"/>
  <c r="O111" i="1"/>
  <c r="I111" i="1"/>
  <c r="E111" i="1"/>
  <c r="A111" i="1"/>
  <c r="L111" i="1"/>
  <c r="D111" i="1"/>
  <c r="C111" i="1"/>
  <c r="H111" i="1"/>
  <c r="G111" i="1"/>
  <c r="J188" i="1"/>
  <c r="F188" i="1"/>
  <c r="B188" i="1"/>
  <c r="L188" i="1"/>
  <c r="H188" i="1"/>
  <c r="D188" i="1"/>
  <c r="I188" i="1"/>
  <c r="A188" i="1"/>
  <c r="G188" i="1"/>
  <c r="O188" i="1"/>
  <c r="E188" i="1"/>
  <c r="C188" i="1"/>
  <c r="J33" i="1"/>
  <c r="F33" i="1"/>
  <c r="I33" i="1"/>
  <c r="O33" i="1" s="1"/>
  <c r="E33" i="1"/>
  <c r="A33" i="1"/>
  <c r="L33" i="1"/>
  <c r="J49" i="1"/>
  <c r="F49" i="1"/>
  <c r="I49" i="1"/>
  <c r="O49" i="1" s="1"/>
  <c r="E49" i="1"/>
  <c r="A49" i="1"/>
  <c r="L49" i="1"/>
  <c r="G65" i="1"/>
  <c r="C65" i="1"/>
  <c r="J65" i="1"/>
  <c r="F65" i="1"/>
  <c r="B65" i="1"/>
  <c r="O65" i="1"/>
  <c r="I65" i="1"/>
  <c r="E65" i="1"/>
  <c r="A65" i="1"/>
  <c r="H65" i="1"/>
  <c r="D65" i="1"/>
  <c r="L65" i="1"/>
  <c r="G81" i="1"/>
  <c r="C81" i="1"/>
  <c r="J81" i="1"/>
  <c r="F81" i="1"/>
  <c r="B81" i="1"/>
  <c r="O81" i="1"/>
  <c r="I81" i="1"/>
  <c r="E81" i="1"/>
  <c r="A81" i="1"/>
  <c r="H81" i="1"/>
  <c r="D81" i="1"/>
  <c r="L81" i="1"/>
  <c r="O100" i="1"/>
  <c r="I100" i="1"/>
  <c r="E100" i="1"/>
  <c r="A100" i="1"/>
  <c r="L100" i="1"/>
  <c r="H100" i="1"/>
  <c r="D100" i="1"/>
  <c r="C100" i="1"/>
  <c r="J100" i="1"/>
  <c r="B100" i="1"/>
  <c r="G100" i="1"/>
  <c r="F100" i="1"/>
  <c r="J140" i="1"/>
  <c r="F140" i="1"/>
  <c r="B140" i="1"/>
  <c r="O140" i="1"/>
  <c r="I140" i="1"/>
  <c r="E140" i="1"/>
  <c r="A140" i="1"/>
  <c r="L140" i="1"/>
  <c r="H140" i="1"/>
  <c r="D140" i="1"/>
  <c r="G140" i="1"/>
  <c r="C140" i="1"/>
  <c r="L105" i="1"/>
  <c r="H105" i="1"/>
  <c r="D105" i="1"/>
  <c r="G105" i="1"/>
  <c r="C105" i="1"/>
  <c r="J105" i="1"/>
  <c r="B105" i="1"/>
  <c r="I105" i="1"/>
  <c r="A105" i="1"/>
  <c r="F105" i="1"/>
  <c r="E105" i="1"/>
  <c r="O105" i="1"/>
  <c r="L121" i="1"/>
  <c r="H121" i="1"/>
  <c r="D121" i="1"/>
  <c r="G121" i="1"/>
  <c r="C121" i="1"/>
  <c r="J121" i="1"/>
  <c r="B121" i="1"/>
  <c r="I121" i="1"/>
  <c r="A121" i="1"/>
  <c r="F121" i="1"/>
  <c r="O121" i="1"/>
  <c r="E121" i="1"/>
  <c r="O137" i="1"/>
  <c r="I137" i="1"/>
  <c r="E137" i="1"/>
  <c r="A137" i="1"/>
  <c r="L137" i="1"/>
  <c r="H137" i="1"/>
  <c r="D137" i="1"/>
  <c r="G137" i="1"/>
  <c r="C137" i="1"/>
  <c r="B137" i="1"/>
  <c r="J137" i="1"/>
  <c r="F137" i="1"/>
  <c r="O153" i="1"/>
  <c r="I153" i="1"/>
  <c r="E153" i="1"/>
  <c r="A153" i="1"/>
  <c r="L153" i="1"/>
  <c r="H153" i="1"/>
  <c r="D153" i="1"/>
  <c r="G153" i="1"/>
  <c r="C153" i="1"/>
  <c r="B153" i="1"/>
  <c r="J153" i="1"/>
  <c r="F153" i="1"/>
  <c r="L174" i="1"/>
  <c r="H174" i="1"/>
  <c r="D174" i="1"/>
  <c r="J174" i="1"/>
  <c r="F174" i="1"/>
  <c r="B174" i="1"/>
  <c r="G174" i="1"/>
  <c r="O174" i="1"/>
  <c r="E174" i="1"/>
  <c r="C174" i="1"/>
  <c r="I174" i="1"/>
  <c r="A174" i="1"/>
  <c r="G102" i="1"/>
  <c r="C102" i="1"/>
  <c r="J102" i="1"/>
  <c r="F102" i="1"/>
  <c r="B102" i="1"/>
  <c r="I102" i="1"/>
  <c r="A102" i="1"/>
  <c r="H102" i="1"/>
  <c r="O102" i="1"/>
  <c r="E102" i="1"/>
  <c r="L102" i="1"/>
  <c r="D102" i="1"/>
  <c r="G118" i="1"/>
  <c r="C118" i="1"/>
  <c r="J118" i="1"/>
  <c r="F118" i="1"/>
  <c r="B118" i="1"/>
  <c r="I118" i="1"/>
  <c r="A118" i="1"/>
  <c r="H118" i="1"/>
  <c r="O118" i="1"/>
  <c r="E118" i="1"/>
  <c r="L118" i="1"/>
  <c r="D118" i="1"/>
  <c r="L134" i="1"/>
  <c r="H134" i="1"/>
  <c r="D134" i="1"/>
  <c r="G134" i="1"/>
  <c r="C134" i="1"/>
  <c r="J134" i="1"/>
  <c r="F134" i="1"/>
  <c r="B134" i="1"/>
  <c r="I134" i="1"/>
  <c r="E134" i="1"/>
  <c r="A134" i="1"/>
  <c r="O134" i="1"/>
  <c r="L150" i="1"/>
  <c r="H150" i="1"/>
  <c r="D150" i="1"/>
  <c r="G150" i="1"/>
  <c r="C150" i="1"/>
  <c r="J150" i="1"/>
  <c r="F150" i="1"/>
  <c r="B150" i="1"/>
  <c r="I150" i="1"/>
  <c r="E150" i="1"/>
  <c r="A150" i="1"/>
  <c r="O150" i="1"/>
  <c r="J176" i="1"/>
  <c r="F176" i="1"/>
  <c r="B176" i="1"/>
  <c r="L176" i="1"/>
  <c r="H176" i="1"/>
  <c r="D176" i="1"/>
  <c r="O176" i="1"/>
  <c r="E176" i="1"/>
  <c r="C176" i="1"/>
  <c r="I176" i="1"/>
  <c r="A176" i="1"/>
  <c r="G176" i="1"/>
  <c r="G135" i="1"/>
  <c r="C135" i="1"/>
  <c r="J135" i="1"/>
  <c r="F135" i="1"/>
  <c r="B135" i="1"/>
  <c r="O135" i="1"/>
  <c r="I135" i="1"/>
  <c r="E135" i="1"/>
  <c r="A135" i="1"/>
  <c r="L135" i="1"/>
  <c r="H135" i="1"/>
  <c r="D135" i="1"/>
  <c r="G151" i="1"/>
  <c r="C151" i="1"/>
  <c r="J151" i="1"/>
  <c r="F151" i="1"/>
  <c r="B151" i="1"/>
  <c r="O151" i="1"/>
  <c r="I151" i="1"/>
  <c r="E151" i="1"/>
  <c r="A151" i="1"/>
  <c r="L151" i="1"/>
  <c r="H151" i="1"/>
  <c r="D151" i="1"/>
  <c r="L178" i="1"/>
  <c r="H178" i="1"/>
  <c r="D178" i="1"/>
  <c r="J178" i="1"/>
  <c r="F178" i="1"/>
  <c r="B178" i="1"/>
  <c r="C178" i="1"/>
  <c r="I178" i="1"/>
  <c r="A178" i="1"/>
  <c r="G178" i="1"/>
  <c r="O178" i="1"/>
  <c r="E178" i="1"/>
  <c r="O165" i="1"/>
  <c r="I165" i="1"/>
  <c r="E165" i="1"/>
  <c r="A165" i="1"/>
  <c r="G165" i="1"/>
  <c r="C165" i="1"/>
  <c r="L165" i="1"/>
  <c r="D165" i="1"/>
  <c r="J165" i="1"/>
  <c r="B165" i="1"/>
  <c r="H165" i="1"/>
  <c r="F165" i="1"/>
  <c r="O181" i="1"/>
  <c r="I181" i="1"/>
  <c r="E181" i="1"/>
  <c r="A181" i="1"/>
  <c r="G181" i="1"/>
  <c r="C181" i="1"/>
  <c r="L181" i="1"/>
  <c r="D181" i="1"/>
  <c r="J181" i="1"/>
  <c r="B181" i="1"/>
  <c r="H181" i="1"/>
  <c r="F181" i="1"/>
  <c r="G163" i="1"/>
  <c r="O163" i="1"/>
  <c r="I163" i="1"/>
  <c r="E163" i="1"/>
  <c r="A163" i="1"/>
  <c r="F163" i="1"/>
  <c r="L163" i="1"/>
  <c r="D163" i="1"/>
  <c r="J163" i="1"/>
  <c r="C163" i="1"/>
  <c r="H163" i="1"/>
  <c r="B163" i="1"/>
  <c r="G179" i="1"/>
  <c r="C179" i="1"/>
  <c r="O179" i="1"/>
  <c r="I179" i="1"/>
  <c r="E179" i="1"/>
  <c r="A179" i="1"/>
  <c r="F179" i="1"/>
  <c r="L179" i="1"/>
  <c r="D179" i="1"/>
  <c r="J179" i="1"/>
  <c r="B179" i="1"/>
  <c r="H179" i="1"/>
  <c r="G189" i="1"/>
  <c r="J189" i="1"/>
  <c r="E189" i="1"/>
  <c r="A189" i="1"/>
  <c r="O189" i="1"/>
  <c r="H189" i="1"/>
  <c r="C189" i="1"/>
  <c r="D189" i="1"/>
  <c r="L189" i="1"/>
  <c r="B189" i="1"/>
  <c r="I189" i="1"/>
  <c r="F189" i="1"/>
  <c r="J46" i="1"/>
  <c r="F46" i="1"/>
  <c r="B46" i="1"/>
  <c r="O46" i="1"/>
  <c r="I46" i="1"/>
  <c r="E46" i="1"/>
  <c r="A46" i="1"/>
  <c r="L46" i="1"/>
  <c r="H46" i="1"/>
  <c r="D46" i="1"/>
  <c r="G46" i="1"/>
  <c r="C46" i="1"/>
  <c r="L10" i="1"/>
  <c r="H10" i="1"/>
  <c r="D10" i="1"/>
  <c r="G10" i="1"/>
  <c r="C10" i="1"/>
  <c r="J10" i="1"/>
  <c r="F10" i="1"/>
  <c r="B10" i="1"/>
  <c r="A10" i="1"/>
  <c r="O10" i="1"/>
  <c r="I10" i="1"/>
  <c r="E10" i="1"/>
  <c r="J90" i="1"/>
  <c r="F90" i="1"/>
  <c r="B90" i="1"/>
  <c r="O90" i="1"/>
  <c r="I90" i="1"/>
  <c r="E90" i="1"/>
  <c r="A90" i="1"/>
  <c r="L90" i="1"/>
  <c r="H90" i="1"/>
  <c r="D90" i="1"/>
  <c r="C90" i="1"/>
  <c r="G90" i="1"/>
  <c r="J26" i="1"/>
  <c r="F26" i="1"/>
  <c r="I26" i="1"/>
  <c r="O26" i="1" s="1"/>
  <c r="E26" i="1"/>
  <c r="A26" i="1"/>
  <c r="L26" i="1"/>
  <c r="I5" i="1"/>
  <c r="E5" i="1"/>
  <c r="A5" i="1"/>
  <c r="L5" i="1"/>
  <c r="J5" i="1"/>
  <c r="F5" i="1"/>
  <c r="J8" i="1"/>
  <c r="F8" i="1"/>
  <c r="I8" i="1"/>
  <c r="O8" i="1" s="1"/>
  <c r="E8" i="1"/>
  <c r="A8" i="1"/>
  <c r="L8" i="1"/>
  <c r="K193" i="1"/>
  <c r="C194" i="1" s="1"/>
  <c r="J4" i="1"/>
  <c r="F4" i="1"/>
  <c r="B4" i="1"/>
  <c r="O4" i="1"/>
  <c r="I4" i="1"/>
  <c r="E4" i="1"/>
  <c r="A4" i="1"/>
  <c r="L4" i="1"/>
  <c r="H4" i="1"/>
  <c r="D4" i="1"/>
  <c r="G4" i="1"/>
  <c r="C4" i="1"/>
  <c r="F187" i="4"/>
  <c r="C187" i="7"/>
  <c r="C187" i="4" s="1"/>
  <c r="B187" i="7"/>
  <c r="F187" i="7"/>
  <c r="G187" i="4" s="1"/>
  <c r="A187" i="7"/>
  <c r="D187" i="7"/>
  <c r="F179" i="4"/>
  <c r="C179" i="7"/>
  <c r="C179" i="4" s="1"/>
  <c r="B179" i="7"/>
  <c r="F179" i="7"/>
  <c r="G179" i="4" s="1"/>
  <c r="A179" i="7"/>
  <c r="D179" i="7"/>
  <c r="F171" i="4"/>
  <c r="C171" i="7"/>
  <c r="C171" i="4" s="1"/>
  <c r="B171" i="7"/>
  <c r="F171" i="7"/>
  <c r="G171" i="4" s="1"/>
  <c r="A171" i="7"/>
  <c r="D171" i="7"/>
  <c r="F165" i="4"/>
  <c r="B165" i="7"/>
  <c r="F165" i="7"/>
  <c r="G165" i="4" s="1"/>
  <c r="D165" i="7"/>
  <c r="C165" i="7"/>
  <c r="C165" i="4" s="1"/>
  <c r="A165" i="7"/>
  <c r="J7" i="1"/>
  <c r="F7" i="1"/>
  <c r="I7" i="1"/>
  <c r="O7" i="1" s="1"/>
  <c r="E7" i="1"/>
  <c r="A7" i="1"/>
  <c r="L7" i="1"/>
  <c r="O79" i="1"/>
  <c r="I79" i="1"/>
  <c r="E79" i="1"/>
  <c r="A79" i="1"/>
  <c r="L79" i="1"/>
  <c r="H79" i="1"/>
  <c r="D79" i="1"/>
  <c r="G79" i="1"/>
  <c r="C79" i="1"/>
  <c r="B79" i="1"/>
  <c r="J79" i="1"/>
  <c r="F79" i="1"/>
  <c r="L44" i="1"/>
  <c r="J44" i="1"/>
  <c r="F44" i="1"/>
  <c r="I44" i="1"/>
  <c r="O44" i="1" s="1"/>
  <c r="E44" i="1"/>
  <c r="A44" i="1"/>
  <c r="L76" i="1"/>
  <c r="H76" i="1"/>
  <c r="D76" i="1"/>
  <c r="G76" i="1"/>
  <c r="C76" i="1"/>
  <c r="J76" i="1"/>
  <c r="F76" i="1"/>
  <c r="B76" i="1"/>
  <c r="I76" i="1"/>
  <c r="E76" i="1"/>
  <c r="A76" i="1"/>
  <c r="O76" i="1"/>
  <c r="J119" i="1"/>
  <c r="F119" i="1"/>
  <c r="B119" i="1"/>
  <c r="O119" i="1"/>
  <c r="I119" i="1"/>
  <c r="E119" i="1"/>
  <c r="A119" i="1"/>
  <c r="L119" i="1"/>
  <c r="D119" i="1"/>
  <c r="C119" i="1"/>
  <c r="H119" i="1"/>
  <c r="G119" i="1"/>
  <c r="J37" i="1"/>
  <c r="F37" i="1"/>
  <c r="I37" i="1"/>
  <c r="O37" i="1" s="1"/>
  <c r="E37" i="1"/>
  <c r="A37" i="1"/>
  <c r="L37" i="1"/>
  <c r="G69" i="1"/>
  <c r="C69" i="1"/>
  <c r="J69" i="1"/>
  <c r="F69" i="1"/>
  <c r="B69" i="1"/>
  <c r="O69" i="1"/>
  <c r="I69" i="1"/>
  <c r="E69" i="1"/>
  <c r="A69" i="1"/>
  <c r="D69" i="1"/>
  <c r="L69" i="1"/>
  <c r="H69" i="1"/>
  <c r="O108" i="1"/>
  <c r="I108" i="1"/>
  <c r="E108" i="1"/>
  <c r="A108" i="1"/>
  <c r="L108" i="1"/>
  <c r="H108" i="1"/>
  <c r="D108" i="1"/>
  <c r="C108" i="1"/>
  <c r="J108" i="1"/>
  <c r="B108" i="1"/>
  <c r="G108" i="1"/>
  <c r="F108" i="1"/>
  <c r="J164" i="1"/>
  <c r="F164" i="1"/>
  <c r="B164" i="1"/>
  <c r="L164" i="1"/>
  <c r="H164" i="1"/>
  <c r="D164" i="1"/>
  <c r="I164" i="1"/>
  <c r="A164" i="1"/>
  <c r="G164" i="1"/>
  <c r="O164" i="1"/>
  <c r="E164" i="1"/>
  <c r="C164" i="1"/>
  <c r="L125" i="1"/>
  <c r="H125" i="1"/>
  <c r="D125" i="1"/>
  <c r="G125" i="1"/>
  <c r="C125" i="1"/>
  <c r="F125" i="1"/>
  <c r="O125" i="1"/>
  <c r="E125" i="1"/>
  <c r="J125" i="1"/>
  <c r="B125" i="1"/>
  <c r="A125" i="1"/>
  <c r="I125" i="1"/>
  <c r="O155" i="1"/>
  <c r="I155" i="1"/>
  <c r="E155" i="1"/>
  <c r="A155" i="1"/>
  <c r="H155" i="1"/>
  <c r="C155" i="1"/>
  <c r="L155" i="1"/>
  <c r="G155" i="1"/>
  <c r="B155" i="1"/>
  <c r="F155" i="1"/>
  <c r="J155" i="1"/>
  <c r="D155" i="1"/>
  <c r="G106" i="1"/>
  <c r="C106" i="1"/>
  <c r="J106" i="1"/>
  <c r="F106" i="1"/>
  <c r="B106" i="1"/>
  <c r="O106" i="1"/>
  <c r="E106" i="1"/>
  <c r="L106" i="1"/>
  <c r="D106" i="1"/>
  <c r="I106" i="1"/>
  <c r="A106" i="1"/>
  <c r="H106" i="1"/>
  <c r="L138" i="1"/>
  <c r="H138" i="1"/>
  <c r="D138" i="1"/>
  <c r="G138" i="1"/>
  <c r="C138" i="1"/>
  <c r="J138" i="1"/>
  <c r="F138" i="1"/>
  <c r="B138" i="1"/>
  <c r="E138" i="1"/>
  <c r="A138" i="1"/>
  <c r="O138" i="1"/>
  <c r="I138" i="1"/>
  <c r="J184" i="1"/>
  <c r="F184" i="1"/>
  <c r="B184" i="1"/>
  <c r="L184" i="1"/>
  <c r="H184" i="1"/>
  <c r="D184" i="1"/>
  <c r="O184" i="1"/>
  <c r="E184" i="1"/>
  <c r="C184" i="1"/>
  <c r="I184" i="1"/>
  <c r="A184" i="1"/>
  <c r="G184" i="1"/>
  <c r="J154" i="1"/>
  <c r="F154" i="1"/>
  <c r="B154" i="1"/>
  <c r="E154" i="1"/>
  <c r="I154" i="1"/>
  <c r="D154" i="1"/>
  <c r="O154" i="1"/>
  <c r="H154" i="1"/>
  <c r="C154" i="1"/>
  <c r="G154" i="1"/>
  <c r="A154" i="1"/>
  <c r="L154" i="1"/>
  <c r="O169" i="1"/>
  <c r="I169" i="1"/>
  <c r="E169" i="1"/>
  <c r="A169" i="1"/>
  <c r="G169" i="1"/>
  <c r="C169" i="1"/>
  <c r="H169" i="1"/>
  <c r="F169" i="1"/>
  <c r="L169" i="1"/>
  <c r="D169" i="1"/>
  <c r="J169" i="1"/>
  <c r="B169" i="1"/>
  <c r="G167" i="1"/>
  <c r="C167" i="1"/>
  <c r="O167" i="1"/>
  <c r="I167" i="1"/>
  <c r="E167" i="1"/>
  <c r="A167" i="1"/>
  <c r="J167" i="1"/>
  <c r="B167" i="1"/>
  <c r="H167" i="1"/>
  <c r="F167" i="1"/>
  <c r="D167" i="1"/>
  <c r="L167" i="1"/>
  <c r="J30" i="1"/>
  <c r="F30" i="1"/>
  <c r="I30" i="1"/>
  <c r="O30" i="1" s="1"/>
  <c r="E30" i="1"/>
  <c r="A30" i="1"/>
  <c r="L30" i="1"/>
  <c r="F184" i="4"/>
  <c r="D184" i="7"/>
  <c r="C184" i="7"/>
  <c r="C184" i="4" s="1"/>
  <c r="B184" i="7"/>
  <c r="F184" i="7"/>
  <c r="G184" i="4" s="1"/>
  <c r="A184" i="7"/>
  <c r="F168" i="4"/>
  <c r="C168" i="7"/>
  <c r="C168" i="4" s="1"/>
  <c r="F168" i="7"/>
  <c r="G168" i="4" s="1"/>
  <c r="A168" i="7"/>
  <c r="D168" i="7"/>
  <c r="B168" i="7"/>
  <c r="F177" i="4"/>
  <c r="F177" i="7"/>
  <c r="G177" i="4" s="1"/>
  <c r="A177" i="7"/>
  <c r="D177" i="7"/>
  <c r="C177" i="7"/>
  <c r="C177" i="4" s="1"/>
  <c r="B177" i="7"/>
  <c r="F182" i="4"/>
  <c r="B182" i="7"/>
  <c r="F182" i="7"/>
  <c r="G182" i="4" s="1"/>
  <c r="A182" i="7"/>
  <c r="D182" i="7"/>
  <c r="C182" i="7"/>
  <c r="C182" i="4" s="1"/>
  <c r="F166" i="4"/>
  <c r="C166" i="7"/>
  <c r="C166" i="4" s="1"/>
  <c r="F166" i="7"/>
  <c r="G166" i="4" s="1"/>
  <c r="D166" i="7"/>
  <c r="B166" i="7"/>
  <c r="A166" i="7"/>
  <c r="F156" i="4"/>
  <c r="C156" i="7"/>
  <c r="C156" i="4" s="1"/>
  <c r="B156" i="7"/>
  <c r="F156" i="7"/>
  <c r="G156" i="4" s="1"/>
  <c r="A156" i="7"/>
  <c r="D156" i="7"/>
  <c r="F140" i="4"/>
  <c r="C140" i="7"/>
  <c r="C140" i="4" s="1"/>
  <c r="B140" i="7"/>
  <c r="F140" i="7"/>
  <c r="G140" i="4" s="1"/>
  <c r="A140" i="7"/>
  <c r="D140" i="7"/>
  <c r="F124" i="4"/>
  <c r="C124" i="7"/>
  <c r="C124" i="4" s="1"/>
  <c r="B124" i="7"/>
  <c r="F124" i="7"/>
  <c r="G124" i="4" s="1"/>
  <c r="A124" i="7"/>
  <c r="D124" i="7"/>
  <c r="F108" i="4"/>
  <c r="C108" i="7"/>
  <c r="C108" i="4" s="1"/>
  <c r="B108" i="7"/>
  <c r="F108" i="7"/>
  <c r="G108" i="4" s="1"/>
  <c r="A108" i="7"/>
  <c r="D108" i="7"/>
  <c r="F92" i="4"/>
  <c r="C92" i="7"/>
  <c r="C92" i="4" s="1"/>
  <c r="B92" i="7"/>
  <c r="F92" i="7"/>
  <c r="G92" i="4" s="1"/>
  <c r="A92" i="7"/>
  <c r="D92" i="7"/>
  <c r="F76" i="4"/>
  <c r="C76" i="7"/>
  <c r="C76" i="4" s="1"/>
  <c r="B76" i="7"/>
  <c r="F76" i="7"/>
  <c r="G76" i="4" s="1"/>
  <c r="A76" i="7"/>
  <c r="D76" i="7"/>
  <c r="F60" i="4"/>
  <c r="C60" i="7"/>
  <c r="C60" i="4" s="1"/>
  <c r="B60" i="7"/>
  <c r="F60" i="7"/>
  <c r="G60" i="4" s="1"/>
  <c r="A60" i="7"/>
  <c r="D60" i="7"/>
  <c r="F44" i="4"/>
  <c r="C44" i="7"/>
  <c r="B44" i="7"/>
  <c r="A44" i="7"/>
  <c r="F28" i="4"/>
  <c r="C28" i="7"/>
  <c r="B28" i="7"/>
  <c r="A28" i="7"/>
  <c r="F12" i="4"/>
  <c r="C12" i="7"/>
  <c r="B12" i="7"/>
  <c r="A12" i="7"/>
  <c r="F157" i="4"/>
  <c r="D157" i="7"/>
  <c r="C157" i="7"/>
  <c r="C157" i="4" s="1"/>
  <c r="B157" i="7"/>
  <c r="F157" i="7"/>
  <c r="G157" i="4" s="1"/>
  <c r="A157" i="7"/>
  <c r="F141" i="4"/>
  <c r="D141" i="7"/>
  <c r="C141" i="7"/>
  <c r="C141" i="4" s="1"/>
  <c r="B141" i="7"/>
  <c r="F141" i="7"/>
  <c r="G141" i="4" s="1"/>
  <c r="A141" i="7"/>
  <c r="F125" i="4"/>
  <c r="D125" i="7"/>
  <c r="C125" i="7"/>
  <c r="C125" i="4" s="1"/>
  <c r="B125" i="7"/>
  <c r="F125" i="7"/>
  <c r="G125" i="4" s="1"/>
  <c r="A125" i="7"/>
  <c r="F109" i="4"/>
  <c r="D109" i="7"/>
  <c r="C109" i="7"/>
  <c r="C109" i="4" s="1"/>
  <c r="B109" i="7"/>
  <c r="F109" i="7"/>
  <c r="G109" i="4" s="1"/>
  <c r="A109" i="7"/>
  <c r="F93" i="4"/>
  <c r="D93" i="7"/>
  <c r="C93" i="7"/>
  <c r="C93" i="4" s="1"/>
  <c r="B93" i="7"/>
  <c r="F93" i="7"/>
  <c r="G93" i="4" s="1"/>
  <c r="A93" i="7"/>
  <c r="F77" i="4"/>
  <c r="D77" i="7"/>
  <c r="C77" i="7"/>
  <c r="C77" i="4" s="1"/>
  <c r="B77" i="7"/>
  <c r="F77" i="7"/>
  <c r="G77" i="4" s="1"/>
  <c r="A77" i="7"/>
  <c r="F61" i="4"/>
  <c r="D61" i="7"/>
  <c r="C61" i="7"/>
  <c r="C61" i="4" s="1"/>
  <c r="B61" i="7"/>
  <c r="F61" i="7"/>
  <c r="G61" i="4" s="1"/>
  <c r="A61" i="7"/>
  <c r="F45" i="4"/>
  <c r="D45" i="7"/>
  <c r="C45" i="7"/>
  <c r="C45" i="4" s="1"/>
  <c r="B45" i="7"/>
  <c r="F45" i="7"/>
  <c r="G45" i="4" s="1"/>
  <c r="A45" i="7"/>
  <c r="F29" i="4"/>
  <c r="C29" i="7"/>
  <c r="B29" i="7"/>
  <c r="A29" i="7"/>
  <c r="F13" i="4"/>
  <c r="C13" i="7"/>
  <c r="B13" i="7"/>
  <c r="A13" i="7"/>
  <c r="F162" i="4"/>
  <c r="F162" i="7"/>
  <c r="G162" i="4" s="1"/>
  <c r="A162" i="7"/>
  <c r="D162" i="7"/>
  <c r="C162" i="7"/>
  <c r="C162" i="4" s="1"/>
  <c r="B162" i="7"/>
  <c r="F146" i="4"/>
  <c r="F146" i="7"/>
  <c r="G146" i="4" s="1"/>
  <c r="A146" i="7"/>
  <c r="D146" i="7"/>
  <c r="C146" i="7"/>
  <c r="C146" i="4" s="1"/>
  <c r="B146" i="7"/>
  <c r="F130" i="4"/>
  <c r="F130" i="7"/>
  <c r="G130" i="4" s="1"/>
  <c r="A130" i="7"/>
  <c r="D130" i="7"/>
  <c r="C130" i="7"/>
  <c r="C130" i="4" s="1"/>
  <c r="B130" i="7"/>
  <c r="F114" i="4"/>
  <c r="F114" i="7"/>
  <c r="G114" i="4" s="1"/>
  <c r="A114" i="7"/>
  <c r="D114" i="7"/>
  <c r="C114" i="7"/>
  <c r="C114" i="4" s="1"/>
  <c r="B114" i="7"/>
  <c r="F98" i="4"/>
  <c r="F98" i="7"/>
  <c r="G98" i="4" s="1"/>
  <c r="A98" i="7"/>
  <c r="D98" i="7"/>
  <c r="C98" i="7"/>
  <c r="C98" i="4" s="1"/>
  <c r="B98" i="7"/>
  <c r="F82" i="4"/>
  <c r="F82" i="7"/>
  <c r="G82" i="4" s="1"/>
  <c r="A82" i="7"/>
  <c r="D82" i="7"/>
  <c r="C82" i="7"/>
  <c r="C82" i="4" s="1"/>
  <c r="B82" i="7"/>
  <c r="F66" i="4"/>
  <c r="F66" i="7"/>
  <c r="G66" i="4" s="1"/>
  <c r="A66" i="7"/>
  <c r="D66" i="7"/>
  <c r="C66" i="7"/>
  <c r="C66" i="4" s="1"/>
  <c r="B66" i="7"/>
  <c r="F50" i="4"/>
  <c r="A50" i="7"/>
  <c r="C50" i="7"/>
  <c r="B50" i="7"/>
  <c r="F34" i="4"/>
  <c r="A34" i="7"/>
  <c r="C34" i="7"/>
  <c r="C34" i="1" s="1"/>
  <c r="B34" i="7"/>
  <c r="F18" i="4"/>
  <c r="F18" i="7"/>
  <c r="G18" i="4" s="1"/>
  <c r="A18" i="7"/>
  <c r="D18" i="7"/>
  <c r="C18" i="7"/>
  <c r="C18" i="4" s="1"/>
  <c r="B18" i="7"/>
  <c r="F167" i="4"/>
  <c r="D167" i="7"/>
  <c r="F167" i="7"/>
  <c r="G167" i="4" s="1"/>
  <c r="C167" i="7"/>
  <c r="C167" i="4" s="1"/>
  <c r="B167" i="7"/>
  <c r="A167" i="7"/>
  <c r="F151" i="4"/>
  <c r="B151" i="7"/>
  <c r="F151" i="7"/>
  <c r="G151" i="4" s="1"/>
  <c r="A151" i="7"/>
  <c r="D151" i="7"/>
  <c r="C151" i="7"/>
  <c r="C151" i="4" s="1"/>
  <c r="F135" i="4"/>
  <c r="B135" i="7"/>
  <c r="F135" i="7"/>
  <c r="G135" i="4" s="1"/>
  <c r="A135" i="7"/>
  <c r="D135" i="7"/>
  <c r="C135" i="7"/>
  <c r="C135" i="4" s="1"/>
  <c r="F119" i="4"/>
  <c r="B119" i="7"/>
  <c r="F119" i="7"/>
  <c r="G119" i="4" s="1"/>
  <c r="A119" i="7"/>
  <c r="D119" i="7"/>
  <c r="C119" i="7"/>
  <c r="C119" i="4" s="1"/>
  <c r="F103" i="4"/>
  <c r="B103" i="7"/>
  <c r="F103" i="7"/>
  <c r="G103" i="4" s="1"/>
  <c r="A103" i="7"/>
  <c r="D103" i="7"/>
  <c r="C103" i="7"/>
  <c r="C103" i="4" s="1"/>
  <c r="F95" i="4"/>
  <c r="B95" i="7"/>
  <c r="F95" i="7"/>
  <c r="G95" i="4" s="1"/>
  <c r="A95" i="7"/>
  <c r="D95" i="7"/>
  <c r="C95" i="7"/>
  <c r="C95" i="4" s="1"/>
  <c r="F79" i="4"/>
  <c r="B79" i="7"/>
  <c r="F79" i="7"/>
  <c r="G79" i="4" s="1"/>
  <c r="A79" i="7"/>
  <c r="D79" i="7"/>
  <c r="C79" i="7"/>
  <c r="C79" i="4" s="1"/>
  <c r="F63" i="4"/>
  <c r="B63" i="7"/>
  <c r="F63" i="7"/>
  <c r="G63" i="4" s="1"/>
  <c r="A63" i="7"/>
  <c r="D63" i="7"/>
  <c r="C63" i="7"/>
  <c r="C63" i="4" s="1"/>
  <c r="F55" i="4"/>
  <c r="B55" i="7"/>
  <c r="F55" i="7"/>
  <c r="G55" i="4" s="1"/>
  <c r="A55" i="7"/>
  <c r="D55" i="7"/>
  <c r="C55" i="7"/>
  <c r="C55" i="4" s="1"/>
  <c r="F47" i="4"/>
  <c r="B47" i="7"/>
  <c r="A47" i="7"/>
  <c r="C47" i="7"/>
  <c r="F39" i="4"/>
  <c r="B39" i="7"/>
  <c r="F39" i="7"/>
  <c r="G39" i="4" s="1"/>
  <c r="A39" i="7"/>
  <c r="D39" i="7"/>
  <c r="C39" i="7"/>
  <c r="C39" i="4" s="1"/>
  <c r="F31" i="4"/>
  <c r="B31" i="7"/>
  <c r="F31" i="7"/>
  <c r="G31" i="4" s="1"/>
  <c r="A31" i="7"/>
  <c r="D31" i="7"/>
  <c r="C31" i="7"/>
  <c r="C31" i="4" s="1"/>
  <c r="F23" i="4"/>
  <c r="B23" i="7"/>
  <c r="A23" i="7"/>
  <c r="C23" i="7"/>
  <c r="F15" i="4"/>
  <c r="B15" i="7"/>
  <c r="A15" i="7"/>
  <c r="C15" i="7"/>
  <c r="F7" i="4"/>
  <c r="B7" i="7"/>
  <c r="A7" i="7"/>
  <c r="C7" i="7"/>
  <c r="J34" i="1"/>
  <c r="F34" i="1"/>
  <c r="I34" i="1"/>
  <c r="O34" i="1" s="1"/>
  <c r="E34" i="1"/>
  <c r="A34" i="1"/>
  <c r="L34" i="1"/>
  <c r="O63" i="1"/>
  <c r="I63" i="1"/>
  <c r="E63" i="1"/>
  <c r="A63" i="1"/>
  <c r="L63" i="1"/>
  <c r="H63" i="1"/>
  <c r="D63" i="1"/>
  <c r="G63" i="1"/>
  <c r="C63" i="1"/>
  <c r="B63" i="1"/>
  <c r="J63" i="1"/>
  <c r="F63" i="1"/>
  <c r="L28" i="1"/>
  <c r="J28" i="1"/>
  <c r="F28" i="1"/>
  <c r="I28" i="1"/>
  <c r="O28" i="1" s="1"/>
  <c r="E28" i="1"/>
  <c r="A28" i="1"/>
  <c r="L60" i="1"/>
  <c r="H60" i="1"/>
  <c r="D60" i="1"/>
  <c r="G60" i="1"/>
  <c r="C60" i="1"/>
  <c r="J60" i="1"/>
  <c r="F60" i="1"/>
  <c r="B60" i="1"/>
  <c r="I60" i="1"/>
  <c r="E60" i="1"/>
  <c r="A60" i="1"/>
  <c r="O60" i="1"/>
  <c r="L92" i="1"/>
  <c r="H92" i="1"/>
  <c r="D92" i="1"/>
  <c r="G92" i="1"/>
  <c r="C92" i="1"/>
  <c r="J92" i="1"/>
  <c r="F92" i="1"/>
  <c r="B92" i="1"/>
  <c r="I92" i="1"/>
  <c r="E92" i="1"/>
  <c r="A92" i="1"/>
  <c r="O92" i="1"/>
  <c r="J21" i="1"/>
  <c r="I21" i="1"/>
  <c r="O21" i="1" s="1"/>
  <c r="E21" i="1"/>
  <c r="A21" i="1"/>
  <c r="F21" i="1"/>
  <c r="L21" i="1"/>
  <c r="G53" i="1"/>
  <c r="C53" i="1"/>
  <c r="J53" i="1"/>
  <c r="F53" i="1"/>
  <c r="B53" i="1"/>
  <c r="O53" i="1"/>
  <c r="I53" i="1"/>
  <c r="E53" i="1"/>
  <c r="A53" i="1"/>
  <c r="D53" i="1"/>
  <c r="L53" i="1"/>
  <c r="H53" i="1"/>
  <c r="G85" i="1"/>
  <c r="C85" i="1"/>
  <c r="J85" i="1"/>
  <c r="F85" i="1"/>
  <c r="B85" i="1"/>
  <c r="O85" i="1"/>
  <c r="I85" i="1"/>
  <c r="E85" i="1"/>
  <c r="A85" i="1"/>
  <c r="D85" i="1"/>
  <c r="L85" i="1"/>
  <c r="H85" i="1"/>
  <c r="L109" i="1"/>
  <c r="H109" i="1"/>
  <c r="D109" i="1"/>
  <c r="G109" i="1"/>
  <c r="C109" i="1"/>
  <c r="F109" i="1"/>
  <c r="O109" i="1"/>
  <c r="E109" i="1"/>
  <c r="J109" i="1"/>
  <c r="B109" i="1"/>
  <c r="I109" i="1"/>
  <c r="A109" i="1"/>
  <c r="O141" i="1"/>
  <c r="I141" i="1"/>
  <c r="E141" i="1"/>
  <c r="A141" i="1"/>
  <c r="L141" i="1"/>
  <c r="H141" i="1"/>
  <c r="D141" i="1"/>
  <c r="G141" i="1"/>
  <c r="C141" i="1"/>
  <c r="J141" i="1"/>
  <c r="F141" i="1"/>
  <c r="B141" i="1"/>
  <c r="L182" i="1"/>
  <c r="H182" i="1"/>
  <c r="D182" i="1"/>
  <c r="J182" i="1"/>
  <c r="F182" i="1"/>
  <c r="B182" i="1"/>
  <c r="G182" i="1"/>
  <c r="O182" i="1"/>
  <c r="E182" i="1"/>
  <c r="C182" i="1"/>
  <c r="A182" i="1"/>
  <c r="I182" i="1"/>
  <c r="G122" i="1"/>
  <c r="C122" i="1"/>
  <c r="J122" i="1"/>
  <c r="F122" i="1"/>
  <c r="B122" i="1"/>
  <c r="O122" i="1"/>
  <c r="E122" i="1"/>
  <c r="L122" i="1"/>
  <c r="D122" i="1"/>
  <c r="I122" i="1"/>
  <c r="A122" i="1"/>
  <c r="H122" i="1"/>
  <c r="J158" i="1"/>
  <c r="F158" i="1"/>
  <c r="B158" i="1"/>
  <c r="L158" i="1"/>
  <c r="G158" i="1"/>
  <c r="A158" i="1"/>
  <c r="E158" i="1"/>
  <c r="I158" i="1"/>
  <c r="D158" i="1"/>
  <c r="O158" i="1"/>
  <c r="H158" i="1"/>
  <c r="C158" i="1"/>
  <c r="G139" i="1"/>
  <c r="C139" i="1"/>
  <c r="J139" i="1"/>
  <c r="F139" i="1"/>
  <c r="B139" i="1"/>
  <c r="O139" i="1"/>
  <c r="I139" i="1"/>
  <c r="E139" i="1"/>
  <c r="A139" i="1"/>
  <c r="H139" i="1"/>
  <c r="D139" i="1"/>
  <c r="L139" i="1"/>
  <c r="L186" i="1"/>
  <c r="H186" i="1"/>
  <c r="D186" i="1"/>
  <c r="J186" i="1"/>
  <c r="F186" i="1"/>
  <c r="B186" i="1"/>
  <c r="C186" i="1"/>
  <c r="I186" i="1"/>
  <c r="A186" i="1"/>
  <c r="G186" i="1"/>
  <c r="O186" i="1"/>
  <c r="E186" i="1"/>
  <c r="O185" i="1"/>
  <c r="I185" i="1"/>
  <c r="E185" i="1"/>
  <c r="A185" i="1"/>
  <c r="G185" i="1"/>
  <c r="C185" i="1"/>
  <c r="H185" i="1"/>
  <c r="F185" i="1"/>
  <c r="L185" i="1"/>
  <c r="D185" i="1"/>
  <c r="J185" i="1"/>
  <c r="B185" i="1"/>
  <c r="G183" i="1"/>
  <c r="C183" i="1"/>
  <c r="O183" i="1"/>
  <c r="I183" i="1"/>
  <c r="E183" i="1"/>
  <c r="A183" i="1"/>
  <c r="J183" i="1"/>
  <c r="B183" i="1"/>
  <c r="H183" i="1"/>
  <c r="F183" i="1"/>
  <c r="L183" i="1"/>
  <c r="D183" i="1"/>
  <c r="J99" i="1"/>
  <c r="F99" i="1"/>
  <c r="B99" i="1"/>
  <c r="O99" i="1"/>
  <c r="I99" i="1"/>
  <c r="E99" i="1"/>
  <c r="A99" i="1"/>
  <c r="H99" i="1"/>
  <c r="G99" i="1"/>
  <c r="L99" i="1"/>
  <c r="D99" i="1"/>
  <c r="C99" i="1"/>
  <c r="L6" i="1"/>
  <c r="J6" i="1"/>
  <c r="F6" i="1"/>
  <c r="E6" i="1"/>
  <c r="A6" i="1"/>
  <c r="I6" i="1"/>
  <c r="O6" i="1" s="1"/>
  <c r="J74" i="1"/>
  <c r="F74" i="1"/>
  <c r="B74" i="1"/>
  <c r="O74" i="1"/>
  <c r="I74" i="1"/>
  <c r="E74" i="1"/>
  <c r="A74" i="1"/>
  <c r="L74" i="1"/>
  <c r="H74" i="1"/>
  <c r="D74" i="1"/>
  <c r="C74" i="1"/>
  <c r="G74" i="1"/>
  <c r="O17" i="1"/>
  <c r="I17" i="1"/>
  <c r="E17" i="1"/>
  <c r="A17" i="1"/>
  <c r="L17" i="1"/>
  <c r="H17" i="1"/>
  <c r="D17" i="1"/>
  <c r="G17" i="1"/>
  <c r="C17" i="1"/>
  <c r="F17" i="1"/>
  <c r="B17" i="1"/>
  <c r="J17" i="1"/>
  <c r="J86" i="1"/>
  <c r="F86" i="1"/>
  <c r="B86" i="1"/>
  <c r="O86" i="1"/>
  <c r="I86" i="1"/>
  <c r="E86" i="1"/>
  <c r="A86" i="1"/>
  <c r="L86" i="1"/>
  <c r="H86" i="1"/>
  <c r="D86" i="1"/>
  <c r="G86" i="1"/>
  <c r="C86" i="1"/>
  <c r="J115" i="1"/>
  <c r="F115" i="1"/>
  <c r="B115" i="1"/>
  <c r="O115" i="1"/>
  <c r="I115" i="1"/>
  <c r="E115" i="1"/>
  <c r="A115" i="1"/>
  <c r="H115" i="1"/>
  <c r="G115" i="1"/>
  <c r="L115" i="1"/>
  <c r="D115" i="1"/>
  <c r="C115" i="1"/>
  <c r="O159" i="1"/>
  <c r="I159" i="1"/>
  <c r="E159" i="1"/>
  <c r="A159" i="1"/>
  <c r="J159" i="1"/>
  <c r="D159" i="1"/>
  <c r="H159" i="1"/>
  <c r="C159" i="1"/>
  <c r="L159" i="1"/>
  <c r="G159" i="1"/>
  <c r="B159" i="1"/>
  <c r="F159" i="1"/>
  <c r="F176" i="4"/>
  <c r="D176" i="7"/>
  <c r="C176" i="7"/>
  <c r="C176" i="4" s="1"/>
  <c r="B176" i="7"/>
  <c r="F176" i="7"/>
  <c r="G176" i="4" s="1"/>
  <c r="A176" i="7"/>
  <c r="F185" i="4"/>
  <c r="F185" i="7"/>
  <c r="G185" i="4" s="1"/>
  <c r="A185" i="7"/>
  <c r="D185" i="7"/>
  <c r="C185" i="7"/>
  <c r="C185" i="4" s="1"/>
  <c r="B185" i="7"/>
  <c r="F190" i="4"/>
  <c r="B190" i="7"/>
  <c r="F190" i="7"/>
  <c r="G190" i="4" s="1"/>
  <c r="A190" i="7"/>
  <c r="D190" i="7"/>
  <c r="C190" i="7"/>
  <c r="C190" i="4" s="1"/>
  <c r="F174" i="4"/>
  <c r="B174" i="7"/>
  <c r="F174" i="7"/>
  <c r="G174" i="4" s="1"/>
  <c r="A174" i="7"/>
  <c r="D174" i="7"/>
  <c r="C174" i="7"/>
  <c r="C174" i="4" s="1"/>
  <c r="F164" i="4"/>
  <c r="C164" i="7"/>
  <c r="C164" i="4" s="1"/>
  <c r="B164" i="7"/>
  <c r="F164" i="7"/>
  <c r="G164" i="4" s="1"/>
  <c r="A164" i="7"/>
  <c r="D164" i="7"/>
  <c r="F148" i="4"/>
  <c r="C148" i="7"/>
  <c r="C148" i="4" s="1"/>
  <c r="B148" i="7"/>
  <c r="F148" i="7"/>
  <c r="G148" i="4" s="1"/>
  <c r="A148" i="7"/>
  <c r="D148" i="7"/>
  <c r="F132" i="4"/>
  <c r="C132" i="7"/>
  <c r="C132" i="4" s="1"/>
  <c r="B132" i="7"/>
  <c r="F132" i="7"/>
  <c r="G132" i="4" s="1"/>
  <c r="A132" i="7"/>
  <c r="D132" i="7"/>
  <c r="F116" i="4"/>
  <c r="C116" i="7"/>
  <c r="C116" i="4" s="1"/>
  <c r="B116" i="7"/>
  <c r="F116" i="7"/>
  <c r="G116" i="4" s="1"/>
  <c r="A116" i="7"/>
  <c r="D116" i="7"/>
  <c r="F100" i="4"/>
  <c r="C100" i="7"/>
  <c r="C100" i="4" s="1"/>
  <c r="B100" i="7"/>
  <c r="F100" i="7"/>
  <c r="G100" i="4" s="1"/>
  <c r="A100" i="7"/>
  <c r="D100" i="7"/>
  <c r="F84" i="4"/>
  <c r="C84" i="7"/>
  <c r="C84" i="4" s="1"/>
  <c r="B84" i="7"/>
  <c r="F84" i="7"/>
  <c r="G84" i="4" s="1"/>
  <c r="A84" i="7"/>
  <c r="D84" i="7"/>
  <c r="F68" i="4"/>
  <c r="C68" i="7"/>
  <c r="C68" i="4" s="1"/>
  <c r="B68" i="7"/>
  <c r="F68" i="7"/>
  <c r="G68" i="4" s="1"/>
  <c r="A68" i="7"/>
  <c r="D68" i="7"/>
  <c r="F52" i="4"/>
  <c r="C52" i="7"/>
  <c r="C52" i="4" s="1"/>
  <c r="B52" i="7"/>
  <c r="F52" i="7"/>
  <c r="G52" i="4" s="1"/>
  <c r="A52" i="7"/>
  <c r="D52" i="7"/>
  <c r="F36" i="4"/>
  <c r="C36" i="7"/>
  <c r="B36" i="7"/>
  <c r="A36" i="7"/>
  <c r="F20" i="4"/>
  <c r="C20" i="7"/>
  <c r="B20" i="7"/>
  <c r="A20" i="7"/>
  <c r="J193" i="7"/>
  <c r="C194" i="7" s="1"/>
  <c r="F4" i="4"/>
  <c r="D4" i="7"/>
  <c r="C4" i="7"/>
  <c r="C4" i="4" s="1"/>
  <c r="F4" i="7"/>
  <c r="G4" i="4" s="1"/>
  <c r="B4" i="7"/>
  <c r="E4" i="7"/>
  <c r="A4" i="7"/>
  <c r="F149" i="4"/>
  <c r="D149" i="7"/>
  <c r="C149" i="7"/>
  <c r="C149" i="4" s="1"/>
  <c r="B149" i="7"/>
  <c r="F149" i="7"/>
  <c r="G149" i="4" s="1"/>
  <c r="A149" i="7"/>
  <c r="F133" i="4"/>
  <c r="D133" i="7"/>
  <c r="C133" i="7"/>
  <c r="C133" i="4" s="1"/>
  <c r="B133" i="7"/>
  <c r="F133" i="7"/>
  <c r="G133" i="4" s="1"/>
  <c r="A133" i="7"/>
  <c r="F117" i="4"/>
  <c r="D117" i="7"/>
  <c r="C117" i="7"/>
  <c r="C117" i="4" s="1"/>
  <c r="B117" i="7"/>
  <c r="F117" i="7"/>
  <c r="G117" i="4" s="1"/>
  <c r="A117" i="7"/>
  <c r="F101" i="4"/>
  <c r="D101" i="7"/>
  <c r="C101" i="7"/>
  <c r="C101" i="4" s="1"/>
  <c r="B101" i="7"/>
  <c r="F101" i="7"/>
  <c r="G101" i="4" s="1"/>
  <c r="A101" i="7"/>
  <c r="F85" i="4"/>
  <c r="D85" i="7"/>
  <c r="C85" i="7"/>
  <c r="C85" i="4" s="1"/>
  <c r="B85" i="7"/>
  <c r="F85" i="7"/>
  <c r="G85" i="4" s="1"/>
  <c r="A85" i="7"/>
  <c r="F69" i="4"/>
  <c r="D69" i="7"/>
  <c r="C69" i="7"/>
  <c r="C69" i="4" s="1"/>
  <c r="B69" i="7"/>
  <c r="F69" i="7"/>
  <c r="G69" i="4" s="1"/>
  <c r="A69" i="7"/>
  <c r="F53" i="4"/>
  <c r="D53" i="7"/>
  <c r="C53" i="7"/>
  <c r="C53" i="4" s="1"/>
  <c r="B53" i="7"/>
  <c r="F53" i="7"/>
  <c r="G53" i="4" s="1"/>
  <c r="A53" i="7"/>
  <c r="F37" i="4"/>
  <c r="C37" i="7"/>
  <c r="B37" i="7"/>
  <c r="A37" i="7"/>
  <c r="F21" i="4"/>
  <c r="C21" i="7"/>
  <c r="B21" i="7"/>
  <c r="A21" i="7"/>
  <c r="F5" i="4"/>
  <c r="C5" i="7"/>
  <c r="B5" i="7"/>
  <c r="A5" i="7"/>
  <c r="F154" i="4"/>
  <c r="F154" i="7"/>
  <c r="G154" i="4" s="1"/>
  <c r="A154" i="7"/>
  <c r="D154" i="7"/>
  <c r="C154" i="7"/>
  <c r="C154" i="4" s="1"/>
  <c r="B154" i="7"/>
  <c r="F138" i="4"/>
  <c r="F138" i="7"/>
  <c r="G138" i="4" s="1"/>
  <c r="A138" i="7"/>
  <c r="D138" i="7"/>
  <c r="C138" i="7"/>
  <c r="C138" i="4" s="1"/>
  <c r="B138" i="7"/>
  <c r="F122" i="4"/>
  <c r="F122" i="7"/>
  <c r="G122" i="4" s="1"/>
  <c r="A122" i="7"/>
  <c r="D122" i="7"/>
  <c r="C122" i="7"/>
  <c r="C122" i="4" s="1"/>
  <c r="B122" i="7"/>
  <c r="F106" i="4"/>
  <c r="F106" i="7"/>
  <c r="G106" i="4" s="1"/>
  <c r="A106" i="7"/>
  <c r="D106" i="7"/>
  <c r="C106" i="7"/>
  <c r="C106" i="4" s="1"/>
  <c r="B106" i="7"/>
  <c r="F90" i="4"/>
  <c r="F90" i="7"/>
  <c r="G90" i="4" s="1"/>
  <c r="A90" i="7"/>
  <c r="D90" i="7"/>
  <c r="C90" i="7"/>
  <c r="C90" i="4" s="1"/>
  <c r="B90" i="7"/>
  <c r="F74" i="4"/>
  <c r="F74" i="7"/>
  <c r="G74" i="4" s="1"/>
  <c r="A74" i="7"/>
  <c r="D74" i="7"/>
  <c r="C74" i="7"/>
  <c r="C74" i="4" s="1"/>
  <c r="B74" i="7"/>
  <c r="F58" i="4"/>
  <c r="F58" i="7"/>
  <c r="G58" i="4" s="1"/>
  <c r="A58" i="7"/>
  <c r="D58" i="7"/>
  <c r="C58" i="7"/>
  <c r="C58" i="4" s="1"/>
  <c r="B58" i="7"/>
  <c r="F42" i="4"/>
  <c r="A42" i="7"/>
  <c r="C42" i="7"/>
  <c r="B42" i="7"/>
  <c r="F26" i="4"/>
  <c r="A26" i="7"/>
  <c r="C26" i="7"/>
  <c r="B26" i="7"/>
  <c r="F10" i="4"/>
  <c r="F10" i="7"/>
  <c r="G10" i="4" s="1"/>
  <c r="A10" i="7"/>
  <c r="D10" i="7"/>
  <c r="C10" i="7"/>
  <c r="C10" i="4" s="1"/>
  <c r="B10" i="7"/>
  <c r="F159" i="4"/>
  <c r="B159" i="7"/>
  <c r="F159" i="7"/>
  <c r="G159" i="4" s="1"/>
  <c r="A159" i="7"/>
  <c r="D159" i="7"/>
  <c r="C159" i="7"/>
  <c r="C159" i="4" s="1"/>
  <c r="F143" i="4"/>
  <c r="B143" i="7"/>
  <c r="F143" i="7"/>
  <c r="G143" i="4" s="1"/>
  <c r="A143" i="7"/>
  <c r="D143" i="7"/>
  <c r="C143" i="7"/>
  <c r="C143" i="4" s="1"/>
  <c r="F127" i="4"/>
  <c r="B127" i="7"/>
  <c r="F127" i="7"/>
  <c r="G127" i="4" s="1"/>
  <c r="A127" i="7"/>
  <c r="D127" i="7"/>
  <c r="C127" i="7"/>
  <c r="C127" i="4" s="1"/>
  <c r="F111" i="4"/>
  <c r="B111" i="7"/>
  <c r="F111" i="7"/>
  <c r="G111" i="4" s="1"/>
  <c r="A111" i="7"/>
  <c r="D111" i="7"/>
  <c r="C111" i="7"/>
  <c r="C111" i="4" s="1"/>
  <c r="F87" i="4"/>
  <c r="B87" i="7"/>
  <c r="F87" i="7"/>
  <c r="G87" i="4" s="1"/>
  <c r="A87" i="7"/>
  <c r="D87" i="7"/>
  <c r="C87" i="7"/>
  <c r="C87" i="4" s="1"/>
  <c r="F71" i="4"/>
  <c r="B71" i="7"/>
  <c r="F71" i="7"/>
  <c r="G71" i="4" s="1"/>
  <c r="A71" i="7"/>
  <c r="D71" i="7"/>
  <c r="C71" i="7"/>
  <c r="C71" i="4" s="1"/>
  <c r="J82" i="1"/>
  <c r="F82" i="1"/>
  <c r="B82" i="1"/>
  <c r="O82" i="1"/>
  <c r="I82" i="1"/>
  <c r="E82" i="1"/>
  <c r="A82" i="1"/>
  <c r="L82" i="1"/>
  <c r="H82" i="1"/>
  <c r="D82" i="1"/>
  <c r="G82" i="1"/>
  <c r="C82" i="1"/>
  <c r="L20" i="1"/>
  <c r="J20" i="1"/>
  <c r="F20" i="1"/>
  <c r="E20" i="1"/>
  <c r="I20" i="1"/>
  <c r="O20" i="1" s="1"/>
  <c r="A20" i="1"/>
  <c r="L19" i="1"/>
  <c r="F19" i="1"/>
  <c r="J19" i="1"/>
  <c r="E19" i="1"/>
  <c r="A19" i="1"/>
  <c r="I19" i="1"/>
  <c r="O19" i="1" s="1"/>
  <c r="I35" i="1"/>
  <c r="O35" i="1" s="1"/>
  <c r="E35" i="1"/>
  <c r="A35" i="1"/>
  <c r="L35" i="1"/>
  <c r="J35" i="1"/>
  <c r="F35" i="1"/>
  <c r="I51" i="1"/>
  <c r="O51" i="1" s="1"/>
  <c r="E51" i="1"/>
  <c r="A51" i="1"/>
  <c r="L51" i="1"/>
  <c r="J51" i="1"/>
  <c r="F51" i="1"/>
  <c r="O67" i="1"/>
  <c r="I67" i="1"/>
  <c r="E67" i="1"/>
  <c r="A67" i="1"/>
  <c r="L67" i="1"/>
  <c r="H67" i="1"/>
  <c r="D67" i="1"/>
  <c r="G67" i="1"/>
  <c r="C67" i="1"/>
  <c r="J67" i="1"/>
  <c r="F67" i="1"/>
  <c r="B67" i="1"/>
  <c r="O83" i="1"/>
  <c r="I83" i="1"/>
  <c r="E83" i="1"/>
  <c r="A83" i="1"/>
  <c r="L83" i="1"/>
  <c r="H83" i="1"/>
  <c r="D83" i="1"/>
  <c r="G83" i="1"/>
  <c r="C83" i="1"/>
  <c r="J83" i="1"/>
  <c r="F83" i="1"/>
  <c r="B83" i="1"/>
  <c r="O104" i="1"/>
  <c r="I104" i="1"/>
  <c r="E104" i="1"/>
  <c r="A104" i="1"/>
  <c r="L104" i="1"/>
  <c r="H104" i="1"/>
  <c r="D104" i="1"/>
  <c r="G104" i="1"/>
  <c r="F104" i="1"/>
  <c r="C104" i="1"/>
  <c r="J104" i="1"/>
  <c r="B104" i="1"/>
  <c r="J148" i="1"/>
  <c r="F148" i="1"/>
  <c r="B148" i="1"/>
  <c r="O148" i="1"/>
  <c r="I148" i="1"/>
  <c r="E148" i="1"/>
  <c r="A148" i="1"/>
  <c r="L148" i="1"/>
  <c r="H148" i="1"/>
  <c r="D148" i="1"/>
  <c r="C148" i="1"/>
  <c r="G148" i="1"/>
  <c r="L32" i="1"/>
  <c r="H32" i="1"/>
  <c r="D32" i="1"/>
  <c r="G32" i="1"/>
  <c r="C32" i="1"/>
  <c r="J32" i="1"/>
  <c r="F32" i="1"/>
  <c r="B32" i="1"/>
  <c r="E32" i="1"/>
  <c r="A32" i="1"/>
  <c r="O32" i="1"/>
  <c r="I32" i="1"/>
  <c r="L48" i="1"/>
  <c r="J48" i="1"/>
  <c r="F48" i="1"/>
  <c r="E48" i="1"/>
  <c r="A48" i="1"/>
  <c r="I48" i="1"/>
  <c r="O48" i="1" s="1"/>
  <c r="L64" i="1"/>
  <c r="H64" i="1"/>
  <c r="D64" i="1"/>
  <c r="G64" i="1"/>
  <c r="C64" i="1"/>
  <c r="J64" i="1"/>
  <c r="F64" i="1"/>
  <c r="B64" i="1"/>
  <c r="E64" i="1"/>
  <c r="A64" i="1"/>
  <c r="O64" i="1"/>
  <c r="I64" i="1"/>
  <c r="L80" i="1"/>
  <c r="H80" i="1"/>
  <c r="D80" i="1"/>
  <c r="G80" i="1"/>
  <c r="C80" i="1"/>
  <c r="J80" i="1"/>
  <c r="F80" i="1"/>
  <c r="B80" i="1"/>
  <c r="E80" i="1"/>
  <c r="A80" i="1"/>
  <c r="O80" i="1"/>
  <c r="I80" i="1"/>
  <c r="J95" i="1"/>
  <c r="F95" i="1"/>
  <c r="B95" i="1"/>
  <c r="O95" i="1"/>
  <c r="I95" i="1"/>
  <c r="E95" i="1"/>
  <c r="A95" i="1"/>
  <c r="L95" i="1"/>
  <c r="D95" i="1"/>
  <c r="C95" i="1"/>
  <c r="H95" i="1"/>
  <c r="G95" i="1"/>
  <c r="J136" i="1"/>
  <c r="F136" i="1"/>
  <c r="B136" i="1"/>
  <c r="O136" i="1"/>
  <c r="I136" i="1"/>
  <c r="E136" i="1"/>
  <c r="A136" i="1"/>
  <c r="L136" i="1"/>
  <c r="H136" i="1"/>
  <c r="D136" i="1"/>
  <c r="G136" i="1"/>
  <c r="C136" i="1"/>
  <c r="G25" i="1"/>
  <c r="C25" i="1"/>
  <c r="J25" i="1"/>
  <c r="F25" i="1"/>
  <c r="B25" i="1"/>
  <c r="O25" i="1"/>
  <c r="I25" i="1"/>
  <c r="E25" i="1"/>
  <c r="A25" i="1"/>
  <c r="L25" i="1"/>
  <c r="H25" i="1"/>
  <c r="D25" i="1"/>
  <c r="J41" i="1"/>
  <c r="F41" i="1"/>
  <c r="I41" i="1"/>
  <c r="O41" i="1" s="1"/>
  <c r="E41" i="1"/>
  <c r="A41" i="1"/>
  <c r="L41" i="1"/>
  <c r="G57" i="1"/>
  <c r="C57" i="1"/>
  <c r="J57" i="1"/>
  <c r="F57" i="1"/>
  <c r="B57" i="1"/>
  <c r="O57" i="1"/>
  <c r="I57" i="1"/>
  <c r="E57" i="1"/>
  <c r="A57" i="1"/>
  <c r="L57" i="1"/>
  <c r="H57" i="1"/>
  <c r="D57" i="1"/>
  <c r="G73" i="1"/>
  <c r="C73" i="1"/>
  <c r="J73" i="1"/>
  <c r="F73" i="1"/>
  <c r="B73" i="1"/>
  <c r="O73" i="1"/>
  <c r="I73" i="1"/>
  <c r="E73" i="1"/>
  <c r="A73" i="1"/>
  <c r="L73" i="1"/>
  <c r="H73" i="1"/>
  <c r="D73" i="1"/>
  <c r="G89" i="1"/>
  <c r="C89" i="1"/>
  <c r="J89" i="1"/>
  <c r="F89" i="1"/>
  <c r="B89" i="1"/>
  <c r="O89" i="1"/>
  <c r="I89" i="1"/>
  <c r="E89" i="1"/>
  <c r="A89" i="1"/>
  <c r="L89" i="1"/>
  <c r="H89" i="1"/>
  <c r="D89" i="1"/>
  <c r="O116" i="1"/>
  <c r="I116" i="1"/>
  <c r="E116" i="1"/>
  <c r="A116" i="1"/>
  <c r="L116" i="1"/>
  <c r="H116" i="1"/>
  <c r="D116" i="1"/>
  <c r="C116" i="1"/>
  <c r="J116" i="1"/>
  <c r="B116" i="1"/>
  <c r="G116" i="1"/>
  <c r="F116" i="1"/>
  <c r="L97" i="1"/>
  <c r="H97" i="1"/>
  <c r="D97" i="1"/>
  <c r="G97" i="1"/>
  <c r="C97" i="1"/>
  <c r="J97" i="1"/>
  <c r="B97" i="1"/>
  <c r="I97" i="1"/>
  <c r="A97" i="1"/>
  <c r="F97" i="1"/>
  <c r="O97" i="1"/>
  <c r="E97" i="1"/>
  <c r="L113" i="1"/>
  <c r="H113" i="1"/>
  <c r="D113" i="1"/>
  <c r="G113" i="1"/>
  <c r="C113" i="1"/>
  <c r="J113" i="1"/>
  <c r="B113" i="1"/>
  <c r="I113" i="1"/>
  <c r="A113" i="1"/>
  <c r="F113" i="1"/>
  <c r="O113" i="1"/>
  <c r="E113" i="1"/>
  <c r="O129" i="1"/>
  <c r="I129" i="1"/>
  <c r="E129" i="1"/>
  <c r="A129" i="1"/>
  <c r="L129" i="1"/>
  <c r="H129" i="1"/>
  <c r="D129" i="1"/>
  <c r="G129" i="1"/>
  <c r="C129" i="1"/>
  <c r="J129" i="1"/>
  <c r="F129" i="1"/>
  <c r="B129" i="1"/>
  <c r="O145" i="1"/>
  <c r="I145" i="1"/>
  <c r="E145" i="1"/>
  <c r="A145" i="1"/>
  <c r="L145" i="1"/>
  <c r="H145" i="1"/>
  <c r="D145" i="1"/>
  <c r="G145" i="1"/>
  <c r="C145" i="1"/>
  <c r="J145" i="1"/>
  <c r="F145" i="1"/>
  <c r="B145" i="1"/>
  <c r="J162" i="1"/>
  <c r="F162" i="1"/>
  <c r="B162" i="1"/>
  <c r="O162" i="1"/>
  <c r="H162" i="1"/>
  <c r="C162" i="1"/>
  <c r="L162" i="1"/>
  <c r="G162" i="1"/>
  <c r="A162" i="1"/>
  <c r="E162" i="1"/>
  <c r="I162" i="1"/>
  <c r="D162" i="1"/>
  <c r="J94" i="1"/>
  <c r="F94" i="1"/>
  <c r="B94" i="1"/>
  <c r="I94" i="1"/>
  <c r="E94" i="1"/>
  <c r="A94" i="1"/>
  <c r="O94" i="1"/>
  <c r="H94" i="1"/>
  <c r="D94" i="1"/>
  <c r="L94" i="1"/>
  <c r="G94" i="1"/>
  <c r="C94" i="1"/>
  <c r="G110" i="1"/>
  <c r="C110" i="1"/>
  <c r="J110" i="1"/>
  <c r="F110" i="1"/>
  <c r="B110" i="1"/>
  <c r="I110" i="1"/>
  <c r="A110" i="1"/>
  <c r="H110" i="1"/>
  <c r="O110" i="1"/>
  <c r="E110" i="1"/>
  <c r="D110" i="1"/>
  <c r="L110" i="1"/>
  <c r="G126" i="1"/>
  <c r="C126" i="1"/>
  <c r="J126" i="1"/>
  <c r="F126" i="1"/>
  <c r="B126" i="1"/>
  <c r="I126" i="1"/>
  <c r="A126" i="1"/>
  <c r="H126" i="1"/>
  <c r="O126" i="1"/>
  <c r="E126" i="1"/>
  <c r="L126" i="1"/>
  <c r="D126" i="1"/>
  <c r="L142" i="1"/>
  <c r="H142" i="1"/>
  <c r="D142" i="1"/>
  <c r="G142" i="1"/>
  <c r="C142" i="1"/>
  <c r="J142" i="1"/>
  <c r="F142" i="1"/>
  <c r="B142" i="1"/>
  <c r="A142" i="1"/>
  <c r="O142" i="1"/>
  <c r="I142" i="1"/>
  <c r="E142" i="1"/>
  <c r="L160" i="1"/>
  <c r="H160" i="1"/>
  <c r="D160" i="1"/>
  <c r="O160" i="1"/>
  <c r="G160" i="1"/>
  <c r="B160" i="1"/>
  <c r="F160" i="1"/>
  <c r="A160" i="1"/>
  <c r="J160" i="1"/>
  <c r="E160" i="1"/>
  <c r="I160" i="1"/>
  <c r="C160" i="1"/>
  <c r="G127" i="1"/>
  <c r="J127" i="1"/>
  <c r="F127" i="1"/>
  <c r="B127" i="1"/>
  <c r="O127" i="1"/>
  <c r="I127" i="1"/>
  <c r="E127" i="1"/>
  <c r="A127" i="1"/>
  <c r="D127" i="1"/>
  <c r="C127" i="1"/>
  <c r="L127" i="1"/>
  <c r="H127" i="1"/>
  <c r="G143" i="1"/>
  <c r="C143" i="1"/>
  <c r="J143" i="1"/>
  <c r="F143" i="1"/>
  <c r="B143" i="1"/>
  <c r="O143" i="1"/>
  <c r="I143" i="1"/>
  <c r="E143" i="1"/>
  <c r="A143" i="1"/>
  <c r="D143" i="1"/>
  <c r="L143" i="1"/>
  <c r="H143" i="1"/>
  <c r="L156" i="1"/>
  <c r="H156" i="1"/>
  <c r="D156" i="1"/>
  <c r="F156" i="1"/>
  <c r="A156" i="1"/>
  <c r="J156" i="1"/>
  <c r="E156" i="1"/>
  <c r="I156" i="1"/>
  <c r="C156" i="1"/>
  <c r="B156" i="1"/>
  <c r="O156" i="1"/>
  <c r="G156" i="1"/>
  <c r="G157" i="1"/>
  <c r="C157" i="1"/>
  <c r="I157" i="1"/>
  <c r="D157" i="1"/>
  <c r="O157" i="1"/>
  <c r="H157" i="1"/>
  <c r="B157" i="1"/>
  <c r="L157" i="1"/>
  <c r="F157" i="1"/>
  <c r="A157" i="1"/>
  <c r="J157" i="1"/>
  <c r="E157" i="1"/>
  <c r="O173" i="1"/>
  <c r="I173" i="1"/>
  <c r="E173" i="1"/>
  <c r="A173" i="1"/>
  <c r="G173" i="1"/>
  <c r="C173" i="1"/>
  <c r="L173" i="1"/>
  <c r="D173" i="1"/>
  <c r="J173" i="1"/>
  <c r="B173" i="1"/>
  <c r="H173" i="1"/>
  <c r="F173" i="1"/>
  <c r="J190" i="1"/>
  <c r="F190" i="1"/>
  <c r="B190" i="1"/>
  <c r="O190" i="1"/>
  <c r="H190" i="1"/>
  <c r="C190" i="1"/>
  <c r="E190" i="1"/>
  <c r="L190" i="1"/>
  <c r="A190" i="1"/>
  <c r="I190" i="1"/>
  <c r="G190" i="1"/>
  <c r="D190" i="1"/>
  <c r="G171" i="1"/>
  <c r="C171" i="1"/>
  <c r="O171" i="1"/>
  <c r="I171" i="1"/>
  <c r="E171" i="1"/>
  <c r="A171" i="1"/>
  <c r="F171" i="1"/>
  <c r="L171" i="1"/>
  <c r="D171" i="1"/>
  <c r="J171" i="1"/>
  <c r="B171" i="1"/>
  <c r="H171" i="1"/>
  <c r="G187" i="1"/>
  <c r="C187" i="1"/>
  <c r="O187" i="1"/>
  <c r="I187" i="1"/>
  <c r="E187" i="1"/>
  <c r="A187" i="1"/>
  <c r="F187" i="1"/>
  <c r="L187" i="1"/>
  <c r="D187" i="1"/>
  <c r="J187" i="1"/>
  <c r="B187" i="1"/>
  <c r="H187" i="1"/>
  <c r="J78" i="1"/>
  <c r="F78" i="1"/>
  <c r="B78" i="1"/>
  <c r="O78" i="1"/>
  <c r="I78" i="1"/>
  <c r="E78" i="1"/>
  <c r="A78" i="1"/>
  <c r="L78" i="1"/>
  <c r="H78" i="1"/>
  <c r="D78" i="1"/>
  <c r="G78" i="1"/>
  <c r="C78" i="1"/>
  <c r="L18" i="1"/>
  <c r="H18" i="1"/>
  <c r="D18" i="1"/>
  <c r="G18" i="1"/>
  <c r="C18" i="1"/>
  <c r="J18" i="1"/>
  <c r="F18" i="1"/>
  <c r="B18" i="1"/>
  <c r="I18" i="1"/>
  <c r="E18" i="1"/>
  <c r="A18" i="1"/>
  <c r="O18" i="1"/>
  <c r="J144" i="1"/>
  <c r="F144" i="1"/>
  <c r="B144" i="1"/>
  <c r="O144" i="1"/>
  <c r="I144" i="1"/>
  <c r="E144" i="1"/>
  <c r="A144" i="1"/>
  <c r="L144" i="1"/>
  <c r="H144" i="1"/>
  <c r="D144" i="1"/>
  <c r="G144" i="1"/>
  <c r="C144" i="1"/>
  <c r="J58" i="1"/>
  <c r="F58" i="1"/>
  <c r="B58" i="1"/>
  <c r="O58" i="1"/>
  <c r="I58" i="1"/>
  <c r="E58" i="1"/>
  <c r="A58" i="1"/>
  <c r="L58" i="1"/>
  <c r="H58" i="1"/>
  <c r="D58" i="1"/>
  <c r="C58" i="1"/>
  <c r="G58" i="1"/>
  <c r="I13" i="1"/>
  <c r="O13" i="1" s="1"/>
  <c r="E13" i="1"/>
  <c r="A13" i="1"/>
  <c r="L13" i="1"/>
  <c r="J13" i="1"/>
  <c r="F13" i="1"/>
  <c r="J22" i="1"/>
  <c r="F22" i="1"/>
  <c r="I22" i="1"/>
  <c r="O22" i="1" s="1"/>
  <c r="E22" i="1"/>
  <c r="A22" i="1"/>
  <c r="L22" i="1"/>
  <c r="C22" i="1"/>
  <c r="J70" i="1"/>
  <c r="F70" i="1"/>
  <c r="B70" i="1"/>
  <c r="O70" i="1"/>
  <c r="I70" i="1"/>
  <c r="E70" i="1"/>
  <c r="A70" i="1"/>
  <c r="L70" i="1"/>
  <c r="H70" i="1"/>
  <c r="D70" i="1"/>
  <c r="G70" i="1"/>
  <c r="C70" i="1"/>
  <c r="J54" i="1"/>
  <c r="F54" i="1"/>
  <c r="B54" i="1"/>
  <c r="O54" i="1"/>
  <c r="I54" i="1"/>
  <c r="E54" i="1"/>
  <c r="A54" i="1"/>
  <c r="L54" i="1"/>
  <c r="H54" i="1"/>
  <c r="D54" i="1"/>
  <c r="G54" i="1"/>
  <c r="C54" i="1"/>
  <c r="F191" i="4"/>
  <c r="C191" i="7"/>
  <c r="C191" i="4" s="1"/>
  <c r="B191" i="7"/>
  <c r="F191" i="7"/>
  <c r="G191" i="4" s="1"/>
  <c r="A191" i="7"/>
  <c r="D191" i="7"/>
  <c r="F183" i="4"/>
  <c r="C183" i="7"/>
  <c r="C183" i="4" s="1"/>
  <c r="B183" i="7"/>
  <c r="F183" i="7"/>
  <c r="G183" i="4" s="1"/>
  <c r="A183" i="7"/>
  <c r="D183" i="7"/>
  <c r="F175" i="4"/>
  <c r="C175" i="7"/>
  <c r="C175" i="4" s="1"/>
  <c r="B175" i="7"/>
  <c r="F175" i="7"/>
  <c r="G175" i="4" s="1"/>
  <c r="A175" i="7"/>
  <c r="D175" i="7"/>
  <c r="F192" i="4"/>
  <c r="D192" i="7"/>
  <c r="C192" i="7"/>
  <c r="C192" i="4" s="1"/>
  <c r="F192" i="7"/>
  <c r="G192" i="4" s="1"/>
  <c r="B192" i="7"/>
  <c r="E192" i="7"/>
  <c r="E192" i="4" s="1"/>
  <c r="A192" i="7"/>
  <c r="D6" i="11" l="1"/>
  <c r="E6" i="11"/>
  <c r="O5" i="1"/>
  <c r="D7" i="11"/>
  <c r="B8" i="1"/>
  <c r="B35" i="1"/>
  <c r="B14" i="1"/>
  <c r="C19" i="4"/>
  <c r="C43" i="4"/>
  <c r="C33" i="4"/>
  <c r="C48" i="4"/>
  <c r="B48" i="1"/>
  <c r="B37" i="1"/>
  <c r="C50" i="4"/>
  <c r="C14" i="4"/>
  <c r="B16" i="1"/>
  <c r="B36" i="1"/>
  <c r="B28" i="1"/>
  <c r="B33" i="1"/>
  <c r="C37" i="4"/>
  <c r="B23" i="1"/>
  <c r="B19" i="1"/>
  <c r="B43" i="1"/>
  <c r="B6" i="1"/>
  <c r="C16" i="4"/>
  <c r="B26" i="1"/>
  <c r="C26" i="4"/>
  <c r="B29" i="1"/>
  <c r="B44" i="1"/>
  <c r="C33" i="1"/>
  <c r="B40" i="1"/>
  <c r="C6" i="4"/>
  <c r="B49" i="1"/>
  <c r="B13" i="1"/>
  <c r="C28" i="4"/>
  <c r="C7" i="4"/>
  <c r="C40" i="4"/>
  <c r="C27" i="4"/>
  <c r="C49" i="4"/>
  <c r="C30" i="4"/>
  <c r="C47" i="4"/>
  <c r="C44" i="4"/>
  <c r="C51" i="4"/>
  <c r="B5" i="1"/>
  <c r="B7" i="1"/>
  <c r="C8" i="4"/>
  <c r="B27" i="1"/>
  <c r="B51" i="1"/>
  <c r="B22" i="1"/>
  <c r="C23" i="4"/>
  <c r="C13" i="4"/>
  <c r="B42" i="1"/>
  <c r="C5" i="4"/>
  <c r="B47" i="1"/>
  <c r="C42" i="4"/>
  <c r="B20" i="1"/>
  <c r="C6" i="1"/>
  <c r="B12" i="1"/>
  <c r="C27" i="1"/>
  <c r="B41" i="1"/>
  <c r="C22" i="4"/>
  <c r="C29" i="4"/>
  <c r="C51" i="1"/>
  <c r="C20" i="4"/>
  <c r="C15" i="4"/>
  <c r="B34" i="1"/>
  <c r="C41" i="4"/>
  <c r="C35" i="4"/>
  <c r="C36" i="4"/>
  <c r="B50" i="1"/>
  <c r="B21" i="1"/>
  <c r="C34" i="4"/>
  <c r="C40" i="1"/>
  <c r="B9" i="1"/>
  <c r="C21" i="4"/>
  <c r="B15" i="1"/>
  <c r="B30" i="1"/>
  <c r="C9" i="4"/>
  <c r="C19" i="1"/>
  <c r="C41" i="1"/>
  <c r="C35" i="1"/>
  <c r="C43" i="1"/>
  <c r="C49" i="1"/>
  <c r="C30" i="1"/>
  <c r="C50" i="1"/>
  <c r="C47" i="1"/>
  <c r="C44" i="1"/>
  <c r="C42" i="1"/>
  <c r="C37" i="1"/>
  <c r="C36" i="1"/>
  <c r="C28" i="1"/>
  <c r="C29" i="1"/>
  <c r="C26" i="1"/>
  <c r="C23" i="1"/>
  <c r="C20" i="1"/>
  <c r="C21" i="1"/>
  <c r="C16" i="1"/>
  <c r="C15" i="1"/>
  <c r="C14" i="1"/>
  <c r="C13" i="1"/>
  <c r="C8" i="1"/>
  <c r="C12" i="4"/>
  <c r="C12" i="1"/>
  <c r="C9" i="1"/>
  <c r="C7" i="1"/>
  <c r="D27" i="7"/>
  <c r="D27" i="4" s="1"/>
  <c r="D50" i="7"/>
  <c r="F193" i="1"/>
  <c r="D21" i="7"/>
  <c r="G21" i="7" s="1"/>
  <c r="D20" i="7"/>
  <c r="D28" i="7"/>
  <c r="D8" i="7"/>
  <c r="C5" i="1"/>
  <c r="D29" i="7"/>
  <c r="D51" i="7"/>
  <c r="D40" i="7"/>
  <c r="D19" i="7"/>
  <c r="D49" i="7"/>
  <c r="D16" i="7"/>
  <c r="D26" i="7"/>
  <c r="D37" i="7"/>
  <c r="D34" i="7"/>
  <c r="D43" i="7"/>
  <c r="D48" i="7"/>
  <c r="F48" i="7" s="1"/>
  <c r="D42" i="7"/>
  <c r="D5" i="7"/>
  <c r="D13" i="7"/>
  <c r="D35" i="7"/>
  <c r="D6" i="7"/>
  <c r="D6" i="4" s="1"/>
  <c r="D175" i="4"/>
  <c r="K175" i="7"/>
  <c r="G175" i="7"/>
  <c r="H175" i="4" s="1"/>
  <c r="D191" i="4"/>
  <c r="K191" i="7"/>
  <c r="G191" i="7"/>
  <c r="H191" i="4" s="1"/>
  <c r="D74" i="4"/>
  <c r="K74" i="7"/>
  <c r="G74" i="7"/>
  <c r="H74" i="4" s="1"/>
  <c r="D106" i="4"/>
  <c r="K106" i="7"/>
  <c r="G106" i="7"/>
  <c r="H106" i="4" s="1"/>
  <c r="D138" i="4"/>
  <c r="K138" i="7"/>
  <c r="G138" i="7"/>
  <c r="H138" i="4" s="1"/>
  <c r="D117" i="4"/>
  <c r="K117" i="7"/>
  <c r="G117" i="7"/>
  <c r="H117" i="4" s="1"/>
  <c r="D149" i="4"/>
  <c r="K149" i="7"/>
  <c r="G149" i="7"/>
  <c r="H149" i="4" s="1"/>
  <c r="F193" i="4"/>
  <c r="O4" i="4"/>
  <c r="B4" i="4"/>
  <c r="A4" i="4"/>
  <c r="D68" i="4"/>
  <c r="K68" i="7"/>
  <c r="G68" i="7"/>
  <c r="H68" i="4" s="1"/>
  <c r="D100" i="4"/>
  <c r="K100" i="7"/>
  <c r="G100" i="7"/>
  <c r="H100" i="4" s="1"/>
  <c r="D132" i="4"/>
  <c r="K132" i="7"/>
  <c r="G132" i="7"/>
  <c r="H132" i="4" s="1"/>
  <c r="D164" i="4"/>
  <c r="K164" i="7"/>
  <c r="G164" i="7"/>
  <c r="H164" i="4" s="1"/>
  <c r="D77" i="4"/>
  <c r="K77" i="7"/>
  <c r="G77" i="7"/>
  <c r="H77" i="4" s="1"/>
  <c r="D141" i="4"/>
  <c r="K141" i="7"/>
  <c r="G141" i="7"/>
  <c r="H141" i="4" s="1"/>
  <c r="D44" i="7"/>
  <c r="D108" i="4"/>
  <c r="K108" i="7"/>
  <c r="G108" i="7"/>
  <c r="H108" i="4" s="1"/>
  <c r="D184" i="4"/>
  <c r="K184" i="7"/>
  <c r="G184" i="7"/>
  <c r="H184" i="4" s="1"/>
  <c r="D171" i="4"/>
  <c r="K171" i="7"/>
  <c r="G171" i="7"/>
  <c r="H171" i="4" s="1"/>
  <c r="B25" i="4"/>
  <c r="A25" i="4"/>
  <c r="O25" i="4"/>
  <c r="P25" i="4" s="1"/>
  <c r="B89" i="4"/>
  <c r="A89" i="4"/>
  <c r="O89" i="4"/>
  <c r="P89" i="4" s="1"/>
  <c r="D58" i="4"/>
  <c r="K58" i="7"/>
  <c r="G58" i="7"/>
  <c r="H58" i="4" s="1"/>
  <c r="D90" i="4"/>
  <c r="K90" i="7"/>
  <c r="G90" i="7"/>
  <c r="H90" i="4" s="1"/>
  <c r="D122" i="4"/>
  <c r="K122" i="7"/>
  <c r="G122" i="7"/>
  <c r="H122" i="4" s="1"/>
  <c r="D154" i="4"/>
  <c r="K154" i="7"/>
  <c r="G154" i="7"/>
  <c r="H154" i="4" s="1"/>
  <c r="D52" i="4"/>
  <c r="K52" i="7"/>
  <c r="G52" i="7"/>
  <c r="H52" i="4" s="1"/>
  <c r="D84" i="4"/>
  <c r="K84" i="7"/>
  <c r="G84" i="7"/>
  <c r="H84" i="4" s="1"/>
  <c r="D116" i="4"/>
  <c r="K116" i="7"/>
  <c r="G116" i="7"/>
  <c r="H116" i="4" s="1"/>
  <c r="D148" i="4"/>
  <c r="K148" i="7"/>
  <c r="G148" i="7"/>
  <c r="H148" i="4" s="1"/>
  <c r="D167" i="4"/>
  <c r="K167" i="7"/>
  <c r="G167" i="7"/>
  <c r="H167" i="4" s="1"/>
  <c r="D18" i="4"/>
  <c r="K18" i="7"/>
  <c r="G18" i="7"/>
  <c r="H18" i="4" s="1"/>
  <c r="O192" i="4"/>
  <c r="P192" i="4" s="1"/>
  <c r="B192" i="4"/>
  <c r="A192" i="4"/>
  <c r="O183" i="4"/>
  <c r="P183" i="4" s="1"/>
  <c r="B183" i="4"/>
  <c r="A183" i="4"/>
  <c r="D71" i="4"/>
  <c r="K71" i="7"/>
  <c r="G71" i="7"/>
  <c r="H71" i="4" s="1"/>
  <c r="O71" i="4"/>
  <c r="P71" i="4" s="1"/>
  <c r="A71" i="4"/>
  <c r="B71" i="4"/>
  <c r="D111" i="4"/>
  <c r="K111" i="7"/>
  <c r="G111" i="7"/>
  <c r="H111" i="4" s="1"/>
  <c r="A111" i="4"/>
  <c r="O111" i="4"/>
  <c r="P111" i="4" s="1"/>
  <c r="B111" i="4"/>
  <c r="D143" i="4"/>
  <c r="K143" i="7"/>
  <c r="G143" i="7"/>
  <c r="H143" i="4" s="1"/>
  <c r="O143" i="4"/>
  <c r="P143" i="4" s="1"/>
  <c r="B143" i="4"/>
  <c r="A143" i="4"/>
  <c r="B10" i="4"/>
  <c r="A10" i="4"/>
  <c r="O10" i="4"/>
  <c r="P10" i="4" s="1"/>
  <c r="B42" i="4"/>
  <c r="A42" i="4"/>
  <c r="O42" i="4"/>
  <c r="P42" i="4" s="1"/>
  <c r="A74" i="4"/>
  <c r="O74" i="4"/>
  <c r="P74" i="4" s="1"/>
  <c r="B74" i="4"/>
  <c r="B106" i="4"/>
  <c r="A106" i="4"/>
  <c r="O106" i="4"/>
  <c r="P106" i="4" s="1"/>
  <c r="A138" i="4"/>
  <c r="B138" i="4"/>
  <c r="O138" i="4"/>
  <c r="P138" i="4" s="1"/>
  <c r="B5" i="4"/>
  <c r="A5" i="4"/>
  <c r="O5" i="4"/>
  <c r="P5" i="4" s="1"/>
  <c r="B37" i="4"/>
  <c r="A37" i="4"/>
  <c r="O37" i="4"/>
  <c r="P37" i="4" s="1"/>
  <c r="B69" i="4"/>
  <c r="A69" i="4"/>
  <c r="O69" i="4"/>
  <c r="P69" i="4" s="1"/>
  <c r="B101" i="4"/>
  <c r="A101" i="4"/>
  <c r="O101" i="4"/>
  <c r="P101" i="4" s="1"/>
  <c r="B133" i="4"/>
  <c r="O133" i="4"/>
  <c r="P133" i="4" s="1"/>
  <c r="A133" i="4"/>
  <c r="E4" i="4"/>
  <c r="K4" i="7"/>
  <c r="D4" i="4"/>
  <c r="G4" i="7"/>
  <c r="H4" i="4" s="1"/>
  <c r="O20" i="4"/>
  <c r="P20" i="4" s="1"/>
  <c r="B20" i="4"/>
  <c r="A20" i="4"/>
  <c r="O52" i="4"/>
  <c r="P52" i="4" s="1"/>
  <c r="B52" i="4"/>
  <c r="A52" i="4"/>
  <c r="B84" i="4"/>
  <c r="O84" i="4"/>
  <c r="P84" i="4" s="1"/>
  <c r="A84" i="4"/>
  <c r="O116" i="4"/>
  <c r="P116" i="4" s="1"/>
  <c r="B116" i="4"/>
  <c r="A116" i="4"/>
  <c r="O148" i="4"/>
  <c r="P148" i="4" s="1"/>
  <c r="B148" i="4"/>
  <c r="A148" i="4"/>
  <c r="D174" i="4"/>
  <c r="K174" i="7"/>
  <c r="G174" i="7"/>
  <c r="H174" i="4" s="1"/>
  <c r="A174" i="4"/>
  <c r="O174" i="4"/>
  <c r="P174" i="4" s="1"/>
  <c r="B174" i="4"/>
  <c r="B185" i="4"/>
  <c r="O185" i="4"/>
  <c r="P185" i="4" s="1"/>
  <c r="A185" i="4"/>
  <c r="D7" i="7"/>
  <c r="A7" i="4"/>
  <c r="O7" i="4"/>
  <c r="P7" i="4" s="1"/>
  <c r="B7" i="4"/>
  <c r="D23" i="7"/>
  <c r="A23" i="4"/>
  <c r="O23" i="4"/>
  <c r="P23" i="4" s="1"/>
  <c r="B23" i="4"/>
  <c r="D39" i="4"/>
  <c r="K39" i="7"/>
  <c r="G39" i="7"/>
  <c r="H39" i="4" s="1"/>
  <c r="A39" i="4"/>
  <c r="O39" i="4"/>
  <c r="P39" i="4" s="1"/>
  <c r="B39" i="4"/>
  <c r="D55" i="4"/>
  <c r="K55" i="7"/>
  <c r="G55" i="7"/>
  <c r="H55" i="4" s="1"/>
  <c r="A55" i="4"/>
  <c r="O55" i="4"/>
  <c r="P55" i="4" s="1"/>
  <c r="B55" i="4"/>
  <c r="D79" i="4"/>
  <c r="K79" i="7"/>
  <c r="G79" i="7"/>
  <c r="H79" i="4" s="1"/>
  <c r="O79" i="4"/>
  <c r="P79" i="4" s="1"/>
  <c r="B79" i="4"/>
  <c r="A79" i="4"/>
  <c r="D103" i="4"/>
  <c r="K103" i="7"/>
  <c r="G103" i="7"/>
  <c r="H103" i="4" s="1"/>
  <c r="A103" i="4"/>
  <c r="O103" i="4"/>
  <c r="P103" i="4" s="1"/>
  <c r="B103" i="4"/>
  <c r="D135" i="4"/>
  <c r="K135" i="7"/>
  <c r="G135" i="7"/>
  <c r="H135" i="4" s="1"/>
  <c r="O135" i="4"/>
  <c r="P135" i="4" s="1"/>
  <c r="B135" i="4"/>
  <c r="A135" i="4"/>
  <c r="O167" i="4"/>
  <c r="P167" i="4" s="1"/>
  <c r="B167" i="4"/>
  <c r="A167" i="4"/>
  <c r="B34" i="4"/>
  <c r="A34" i="4"/>
  <c r="O34" i="4"/>
  <c r="P34" i="4" s="1"/>
  <c r="B66" i="4"/>
  <c r="A66" i="4"/>
  <c r="O66" i="4"/>
  <c r="P66" i="4" s="1"/>
  <c r="B98" i="4"/>
  <c r="A98" i="4"/>
  <c r="O98" i="4"/>
  <c r="P98" i="4" s="1"/>
  <c r="A130" i="4"/>
  <c r="O130" i="4"/>
  <c r="P130" i="4" s="1"/>
  <c r="B130" i="4"/>
  <c r="A162" i="4"/>
  <c r="O162" i="4"/>
  <c r="P162" i="4" s="1"/>
  <c r="B162" i="4"/>
  <c r="B29" i="4"/>
  <c r="A29" i="4"/>
  <c r="O29" i="4"/>
  <c r="P29" i="4" s="1"/>
  <c r="B61" i="4"/>
  <c r="A61" i="4"/>
  <c r="O61" i="4"/>
  <c r="P61" i="4" s="1"/>
  <c r="B93" i="4"/>
  <c r="A93" i="4"/>
  <c r="O93" i="4"/>
  <c r="P93" i="4" s="1"/>
  <c r="B125" i="4"/>
  <c r="A125" i="4"/>
  <c r="O125" i="4"/>
  <c r="P125" i="4" s="1"/>
  <c r="B157" i="4"/>
  <c r="O157" i="4"/>
  <c r="P157" i="4" s="1"/>
  <c r="A157" i="4"/>
  <c r="O28" i="4"/>
  <c r="P28" i="4" s="1"/>
  <c r="B28" i="4"/>
  <c r="A28" i="4"/>
  <c r="O60" i="4"/>
  <c r="P60" i="4" s="1"/>
  <c r="B60" i="4"/>
  <c r="A60" i="4"/>
  <c r="O92" i="4"/>
  <c r="P92" i="4" s="1"/>
  <c r="B92" i="4"/>
  <c r="A92" i="4"/>
  <c r="O124" i="4"/>
  <c r="P124" i="4" s="1"/>
  <c r="B124" i="4"/>
  <c r="A124" i="4"/>
  <c r="A156" i="4"/>
  <c r="O156" i="4"/>
  <c r="P156" i="4" s="1"/>
  <c r="B156" i="4"/>
  <c r="D182" i="4"/>
  <c r="K182" i="7"/>
  <c r="G182" i="7"/>
  <c r="H182" i="4" s="1"/>
  <c r="A182" i="4"/>
  <c r="O182" i="4"/>
  <c r="P182" i="4" s="1"/>
  <c r="B182" i="4"/>
  <c r="D168" i="4"/>
  <c r="G168" i="7"/>
  <c r="H168" i="4" s="1"/>
  <c r="K168" i="7"/>
  <c r="O168" i="4"/>
  <c r="P168" i="4" s="1"/>
  <c r="B168" i="4"/>
  <c r="A168" i="4"/>
  <c r="B165" i="4"/>
  <c r="O165" i="4"/>
  <c r="P165" i="4" s="1"/>
  <c r="A165" i="4"/>
  <c r="O179" i="4"/>
  <c r="P179" i="4" s="1"/>
  <c r="A179" i="4"/>
  <c r="B179" i="4"/>
  <c r="D14" i="7"/>
  <c r="D46" i="4"/>
  <c r="K46" i="7"/>
  <c r="G46" i="7"/>
  <c r="H46" i="4" s="1"/>
  <c r="D78" i="4"/>
  <c r="K78" i="7"/>
  <c r="G78" i="7"/>
  <c r="H78" i="4" s="1"/>
  <c r="D110" i="4"/>
  <c r="K110" i="7"/>
  <c r="G110" i="7"/>
  <c r="H110" i="4" s="1"/>
  <c r="D142" i="4"/>
  <c r="K142" i="7"/>
  <c r="G142" i="7"/>
  <c r="H142" i="4" s="1"/>
  <c r="D25" i="4"/>
  <c r="K25" i="7"/>
  <c r="G25" i="7"/>
  <c r="H25" i="4" s="1"/>
  <c r="D57" i="4"/>
  <c r="K57" i="7"/>
  <c r="G57" i="7"/>
  <c r="H57" i="4" s="1"/>
  <c r="D89" i="4"/>
  <c r="K89" i="7"/>
  <c r="G89" i="7"/>
  <c r="H89" i="4" s="1"/>
  <c r="D121" i="4"/>
  <c r="K121" i="7"/>
  <c r="G121" i="7"/>
  <c r="H121" i="4" s="1"/>
  <c r="D153" i="4"/>
  <c r="K153" i="7"/>
  <c r="G153" i="7"/>
  <c r="H153" i="4" s="1"/>
  <c r="D24" i="4"/>
  <c r="K24" i="7"/>
  <c r="G24" i="7"/>
  <c r="H24" i="4" s="1"/>
  <c r="D56" i="4"/>
  <c r="K56" i="7"/>
  <c r="G56" i="7"/>
  <c r="H56" i="4" s="1"/>
  <c r="D88" i="4"/>
  <c r="K88" i="7"/>
  <c r="G88" i="7"/>
  <c r="H88" i="4" s="1"/>
  <c r="D120" i="4"/>
  <c r="K120" i="7"/>
  <c r="G120" i="7"/>
  <c r="H120" i="4" s="1"/>
  <c r="D152" i="4"/>
  <c r="K152" i="7"/>
  <c r="G152" i="7"/>
  <c r="H152" i="4" s="1"/>
  <c r="D181" i="4"/>
  <c r="K181" i="7"/>
  <c r="G181" i="7"/>
  <c r="H181" i="4" s="1"/>
  <c r="D172" i="4"/>
  <c r="K172" i="7"/>
  <c r="G172" i="7"/>
  <c r="H172" i="4" s="1"/>
  <c r="D38" i="4"/>
  <c r="K38" i="7"/>
  <c r="G38" i="7"/>
  <c r="H38" i="4" s="1"/>
  <c r="D70" i="4"/>
  <c r="K70" i="7"/>
  <c r="G70" i="7"/>
  <c r="H70" i="4" s="1"/>
  <c r="D102" i="4"/>
  <c r="K102" i="7"/>
  <c r="G102" i="7"/>
  <c r="H102" i="4" s="1"/>
  <c r="D134" i="4"/>
  <c r="K134" i="7"/>
  <c r="G134" i="7"/>
  <c r="H134" i="4" s="1"/>
  <c r="D169" i="4"/>
  <c r="K169" i="7"/>
  <c r="G169" i="7"/>
  <c r="H169" i="4" s="1"/>
  <c r="D17" i="4"/>
  <c r="K17" i="7"/>
  <c r="G17" i="7"/>
  <c r="H17" i="4" s="1"/>
  <c r="D81" i="4"/>
  <c r="K81" i="7"/>
  <c r="G81" i="7"/>
  <c r="H81" i="4" s="1"/>
  <c r="D113" i="4"/>
  <c r="K113" i="7"/>
  <c r="G113" i="7"/>
  <c r="H113" i="4" s="1"/>
  <c r="D145" i="4"/>
  <c r="K145" i="7"/>
  <c r="G145" i="7"/>
  <c r="H145" i="4" s="1"/>
  <c r="D80" i="4"/>
  <c r="K80" i="7"/>
  <c r="G80" i="7"/>
  <c r="H80" i="4" s="1"/>
  <c r="D112" i="4"/>
  <c r="K112" i="7"/>
  <c r="G112" i="7"/>
  <c r="H112" i="4" s="1"/>
  <c r="D144" i="4"/>
  <c r="K144" i="7"/>
  <c r="G144" i="7"/>
  <c r="H144" i="4" s="1"/>
  <c r="D173" i="4"/>
  <c r="K173" i="7"/>
  <c r="G173" i="7"/>
  <c r="H173" i="4" s="1"/>
  <c r="D10" i="4"/>
  <c r="K10" i="7"/>
  <c r="G10" i="7"/>
  <c r="H10" i="4" s="1"/>
  <c r="D53" i="4"/>
  <c r="K53" i="7"/>
  <c r="G53" i="7"/>
  <c r="H53" i="4" s="1"/>
  <c r="D85" i="4"/>
  <c r="K85" i="7"/>
  <c r="G85" i="7"/>
  <c r="H85" i="4" s="1"/>
  <c r="D36" i="7"/>
  <c r="D185" i="4"/>
  <c r="K185" i="7"/>
  <c r="G185" i="7"/>
  <c r="H185" i="4" s="1"/>
  <c r="D176" i="4"/>
  <c r="K176" i="7"/>
  <c r="G176" i="7"/>
  <c r="H176" i="4" s="1"/>
  <c r="D66" i="4"/>
  <c r="K66" i="7"/>
  <c r="G66" i="7"/>
  <c r="H66" i="4" s="1"/>
  <c r="D98" i="4"/>
  <c r="K98" i="7"/>
  <c r="G98" i="7"/>
  <c r="H98" i="4" s="1"/>
  <c r="D130" i="4"/>
  <c r="K130" i="7"/>
  <c r="G130" i="7"/>
  <c r="H130" i="4" s="1"/>
  <c r="D162" i="4"/>
  <c r="K162" i="7"/>
  <c r="G162" i="7"/>
  <c r="H162" i="4" s="1"/>
  <c r="D45" i="4"/>
  <c r="K45" i="7"/>
  <c r="G45" i="7"/>
  <c r="H45" i="4" s="1"/>
  <c r="D109" i="4"/>
  <c r="K109" i="7"/>
  <c r="G109" i="7"/>
  <c r="H109" i="4" s="1"/>
  <c r="D12" i="7"/>
  <c r="D76" i="4"/>
  <c r="K76" i="7"/>
  <c r="G76" i="7"/>
  <c r="H76" i="4" s="1"/>
  <c r="D140" i="4"/>
  <c r="K140" i="7"/>
  <c r="G140" i="7"/>
  <c r="H140" i="4" s="1"/>
  <c r="D165" i="4"/>
  <c r="K165" i="7"/>
  <c r="G165" i="7"/>
  <c r="H165" i="4" s="1"/>
  <c r="D187" i="4"/>
  <c r="K187" i="7"/>
  <c r="G187" i="7"/>
  <c r="H187" i="4" s="1"/>
  <c r="D91" i="4"/>
  <c r="K91" i="7"/>
  <c r="G91" i="7"/>
  <c r="H91" i="4" s="1"/>
  <c r="D131" i="4"/>
  <c r="K131" i="7"/>
  <c r="G131" i="7"/>
  <c r="H131" i="4" s="1"/>
  <c r="O131" i="4"/>
  <c r="P131" i="4" s="1"/>
  <c r="A131" i="4"/>
  <c r="B131" i="4"/>
  <c r="D163" i="4"/>
  <c r="K163" i="7"/>
  <c r="G163" i="7"/>
  <c r="H163" i="4" s="1"/>
  <c r="O163" i="4"/>
  <c r="P163" i="4" s="1"/>
  <c r="A163" i="4"/>
  <c r="B163" i="4"/>
  <c r="B62" i="4"/>
  <c r="A62" i="4"/>
  <c r="O62" i="4"/>
  <c r="P62" i="4" s="1"/>
  <c r="B94" i="4"/>
  <c r="A94" i="4"/>
  <c r="O94" i="4"/>
  <c r="P94" i="4" s="1"/>
  <c r="B126" i="4"/>
  <c r="A126" i="4"/>
  <c r="O126" i="4"/>
  <c r="P126" i="4" s="1"/>
  <c r="B121" i="4"/>
  <c r="A121" i="4"/>
  <c r="O121" i="4"/>
  <c r="P121" i="4" s="1"/>
  <c r="O56" i="4"/>
  <c r="P56" i="4" s="1"/>
  <c r="B56" i="4"/>
  <c r="A56" i="4"/>
  <c r="O120" i="4"/>
  <c r="P120" i="4" s="1"/>
  <c r="B120" i="4"/>
  <c r="A120" i="4"/>
  <c r="O152" i="4"/>
  <c r="P152" i="4" s="1"/>
  <c r="B152" i="4"/>
  <c r="A152" i="4"/>
  <c r="D186" i="4"/>
  <c r="K186" i="7"/>
  <c r="G186" i="7"/>
  <c r="H186" i="4" s="1"/>
  <c r="A186" i="4"/>
  <c r="B186" i="4"/>
  <c r="O186" i="4"/>
  <c r="P186" i="4" s="1"/>
  <c r="A172" i="4"/>
  <c r="O172" i="4"/>
  <c r="P172" i="4" s="1"/>
  <c r="B172" i="4"/>
  <c r="D11" i="4"/>
  <c r="K11" i="7"/>
  <c r="G11" i="7"/>
  <c r="H11" i="4" s="1"/>
  <c r="A11" i="4"/>
  <c r="O11" i="4"/>
  <c r="P11" i="4" s="1"/>
  <c r="B11" i="4"/>
  <c r="A27" i="4"/>
  <c r="O27" i="4"/>
  <c r="P27" i="4" s="1"/>
  <c r="B27" i="4"/>
  <c r="A43" i="4"/>
  <c r="O43" i="4"/>
  <c r="P43" i="4" s="1"/>
  <c r="B43" i="4"/>
  <c r="D59" i="4"/>
  <c r="K59" i="7"/>
  <c r="G59" i="7"/>
  <c r="H59" i="4" s="1"/>
  <c r="A59" i="4"/>
  <c r="O59" i="4"/>
  <c r="P59" i="4" s="1"/>
  <c r="B59" i="4"/>
  <c r="D75" i="4"/>
  <c r="K75" i="7"/>
  <c r="G75" i="7"/>
  <c r="H75" i="4" s="1"/>
  <c r="O75" i="4"/>
  <c r="P75" i="4" s="1"/>
  <c r="B75" i="4"/>
  <c r="A75" i="4"/>
  <c r="D99" i="4"/>
  <c r="K99" i="7"/>
  <c r="G99" i="7"/>
  <c r="H99" i="4" s="1"/>
  <c r="A99" i="4"/>
  <c r="O99" i="4"/>
  <c r="P99" i="4" s="1"/>
  <c r="B99" i="4"/>
  <c r="D123" i="4"/>
  <c r="K123" i="7"/>
  <c r="G123" i="7"/>
  <c r="H123" i="4" s="1"/>
  <c r="A123" i="4"/>
  <c r="O123" i="4"/>
  <c r="P123" i="4" s="1"/>
  <c r="B123" i="4"/>
  <c r="D155" i="4"/>
  <c r="K155" i="7"/>
  <c r="G155" i="7"/>
  <c r="H155" i="4" s="1"/>
  <c r="O155" i="4"/>
  <c r="P155" i="4" s="1"/>
  <c r="B155" i="4"/>
  <c r="A155" i="4"/>
  <c r="B22" i="4"/>
  <c r="A22" i="4"/>
  <c r="O22" i="4"/>
  <c r="P22" i="4" s="1"/>
  <c r="B54" i="4"/>
  <c r="A54" i="4"/>
  <c r="O54" i="4"/>
  <c r="P54" i="4" s="1"/>
  <c r="A86" i="4"/>
  <c r="O86" i="4"/>
  <c r="P86" i="4" s="1"/>
  <c r="B86" i="4"/>
  <c r="B118" i="4"/>
  <c r="A118" i="4"/>
  <c r="O118" i="4"/>
  <c r="P118" i="4" s="1"/>
  <c r="A150" i="4"/>
  <c r="O150" i="4"/>
  <c r="P150" i="4" s="1"/>
  <c r="B150" i="4"/>
  <c r="O17" i="4"/>
  <c r="P17" i="4" s="1"/>
  <c r="B17" i="4"/>
  <c r="A17" i="4"/>
  <c r="B49" i="4"/>
  <c r="A49" i="4"/>
  <c r="O49" i="4"/>
  <c r="P49" i="4" s="1"/>
  <c r="B81" i="4"/>
  <c r="A81" i="4"/>
  <c r="O81" i="4"/>
  <c r="P81" i="4" s="1"/>
  <c r="B113" i="4"/>
  <c r="A113" i="4"/>
  <c r="O113" i="4"/>
  <c r="P113" i="4" s="1"/>
  <c r="B145" i="4"/>
  <c r="O145" i="4"/>
  <c r="P145" i="4" s="1"/>
  <c r="A145" i="4"/>
  <c r="O16" i="4"/>
  <c r="P16" i="4" s="1"/>
  <c r="B16" i="4"/>
  <c r="A16" i="4"/>
  <c r="O48" i="4"/>
  <c r="P48" i="4" s="1"/>
  <c r="B48" i="4"/>
  <c r="A48" i="4"/>
  <c r="B80" i="4"/>
  <c r="O80" i="4"/>
  <c r="P80" i="4" s="1"/>
  <c r="A80" i="4"/>
  <c r="O112" i="4"/>
  <c r="P112" i="4" s="1"/>
  <c r="B112" i="4"/>
  <c r="A112" i="4"/>
  <c r="O144" i="4"/>
  <c r="P144" i="4" s="1"/>
  <c r="B144" i="4"/>
  <c r="A144" i="4"/>
  <c r="D178" i="4"/>
  <c r="K178" i="7"/>
  <c r="G178" i="7"/>
  <c r="H178" i="4" s="1"/>
  <c r="A178" i="4"/>
  <c r="O178" i="4"/>
  <c r="P178" i="4" s="1"/>
  <c r="B178" i="4"/>
  <c r="B189" i="4"/>
  <c r="O189" i="4"/>
  <c r="P189" i="4" s="1"/>
  <c r="A189" i="4"/>
  <c r="O175" i="4"/>
  <c r="P175" i="4" s="1"/>
  <c r="B175" i="4"/>
  <c r="A175" i="4"/>
  <c r="O191" i="4"/>
  <c r="P191" i="4" s="1"/>
  <c r="B191" i="4"/>
  <c r="A191" i="4"/>
  <c r="D87" i="4"/>
  <c r="K87" i="7"/>
  <c r="G87" i="7"/>
  <c r="H87" i="4" s="1"/>
  <c r="O87" i="4"/>
  <c r="P87" i="4" s="1"/>
  <c r="B87" i="4"/>
  <c r="A87" i="4"/>
  <c r="D127" i="4"/>
  <c r="K127" i="7"/>
  <c r="G127" i="7"/>
  <c r="H127" i="4" s="1"/>
  <c r="A127" i="4"/>
  <c r="O127" i="4"/>
  <c r="P127" i="4" s="1"/>
  <c r="B127" i="4"/>
  <c r="D159" i="4"/>
  <c r="K159" i="7"/>
  <c r="G159" i="7"/>
  <c r="H159" i="4" s="1"/>
  <c r="O159" i="4"/>
  <c r="P159" i="4" s="1"/>
  <c r="B159" i="4"/>
  <c r="A159" i="4"/>
  <c r="B26" i="4"/>
  <c r="A26" i="4"/>
  <c r="O26" i="4"/>
  <c r="P26" i="4" s="1"/>
  <c r="B58" i="4"/>
  <c r="A58" i="4"/>
  <c r="O58" i="4"/>
  <c r="P58" i="4" s="1"/>
  <c r="B90" i="4"/>
  <c r="A90" i="4"/>
  <c r="O90" i="4"/>
  <c r="P90" i="4" s="1"/>
  <c r="B122" i="4"/>
  <c r="A122" i="4"/>
  <c r="O122" i="4"/>
  <c r="P122" i="4" s="1"/>
  <c r="A154" i="4"/>
  <c r="B154" i="4"/>
  <c r="O154" i="4"/>
  <c r="P154" i="4" s="1"/>
  <c r="B21" i="4"/>
  <c r="A21" i="4"/>
  <c r="O21" i="4"/>
  <c r="P21" i="4" s="1"/>
  <c r="B53" i="4"/>
  <c r="A53" i="4"/>
  <c r="O53" i="4"/>
  <c r="P53" i="4" s="1"/>
  <c r="B85" i="4"/>
  <c r="A85" i="4"/>
  <c r="O85" i="4"/>
  <c r="P85" i="4" s="1"/>
  <c r="B117" i="4"/>
  <c r="A117" i="4"/>
  <c r="O117" i="4"/>
  <c r="P117" i="4" s="1"/>
  <c r="B149" i="4"/>
  <c r="O149" i="4"/>
  <c r="P149" i="4" s="1"/>
  <c r="A149" i="4"/>
  <c r="O36" i="4"/>
  <c r="P36" i="4" s="1"/>
  <c r="B36" i="4"/>
  <c r="A36" i="4"/>
  <c r="O68" i="4"/>
  <c r="P68" i="4" s="1"/>
  <c r="B68" i="4"/>
  <c r="A68" i="4"/>
  <c r="O100" i="4"/>
  <c r="P100" i="4" s="1"/>
  <c r="B100" i="4"/>
  <c r="A100" i="4"/>
  <c r="O132" i="4"/>
  <c r="P132" i="4" s="1"/>
  <c r="B132" i="4"/>
  <c r="A132" i="4"/>
  <c r="O164" i="4"/>
  <c r="P164" i="4" s="1"/>
  <c r="B164" i="4"/>
  <c r="A164" i="4"/>
  <c r="D190" i="4"/>
  <c r="K190" i="7"/>
  <c r="G190" i="7"/>
  <c r="H190" i="4" s="1"/>
  <c r="A190" i="4"/>
  <c r="O190" i="4"/>
  <c r="P190" i="4" s="1"/>
  <c r="B190" i="4"/>
  <c r="O176" i="4"/>
  <c r="P176" i="4" s="1"/>
  <c r="B176" i="4"/>
  <c r="A176" i="4"/>
  <c r="D15" i="7"/>
  <c r="A15" i="4"/>
  <c r="O15" i="4"/>
  <c r="P15" i="4" s="1"/>
  <c r="B15" i="4"/>
  <c r="D31" i="4"/>
  <c r="K31" i="7"/>
  <c r="G31" i="7"/>
  <c r="H31" i="4" s="1"/>
  <c r="A31" i="4"/>
  <c r="O31" i="4"/>
  <c r="P31" i="4" s="1"/>
  <c r="B31" i="4"/>
  <c r="D47" i="7"/>
  <c r="A47" i="4"/>
  <c r="O47" i="4"/>
  <c r="P47" i="4" s="1"/>
  <c r="B47" i="4"/>
  <c r="D63" i="4"/>
  <c r="K63" i="7"/>
  <c r="G63" i="7"/>
  <c r="H63" i="4" s="1"/>
  <c r="A63" i="4"/>
  <c r="O63" i="4"/>
  <c r="P63" i="4" s="1"/>
  <c r="B63" i="4"/>
  <c r="D95" i="4"/>
  <c r="K95" i="7"/>
  <c r="G95" i="7"/>
  <c r="H95" i="4" s="1"/>
  <c r="A95" i="4"/>
  <c r="O95" i="4"/>
  <c r="P95" i="4" s="1"/>
  <c r="B95" i="4"/>
  <c r="D119" i="4"/>
  <c r="K119" i="7"/>
  <c r="G119" i="7"/>
  <c r="H119" i="4" s="1"/>
  <c r="A119" i="4"/>
  <c r="O119" i="4"/>
  <c r="P119" i="4" s="1"/>
  <c r="B119" i="4"/>
  <c r="D151" i="4"/>
  <c r="K151" i="7"/>
  <c r="G151" i="7"/>
  <c r="H151" i="4" s="1"/>
  <c r="O151" i="4"/>
  <c r="P151" i="4" s="1"/>
  <c r="B151" i="4"/>
  <c r="A151" i="4"/>
  <c r="B18" i="4"/>
  <c r="A18" i="4"/>
  <c r="O18" i="4"/>
  <c r="P18" i="4" s="1"/>
  <c r="B50" i="4"/>
  <c r="A50" i="4"/>
  <c r="O50" i="4"/>
  <c r="P50" i="4" s="1"/>
  <c r="A82" i="4"/>
  <c r="O82" i="4"/>
  <c r="P82" i="4" s="1"/>
  <c r="B82" i="4"/>
  <c r="B114" i="4"/>
  <c r="A114" i="4"/>
  <c r="O114" i="4"/>
  <c r="P114" i="4" s="1"/>
  <c r="A146" i="4"/>
  <c r="O146" i="4"/>
  <c r="P146" i="4" s="1"/>
  <c r="B146" i="4"/>
  <c r="B13" i="4"/>
  <c r="A13" i="4"/>
  <c r="O13" i="4"/>
  <c r="P13" i="4" s="1"/>
  <c r="B45" i="4"/>
  <c r="A45" i="4"/>
  <c r="O45" i="4"/>
  <c r="P45" i="4" s="1"/>
  <c r="B77" i="4"/>
  <c r="A77" i="4"/>
  <c r="O77" i="4"/>
  <c r="P77" i="4" s="1"/>
  <c r="B109" i="4"/>
  <c r="A109" i="4"/>
  <c r="O109" i="4"/>
  <c r="P109" i="4" s="1"/>
  <c r="B141" i="4"/>
  <c r="O141" i="4"/>
  <c r="P141" i="4" s="1"/>
  <c r="A141" i="4"/>
  <c r="O12" i="4"/>
  <c r="P12" i="4" s="1"/>
  <c r="B12" i="4"/>
  <c r="A12" i="4"/>
  <c r="O44" i="4"/>
  <c r="P44" i="4" s="1"/>
  <c r="B44" i="4"/>
  <c r="A44" i="4"/>
  <c r="B76" i="4"/>
  <c r="O76" i="4"/>
  <c r="P76" i="4" s="1"/>
  <c r="A76" i="4"/>
  <c r="O108" i="4"/>
  <c r="P108" i="4" s="1"/>
  <c r="B108" i="4"/>
  <c r="A108" i="4"/>
  <c r="A140" i="4"/>
  <c r="O140" i="4"/>
  <c r="P140" i="4" s="1"/>
  <c r="B140" i="4"/>
  <c r="A166" i="4"/>
  <c r="O166" i="4"/>
  <c r="P166" i="4" s="1"/>
  <c r="B166" i="4"/>
  <c r="B177" i="4"/>
  <c r="O177" i="4"/>
  <c r="P177" i="4" s="1"/>
  <c r="A177" i="4"/>
  <c r="O184" i="4"/>
  <c r="P184" i="4" s="1"/>
  <c r="B184" i="4"/>
  <c r="A184" i="4"/>
  <c r="O171" i="4"/>
  <c r="P171" i="4" s="1"/>
  <c r="B171" i="4"/>
  <c r="A171" i="4"/>
  <c r="O187" i="4"/>
  <c r="P187" i="4" s="1"/>
  <c r="B187" i="4"/>
  <c r="A187" i="4"/>
  <c r="G19" i="11"/>
  <c r="G18" i="11"/>
  <c r="G17" i="11"/>
  <c r="G16" i="11"/>
  <c r="G15" i="11"/>
  <c r="G14" i="11"/>
  <c r="G13" i="11"/>
  <c r="G12" i="11"/>
  <c r="G11" i="11"/>
  <c r="G10" i="11"/>
  <c r="G9" i="11"/>
  <c r="G8" i="11"/>
  <c r="G7" i="11"/>
  <c r="G6" i="11"/>
  <c r="J19" i="11"/>
  <c r="F19" i="11"/>
  <c r="J18" i="11"/>
  <c r="F18" i="11"/>
  <c r="J17" i="11"/>
  <c r="F17" i="11"/>
  <c r="J16" i="11"/>
  <c r="F16" i="11"/>
  <c r="J15" i="11"/>
  <c r="F15" i="11"/>
  <c r="I19" i="11"/>
  <c r="E19" i="11"/>
  <c r="I18" i="11"/>
  <c r="E18" i="11"/>
  <c r="I17" i="11"/>
  <c r="E17" i="11"/>
  <c r="I16" i="11"/>
  <c r="E16" i="11"/>
  <c r="I15" i="11"/>
  <c r="E15" i="11"/>
  <c r="I14" i="11"/>
  <c r="E14" i="11"/>
  <c r="I13" i="11"/>
  <c r="E13" i="11"/>
  <c r="I12" i="11"/>
  <c r="D18" i="11"/>
  <c r="D16" i="11"/>
  <c r="H14" i="11"/>
  <c r="H13" i="11"/>
  <c r="H12" i="11"/>
  <c r="J11" i="11"/>
  <c r="E11" i="11"/>
  <c r="H10" i="11"/>
  <c r="J9" i="11"/>
  <c r="E9" i="11"/>
  <c r="H8" i="11"/>
  <c r="J7" i="11"/>
  <c r="E7" i="11"/>
  <c r="H6" i="11"/>
  <c r="H19" i="11"/>
  <c r="H17" i="11"/>
  <c r="H15" i="11"/>
  <c r="F14" i="11"/>
  <c r="F13" i="11"/>
  <c r="F12" i="11"/>
  <c r="I11" i="11"/>
  <c r="D11" i="11"/>
  <c r="F10" i="11"/>
  <c r="I9" i="11"/>
  <c r="D9" i="11"/>
  <c r="F8" i="11"/>
  <c r="I7" i="11"/>
  <c r="F6" i="11"/>
  <c r="D19" i="11"/>
  <c r="D17" i="11"/>
  <c r="D15" i="11"/>
  <c r="D14" i="11"/>
  <c r="D13" i="11"/>
  <c r="E12" i="11"/>
  <c r="H11" i="11"/>
  <c r="J10" i="11"/>
  <c r="E10" i="11"/>
  <c r="H9" i="11"/>
  <c r="J8" i="11"/>
  <c r="E8" i="11"/>
  <c r="H7" i="11"/>
  <c r="J6" i="11"/>
  <c r="H18" i="11"/>
  <c r="H16" i="11"/>
  <c r="J14" i="11"/>
  <c r="F11" i="11"/>
  <c r="I8" i="11"/>
  <c r="J13" i="11"/>
  <c r="I10" i="11"/>
  <c r="D8" i="11"/>
  <c r="J12" i="11"/>
  <c r="D10" i="11"/>
  <c r="F7" i="11"/>
  <c r="D12" i="11"/>
  <c r="F9" i="11"/>
  <c r="I6" i="11"/>
  <c r="D30" i="7"/>
  <c r="D62" i="4"/>
  <c r="K62" i="7"/>
  <c r="G62" i="7"/>
  <c r="H62" i="4" s="1"/>
  <c r="D94" i="4"/>
  <c r="K94" i="7"/>
  <c r="G94" i="7"/>
  <c r="H94" i="4" s="1"/>
  <c r="D126" i="4"/>
  <c r="K126" i="7"/>
  <c r="G126" i="7"/>
  <c r="H126" i="4" s="1"/>
  <c r="D158" i="4"/>
  <c r="K158" i="7"/>
  <c r="G158" i="7"/>
  <c r="H158" i="4" s="1"/>
  <c r="D9" i="7"/>
  <c r="D41" i="7"/>
  <c r="D73" i="4"/>
  <c r="K73" i="7"/>
  <c r="G73" i="7"/>
  <c r="H73" i="4" s="1"/>
  <c r="D105" i="4"/>
  <c r="K105" i="7"/>
  <c r="G105" i="7"/>
  <c r="H105" i="4" s="1"/>
  <c r="D137" i="4"/>
  <c r="K137" i="7"/>
  <c r="G137" i="7"/>
  <c r="H137" i="4" s="1"/>
  <c r="D72" i="4"/>
  <c r="K72" i="7"/>
  <c r="G72" i="7"/>
  <c r="H72" i="4" s="1"/>
  <c r="D104" i="4"/>
  <c r="K104" i="7"/>
  <c r="G104" i="7"/>
  <c r="H104" i="4" s="1"/>
  <c r="D136" i="4"/>
  <c r="K136" i="7"/>
  <c r="G136" i="7"/>
  <c r="H136" i="4" s="1"/>
  <c r="D170" i="4"/>
  <c r="K170" i="7"/>
  <c r="G170" i="7"/>
  <c r="H170" i="4" s="1"/>
  <c r="D188" i="4"/>
  <c r="K188" i="7"/>
  <c r="G188" i="7"/>
  <c r="H188" i="4" s="1"/>
  <c r="D22" i="7"/>
  <c r="D54" i="4"/>
  <c r="K54" i="7"/>
  <c r="G54" i="7"/>
  <c r="H54" i="4" s="1"/>
  <c r="D86" i="4"/>
  <c r="K86" i="7"/>
  <c r="G86" i="7"/>
  <c r="H86" i="4" s="1"/>
  <c r="D118" i="4"/>
  <c r="K118" i="7"/>
  <c r="G118" i="7"/>
  <c r="H118" i="4" s="1"/>
  <c r="D150" i="4"/>
  <c r="K150" i="7"/>
  <c r="G150" i="7"/>
  <c r="H150" i="4" s="1"/>
  <c r="D33" i="7"/>
  <c r="D65" i="4"/>
  <c r="K65" i="7"/>
  <c r="G65" i="7"/>
  <c r="H65" i="4" s="1"/>
  <c r="D97" i="4"/>
  <c r="K97" i="7"/>
  <c r="G97" i="7"/>
  <c r="H97" i="4" s="1"/>
  <c r="D129" i="4"/>
  <c r="K129" i="7"/>
  <c r="G129" i="7"/>
  <c r="H129" i="4" s="1"/>
  <c r="D161" i="4"/>
  <c r="K161" i="7"/>
  <c r="G161" i="7"/>
  <c r="H161" i="4" s="1"/>
  <c r="F16" i="7"/>
  <c r="D32" i="4"/>
  <c r="K32" i="7"/>
  <c r="G32" i="7"/>
  <c r="H32" i="4" s="1"/>
  <c r="D64" i="4"/>
  <c r="K64" i="7"/>
  <c r="G64" i="7"/>
  <c r="H64" i="4" s="1"/>
  <c r="D96" i="4"/>
  <c r="K96" i="7"/>
  <c r="G96" i="7"/>
  <c r="H96" i="4" s="1"/>
  <c r="D128" i="4"/>
  <c r="K128" i="7"/>
  <c r="G128" i="7"/>
  <c r="H128" i="4" s="1"/>
  <c r="D160" i="4"/>
  <c r="K160" i="7"/>
  <c r="G160" i="7"/>
  <c r="H160" i="4" s="1"/>
  <c r="D189" i="4"/>
  <c r="K189" i="7"/>
  <c r="G189" i="7"/>
  <c r="H189" i="4" s="1"/>
  <c r="D180" i="4"/>
  <c r="K180" i="7"/>
  <c r="G180" i="7"/>
  <c r="H180" i="4" s="1"/>
  <c r="A91" i="4"/>
  <c r="O91" i="4"/>
  <c r="P91" i="4" s="1"/>
  <c r="B91" i="4"/>
  <c r="B30" i="4"/>
  <c r="A30" i="4"/>
  <c r="O30" i="4"/>
  <c r="P30" i="4" s="1"/>
  <c r="A158" i="4"/>
  <c r="O158" i="4"/>
  <c r="P158" i="4" s="1"/>
  <c r="B158" i="4"/>
  <c r="B57" i="4"/>
  <c r="A57" i="4"/>
  <c r="O57" i="4"/>
  <c r="P57" i="4" s="1"/>
  <c r="B153" i="4"/>
  <c r="O153" i="4"/>
  <c r="P153" i="4" s="1"/>
  <c r="A153" i="4"/>
  <c r="O24" i="4"/>
  <c r="P24" i="4" s="1"/>
  <c r="B24" i="4"/>
  <c r="A24" i="4"/>
  <c r="B88" i="4"/>
  <c r="O88" i="4"/>
  <c r="P88" i="4" s="1"/>
  <c r="A88" i="4"/>
  <c r="D192" i="4"/>
  <c r="G192" i="7"/>
  <c r="H192" i="4" s="1"/>
  <c r="D183" i="4"/>
  <c r="K183" i="7"/>
  <c r="G183" i="7"/>
  <c r="H183" i="4" s="1"/>
  <c r="D37" i="4"/>
  <c r="K37" i="7"/>
  <c r="G37" i="7"/>
  <c r="D69" i="4"/>
  <c r="K69" i="7"/>
  <c r="G69" i="7"/>
  <c r="H69" i="4" s="1"/>
  <c r="D101" i="4"/>
  <c r="K101" i="7"/>
  <c r="G101" i="7"/>
  <c r="H101" i="4" s="1"/>
  <c r="D133" i="4"/>
  <c r="K133" i="7"/>
  <c r="G133" i="7"/>
  <c r="H133" i="4" s="1"/>
  <c r="D50" i="4"/>
  <c r="K50" i="7"/>
  <c r="G50" i="7"/>
  <c r="D82" i="4"/>
  <c r="K82" i="7"/>
  <c r="G82" i="7"/>
  <c r="H82" i="4" s="1"/>
  <c r="D114" i="4"/>
  <c r="K114" i="7"/>
  <c r="G114" i="7"/>
  <c r="H114" i="4" s="1"/>
  <c r="D146" i="4"/>
  <c r="K146" i="7"/>
  <c r="G146" i="7"/>
  <c r="H146" i="4" s="1"/>
  <c r="K29" i="7"/>
  <c r="G29" i="7"/>
  <c r="D61" i="4"/>
  <c r="K61" i="7"/>
  <c r="G61" i="7"/>
  <c r="H61" i="4" s="1"/>
  <c r="D93" i="4"/>
  <c r="K93" i="7"/>
  <c r="G93" i="7"/>
  <c r="H93" i="4" s="1"/>
  <c r="D125" i="4"/>
  <c r="K125" i="7"/>
  <c r="G125" i="7"/>
  <c r="H125" i="4" s="1"/>
  <c r="D157" i="4"/>
  <c r="K157" i="7"/>
  <c r="G157" i="7"/>
  <c r="H157" i="4" s="1"/>
  <c r="D28" i="4"/>
  <c r="K28" i="7"/>
  <c r="G28" i="7"/>
  <c r="D60" i="4"/>
  <c r="K60" i="7"/>
  <c r="G60" i="7"/>
  <c r="H60" i="4" s="1"/>
  <c r="D92" i="4"/>
  <c r="K92" i="7"/>
  <c r="G92" i="7"/>
  <c r="H92" i="4" s="1"/>
  <c r="D124" i="4"/>
  <c r="K124" i="7"/>
  <c r="G124" i="7"/>
  <c r="H124" i="4" s="1"/>
  <c r="D156" i="4"/>
  <c r="K156" i="7"/>
  <c r="G156" i="7"/>
  <c r="H156" i="4" s="1"/>
  <c r="D166" i="4"/>
  <c r="K166" i="7"/>
  <c r="G166" i="7"/>
  <c r="H166" i="4" s="1"/>
  <c r="D177" i="4"/>
  <c r="K177" i="7"/>
  <c r="G177" i="7"/>
  <c r="H177" i="4" s="1"/>
  <c r="D179" i="4"/>
  <c r="K179" i="7"/>
  <c r="G179" i="7"/>
  <c r="H179" i="4" s="1"/>
  <c r="L193" i="1"/>
  <c r="H194" i="1" s="1"/>
  <c r="D115" i="4"/>
  <c r="K115" i="7"/>
  <c r="G115" i="7"/>
  <c r="H115" i="4" s="1"/>
  <c r="A115" i="4"/>
  <c r="O115" i="4"/>
  <c r="P115" i="4" s="1"/>
  <c r="B115" i="4"/>
  <c r="D147" i="4"/>
  <c r="K147" i="7"/>
  <c r="G147" i="7"/>
  <c r="H147" i="4" s="1"/>
  <c r="O147" i="4"/>
  <c r="P147" i="4" s="1"/>
  <c r="A147" i="4"/>
  <c r="B147" i="4"/>
  <c r="B14" i="4"/>
  <c r="A14" i="4"/>
  <c r="O14" i="4"/>
  <c r="P14" i="4" s="1"/>
  <c r="B46" i="4"/>
  <c r="A46" i="4"/>
  <c r="O46" i="4"/>
  <c r="P46" i="4" s="1"/>
  <c r="A78" i="4"/>
  <c r="O78" i="4"/>
  <c r="P78" i="4" s="1"/>
  <c r="B78" i="4"/>
  <c r="B110" i="4"/>
  <c r="A110" i="4"/>
  <c r="O110" i="4"/>
  <c r="P110" i="4" s="1"/>
  <c r="A142" i="4"/>
  <c r="O142" i="4"/>
  <c r="P142" i="4" s="1"/>
  <c r="B142" i="4"/>
  <c r="B9" i="4"/>
  <c r="A9" i="4"/>
  <c r="O9" i="4"/>
  <c r="P9" i="4" s="1"/>
  <c r="B41" i="4"/>
  <c r="A41" i="4"/>
  <c r="O41" i="4"/>
  <c r="P41" i="4" s="1"/>
  <c r="B73" i="4"/>
  <c r="A73" i="4"/>
  <c r="O73" i="4"/>
  <c r="P73" i="4" s="1"/>
  <c r="B105" i="4"/>
  <c r="A105" i="4"/>
  <c r="O105" i="4"/>
  <c r="P105" i="4" s="1"/>
  <c r="B137" i="4"/>
  <c r="O137" i="4"/>
  <c r="P137" i="4" s="1"/>
  <c r="A137" i="4"/>
  <c r="O8" i="4"/>
  <c r="P8" i="4" s="1"/>
  <c r="B8" i="4"/>
  <c r="A8" i="4"/>
  <c r="O40" i="4"/>
  <c r="P40" i="4" s="1"/>
  <c r="B40" i="4"/>
  <c r="A40" i="4"/>
  <c r="B72" i="4"/>
  <c r="A72" i="4"/>
  <c r="O72" i="4"/>
  <c r="P72" i="4" s="1"/>
  <c r="O104" i="4"/>
  <c r="P104" i="4" s="1"/>
  <c r="B104" i="4"/>
  <c r="A104" i="4"/>
  <c r="O136" i="4"/>
  <c r="P136" i="4" s="1"/>
  <c r="B136" i="4"/>
  <c r="A136" i="4"/>
  <c r="A170" i="4"/>
  <c r="B170" i="4"/>
  <c r="O170" i="4"/>
  <c r="P170" i="4" s="1"/>
  <c r="B181" i="4"/>
  <c r="O181" i="4"/>
  <c r="P181" i="4" s="1"/>
  <c r="A181" i="4"/>
  <c r="A188" i="4"/>
  <c r="O188" i="4"/>
  <c r="P188" i="4" s="1"/>
  <c r="B188" i="4"/>
  <c r="A19" i="4"/>
  <c r="O19" i="4"/>
  <c r="P19" i="4" s="1"/>
  <c r="B19" i="4"/>
  <c r="D35" i="4"/>
  <c r="G35" i="7"/>
  <c r="A35" i="4"/>
  <c r="O35" i="4"/>
  <c r="P35" i="4" s="1"/>
  <c r="B35" i="4"/>
  <c r="D51" i="4"/>
  <c r="K51" i="7"/>
  <c r="G51" i="7"/>
  <c r="A51" i="4"/>
  <c r="O51" i="4"/>
  <c r="P51" i="4" s="1"/>
  <c r="B51" i="4"/>
  <c r="D67" i="4"/>
  <c r="K67" i="7"/>
  <c r="G67" i="7"/>
  <c r="H67" i="4" s="1"/>
  <c r="A67" i="4"/>
  <c r="O67" i="4"/>
  <c r="P67" i="4" s="1"/>
  <c r="B67" i="4"/>
  <c r="D83" i="4"/>
  <c r="K83" i="7"/>
  <c r="G83" i="7"/>
  <c r="H83" i="4" s="1"/>
  <c r="O83" i="4"/>
  <c r="P83" i="4" s="1"/>
  <c r="B83" i="4"/>
  <c r="A83" i="4"/>
  <c r="D107" i="4"/>
  <c r="K107" i="7"/>
  <c r="G107" i="7"/>
  <c r="H107" i="4" s="1"/>
  <c r="A107" i="4"/>
  <c r="O107" i="4"/>
  <c r="P107" i="4" s="1"/>
  <c r="B107" i="4"/>
  <c r="D139" i="4"/>
  <c r="K139" i="7"/>
  <c r="G139" i="7"/>
  <c r="H139" i="4" s="1"/>
  <c r="O139" i="4"/>
  <c r="P139" i="4" s="1"/>
  <c r="B139" i="4"/>
  <c r="A139" i="4"/>
  <c r="B6" i="4"/>
  <c r="A6" i="4"/>
  <c r="O6" i="4"/>
  <c r="P6" i="4" s="1"/>
  <c r="B38" i="4"/>
  <c r="A38" i="4"/>
  <c r="O38" i="4"/>
  <c r="P38" i="4" s="1"/>
  <c r="B70" i="4"/>
  <c r="A70" i="4"/>
  <c r="O70" i="4"/>
  <c r="P70" i="4" s="1"/>
  <c r="B102" i="4"/>
  <c r="A102" i="4"/>
  <c r="O102" i="4"/>
  <c r="P102" i="4" s="1"/>
  <c r="A134" i="4"/>
  <c r="O134" i="4"/>
  <c r="P134" i="4" s="1"/>
  <c r="B134" i="4"/>
  <c r="B169" i="4"/>
  <c r="O169" i="4"/>
  <c r="P169" i="4" s="1"/>
  <c r="A169" i="4"/>
  <c r="B33" i="4"/>
  <c r="A33" i="4"/>
  <c r="O33" i="4"/>
  <c r="P33" i="4" s="1"/>
  <c r="B65" i="4"/>
  <c r="A65" i="4"/>
  <c r="O65" i="4"/>
  <c r="P65" i="4" s="1"/>
  <c r="B97" i="4"/>
  <c r="A97" i="4"/>
  <c r="O97" i="4"/>
  <c r="P97" i="4" s="1"/>
  <c r="O129" i="4"/>
  <c r="P129" i="4" s="1"/>
  <c r="B129" i="4"/>
  <c r="A129" i="4"/>
  <c r="B161" i="4"/>
  <c r="O161" i="4"/>
  <c r="P161" i="4" s="1"/>
  <c r="A161" i="4"/>
  <c r="O32" i="4"/>
  <c r="P32" i="4" s="1"/>
  <c r="B32" i="4"/>
  <c r="A32" i="4"/>
  <c r="O64" i="4"/>
  <c r="P64" i="4" s="1"/>
  <c r="B64" i="4"/>
  <c r="A64" i="4"/>
  <c r="O96" i="4"/>
  <c r="P96" i="4" s="1"/>
  <c r="B96" i="4"/>
  <c r="A96" i="4"/>
  <c r="O128" i="4"/>
  <c r="P128" i="4" s="1"/>
  <c r="B128" i="4"/>
  <c r="A128" i="4"/>
  <c r="O160" i="4"/>
  <c r="P160" i="4" s="1"/>
  <c r="B160" i="4"/>
  <c r="A160" i="4"/>
  <c r="B173" i="4"/>
  <c r="O173" i="4"/>
  <c r="P173" i="4" s="1"/>
  <c r="A173" i="4"/>
  <c r="O180" i="4"/>
  <c r="P180" i="4" s="1"/>
  <c r="B180" i="4"/>
  <c r="A180" i="4"/>
  <c r="F27" i="7" l="1"/>
  <c r="F21" i="7"/>
  <c r="G21" i="1" s="1"/>
  <c r="K19" i="7"/>
  <c r="G19" i="7"/>
  <c r="H19" i="1" s="1"/>
  <c r="D19" i="4"/>
  <c r="F6" i="7"/>
  <c r="G6" i="4" s="1"/>
  <c r="K35" i="7"/>
  <c r="K8" i="7"/>
  <c r="D8" i="4"/>
  <c r="G40" i="7"/>
  <c r="D40" i="4"/>
  <c r="G8" i="7"/>
  <c r="D29" i="4"/>
  <c r="G6" i="7"/>
  <c r="K6" i="7"/>
  <c r="G27" i="7"/>
  <c r="H27" i="1" s="1"/>
  <c r="G34" i="7"/>
  <c r="K27" i="7"/>
  <c r="K43" i="7"/>
  <c r="K40" i="7"/>
  <c r="G49" i="7"/>
  <c r="K49" i="7"/>
  <c r="D7" i="1"/>
  <c r="D21" i="1"/>
  <c r="G26" i="7"/>
  <c r="D16" i="1"/>
  <c r="K21" i="7"/>
  <c r="D27" i="1"/>
  <c r="D30" i="1"/>
  <c r="D21" i="4"/>
  <c r="D14" i="1"/>
  <c r="D6" i="1"/>
  <c r="D12" i="1"/>
  <c r="D22" i="1"/>
  <c r="K13" i="7"/>
  <c r="D9" i="1"/>
  <c r="D33" i="1"/>
  <c r="D36" i="1"/>
  <c r="D5" i="1"/>
  <c r="D23" i="1"/>
  <c r="D44" i="1"/>
  <c r="K48" i="7"/>
  <c r="D47" i="1"/>
  <c r="D41" i="1"/>
  <c r="D15" i="1"/>
  <c r="G20" i="7"/>
  <c r="G16" i="7"/>
  <c r="K16" i="7"/>
  <c r="D16" i="4"/>
  <c r="A46" i="9" a="1"/>
  <c r="A46" i="9" s="1"/>
  <c r="C46" i="9" s="1"/>
  <c r="A25" i="9" a="1"/>
  <c r="A25" i="9" s="1"/>
  <c r="I25" i="9" s="1"/>
  <c r="A16" i="9" a="1"/>
  <c r="A16" i="9" s="1"/>
  <c r="C16" i="9" s="1"/>
  <c r="A32" i="9" a="1"/>
  <c r="A32" i="9" s="1"/>
  <c r="I32" i="9" s="1"/>
  <c r="A48" i="9" a="1"/>
  <c r="A48" i="9" s="1"/>
  <c r="I48" i="9" s="1"/>
  <c r="A64" i="9" a="1"/>
  <c r="A64" i="9" s="1"/>
  <c r="C64" i="9" s="1"/>
  <c r="A80" i="9" a="1"/>
  <c r="A80" i="9" s="1"/>
  <c r="I80" i="9" s="1"/>
  <c r="A96" i="9" a="1"/>
  <c r="A96" i="9" s="1"/>
  <c r="I96" i="9" s="1"/>
  <c r="A112" i="9" a="1"/>
  <c r="A112" i="9" s="1"/>
  <c r="B112" i="9" s="1"/>
  <c r="A128" i="9" a="1"/>
  <c r="A128" i="9" s="1"/>
  <c r="C128" i="9" s="1"/>
  <c r="A7" i="9" a="1"/>
  <c r="A7" i="9" s="1"/>
  <c r="C7" i="9" s="1"/>
  <c r="A23" i="9" a="1"/>
  <c r="A23" i="9" s="1"/>
  <c r="I23" i="9" s="1"/>
  <c r="A39" i="9" a="1"/>
  <c r="A39" i="9" s="1"/>
  <c r="C39" i="9" s="1"/>
  <c r="A55" i="9" a="1"/>
  <c r="A55" i="9" s="1"/>
  <c r="I55" i="9" s="1"/>
  <c r="A71" i="9" a="1"/>
  <c r="A71" i="9" s="1"/>
  <c r="A87" i="9" a="1"/>
  <c r="A87" i="9" s="1"/>
  <c r="C87" i="9" s="1"/>
  <c r="A103" i="9" a="1"/>
  <c r="A103" i="9" s="1"/>
  <c r="B103" i="9" s="1"/>
  <c r="A119" i="9" a="1"/>
  <c r="A119" i="9" s="1"/>
  <c r="C119" i="9" s="1"/>
  <c r="A2" i="9" a="1"/>
  <c r="A2" i="9" s="1"/>
  <c r="C2" i="9" s="1"/>
  <c r="F51" i="7"/>
  <c r="D51" i="1"/>
  <c r="H51" i="4"/>
  <c r="H51" i="1"/>
  <c r="H50" i="4"/>
  <c r="H50" i="1"/>
  <c r="F50" i="7"/>
  <c r="D50" i="1"/>
  <c r="F49" i="7"/>
  <c r="D49" i="1"/>
  <c r="G48" i="4"/>
  <c r="G48" i="1"/>
  <c r="G48" i="7"/>
  <c r="D48" i="1"/>
  <c r="G43" i="7"/>
  <c r="D43" i="1"/>
  <c r="G42" i="7"/>
  <c r="D42" i="1"/>
  <c r="F40" i="7"/>
  <c r="D40" i="1"/>
  <c r="H37" i="4"/>
  <c r="H37" i="1"/>
  <c r="F37" i="7"/>
  <c r="D37" i="1"/>
  <c r="H35" i="4"/>
  <c r="H35" i="1"/>
  <c r="F35" i="7"/>
  <c r="D35" i="1"/>
  <c r="F34" i="7"/>
  <c r="D34" i="1"/>
  <c r="F29" i="7"/>
  <c r="D29" i="1"/>
  <c r="H29" i="4"/>
  <c r="H29" i="1"/>
  <c r="F28" i="7"/>
  <c r="D28" i="1"/>
  <c r="H28" i="4"/>
  <c r="H28" i="1"/>
  <c r="G27" i="4"/>
  <c r="G27" i="1"/>
  <c r="F26" i="7"/>
  <c r="D26" i="1"/>
  <c r="K34" i="7"/>
  <c r="D49" i="4"/>
  <c r="A4" i="9" a="1"/>
  <c r="A4" i="9" s="1"/>
  <c r="I4" i="9" s="1"/>
  <c r="A20" i="9" a="1"/>
  <c r="A20" i="9" s="1"/>
  <c r="I20" i="9" s="1"/>
  <c r="A36" i="9" a="1"/>
  <c r="A36" i="9" s="1"/>
  <c r="C36" i="9" s="1"/>
  <c r="A52" i="9" a="1"/>
  <c r="A52" i="9" s="1"/>
  <c r="C52" i="9" s="1"/>
  <c r="A68" i="9" a="1"/>
  <c r="A68" i="9" s="1"/>
  <c r="C68" i="9" s="1"/>
  <c r="A84" i="9" a="1"/>
  <c r="A84" i="9" s="1"/>
  <c r="C84" i="9" s="1"/>
  <c r="A100" i="9" a="1"/>
  <c r="A100" i="9" s="1"/>
  <c r="B100" i="9" s="1"/>
  <c r="A116" i="9" a="1"/>
  <c r="A116" i="9" s="1"/>
  <c r="B116" i="9" s="1"/>
  <c r="A132" i="9" a="1"/>
  <c r="A132" i="9" s="1"/>
  <c r="B132" i="9" s="1"/>
  <c r="A11" i="9" a="1"/>
  <c r="A11" i="9" s="1"/>
  <c r="B11" i="9" s="1"/>
  <c r="A27" i="9" a="1"/>
  <c r="A27" i="9" s="1"/>
  <c r="I27" i="9" s="1"/>
  <c r="A43" i="9" a="1"/>
  <c r="A43" i="9" s="1"/>
  <c r="C43" i="9" s="1"/>
  <c r="A59" i="9" a="1"/>
  <c r="A59" i="9" s="1"/>
  <c r="B59" i="9" s="1"/>
  <c r="A75" i="9" a="1"/>
  <c r="A75" i="9" s="1"/>
  <c r="C75" i="9" s="1"/>
  <c r="A91" i="9" a="1"/>
  <c r="A91" i="9" s="1"/>
  <c r="B91" i="9" s="1"/>
  <c r="A107" i="9" a="1"/>
  <c r="A107" i="9" s="1"/>
  <c r="B107" i="9" s="1"/>
  <c r="A123" i="9" a="1"/>
  <c r="A123" i="9" s="1"/>
  <c r="C123" i="9" s="1"/>
  <c r="A14" i="9" a="1"/>
  <c r="A14" i="9" s="1"/>
  <c r="B14" i="9" s="1"/>
  <c r="A62" i="9" a="1"/>
  <c r="A62" i="9" s="1"/>
  <c r="B62" i="9" s="1"/>
  <c r="A57" i="9" a="1"/>
  <c r="A57" i="9" s="1"/>
  <c r="I57" i="9" s="1"/>
  <c r="D34" i="4"/>
  <c r="A8" i="9" a="1"/>
  <c r="A8" i="9" s="1"/>
  <c r="B8" i="9" s="1"/>
  <c r="A24" i="9" a="1"/>
  <c r="A24" i="9" s="1"/>
  <c r="B24" i="9" s="1"/>
  <c r="A40" i="9" a="1"/>
  <c r="A40" i="9" s="1"/>
  <c r="I40" i="9" s="1"/>
  <c r="A56" i="9" a="1"/>
  <c r="A56" i="9" s="1"/>
  <c r="B56" i="9" s="1"/>
  <c r="A72" i="9" a="1"/>
  <c r="A72" i="9" s="1"/>
  <c r="B72" i="9" s="1"/>
  <c r="A88" i="9" a="1"/>
  <c r="A88" i="9" s="1"/>
  <c r="B88" i="9" s="1"/>
  <c r="A104" i="9" a="1"/>
  <c r="A104" i="9" s="1"/>
  <c r="C104" i="9" s="1"/>
  <c r="A120" i="9" a="1"/>
  <c r="A120" i="9" s="1"/>
  <c r="C120" i="9" s="1"/>
  <c r="A136" i="9" a="1"/>
  <c r="A136" i="9" s="1"/>
  <c r="B136" i="9" s="1"/>
  <c r="A15" i="9" a="1"/>
  <c r="A15" i="9" s="1"/>
  <c r="C15" i="9" s="1"/>
  <c r="A31" i="9" a="1"/>
  <c r="A31" i="9" s="1"/>
  <c r="C31" i="9" s="1"/>
  <c r="A47" i="9" a="1"/>
  <c r="A47" i="9" s="1"/>
  <c r="C47" i="9" s="1"/>
  <c r="A63" i="9" a="1"/>
  <c r="A63" i="9" s="1"/>
  <c r="C63" i="9" s="1"/>
  <c r="A79" i="9" a="1"/>
  <c r="A79" i="9" s="1"/>
  <c r="I79" i="9" s="1"/>
  <c r="A95" i="9" a="1"/>
  <c r="A95" i="9" s="1"/>
  <c r="C95" i="9" s="1"/>
  <c r="A111" i="9" a="1"/>
  <c r="A111" i="9" s="1"/>
  <c r="C111" i="9" s="1"/>
  <c r="A127" i="9" a="1"/>
  <c r="A127" i="9" s="1"/>
  <c r="C127" i="9" s="1"/>
  <c r="A18" i="9" a="1"/>
  <c r="A18" i="9" s="1"/>
  <c r="A94" i="9" a="1"/>
  <c r="A94" i="9" s="1"/>
  <c r="I94" i="9" s="1"/>
  <c r="A89" i="9" a="1"/>
  <c r="A89" i="9" s="1"/>
  <c r="I89" i="9" s="1"/>
  <c r="A12" i="9" a="1"/>
  <c r="A12" i="9" s="1"/>
  <c r="B12" i="9" s="1"/>
  <c r="A28" i="9" a="1"/>
  <c r="A28" i="9" s="1"/>
  <c r="C28" i="9" s="1"/>
  <c r="A44" i="9" a="1"/>
  <c r="A44" i="9" s="1"/>
  <c r="B44" i="9" s="1"/>
  <c r="A60" i="9" a="1"/>
  <c r="A60" i="9" s="1"/>
  <c r="B60" i="9" s="1"/>
  <c r="A76" i="9" a="1"/>
  <c r="A76" i="9" s="1"/>
  <c r="C76" i="9" s="1"/>
  <c r="A92" i="9" a="1"/>
  <c r="A92" i="9" s="1"/>
  <c r="C92" i="9" s="1"/>
  <c r="A108" i="9" a="1"/>
  <c r="A108" i="9" s="1"/>
  <c r="C108" i="9" s="1"/>
  <c r="A124" i="9" a="1"/>
  <c r="A124" i="9" s="1"/>
  <c r="B124" i="9" s="1"/>
  <c r="A3" i="9" a="1"/>
  <c r="A3" i="9" s="1"/>
  <c r="I3" i="9" s="1"/>
  <c r="A19" i="9" a="1"/>
  <c r="A19" i="9" s="1"/>
  <c r="I19" i="9" s="1"/>
  <c r="A35" i="9" a="1"/>
  <c r="A35" i="9" s="1"/>
  <c r="C35" i="9" s="1"/>
  <c r="A51" i="9" a="1"/>
  <c r="A51" i="9" s="1"/>
  <c r="I51" i="9" s="1"/>
  <c r="A67" i="9" a="1"/>
  <c r="A67" i="9" s="1"/>
  <c r="C67" i="9" s="1"/>
  <c r="A83" i="9" a="1"/>
  <c r="A83" i="9" s="1"/>
  <c r="C83" i="9" s="1"/>
  <c r="A99" i="9" a="1"/>
  <c r="A99" i="9" s="1"/>
  <c r="B99" i="9" s="1"/>
  <c r="A115" i="9" a="1"/>
  <c r="A115" i="9" s="1"/>
  <c r="I115" i="9" s="1"/>
  <c r="A135" i="9" a="1"/>
  <c r="A135" i="9" s="1"/>
  <c r="B135" i="9" s="1"/>
  <c r="A30" i="9" a="1"/>
  <c r="A30" i="9" s="1"/>
  <c r="A126" i="9" a="1"/>
  <c r="A126" i="9" s="1"/>
  <c r="I126" i="9" s="1"/>
  <c r="A121" i="9" a="1"/>
  <c r="A121" i="9" s="1"/>
  <c r="I121" i="9" s="1"/>
  <c r="H21" i="4"/>
  <c r="H21" i="1"/>
  <c r="F20" i="7"/>
  <c r="D20" i="1"/>
  <c r="F19" i="7"/>
  <c r="D19" i="1"/>
  <c r="G16" i="4"/>
  <c r="G16" i="1"/>
  <c r="D48" i="4"/>
  <c r="A78" i="9" a="1"/>
  <c r="A78" i="9" s="1"/>
  <c r="I78" i="9" s="1"/>
  <c r="A9" i="9" a="1"/>
  <c r="A9" i="9" s="1"/>
  <c r="I9" i="9" s="1"/>
  <c r="A73" i="9" a="1"/>
  <c r="A73" i="9" s="1"/>
  <c r="B73" i="9" s="1"/>
  <c r="K5" i="7"/>
  <c r="A110" i="9" a="1"/>
  <c r="A110" i="9" s="1"/>
  <c r="B110" i="9" s="1"/>
  <c r="A41" i="9" a="1"/>
  <c r="A41" i="9" s="1"/>
  <c r="I41" i="9" s="1"/>
  <c r="A105" i="9" a="1"/>
  <c r="A105" i="9" s="1"/>
  <c r="B105" i="9" s="1"/>
  <c r="K26" i="7"/>
  <c r="D26" i="4"/>
  <c r="A131" i="9" a="1"/>
  <c r="A131" i="9" s="1"/>
  <c r="C131" i="9" s="1"/>
  <c r="A10" i="9" a="1"/>
  <c r="A10" i="9" s="1"/>
  <c r="C10" i="9" s="1"/>
  <c r="A26" i="9" a="1"/>
  <c r="A26" i="9" s="1"/>
  <c r="B26" i="9" s="1"/>
  <c r="A42" i="9" a="1"/>
  <c r="A42" i="9" s="1"/>
  <c r="B42" i="9" s="1"/>
  <c r="A58" i="9" a="1"/>
  <c r="A58" i="9" s="1"/>
  <c r="B58" i="9" s="1"/>
  <c r="A74" i="9" a="1"/>
  <c r="A74" i="9" s="1"/>
  <c r="C74" i="9" s="1"/>
  <c r="A90" i="9" a="1"/>
  <c r="A90" i="9" s="1"/>
  <c r="I90" i="9" s="1"/>
  <c r="A106" i="9" a="1"/>
  <c r="A106" i="9" s="1"/>
  <c r="B106" i="9" s="1"/>
  <c r="A122" i="9" a="1"/>
  <c r="A122" i="9" s="1"/>
  <c r="C122" i="9" s="1"/>
  <c r="A5" i="9" a="1"/>
  <c r="A5" i="9" s="1"/>
  <c r="A21" i="9" a="1"/>
  <c r="A21" i="9" s="1"/>
  <c r="I21" i="9" s="1"/>
  <c r="A37" i="9" a="1"/>
  <c r="A37" i="9" s="1"/>
  <c r="B37" i="9" s="1"/>
  <c r="A53" i="9" a="1"/>
  <c r="A53" i="9" s="1"/>
  <c r="B53" i="9" s="1"/>
  <c r="A69" i="9" a="1"/>
  <c r="A69" i="9" s="1"/>
  <c r="C69" i="9" s="1"/>
  <c r="A85" i="9" a="1"/>
  <c r="A85" i="9" s="1"/>
  <c r="I85" i="9" s="1"/>
  <c r="A101" i="9" a="1"/>
  <c r="A101" i="9" s="1"/>
  <c r="B101" i="9" s="1"/>
  <c r="A117" i="9" a="1"/>
  <c r="A117" i="9" s="1"/>
  <c r="I117" i="9" s="1"/>
  <c r="A133" i="9" a="1"/>
  <c r="A133" i="9" s="1"/>
  <c r="B133" i="9" s="1"/>
  <c r="G5" i="7"/>
  <c r="G13" i="7"/>
  <c r="D13" i="1"/>
  <c r="A34" i="9" a="1"/>
  <c r="A34" i="9" s="1"/>
  <c r="C34" i="9" s="1"/>
  <c r="A50" i="9" a="1"/>
  <c r="A50" i="9" s="1"/>
  <c r="B50" i="9" s="1"/>
  <c r="A66" i="9" a="1"/>
  <c r="A66" i="9" s="1"/>
  <c r="C66" i="9" s="1"/>
  <c r="A82" i="9" a="1"/>
  <c r="A82" i="9" s="1"/>
  <c r="B82" i="9" s="1"/>
  <c r="A98" i="9" a="1"/>
  <c r="A98" i="9" s="1"/>
  <c r="C98" i="9" s="1"/>
  <c r="A114" i="9" a="1"/>
  <c r="A114" i="9" s="1"/>
  <c r="B114" i="9" s="1"/>
  <c r="A130" i="9" a="1"/>
  <c r="A130" i="9" s="1"/>
  <c r="B130" i="9" s="1"/>
  <c r="A13" i="9" a="1"/>
  <c r="A13" i="9" s="1"/>
  <c r="B13" i="9" s="1"/>
  <c r="A29" i="9" a="1"/>
  <c r="A29" i="9" s="1"/>
  <c r="C29" i="9" s="1"/>
  <c r="A45" i="9" a="1"/>
  <c r="A45" i="9" s="1"/>
  <c r="C45" i="9" s="1"/>
  <c r="A61" i="9" a="1"/>
  <c r="A61" i="9" s="1"/>
  <c r="I61" i="9" s="1"/>
  <c r="A77" i="9" a="1"/>
  <c r="A77" i="9" s="1"/>
  <c r="C77" i="9" s="1"/>
  <c r="A93" i="9" a="1"/>
  <c r="A93" i="9" s="1"/>
  <c r="C93" i="9" s="1"/>
  <c r="A109" i="9" a="1"/>
  <c r="A109" i="9" s="1"/>
  <c r="I109" i="9" s="1"/>
  <c r="A125" i="9" a="1"/>
  <c r="A125" i="9" s="1"/>
  <c r="C125" i="9" s="1"/>
  <c r="K20" i="7"/>
  <c r="D5" i="4"/>
  <c r="A6" i="9" a="1"/>
  <c r="A6" i="9" s="1"/>
  <c r="C6" i="9" s="1"/>
  <c r="A22" i="9" a="1"/>
  <c r="A22" i="9" s="1"/>
  <c r="C22" i="9" s="1"/>
  <c r="A38" i="9" a="1"/>
  <c r="A38" i="9" s="1"/>
  <c r="B38" i="9" s="1"/>
  <c r="A54" i="9" a="1"/>
  <c r="A54" i="9" s="1"/>
  <c r="C54" i="9" s="1"/>
  <c r="A70" i="9" a="1"/>
  <c r="A70" i="9" s="1"/>
  <c r="B70" i="9" s="1"/>
  <c r="A86" i="9" a="1"/>
  <c r="A86" i="9" s="1"/>
  <c r="I86" i="9" s="1"/>
  <c r="A102" i="9" a="1"/>
  <c r="A102" i="9" s="1"/>
  <c r="C102" i="9" s="1"/>
  <c r="A118" i="9" a="1"/>
  <c r="A118" i="9" s="1"/>
  <c r="B118" i="9" s="1"/>
  <c r="A134" i="9" a="1"/>
  <c r="A134" i="9" s="1"/>
  <c r="B134" i="9" s="1"/>
  <c r="A17" i="9" a="1"/>
  <c r="A17" i="9" s="1"/>
  <c r="I17" i="9" s="1"/>
  <c r="A33" i="9" a="1"/>
  <c r="A33" i="9" s="1"/>
  <c r="I33" i="9" s="1"/>
  <c r="A49" i="9" a="1"/>
  <c r="A49" i="9" s="1"/>
  <c r="C49" i="9" s="1"/>
  <c r="A65" i="9" a="1"/>
  <c r="A65" i="9" s="1"/>
  <c r="I65" i="9" s="1"/>
  <c r="A81" i="9" a="1"/>
  <c r="A81" i="9" s="1"/>
  <c r="I81" i="9" s="1"/>
  <c r="A97" i="9" a="1"/>
  <c r="A97" i="9" s="1"/>
  <c r="I97" i="9" s="1"/>
  <c r="A113" i="9" a="1"/>
  <c r="A113" i="9" s="1"/>
  <c r="I113" i="9" s="1"/>
  <c r="A129" i="9" a="1"/>
  <c r="A129" i="9" s="1"/>
  <c r="I129" i="9" s="1"/>
  <c r="F5" i="7"/>
  <c r="D20" i="4"/>
  <c r="F8" i="7"/>
  <c r="D8" i="1"/>
  <c r="K42" i="7"/>
  <c r="F42" i="7"/>
  <c r="D42" i="4"/>
  <c r="D43" i="4"/>
  <c r="D13" i="4"/>
  <c r="K8" i="11"/>
  <c r="K14" i="11"/>
  <c r="K9" i="11"/>
  <c r="K12" i="11"/>
  <c r="F43" i="7"/>
  <c r="F13" i="7"/>
  <c r="D47" i="4"/>
  <c r="K47" i="7"/>
  <c r="G47" i="7"/>
  <c r="F47" i="7"/>
  <c r="D12" i="4"/>
  <c r="K12" i="7"/>
  <c r="G12" i="7"/>
  <c r="F12" i="7"/>
  <c r="D36" i="4"/>
  <c r="K36" i="7"/>
  <c r="G36" i="7"/>
  <c r="F36" i="7"/>
  <c r="D14" i="4"/>
  <c r="K14" i="7"/>
  <c r="G14" i="7"/>
  <c r="F14" i="7"/>
  <c r="D23" i="4"/>
  <c r="K23" i="7"/>
  <c r="G23" i="7"/>
  <c r="F23" i="7"/>
  <c r="D7" i="4"/>
  <c r="K7" i="7"/>
  <c r="G7" i="7"/>
  <c r="F7" i="7"/>
  <c r="D9" i="4"/>
  <c r="K9" i="7"/>
  <c r="G9" i="7"/>
  <c r="F9" i="7"/>
  <c r="K18" i="11"/>
  <c r="K7" i="11"/>
  <c r="C126" i="9"/>
  <c r="D33" i="4"/>
  <c r="K33" i="7"/>
  <c r="G33" i="7"/>
  <c r="F33" i="7"/>
  <c r="K10" i="11"/>
  <c r="K17" i="11"/>
  <c r="D15" i="4"/>
  <c r="K15" i="7"/>
  <c r="G15" i="7"/>
  <c r="F15" i="7"/>
  <c r="D44" i="4"/>
  <c r="K44" i="7"/>
  <c r="G44" i="7"/>
  <c r="F44" i="7"/>
  <c r="O193" i="4"/>
  <c r="P4" i="4"/>
  <c r="D30" i="4"/>
  <c r="K30" i="7"/>
  <c r="G30" i="7"/>
  <c r="F30" i="7"/>
  <c r="K15" i="11"/>
  <c r="D22" i="4"/>
  <c r="K22" i="7"/>
  <c r="G22" i="7"/>
  <c r="F22" i="7"/>
  <c r="D41" i="4"/>
  <c r="K41" i="7"/>
  <c r="G41" i="7"/>
  <c r="F41" i="7"/>
  <c r="K6" i="11"/>
  <c r="K13" i="11"/>
  <c r="K19" i="11"/>
  <c r="K11" i="11"/>
  <c r="K16" i="11"/>
  <c r="E193" i="10" l="1"/>
  <c r="G21" i="4"/>
  <c r="H19" i="4"/>
  <c r="G6" i="1"/>
  <c r="B79" i="9"/>
  <c r="C79" i="9"/>
  <c r="C24" i="9"/>
  <c r="B27" i="9"/>
  <c r="C27" i="9"/>
  <c r="H40" i="1"/>
  <c r="H40" i="4"/>
  <c r="I47" i="9"/>
  <c r="J47" i="9" s="1"/>
  <c r="B115" i="9"/>
  <c r="B47" i="9"/>
  <c r="H6" i="1"/>
  <c r="H6" i="4"/>
  <c r="H8" i="1"/>
  <c r="I116" i="9"/>
  <c r="D116" i="9" s="1"/>
  <c r="I46" i="9"/>
  <c r="D46" i="9" s="1"/>
  <c r="H8" i="4"/>
  <c r="I128" i="9"/>
  <c r="J128" i="9" s="1"/>
  <c r="B128" i="9"/>
  <c r="C73" i="9"/>
  <c r="I119" i="9"/>
  <c r="J119" i="9" s="1"/>
  <c r="B119" i="9"/>
  <c r="H16" i="4"/>
  <c r="C23" i="9"/>
  <c r="I77" i="9"/>
  <c r="J77" i="9" s="1"/>
  <c r="C99" i="9"/>
  <c r="H27" i="4"/>
  <c r="I64" i="9"/>
  <c r="D64" i="9" s="1"/>
  <c r="C60" i="9"/>
  <c r="H34" i="1"/>
  <c r="B23" i="9"/>
  <c r="B64" i="9"/>
  <c r="C44" i="9"/>
  <c r="H34" i="4"/>
  <c r="C115" i="9"/>
  <c r="I132" i="9"/>
  <c r="D132" i="9" s="1"/>
  <c r="B46" i="9"/>
  <c r="B39" i="9"/>
  <c r="I39" i="9"/>
  <c r="D39" i="9" s="1"/>
  <c r="H49" i="4"/>
  <c r="I106" i="9"/>
  <c r="J106" i="9" s="1"/>
  <c r="B86" i="9"/>
  <c r="C25" i="9"/>
  <c r="C124" i="9"/>
  <c r="B74" i="9"/>
  <c r="I10" i="9"/>
  <c r="J10" i="9" s="1"/>
  <c r="I74" i="9"/>
  <c r="J74" i="9" s="1"/>
  <c r="I73" i="9"/>
  <c r="D73" i="9" s="1"/>
  <c r="B10" i="9"/>
  <c r="B16" i="9"/>
  <c r="I98" i="9"/>
  <c r="J98" i="9" s="1"/>
  <c r="I75" i="9"/>
  <c r="J75" i="9" s="1"/>
  <c r="B54" i="9"/>
  <c r="I54" i="9"/>
  <c r="J54" i="9" s="1"/>
  <c r="B49" i="9"/>
  <c r="B98" i="9"/>
  <c r="B126" i="9"/>
  <c r="I49" i="9"/>
  <c r="D49" i="9" s="1"/>
  <c r="I120" i="9"/>
  <c r="D120" i="9" s="1"/>
  <c r="I123" i="9"/>
  <c r="J123" i="9" s="1"/>
  <c r="I68" i="9"/>
  <c r="D68" i="9" s="1"/>
  <c r="H16" i="1"/>
  <c r="B51" i="9"/>
  <c r="B69" i="9"/>
  <c r="I43" i="9"/>
  <c r="J43" i="9" s="1"/>
  <c r="C112" i="9"/>
  <c r="I108" i="9"/>
  <c r="D108" i="9" s="1"/>
  <c r="B120" i="9"/>
  <c r="B123" i="9"/>
  <c r="B68" i="9"/>
  <c r="B89" i="9"/>
  <c r="I95" i="9"/>
  <c r="J95" i="9" s="1"/>
  <c r="B40" i="9"/>
  <c r="B95" i="9"/>
  <c r="C40" i="9"/>
  <c r="B43" i="9"/>
  <c r="B108" i="9"/>
  <c r="C89" i="9"/>
  <c r="C51" i="9"/>
  <c r="I24" i="9"/>
  <c r="D24" i="9" s="1"/>
  <c r="B55" i="9"/>
  <c r="B41" i="9"/>
  <c r="C55" i="9"/>
  <c r="H49" i="1"/>
  <c r="C88" i="9"/>
  <c r="C72" i="9"/>
  <c r="I83" i="9"/>
  <c r="D83" i="9" s="1"/>
  <c r="C80" i="9"/>
  <c r="I69" i="9"/>
  <c r="D69" i="9" s="1"/>
  <c r="B113" i="9"/>
  <c r="H20" i="1"/>
  <c r="H26" i="1"/>
  <c r="I125" i="9"/>
  <c r="D125" i="9" s="1"/>
  <c r="H26" i="4"/>
  <c r="I31" i="9"/>
  <c r="D31" i="9" s="1"/>
  <c r="C13" i="9"/>
  <c r="B75" i="9"/>
  <c r="C116" i="9"/>
  <c r="B117" i="9"/>
  <c r="C58" i="9"/>
  <c r="C38" i="9"/>
  <c r="B31" i="9"/>
  <c r="I13" i="9"/>
  <c r="D13" i="9" s="1"/>
  <c r="I100" i="9"/>
  <c r="J100" i="9" s="1"/>
  <c r="C117" i="9"/>
  <c r="I58" i="9"/>
  <c r="D58" i="9" s="1"/>
  <c r="H20" i="4"/>
  <c r="I38" i="9"/>
  <c r="D38" i="9" s="1"/>
  <c r="C130" i="9"/>
  <c r="C59" i="9"/>
  <c r="I84" i="9"/>
  <c r="D84" i="9" s="1"/>
  <c r="B3" i="9"/>
  <c r="B9" i="9"/>
  <c r="B111" i="9"/>
  <c r="C136" i="9"/>
  <c r="B84" i="9"/>
  <c r="B57" i="9"/>
  <c r="B78" i="9"/>
  <c r="I16" i="9"/>
  <c r="D16" i="9" s="1"/>
  <c r="C3" i="9"/>
  <c r="B109" i="9"/>
  <c r="I2" i="9"/>
  <c r="J2" i="9" s="1"/>
  <c r="C21" i="9"/>
  <c r="B2" i="9"/>
  <c r="B4" i="9"/>
  <c r="B121" i="9"/>
  <c r="C41" i="9"/>
  <c r="I122" i="9"/>
  <c r="D122" i="9" s="1"/>
  <c r="C57" i="9"/>
  <c r="C50" i="9"/>
  <c r="B21" i="9"/>
  <c r="C134" i="9"/>
  <c r="C109" i="9"/>
  <c r="I134" i="9"/>
  <c r="J134" i="9" s="1"/>
  <c r="I72" i="9"/>
  <c r="D72" i="9" s="1"/>
  <c r="B77" i="9"/>
  <c r="C4" i="9"/>
  <c r="C121" i="9"/>
  <c r="I112" i="9"/>
  <c r="J112" i="9" s="1"/>
  <c r="B122" i="9"/>
  <c r="I99" i="9"/>
  <c r="D99" i="9" s="1"/>
  <c r="I44" i="9"/>
  <c r="D44" i="9" s="1"/>
  <c r="B25" i="9"/>
  <c r="C8" i="9"/>
  <c r="I7" i="9"/>
  <c r="J7" i="9" s="1"/>
  <c r="C135" i="9"/>
  <c r="B7" i="9"/>
  <c r="C11" i="9"/>
  <c r="G5" i="4"/>
  <c r="C62" i="9"/>
  <c r="C42" i="9"/>
  <c r="B83" i="9"/>
  <c r="I114" i="9"/>
  <c r="J114" i="9" s="1"/>
  <c r="I67" i="9"/>
  <c r="D67" i="9" s="1"/>
  <c r="B67" i="9"/>
  <c r="C48" i="9"/>
  <c r="B96" i="9"/>
  <c r="B32" i="9"/>
  <c r="B35" i="9"/>
  <c r="B28" i="9"/>
  <c r="C96" i="9"/>
  <c r="C32" i="9"/>
  <c r="I12" i="9"/>
  <c r="D12" i="9" s="1"/>
  <c r="I102" i="9"/>
  <c r="J102" i="9" s="1"/>
  <c r="I136" i="9"/>
  <c r="D136" i="9" s="1"/>
  <c r="B34" i="9"/>
  <c r="I59" i="9"/>
  <c r="J59" i="9" s="1"/>
  <c r="C78" i="9"/>
  <c r="C86" i="9"/>
  <c r="B80" i="9"/>
  <c r="I124" i="9"/>
  <c r="D124" i="9" s="1"/>
  <c r="C12" i="9"/>
  <c r="C114" i="9"/>
  <c r="C100" i="9"/>
  <c r="I62" i="9"/>
  <c r="J62" i="9" s="1"/>
  <c r="I42" i="9"/>
  <c r="J42" i="9" s="1"/>
  <c r="I111" i="9"/>
  <c r="J111" i="9" s="1"/>
  <c r="C107" i="9"/>
  <c r="B48" i="9"/>
  <c r="C106" i="9"/>
  <c r="I91" i="9"/>
  <c r="J91" i="9" s="1"/>
  <c r="C118" i="9"/>
  <c r="I15" i="9"/>
  <c r="D15" i="9" s="1"/>
  <c r="C14" i="9"/>
  <c r="I28" i="9"/>
  <c r="D28" i="9" s="1"/>
  <c r="I118" i="9"/>
  <c r="D118" i="9" s="1"/>
  <c r="B15" i="9"/>
  <c r="I14" i="9"/>
  <c r="J14" i="9" s="1"/>
  <c r="I34" i="9"/>
  <c r="J34" i="9" s="1"/>
  <c r="I36" i="9"/>
  <c r="D36" i="9" s="1"/>
  <c r="I130" i="9"/>
  <c r="D130" i="9" s="1"/>
  <c r="B36" i="9"/>
  <c r="C103" i="9"/>
  <c r="I63" i="9"/>
  <c r="D63" i="9" s="1"/>
  <c r="C91" i="9"/>
  <c r="B19" i="9"/>
  <c r="B33" i="9"/>
  <c r="I22" i="9"/>
  <c r="D22" i="9" s="1"/>
  <c r="B63" i="9"/>
  <c r="I93" i="9"/>
  <c r="D93" i="9" s="1"/>
  <c r="I11" i="9"/>
  <c r="J11" i="9" s="1"/>
  <c r="B94" i="9"/>
  <c r="I53" i="9"/>
  <c r="D53" i="9" s="1"/>
  <c r="B90" i="9"/>
  <c r="C19" i="9"/>
  <c r="C33" i="9"/>
  <c r="B102" i="9"/>
  <c r="B22" i="9"/>
  <c r="I135" i="9"/>
  <c r="D135" i="9" s="1"/>
  <c r="I37" i="9"/>
  <c r="D37" i="9" s="1"/>
  <c r="I131" i="9"/>
  <c r="D131" i="9" s="1"/>
  <c r="B131" i="9"/>
  <c r="B17" i="9"/>
  <c r="C17" i="9"/>
  <c r="C70" i="9"/>
  <c r="I29" i="9"/>
  <c r="D29" i="9" s="1"/>
  <c r="C82" i="9"/>
  <c r="C132" i="9"/>
  <c r="B129" i="9"/>
  <c r="I70" i="9"/>
  <c r="D70" i="9" s="1"/>
  <c r="I104" i="9"/>
  <c r="D104" i="9" s="1"/>
  <c r="I82" i="9"/>
  <c r="J82" i="9" s="1"/>
  <c r="I52" i="9"/>
  <c r="D52" i="9" s="1"/>
  <c r="C129" i="9"/>
  <c r="B104" i="9"/>
  <c r="I8" i="9"/>
  <c r="J8" i="9" s="1"/>
  <c r="I107" i="9"/>
  <c r="J107" i="9" s="1"/>
  <c r="B52" i="9"/>
  <c r="I103" i="9"/>
  <c r="J103" i="9" s="1"/>
  <c r="I66" i="9"/>
  <c r="J66" i="9" s="1"/>
  <c r="I35" i="9"/>
  <c r="J35" i="9" s="1"/>
  <c r="C94" i="9"/>
  <c r="B87" i="9"/>
  <c r="C90" i="9"/>
  <c r="I87" i="9"/>
  <c r="J87" i="9" s="1"/>
  <c r="C53" i="9"/>
  <c r="B179" i="10" a="1"/>
  <c r="B179" i="10" s="1"/>
  <c r="E179" i="10" s="1"/>
  <c r="B131" i="10" a="1"/>
  <c r="B131" i="10" s="1"/>
  <c r="E131" i="10" s="1"/>
  <c r="B156" i="10" a="1"/>
  <c r="B156" i="10" s="1"/>
  <c r="E156" i="10" s="1"/>
  <c r="B88" i="10" a="1"/>
  <c r="B88" i="10" s="1"/>
  <c r="E88" i="10" s="1"/>
  <c r="B118" i="10" a="1"/>
  <c r="B118" i="10" s="1"/>
  <c r="E118" i="10" s="1"/>
  <c r="B69" i="10" a="1"/>
  <c r="B69" i="10" s="1"/>
  <c r="E69" i="10" s="1"/>
  <c r="B71" i="10" a="1"/>
  <c r="B71" i="10" s="1"/>
  <c r="E71" i="10" s="1"/>
  <c r="B84" i="10" a="1"/>
  <c r="B84" i="10" s="1"/>
  <c r="E84" i="10" s="1"/>
  <c r="B9" i="10" a="1"/>
  <c r="B9" i="10" s="1"/>
  <c r="E9" i="10" s="1"/>
  <c r="B87" i="10" a="1"/>
  <c r="B87" i="10" s="1"/>
  <c r="E87" i="10" s="1"/>
  <c r="B175" i="10" a="1"/>
  <c r="B175" i="10" s="1"/>
  <c r="E175" i="10" s="1"/>
  <c r="B127" i="10" a="1"/>
  <c r="B127" i="10" s="1"/>
  <c r="E127" i="10" s="1"/>
  <c r="B153" i="10" a="1"/>
  <c r="B153" i="10" s="1"/>
  <c r="E153" i="10" s="1"/>
  <c r="B185" i="10" a="1"/>
  <c r="B185" i="10" s="1"/>
  <c r="E185" i="10" s="1"/>
  <c r="B114" i="10" a="1"/>
  <c r="B114" i="10" s="1"/>
  <c r="E114" i="10" s="1"/>
  <c r="B63" i="10" a="1"/>
  <c r="B63" i="10" s="1"/>
  <c r="E63" i="10" s="1"/>
  <c r="B68" i="10" a="1"/>
  <c r="B68" i="10" s="1"/>
  <c r="E68" i="10" s="1"/>
  <c r="B67" i="10" a="1"/>
  <c r="B67" i="10" s="1"/>
  <c r="E67" i="10" s="1"/>
  <c r="B142" i="10" a="1"/>
  <c r="B142" i="10" s="1"/>
  <c r="E142" i="10" s="1"/>
  <c r="B167" i="10" a="1"/>
  <c r="B167" i="10" s="1"/>
  <c r="E167" i="10" s="1"/>
  <c r="B176" i="10" a="1"/>
  <c r="B176" i="10" s="1"/>
  <c r="E176" i="10" s="1"/>
  <c r="B150" i="10" a="1"/>
  <c r="B150" i="10" s="1"/>
  <c r="E150" i="10" s="1"/>
  <c r="B152" i="10" a="1"/>
  <c r="B152" i="10" s="1"/>
  <c r="E152" i="10" s="1"/>
  <c r="B110" i="10" a="1"/>
  <c r="B110" i="10" s="1"/>
  <c r="E110" i="10" s="1"/>
  <c r="B59" i="10" a="1"/>
  <c r="B59" i="10" s="1"/>
  <c r="E59" i="10" s="1"/>
  <c r="B64" i="10" a="1"/>
  <c r="B64" i="10" s="1"/>
  <c r="E64" i="10" s="1"/>
  <c r="B65" i="10" a="1"/>
  <c r="B65" i="10" s="1"/>
  <c r="E65" i="10" s="1"/>
  <c r="B119" i="10" a="1"/>
  <c r="B119" i="10" s="1"/>
  <c r="E119" i="10" s="1"/>
  <c r="B163" i="10" a="1"/>
  <c r="B163" i="10" s="1"/>
  <c r="E163" i="10" s="1"/>
  <c r="B173" i="10" a="1"/>
  <c r="B173" i="10" s="1"/>
  <c r="E173" i="10" s="1"/>
  <c r="B141" i="10" a="1"/>
  <c r="B141" i="10" s="1"/>
  <c r="E141" i="10" s="1"/>
  <c r="B149" i="10" a="1"/>
  <c r="B149" i="10" s="1"/>
  <c r="E149" i="10" s="1"/>
  <c r="B106" i="10" a="1"/>
  <c r="B106" i="10" s="1"/>
  <c r="E106" i="10" s="1"/>
  <c r="B55" i="10" a="1"/>
  <c r="B55" i="10" s="1"/>
  <c r="E55" i="10" s="1"/>
  <c r="B60" i="10" a="1"/>
  <c r="B60" i="10" s="1"/>
  <c r="E60" i="10" s="1"/>
  <c r="B61" i="10" a="1"/>
  <c r="B61" i="10" s="1"/>
  <c r="E61" i="10" s="1"/>
  <c r="B76" i="10" a="1"/>
  <c r="B76" i="10" s="1"/>
  <c r="E76" i="10" s="1"/>
  <c r="B159" i="10" a="1"/>
  <c r="B159" i="10" s="1"/>
  <c r="E159" i="10" s="1"/>
  <c r="B170" i="10" a="1"/>
  <c r="B170" i="10" s="1"/>
  <c r="E170" i="10" s="1"/>
  <c r="B137" i="10" a="1"/>
  <c r="B137" i="10" s="1"/>
  <c r="E137" i="10" s="1"/>
  <c r="B146" i="10" a="1"/>
  <c r="B146" i="10" s="1"/>
  <c r="E146" i="10" s="1"/>
  <c r="B102" i="10" a="1"/>
  <c r="B102" i="10" s="1"/>
  <c r="E102" i="10" s="1"/>
  <c r="B51" i="10" a="1"/>
  <c r="B51" i="10" s="1"/>
  <c r="E51" i="10" s="1"/>
  <c r="B56" i="10" a="1"/>
  <c r="B56" i="10" s="1"/>
  <c r="E56" i="10" s="1"/>
  <c r="B57" i="10" a="1"/>
  <c r="B57" i="10" s="1"/>
  <c r="E57" i="10" s="1"/>
  <c r="B73" i="10" a="1"/>
  <c r="B73" i="10" s="1"/>
  <c r="E73" i="10" s="1"/>
  <c r="B151" i="10" a="1"/>
  <c r="B151" i="10" s="1"/>
  <c r="E151" i="10" s="1"/>
  <c r="B160" i="10" a="1"/>
  <c r="B160" i="10" s="1"/>
  <c r="E160" i="10" s="1"/>
  <c r="B133" i="10" a="1"/>
  <c r="B133" i="10" s="1"/>
  <c r="E133" i="10" s="1"/>
  <c r="B134" i="10" a="1"/>
  <c r="B134" i="10" s="1"/>
  <c r="E134" i="10" s="1"/>
  <c r="B98" i="10" a="1"/>
  <c r="B98" i="10" s="1"/>
  <c r="E98" i="10" s="1"/>
  <c r="B47" i="10" a="1"/>
  <c r="B47" i="10" s="1"/>
  <c r="E47" i="10" s="1"/>
  <c r="B52" i="10" a="1"/>
  <c r="B52" i="10" s="1"/>
  <c r="E52" i="10" s="1"/>
  <c r="B53" i="10" a="1"/>
  <c r="B53" i="10" s="1"/>
  <c r="E53" i="10" s="1"/>
  <c r="B62" i="10" a="1"/>
  <c r="B62" i="10" s="1"/>
  <c r="E62" i="10" s="1"/>
  <c r="B147" i="10" a="1"/>
  <c r="B147" i="10" s="1"/>
  <c r="E147" i="10" s="1"/>
  <c r="B157" i="10" a="1"/>
  <c r="B157" i="10" s="1"/>
  <c r="E157" i="10" s="1"/>
  <c r="B129" i="10" a="1"/>
  <c r="B129" i="10" s="1"/>
  <c r="E129" i="10" s="1"/>
  <c r="B123" i="10" a="1"/>
  <c r="B123" i="10" s="1"/>
  <c r="E123" i="10" s="1"/>
  <c r="B94" i="10" a="1"/>
  <c r="B94" i="10" s="1"/>
  <c r="E94" i="10" s="1"/>
  <c r="B43" i="10" a="1"/>
  <c r="B43" i="10" s="1"/>
  <c r="E43" i="10" s="1"/>
  <c r="B48" i="10" a="1"/>
  <c r="B48" i="10" s="1"/>
  <c r="E48" i="10" s="1"/>
  <c r="B49" i="10" a="1"/>
  <c r="B49" i="10" s="1"/>
  <c r="E49" i="10" s="1"/>
  <c r="B46" i="10" a="1"/>
  <c r="B46" i="10" s="1"/>
  <c r="E46" i="10" s="1"/>
  <c r="B192" i="10" a="1"/>
  <c r="B192" i="10" s="1"/>
  <c r="E192" i="10" s="1"/>
  <c r="B154" i="10" a="1"/>
  <c r="B154" i="10" s="1"/>
  <c r="E154" i="10" s="1"/>
  <c r="B125" i="10" a="1"/>
  <c r="B125" i="10" s="1"/>
  <c r="E125" i="10" s="1"/>
  <c r="B117" i="10" a="1"/>
  <c r="B117" i="10" s="1"/>
  <c r="E117" i="10" s="1"/>
  <c r="B90" i="10" a="1"/>
  <c r="B90" i="10" s="1"/>
  <c r="E90" i="10" s="1"/>
  <c r="B39" i="10" a="1"/>
  <c r="B39" i="10" s="1"/>
  <c r="E39" i="10" s="1"/>
  <c r="B44" i="10" a="1"/>
  <c r="B44" i="10" s="1"/>
  <c r="E44" i="10" s="1"/>
  <c r="B45" i="10" a="1"/>
  <c r="B45" i="10" s="1"/>
  <c r="E45" i="10" s="1"/>
  <c r="B30" i="10" a="1"/>
  <c r="B30" i="10" s="1"/>
  <c r="E30" i="10" s="1"/>
  <c r="B188" i="10" a="1"/>
  <c r="B188" i="10" s="1"/>
  <c r="E188" i="10" s="1"/>
  <c r="B144" i="10" a="1"/>
  <c r="B144" i="10" s="1"/>
  <c r="E144" i="10" s="1"/>
  <c r="B168" i="10" a="1"/>
  <c r="B168" i="10" s="1"/>
  <c r="E168" i="10" s="1"/>
  <c r="B113" i="10" a="1"/>
  <c r="B113" i="10" s="1"/>
  <c r="E113" i="10" s="1"/>
  <c r="B86" i="10" a="1"/>
  <c r="B86" i="10" s="1"/>
  <c r="E86" i="10" s="1"/>
  <c r="B35" i="10" a="1"/>
  <c r="B35" i="10" s="1"/>
  <c r="E35" i="10" s="1"/>
  <c r="B40" i="10" a="1"/>
  <c r="B40" i="10" s="1"/>
  <c r="E40" i="10" s="1"/>
  <c r="B41" i="10" a="1"/>
  <c r="B41" i="10" s="1"/>
  <c r="E41" i="10" s="1"/>
  <c r="B14" i="10" a="1"/>
  <c r="B14" i="10" s="1"/>
  <c r="E14" i="10" s="1"/>
  <c r="B140" i="10" a="1"/>
  <c r="B140" i="10" s="1"/>
  <c r="E140" i="10" s="1"/>
  <c r="B165" i="10" a="1"/>
  <c r="B165" i="10" s="1"/>
  <c r="E165" i="10" s="1"/>
  <c r="B109" i="10" a="1"/>
  <c r="B109" i="10" s="1"/>
  <c r="E109" i="10" s="1"/>
  <c r="B82" i="10" a="1"/>
  <c r="B82" i="10" s="1"/>
  <c r="E82" i="10" s="1"/>
  <c r="B31" i="10" a="1"/>
  <c r="B31" i="10" s="1"/>
  <c r="E31" i="10" s="1"/>
  <c r="B36" i="10" a="1"/>
  <c r="B36" i="10" s="1"/>
  <c r="E36" i="10" s="1"/>
  <c r="B37" i="10" a="1"/>
  <c r="B37" i="10" s="1"/>
  <c r="E37" i="10" s="1"/>
  <c r="B79" i="10" a="1"/>
  <c r="B79" i="10" s="1"/>
  <c r="E79" i="10" s="1"/>
  <c r="B136" i="10" a="1"/>
  <c r="B136" i="10" s="1"/>
  <c r="E136" i="10" s="1"/>
  <c r="B162" i="10" a="1"/>
  <c r="B162" i="10" s="1"/>
  <c r="E162" i="10" s="1"/>
  <c r="B105" i="10" a="1"/>
  <c r="B105" i="10" s="1"/>
  <c r="E105" i="10" s="1"/>
  <c r="B78" i="10" a="1"/>
  <c r="B78" i="10" s="1"/>
  <c r="E78" i="10" s="1"/>
  <c r="B27" i="10" a="1"/>
  <c r="B27" i="10" s="1"/>
  <c r="E27" i="10" s="1"/>
  <c r="B32" i="10" a="1"/>
  <c r="B32" i="10" s="1"/>
  <c r="E32" i="10" s="1"/>
  <c r="B33" i="10" a="1"/>
  <c r="B33" i="10" s="1"/>
  <c r="E33" i="10" s="1"/>
  <c r="B50" i="10" a="1"/>
  <c r="B50" i="10" s="1"/>
  <c r="E50" i="10" s="1"/>
  <c r="B189" i="10" a="1"/>
  <c r="B189" i="10" s="1"/>
  <c r="E189" i="10" s="1"/>
  <c r="B132" i="10" a="1"/>
  <c r="B132" i="10" s="1"/>
  <c r="E132" i="10" s="1"/>
  <c r="B130" i="10" a="1"/>
  <c r="B130" i="10" s="1"/>
  <c r="E130" i="10" s="1"/>
  <c r="B101" i="10" a="1"/>
  <c r="B101" i="10" s="1"/>
  <c r="E101" i="10" s="1"/>
  <c r="B74" i="10" a="1"/>
  <c r="B74" i="10" s="1"/>
  <c r="E74" i="10" s="1"/>
  <c r="B23" i="10" a="1"/>
  <c r="B23" i="10" s="1"/>
  <c r="E23" i="10" s="1"/>
  <c r="B28" i="10" a="1"/>
  <c r="B28" i="10" s="1"/>
  <c r="E28" i="10" s="1"/>
  <c r="B29" i="10" a="1"/>
  <c r="B29" i="10" s="1"/>
  <c r="E29" i="10" s="1"/>
  <c r="B34" i="10" a="1"/>
  <c r="B34" i="10" s="1"/>
  <c r="E34" i="10" s="1"/>
  <c r="B164" i="10" a="1"/>
  <c r="B164" i="10" s="1"/>
  <c r="E164" i="10" s="1"/>
  <c r="B128" i="10" a="1"/>
  <c r="B128" i="10" s="1"/>
  <c r="E128" i="10" s="1"/>
  <c r="B126" i="10" a="1"/>
  <c r="B126" i="10" s="1"/>
  <c r="E126" i="10" s="1"/>
  <c r="B97" i="10" a="1"/>
  <c r="B97" i="10" s="1"/>
  <c r="E97" i="10" s="1"/>
  <c r="B70" i="10" a="1"/>
  <c r="B70" i="10" s="1"/>
  <c r="E70" i="10" s="1"/>
  <c r="B19" i="10" a="1"/>
  <c r="B19" i="10" s="1"/>
  <c r="E19" i="10" s="1"/>
  <c r="B24" i="10" a="1"/>
  <c r="B24" i="10" s="1"/>
  <c r="E24" i="10" s="1"/>
  <c r="B25" i="10" a="1"/>
  <c r="B25" i="10" s="1"/>
  <c r="E25" i="10" s="1"/>
  <c r="B18" i="10" a="1"/>
  <c r="B18" i="10" s="1"/>
  <c r="E18" i="10" s="1"/>
  <c r="B161" i="10" a="1"/>
  <c r="B161" i="10" s="1"/>
  <c r="E161" i="10" s="1"/>
  <c r="B124" i="10" a="1"/>
  <c r="B124" i="10" s="1"/>
  <c r="E124" i="10" s="1"/>
  <c r="B116" i="10" a="1"/>
  <c r="B116" i="10" s="1"/>
  <c r="E116" i="10" s="1"/>
  <c r="B93" i="10" a="1"/>
  <c r="B93" i="10" s="1"/>
  <c r="E93" i="10" s="1"/>
  <c r="B66" i="10" a="1"/>
  <c r="B66" i="10" s="1"/>
  <c r="E66" i="10" s="1"/>
  <c r="B15" i="10" a="1"/>
  <c r="B15" i="10" s="1"/>
  <c r="E15" i="10" s="1"/>
  <c r="B20" i="10" a="1"/>
  <c r="B20" i="10" s="1"/>
  <c r="E20" i="10" s="1"/>
  <c r="B21" i="10" a="1"/>
  <c r="B21" i="10" s="1"/>
  <c r="E21" i="10" s="1"/>
  <c r="B5" i="10" a="1"/>
  <c r="B5" i="10" s="1"/>
  <c r="E5" i="10" s="1"/>
  <c r="B190" i="10" a="1"/>
  <c r="B190" i="10" s="1"/>
  <c r="E190" i="10" s="1"/>
  <c r="B158" i="10" a="1"/>
  <c r="B158" i="10" s="1"/>
  <c r="E158" i="10" s="1"/>
  <c r="B120" i="10" a="1"/>
  <c r="B120" i="10" s="1"/>
  <c r="E120" i="10" s="1"/>
  <c r="B112" i="10" a="1"/>
  <c r="B112" i="10" s="1"/>
  <c r="E112" i="10" s="1"/>
  <c r="B89" i="10" a="1"/>
  <c r="B89" i="10" s="1"/>
  <c r="E89" i="10" s="1"/>
  <c r="B121" i="10" a="1"/>
  <c r="B121" i="10" s="1"/>
  <c r="E121" i="10" s="1"/>
  <c r="B11" i="10" a="1"/>
  <c r="B11" i="10" s="1"/>
  <c r="E11" i="10" s="1"/>
  <c r="B16" i="10" a="1"/>
  <c r="B16" i="10" s="1"/>
  <c r="E16" i="10" s="1"/>
  <c r="B17" i="10" a="1"/>
  <c r="B17" i="10" s="1"/>
  <c r="E17" i="10" s="1"/>
  <c r="B2" i="10" a="1"/>
  <c r="B2" i="10" s="1"/>
  <c r="E2" i="10" s="1"/>
  <c r="B186" i="10" a="1"/>
  <c r="B186" i="10" s="1"/>
  <c r="E186" i="10" s="1"/>
  <c r="B148" i="10" a="1"/>
  <c r="B148" i="10" s="1"/>
  <c r="E148" i="10" s="1"/>
  <c r="B181" i="10" a="1"/>
  <c r="B181" i="10" s="1"/>
  <c r="E181" i="10" s="1"/>
  <c r="B108" i="10" a="1"/>
  <c r="B108" i="10" s="1"/>
  <c r="E108" i="10" s="1"/>
  <c r="B85" i="10" a="1"/>
  <c r="B85" i="10" s="1"/>
  <c r="E85" i="10" s="1"/>
  <c r="B107" i="10" a="1"/>
  <c r="B107" i="10" s="1"/>
  <c r="E107" i="10" s="1"/>
  <c r="B7" i="10" a="1"/>
  <c r="B7" i="10" s="1"/>
  <c r="E7" i="10" s="1"/>
  <c r="B12" i="10" a="1"/>
  <c r="B12" i="10" s="1"/>
  <c r="E12" i="10" s="1"/>
  <c r="B13" i="10" a="1"/>
  <c r="B13" i="10" s="1"/>
  <c r="E13" i="10" s="1"/>
  <c r="B22" i="10" a="1"/>
  <c r="B22" i="10" s="1"/>
  <c r="E22" i="10" s="1"/>
  <c r="B145" i="10" a="1"/>
  <c r="B145" i="10" s="1"/>
  <c r="E145" i="10" s="1"/>
  <c r="B177" i="10" a="1"/>
  <c r="B177" i="10" s="1"/>
  <c r="E177" i="10" s="1"/>
  <c r="B104" i="10" a="1"/>
  <c r="B104" i="10" s="1"/>
  <c r="E104" i="10" s="1"/>
  <c r="B81" i="10" a="1"/>
  <c r="B81" i="10" s="1"/>
  <c r="E81" i="10" s="1"/>
  <c r="B91" i="10" a="1"/>
  <c r="B91" i="10" s="1"/>
  <c r="E91" i="10" s="1"/>
  <c r="B3" i="10" a="1"/>
  <c r="B3" i="10" s="1"/>
  <c r="E3" i="10" s="1"/>
  <c r="B8" i="10" a="1"/>
  <c r="B8" i="10" s="1"/>
  <c r="E8" i="10" s="1"/>
  <c r="B103" i="10" a="1"/>
  <c r="B103" i="10" s="1"/>
  <c r="E103" i="10" s="1"/>
  <c r="B10" i="10" a="1"/>
  <c r="B10" i="10" s="1"/>
  <c r="E10" i="10" s="1"/>
  <c r="B77" i="10" a="1"/>
  <c r="B77" i="10" s="1"/>
  <c r="E77" i="10" s="1"/>
  <c r="B80" i="10" a="1"/>
  <c r="B80" i="10" s="1"/>
  <c r="E80" i="10" s="1"/>
  <c r="B111" i="10" a="1"/>
  <c r="B111" i="10" s="1"/>
  <c r="E111" i="10" s="1"/>
  <c r="B4" i="10" a="1"/>
  <c r="B4" i="10" s="1"/>
  <c r="E4" i="10" s="1"/>
  <c r="B58" i="10" a="1"/>
  <c r="B58" i="10" s="1"/>
  <c r="E58" i="10" s="1"/>
  <c r="B38" i="10" a="1"/>
  <c r="B38" i="10" s="1"/>
  <c r="E38" i="10" s="1"/>
  <c r="B139" i="10" a="1"/>
  <c r="B139" i="10" s="1"/>
  <c r="E139" i="10" s="1"/>
  <c r="B169" i="10" a="1"/>
  <c r="B169" i="10" s="1"/>
  <c r="E169" i="10" s="1"/>
  <c r="B96" i="10" a="1"/>
  <c r="B96" i="10" s="1"/>
  <c r="E96" i="10" s="1"/>
  <c r="B138" i="10" a="1"/>
  <c r="B138" i="10" s="1"/>
  <c r="E138" i="10" s="1"/>
  <c r="B75" i="10" a="1"/>
  <c r="B75" i="10" s="1"/>
  <c r="E75" i="10" s="1"/>
  <c r="B95" i="10" a="1"/>
  <c r="B95" i="10" s="1"/>
  <c r="E95" i="10" s="1"/>
  <c r="B115" i="10" a="1"/>
  <c r="B115" i="10" s="1"/>
  <c r="E115" i="10" s="1"/>
  <c r="B42" i="10" a="1"/>
  <c r="B42" i="10" s="1"/>
  <c r="E42" i="10" s="1"/>
  <c r="B54" i="10" a="1"/>
  <c r="B54" i="10" s="1"/>
  <c r="E54" i="10" s="1"/>
  <c r="B122" i="10" a="1"/>
  <c r="B122" i="10" s="1"/>
  <c r="E122" i="10" s="1"/>
  <c r="B72" i="10" a="1"/>
  <c r="B72" i="10" s="1"/>
  <c r="E72" i="10" s="1"/>
  <c r="B83" i="10" a="1"/>
  <c r="B83" i="10" s="1"/>
  <c r="E83" i="10" s="1"/>
  <c r="B99" i="10" a="1"/>
  <c r="B99" i="10" s="1"/>
  <c r="E99" i="10" s="1"/>
  <c r="B26" i="10" a="1"/>
  <c r="B26" i="10" s="1"/>
  <c r="E26" i="10" s="1"/>
  <c r="B6" i="10" a="1"/>
  <c r="B6" i="10" s="1"/>
  <c r="E6" i="10" s="1"/>
  <c r="B184" i="10" a="1"/>
  <c r="B184" i="10" s="1"/>
  <c r="E184" i="10" s="1"/>
  <c r="B92" i="10" a="1"/>
  <c r="B92" i="10" s="1"/>
  <c r="E92" i="10" s="1"/>
  <c r="B166" i="10" a="1"/>
  <c r="B166" i="10" s="1"/>
  <c r="E166" i="10" s="1"/>
  <c r="B135" i="10" a="1"/>
  <c r="B135" i="10" s="1"/>
  <c r="E135" i="10" s="1"/>
  <c r="B183" i="10" a="1"/>
  <c r="B183" i="10" s="1"/>
  <c r="E183" i="10" s="1"/>
  <c r="B182" i="10" a="1"/>
  <c r="B182" i="10" s="1"/>
  <c r="E182" i="10" s="1"/>
  <c r="B191" i="10" a="1"/>
  <c r="B191" i="10" s="1"/>
  <c r="E191" i="10" s="1"/>
  <c r="B155" i="10" a="1"/>
  <c r="B155" i="10" s="1"/>
  <c r="E155" i="10" s="1"/>
  <c r="B100" i="10" a="1"/>
  <c r="B100" i="10" s="1"/>
  <c r="E100" i="10" s="1"/>
  <c r="B187" i="10" a="1"/>
  <c r="B187" i="10" s="1"/>
  <c r="E187" i="10" s="1"/>
  <c r="B172" i="10" a="1"/>
  <c r="B172" i="10" s="1"/>
  <c r="E172" i="10" s="1"/>
  <c r="B143" i="10" a="1"/>
  <c r="B143" i="10" s="1"/>
  <c r="E143" i="10" s="1"/>
  <c r="B174" i="10" a="1"/>
  <c r="B174" i="10" s="1"/>
  <c r="E174" i="10" s="1"/>
  <c r="B178" i="10" a="1"/>
  <c r="B178" i="10" s="1"/>
  <c r="E178" i="10" s="1"/>
  <c r="B180" i="10" a="1"/>
  <c r="B180" i="10" s="1"/>
  <c r="E180" i="10" s="1"/>
  <c r="C133" i="9"/>
  <c r="B171" i="10" a="1"/>
  <c r="B171" i="10" s="1"/>
  <c r="E171" i="10" s="1"/>
  <c r="B61" i="9"/>
  <c r="I30" i="9"/>
  <c r="J30" i="9" s="1"/>
  <c r="C30" i="9"/>
  <c r="B18" i="9"/>
  <c r="I18" i="9"/>
  <c r="J18" i="9" s="1"/>
  <c r="C18" i="9"/>
  <c r="I133" i="9"/>
  <c r="D133" i="9" s="1"/>
  <c r="I56" i="9"/>
  <c r="D56" i="9" s="1"/>
  <c r="C61" i="9"/>
  <c r="I5" i="9"/>
  <c r="J5" i="9" s="1"/>
  <c r="B5" i="9"/>
  <c r="C5" i="9"/>
  <c r="C71" i="9"/>
  <c r="B71" i="9"/>
  <c r="I71" i="9"/>
  <c r="J71" i="9" s="1"/>
  <c r="B97" i="9"/>
  <c r="B6" i="9"/>
  <c r="C56" i="9"/>
  <c r="B45" i="9"/>
  <c r="B66" i="9"/>
  <c r="I101" i="9"/>
  <c r="D101" i="9" s="1"/>
  <c r="I6" i="9"/>
  <c r="D6" i="9" s="1"/>
  <c r="I45" i="9"/>
  <c r="D45" i="9" s="1"/>
  <c r="B30" i="9"/>
  <c r="B85" i="9"/>
  <c r="H5" i="4"/>
  <c r="H5" i="1"/>
  <c r="B29" i="9"/>
  <c r="I50" i="9"/>
  <c r="J50" i="9" s="1"/>
  <c r="C85" i="9"/>
  <c r="C101" i="9"/>
  <c r="C97" i="9"/>
  <c r="I127" i="9"/>
  <c r="J127" i="9" s="1"/>
  <c r="B127" i="9"/>
  <c r="B81" i="9"/>
  <c r="C81" i="9"/>
  <c r="I76" i="9"/>
  <c r="D76" i="9" s="1"/>
  <c r="C105" i="9"/>
  <c r="B65" i="9"/>
  <c r="I105" i="9"/>
  <c r="D105" i="9" s="1"/>
  <c r="C110" i="9"/>
  <c r="B76" i="9"/>
  <c r="I26" i="9"/>
  <c r="J26" i="9" s="1"/>
  <c r="C26" i="9"/>
  <c r="B20" i="9"/>
  <c r="C20" i="9"/>
  <c r="I110" i="9"/>
  <c r="J110" i="9" s="1"/>
  <c r="C65" i="9"/>
  <c r="I60" i="9"/>
  <c r="J60" i="9" s="1"/>
  <c r="B125" i="9"/>
  <c r="C37" i="9"/>
  <c r="I92" i="9"/>
  <c r="D92" i="9" s="1"/>
  <c r="C113" i="9"/>
  <c r="C9" i="9"/>
  <c r="B92" i="9"/>
  <c r="I88" i="9"/>
  <c r="D88" i="9" s="1"/>
  <c r="B93" i="9"/>
  <c r="G5" i="1"/>
  <c r="G51" i="4"/>
  <c r="G51" i="1"/>
  <c r="G50" i="4"/>
  <c r="G50" i="1"/>
  <c r="G49" i="4"/>
  <c r="G49" i="1"/>
  <c r="H48" i="4"/>
  <c r="H48" i="1"/>
  <c r="G47" i="4"/>
  <c r="G47" i="1"/>
  <c r="H47" i="4"/>
  <c r="H47" i="1"/>
  <c r="G44" i="4"/>
  <c r="G44" i="1"/>
  <c r="H44" i="4"/>
  <c r="H44" i="1"/>
  <c r="G43" i="4"/>
  <c r="G43" i="1"/>
  <c r="H43" i="4"/>
  <c r="H43" i="1"/>
  <c r="G42" i="4"/>
  <c r="G42" i="1"/>
  <c r="H42" i="4"/>
  <c r="H42" i="1"/>
  <c r="G41" i="4"/>
  <c r="G41" i="1"/>
  <c r="H41" i="4"/>
  <c r="H41" i="1"/>
  <c r="G40" i="4"/>
  <c r="G40" i="1"/>
  <c r="G37" i="4"/>
  <c r="G37" i="1"/>
  <c r="G36" i="4"/>
  <c r="G36" i="1"/>
  <c r="H36" i="4"/>
  <c r="H36" i="1"/>
  <c r="G35" i="4"/>
  <c r="G35" i="1"/>
  <c r="G34" i="4"/>
  <c r="G34" i="1"/>
  <c r="G33" i="4"/>
  <c r="G33" i="1"/>
  <c r="H33" i="4"/>
  <c r="H33" i="1"/>
  <c r="G30" i="4"/>
  <c r="G30" i="1"/>
  <c r="H30" i="4"/>
  <c r="H30" i="1"/>
  <c r="G29" i="4"/>
  <c r="G29" i="1"/>
  <c r="G28" i="4"/>
  <c r="G28" i="1"/>
  <c r="G26" i="4"/>
  <c r="G26" i="1"/>
  <c r="G23" i="4"/>
  <c r="G23" i="1"/>
  <c r="H23" i="4"/>
  <c r="H23" i="1"/>
  <c r="G22" i="4"/>
  <c r="G22" i="1"/>
  <c r="H22" i="4"/>
  <c r="H22" i="1"/>
  <c r="G20" i="4"/>
  <c r="G20" i="1"/>
  <c r="G19" i="4"/>
  <c r="G19" i="1"/>
  <c r="G15" i="4"/>
  <c r="G15" i="1"/>
  <c r="H15" i="4"/>
  <c r="H15" i="1"/>
  <c r="G14" i="4"/>
  <c r="G14" i="1"/>
  <c r="H14" i="4"/>
  <c r="H14" i="1"/>
  <c r="G13" i="4"/>
  <c r="G13" i="1"/>
  <c r="H13" i="4"/>
  <c r="H13" i="1"/>
  <c r="G12" i="4"/>
  <c r="G12" i="1"/>
  <c r="H12" i="4"/>
  <c r="H12" i="1"/>
  <c r="G9" i="4"/>
  <c r="G9" i="1"/>
  <c r="H9" i="4"/>
  <c r="H9" i="1"/>
  <c r="G8" i="4"/>
  <c r="G8" i="1"/>
  <c r="G7" i="4"/>
  <c r="G7" i="1"/>
  <c r="H7" i="4"/>
  <c r="H7" i="1"/>
  <c r="K56" i="11"/>
  <c r="D20" i="9"/>
  <c r="J20" i="9"/>
  <c r="D81" i="9"/>
  <c r="J81" i="9"/>
  <c r="D17" i="9"/>
  <c r="J17" i="9"/>
  <c r="D113" i="9"/>
  <c r="J113" i="9"/>
  <c r="D134" i="9"/>
  <c r="D40" i="9"/>
  <c r="J40" i="9"/>
  <c r="D4" i="9"/>
  <c r="J4" i="9"/>
  <c r="D9" i="9"/>
  <c r="J9" i="9"/>
  <c r="J94" i="9"/>
  <c r="D94" i="9"/>
  <c r="J55" i="9"/>
  <c r="D55" i="9"/>
  <c r="J90" i="9"/>
  <c r="D90" i="9"/>
  <c r="J115" i="9"/>
  <c r="D115" i="9"/>
  <c r="J51" i="9"/>
  <c r="D51" i="9"/>
  <c r="D85" i="9"/>
  <c r="J85" i="9"/>
  <c r="D21" i="9"/>
  <c r="J21" i="9"/>
  <c r="J3" i="9"/>
  <c r="D3" i="9"/>
  <c r="J19" i="9"/>
  <c r="D19" i="9"/>
  <c r="D129" i="9"/>
  <c r="J129" i="9"/>
  <c r="D65" i="9"/>
  <c r="J65" i="9"/>
  <c r="J86" i="9"/>
  <c r="D86" i="9"/>
  <c r="D89" i="9"/>
  <c r="J89" i="9"/>
  <c r="D25" i="9"/>
  <c r="J25" i="9"/>
  <c r="D80" i="9"/>
  <c r="J80" i="9"/>
  <c r="D109" i="9"/>
  <c r="J109" i="9"/>
  <c r="D2" i="9"/>
  <c r="J27" i="9"/>
  <c r="D27" i="9"/>
  <c r="D41" i="9"/>
  <c r="J41" i="9"/>
  <c r="J126" i="9"/>
  <c r="D126" i="9"/>
  <c r="J23" i="9"/>
  <c r="D23" i="9"/>
  <c r="D96" i="9"/>
  <c r="J96" i="9"/>
  <c r="D32" i="9"/>
  <c r="J32" i="9"/>
  <c r="D97" i="9"/>
  <c r="J97" i="9"/>
  <c r="D33" i="9"/>
  <c r="J33" i="9"/>
  <c r="J79" i="9"/>
  <c r="D79" i="9"/>
  <c r="D61" i="9"/>
  <c r="J61" i="9"/>
  <c r="J116" i="9"/>
  <c r="D121" i="9"/>
  <c r="J121" i="9"/>
  <c r="D57" i="9"/>
  <c r="J57" i="9"/>
  <c r="J78" i="9"/>
  <c r="D78" i="9"/>
  <c r="D48" i="9"/>
  <c r="J48" i="9"/>
  <c r="D117" i="9"/>
  <c r="J117" i="9"/>
  <c r="J70" i="9" l="1"/>
  <c r="J46" i="9"/>
  <c r="D14" i="9"/>
  <c r="D123" i="9"/>
  <c r="J39" i="9"/>
  <c r="J68" i="9"/>
  <c r="J16" i="9"/>
  <c r="D102" i="9"/>
  <c r="J31" i="9"/>
  <c r="J93" i="9"/>
  <c r="J99" i="9"/>
  <c r="J120" i="9"/>
  <c r="D74" i="9"/>
  <c r="J132" i="9"/>
  <c r="D47" i="9"/>
  <c r="D119" i="9"/>
  <c r="J125" i="9"/>
  <c r="D7" i="9"/>
  <c r="D128" i="9"/>
  <c r="J37" i="9"/>
  <c r="D77" i="9"/>
  <c r="J83" i="9"/>
  <c r="J63" i="9"/>
  <c r="D35" i="9"/>
  <c r="J64" i="9"/>
  <c r="J15" i="9"/>
  <c r="D98" i="9"/>
  <c r="J84" i="9"/>
  <c r="J72" i="9"/>
  <c r="D66" i="9"/>
  <c r="J118" i="9"/>
  <c r="J22" i="9"/>
  <c r="D112" i="9"/>
  <c r="D43" i="9"/>
  <c r="D106" i="9"/>
  <c r="J69" i="9"/>
  <c r="D82" i="9"/>
  <c r="J108" i="9"/>
  <c r="D5" i="9"/>
  <c r="J73" i="9"/>
  <c r="J53" i="9"/>
  <c r="D95" i="9"/>
  <c r="D59" i="9"/>
  <c r="J49" i="9"/>
  <c r="D10" i="9"/>
  <c r="D103" i="9"/>
  <c r="D91" i="9"/>
  <c r="D54" i="9"/>
  <c r="J124" i="9"/>
  <c r="D75" i="9"/>
  <c r="J24" i="9"/>
  <c r="J122" i="9"/>
  <c r="D100" i="9"/>
  <c r="J12" i="9"/>
  <c r="J135" i="9"/>
  <c r="J28" i="9"/>
  <c r="J130" i="9"/>
  <c r="D107" i="9"/>
  <c r="J38" i="9"/>
  <c r="J13" i="9"/>
  <c r="D87" i="9"/>
  <c r="J52" i="9"/>
  <c r="D62" i="9"/>
  <c r="J67" i="9"/>
  <c r="J131" i="9"/>
  <c r="D71" i="9"/>
  <c r="J104" i="9"/>
  <c r="D114" i="9"/>
  <c r="J44" i="9"/>
  <c r="D111" i="9"/>
  <c r="J136" i="9"/>
  <c r="D34" i="9"/>
  <c r="J58" i="9"/>
  <c r="D42" i="9"/>
  <c r="D26" i="9"/>
  <c r="D11" i="9"/>
  <c r="J36" i="9"/>
  <c r="D8" i="9"/>
  <c r="D127" i="9"/>
  <c r="J45" i="9"/>
  <c r="J105" i="9"/>
  <c r="J92" i="9"/>
  <c r="J29" i="9"/>
  <c r="D30" i="9"/>
  <c r="D189" i="10"/>
  <c r="C189" i="10"/>
  <c r="A189" i="10" a="1"/>
  <c r="A189" i="10" s="1"/>
  <c r="J56" i="9"/>
  <c r="C92" i="10"/>
  <c r="D92" i="10"/>
  <c r="A92" i="10" a="1"/>
  <c r="A92" i="10" s="1"/>
  <c r="C111" i="10"/>
  <c r="D111" i="10"/>
  <c r="A111" i="10" a="1"/>
  <c r="A111" i="10" s="1"/>
  <c r="A148" i="10" a="1"/>
  <c r="A148" i="10" s="1"/>
  <c r="D148" i="10"/>
  <c r="C148" i="10"/>
  <c r="D161" i="10"/>
  <c r="A161" i="10" a="1"/>
  <c r="A161" i="10" s="1"/>
  <c r="C161" i="10"/>
  <c r="D33" i="10"/>
  <c r="C33" i="10"/>
  <c r="A33" i="10" a="1"/>
  <c r="A33" i="10" s="1"/>
  <c r="A113" i="10" a="1"/>
  <c r="A113" i="10" s="1"/>
  <c r="C113" i="10"/>
  <c r="D113" i="10"/>
  <c r="D157" i="10"/>
  <c r="A157" i="10" a="1"/>
  <c r="A157" i="10" s="1"/>
  <c r="C157" i="10"/>
  <c r="A76" i="10" a="1"/>
  <c r="A76" i="10" s="1"/>
  <c r="D76" i="10"/>
  <c r="C76" i="10"/>
  <c r="A68" i="10" a="1"/>
  <c r="A68" i="10" s="1"/>
  <c r="C68" i="10"/>
  <c r="D68" i="10"/>
  <c r="A181" i="10" a="1"/>
  <c r="A181" i="10" s="1"/>
  <c r="C181" i="10"/>
  <c r="D181" i="10"/>
  <c r="C80" i="10"/>
  <c r="A80" i="10" a="1"/>
  <c r="A80" i="10" s="1"/>
  <c r="D80" i="10"/>
  <c r="C186" i="10"/>
  <c r="D186" i="10"/>
  <c r="A186" i="10" a="1"/>
  <c r="A186" i="10" s="1"/>
  <c r="D18" i="10"/>
  <c r="A18" i="10" a="1"/>
  <c r="A18" i="10" s="1"/>
  <c r="C18" i="10"/>
  <c r="C32" i="10"/>
  <c r="D32" i="10"/>
  <c r="A32" i="10" a="1"/>
  <c r="A32" i="10" s="1"/>
  <c r="D168" i="10"/>
  <c r="A168" i="10" a="1"/>
  <c r="A168" i="10" s="1"/>
  <c r="C168" i="10"/>
  <c r="D147" i="10"/>
  <c r="C147" i="10"/>
  <c r="A147" i="10" a="1"/>
  <c r="A147" i="10" s="1"/>
  <c r="A61" i="10" a="1"/>
  <c r="A61" i="10" s="1"/>
  <c r="D61" i="10"/>
  <c r="C61" i="10"/>
  <c r="D63" i="10"/>
  <c r="C63" i="10"/>
  <c r="A63" i="10" a="1"/>
  <c r="A63" i="10" s="1"/>
  <c r="D116" i="10"/>
  <c r="A116" i="10" a="1"/>
  <c r="A116" i="10" s="1"/>
  <c r="C116" i="10"/>
  <c r="D184" i="10"/>
  <c r="C184" i="10"/>
  <c r="A184" i="10" a="1"/>
  <c r="A184" i="10" s="1"/>
  <c r="D18" i="9"/>
  <c r="A6" i="10" a="1"/>
  <c r="A6" i="10" s="1"/>
  <c r="C6" i="10"/>
  <c r="D6" i="10"/>
  <c r="A77" i="10" a="1"/>
  <c r="A77" i="10" s="1"/>
  <c r="D77" i="10"/>
  <c r="C77" i="10"/>
  <c r="C2" i="10"/>
  <c r="A2" i="10" a="1"/>
  <c r="A2" i="10" s="1"/>
  <c r="D2" i="10"/>
  <c r="D25" i="10"/>
  <c r="A25" i="10" a="1"/>
  <c r="A25" i="10" s="1"/>
  <c r="C25" i="10"/>
  <c r="A27" i="10" a="1"/>
  <c r="A27" i="10" s="1"/>
  <c r="D27" i="10"/>
  <c r="C27" i="10"/>
  <c r="D144" i="10"/>
  <c r="A144" i="10" a="1"/>
  <c r="A144" i="10" s="1"/>
  <c r="C144" i="10"/>
  <c r="A62" i="10" a="1"/>
  <c r="A62" i="10" s="1"/>
  <c r="D62" i="10"/>
  <c r="C62" i="10"/>
  <c r="C60" i="10"/>
  <c r="D60" i="10"/>
  <c r="A60" i="10" a="1"/>
  <c r="A60" i="10" s="1"/>
  <c r="D114" i="10"/>
  <c r="A114" i="10" a="1"/>
  <c r="A114" i="10" s="1"/>
  <c r="C114" i="10"/>
  <c r="C58" i="10"/>
  <c r="D58" i="10"/>
  <c r="A58" i="10" a="1"/>
  <c r="A58" i="10" s="1"/>
  <c r="A4" i="10" a="1"/>
  <c r="A4" i="10" s="1"/>
  <c r="C4" i="10"/>
  <c r="D4" i="10"/>
  <c r="C10" i="10"/>
  <c r="D10" i="10"/>
  <c r="A10" i="10" a="1"/>
  <c r="A10" i="10" s="1"/>
  <c r="D17" i="10"/>
  <c r="A17" i="10" a="1"/>
  <c r="A17" i="10" s="1"/>
  <c r="C17" i="10"/>
  <c r="C24" i="10"/>
  <c r="A24" i="10" a="1"/>
  <c r="A24" i="10" s="1"/>
  <c r="D24" i="10"/>
  <c r="C78" i="10"/>
  <c r="A78" i="10" a="1"/>
  <c r="A78" i="10" s="1"/>
  <c r="D78" i="10"/>
  <c r="D188" i="10"/>
  <c r="A188" i="10" a="1"/>
  <c r="A188" i="10" s="1"/>
  <c r="C188" i="10"/>
  <c r="C53" i="10"/>
  <c r="D53" i="10"/>
  <c r="A53" i="10" a="1"/>
  <c r="A53" i="10" s="1"/>
  <c r="D55" i="10"/>
  <c r="A55" i="10" a="1"/>
  <c r="A55" i="10" s="1"/>
  <c r="C55" i="10"/>
  <c r="D185" i="10"/>
  <c r="A185" i="10" a="1"/>
  <c r="A185" i="10" s="1"/>
  <c r="C185" i="10"/>
  <c r="A94" i="10" a="1"/>
  <c r="A94" i="10" s="1"/>
  <c r="C94" i="10"/>
  <c r="D94" i="10"/>
  <c r="A124" i="10" a="1"/>
  <c r="A124" i="10" s="1"/>
  <c r="D124" i="10"/>
  <c r="C124" i="10"/>
  <c r="D19" i="10"/>
  <c r="A19" i="10" a="1"/>
  <c r="A19" i="10" s="1"/>
  <c r="C19" i="10"/>
  <c r="D8" i="10"/>
  <c r="C8" i="10"/>
  <c r="A8" i="10" a="1"/>
  <c r="A8" i="10" s="1"/>
  <c r="A70" i="10" a="1"/>
  <c r="A70" i="10" s="1"/>
  <c r="D70" i="10"/>
  <c r="C70" i="10"/>
  <c r="D162" i="10"/>
  <c r="A162" i="10" a="1"/>
  <c r="A162" i="10" s="1"/>
  <c r="C162" i="10"/>
  <c r="D45" i="10"/>
  <c r="A45" i="10" a="1"/>
  <c r="A45" i="10" s="1"/>
  <c r="C45" i="10"/>
  <c r="A47" i="10" a="1"/>
  <c r="A47" i="10" s="1"/>
  <c r="C47" i="10"/>
  <c r="D47" i="10"/>
  <c r="A149" i="10" a="1"/>
  <c r="A149" i="10" s="1"/>
  <c r="D149" i="10"/>
  <c r="C149" i="10"/>
  <c r="C127" i="10"/>
  <c r="D127" i="10"/>
  <c r="A127" i="10" a="1"/>
  <c r="A127" i="10" s="1"/>
  <c r="A135" i="10" a="1"/>
  <c r="A135" i="10" s="1"/>
  <c r="D135" i="10"/>
  <c r="C135" i="10"/>
  <c r="D52" i="10"/>
  <c r="A52" i="10" a="1"/>
  <c r="A52" i="10" s="1"/>
  <c r="C52" i="10"/>
  <c r="A11" i="10" a="1"/>
  <c r="A11" i="10" s="1"/>
  <c r="C11" i="10"/>
  <c r="D11" i="10"/>
  <c r="J133" i="9"/>
  <c r="D50" i="9"/>
  <c r="D72" i="10"/>
  <c r="A72" i="10" a="1"/>
  <c r="A72" i="10" s="1"/>
  <c r="C72" i="10"/>
  <c r="C3" i="10"/>
  <c r="D3" i="10"/>
  <c r="A3" i="10" a="1"/>
  <c r="A3" i="10" s="1"/>
  <c r="D121" i="10"/>
  <c r="C121" i="10"/>
  <c r="A121" i="10" a="1"/>
  <c r="A121" i="10" s="1"/>
  <c r="C97" i="10"/>
  <c r="D97" i="10"/>
  <c r="A97" i="10" a="1"/>
  <c r="A97" i="10" s="1"/>
  <c r="C136" i="10"/>
  <c r="D136" i="10"/>
  <c r="A136" i="10" a="1"/>
  <c r="A136" i="10" s="1"/>
  <c r="D44" i="10"/>
  <c r="A44" i="10" a="1"/>
  <c r="A44" i="10" s="1"/>
  <c r="C44" i="10"/>
  <c r="C98" i="10"/>
  <c r="D98" i="10"/>
  <c r="A98" i="10" a="1"/>
  <c r="A98" i="10" s="1"/>
  <c r="A141" i="10" a="1"/>
  <c r="A141" i="10" s="1"/>
  <c r="D141" i="10"/>
  <c r="C141" i="10"/>
  <c r="C175" i="10"/>
  <c r="A175" i="10" a="1"/>
  <c r="A175" i="10" s="1"/>
  <c r="D175" i="10"/>
  <c r="D40" i="10"/>
  <c r="A40" i="10" a="1"/>
  <c r="A40" i="10" s="1"/>
  <c r="C40" i="10"/>
  <c r="C166" i="10"/>
  <c r="D166" i="10"/>
  <c r="A166" i="10" a="1"/>
  <c r="A166" i="10" s="1"/>
  <c r="A106" i="10" a="1"/>
  <c r="A106" i="10" s="1"/>
  <c r="C106" i="10"/>
  <c r="D106" i="10"/>
  <c r="A89" i="10" a="1"/>
  <c r="A89" i="10" s="1"/>
  <c r="C89" i="10"/>
  <c r="D89" i="10"/>
  <c r="D126" i="10"/>
  <c r="A126" i="10" a="1"/>
  <c r="A126" i="10" s="1"/>
  <c r="C126" i="10"/>
  <c r="D79" i="10"/>
  <c r="A79" i="10" a="1"/>
  <c r="A79" i="10" s="1"/>
  <c r="C79" i="10"/>
  <c r="C39" i="10"/>
  <c r="D39" i="10"/>
  <c r="A39" i="10" a="1"/>
  <c r="A39" i="10" s="1"/>
  <c r="A134" i="10" a="1"/>
  <c r="A134" i="10" s="1"/>
  <c r="C134" i="10"/>
  <c r="D134" i="10"/>
  <c r="A173" i="10" a="1"/>
  <c r="A173" i="10" s="1"/>
  <c r="C173" i="10"/>
  <c r="D173" i="10"/>
  <c r="D87" i="10"/>
  <c r="A87" i="10" a="1"/>
  <c r="A87" i="10" s="1"/>
  <c r="C87" i="10"/>
  <c r="C35" i="10"/>
  <c r="D35" i="10"/>
  <c r="A35" i="10" a="1"/>
  <c r="A35" i="10" s="1"/>
  <c r="C105" i="10"/>
  <c r="A105" i="10" a="1"/>
  <c r="A105" i="10" s="1"/>
  <c r="D105" i="10"/>
  <c r="D178" i="10"/>
  <c r="C178" i="10"/>
  <c r="A178" i="10" a="1"/>
  <c r="A178" i="10" s="1"/>
  <c r="A54" i="10" a="1"/>
  <c r="A54" i="10" s="1"/>
  <c r="D54" i="10"/>
  <c r="C54" i="10"/>
  <c r="D81" i="10"/>
  <c r="A81" i="10" a="1"/>
  <c r="A81" i="10" s="1"/>
  <c r="C81" i="10"/>
  <c r="D112" i="10"/>
  <c r="A112" i="10" a="1"/>
  <c r="A112" i="10" s="1"/>
  <c r="C112" i="10"/>
  <c r="C128" i="10"/>
  <c r="A128" i="10" a="1"/>
  <c r="A128" i="10" s="1"/>
  <c r="D128" i="10"/>
  <c r="A37" i="10" a="1"/>
  <c r="A37" i="10" s="1"/>
  <c r="C37" i="10"/>
  <c r="D37" i="10"/>
  <c r="A90" i="10" a="1"/>
  <c r="A90" i="10" s="1"/>
  <c r="D90" i="10"/>
  <c r="C90" i="10"/>
  <c r="C133" i="10"/>
  <c r="D133" i="10"/>
  <c r="A133" i="10" a="1"/>
  <c r="A133" i="10" s="1"/>
  <c r="A163" i="10" a="1"/>
  <c r="A163" i="10" s="1"/>
  <c r="C163" i="10"/>
  <c r="D163" i="10"/>
  <c r="C9" i="10"/>
  <c r="D9" i="10"/>
  <c r="A9" i="10" a="1"/>
  <c r="A9" i="10" s="1"/>
  <c r="C137" i="10"/>
  <c r="A137" i="10" a="1"/>
  <c r="A137" i="10" s="1"/>
  <c r="D137" i="10"/>
  <c r="A129" i="10" a="1"/>
  <c r="A129" i="10" s="1"/>
  <c r="C129" i="10"/>
  <c r="D129" i="10"/>
  <c r="A99" i="10" a="1"/>
  <c r="A99" i="10" s="1"/>
  <c r="D99" i="10"/>
  <c r="C99" i="10"/>
  <c r="D180" i="10"/>
  <c r="C180" i="10"/>
  <c r="A180" i="10" a="1"/>
  <c r="A180" i="10" s="1"/>
  <c r="C164" i="10"/>
  <c r="A164" i="10" a="1"/>
  <c r="A164" i="10" s="1"/>
  <c r="D164" i="10"/>
  <c r="A36" i="10" a="1"/>
  <c r="A36" i="10" s="1"/>
  <c r="C36" i="10"/>
  <c r="D36" i="10"/>
  <c r="C117" i="10"/>
  <c r="A117" i="10" a="1"/>
  <c r="A117" i="10" s="1"/>
  <c r="D117" i="10"/>
  <c r="C160" i="10"/>
  <c r="D160" i="10"/>
  <c r="A160" i="10" a="1"/>
  <c r="A160" i="10" s="1"/>
  <c r="C119" i="10"/>
  <c r="D119" i="10"/>
  <c r="A119" i="10" a="1"/>
  <c r="A119" i="10" s="1"/>
  <c r="D84" i="10"/>
  <c r="C84" i="10"/>
  <c r="A84" i="10" a="1"/>
  <c r="A84" i="10" s="1"/>
  <c r="C132" i="10"/>
  <c r="A132" i="10" a="1"/>
  <c r="A132" i="10" s="1"/>
  <c r="D132" i="10"/>
  <c r="D86" i="10"/>
  <c r="C86" i="10"/>
  <c r="A86" i="10" a="1"/>
  <c r="A86" i="10" s="1"/>
  <c r="D171" i="10"/>
  <c r="A171" i="10" a="1"/>
  <c r="A171" i="10" s="1"/>
  <c r="C171" i="10"/>
  <c r="C174" i="10"/>
  <c r="A174" i="10" a="1"/>
  <c r="A174" i="10" s="1"/>
  <c r="D174" i="10"/>
  <c r="C177" i="10"/>
  <c r="D177" i="10"/>
  <c r="A177" i="10" a="1"/>
  <c r="A177" i="10" s="1"/>
  <c r="D158" i="10"/>
  <c r="C158" i="10"/>
  <c r="A158" i="10" a="1"/>
  <c r="A158" i="10" s="1"/>
  <c r="D34" i="10"/>
  <c r="A34" i="10" a="1"/>
  <c r="A34" i="10" s="1"/>
  <c r="C34" i="10"/>
  <c r="C31" i="10"/>
  <c r="D31" i="10"/>
  <c r="A31" i="10" a="1"/>
  <c r="A31" i="10" s="1"/>
  <c r="A125" i="10" a="1"/>
  <c r="A125" i="10" s="1"/>
  <c r="C125" i="10"/>
  <c r="D125" i="10"/>
  <c r="A151" i="10" a="1"/>
  <c r="A151" i="10" s="1"/>
  <c r="C151" i="10"/>
  <c r="D151" i="10"/>
  <c r="D65" i="10"/>
  <c r="C65" i="10"/>
  <c r="A65" i="10" a="1"/>
  <c r="A65" i="10" s="1"/>
  <c r="C71" i="10"/>
  <c r="D71" i="10"/>
  <c r="A71" i="10" a="1"/>
  <c r="A71" i="10" s="1"/>
  <c r="C38" i="10"/>
  <c r="D38" i="10"/>
  <c r="A38" i="10" a="1"/>
  <c r="A38" i="10" s="1"/>
  <c r="A123" i="10" a="1"/>
  <c r="A123" i="10" s="1"/>
  <c r="C123" i="10"/>
  <c r="D123" i="10"/>
  <c r="C103" i="10"/>
  <c r="D103" i="10"/>
  <c r="A103" i="10" a="1"/>
  <c r="A103" i="10" s="1"/>
  <c r="C122" i="10"/>
  <c r="A122" i="10" a="1"/>
  <c r="A122" i="10" s="1"/>
  <c r="D122" i="10"/>
  <c r="C143" i="10"/>
  <c r="D143" i="10"/>
  <c r="A143" i="10" a="1"/>
  <c r="A143" i="10" s="1"/>
  <c r="I137" i="9"/>
  <c r="D95" i="10"/>
  <c r="A95" i="10" a="1"/>
  <c r="A95" i="10" s="1"/>
  <c r="C95" i="10"/>
  <c r="D190" i="10"/>
  <c r="A190" i="10" a="1"/>
  <c r="A190" i="10" s="1"/>
  <c r="C190" i="10"/>
  <c r="D29" i="10"/>
  <c r="A29" i="10" a="1"/>
  <c r="A29" i="10" s="1"/>
  <c r="C29" i="10"/>
  <c r="C82" i="10"/>
  <c r="D82" i="10"/>
  <c r="A82" i="10" a="1"/>
  <c r="A82" i="10" s="1"/>
  <c r="C154" i="10"/>
  <c r="A154" i="10" a="1"/>
  <c r="A154" i="10" s="1"/>
  <c r="D154" i="10"/>
  <c r="D73" i="10"/>
  <c r="C73" i="10"/>
  <c r="A73" i="10" a="1"/>
  <c r="A73" i="10" s="1"/>
  <c r="A64" i="10" a="1"/>
  <c r="A64" i="10" s="1"/>
  <c r="D64" i="10"/>
  <c r="C64" i="10"/>
  <c r="A69" i="10" a="1"/>
  <c r="A69" i="10" s="1"/>
  <c r="D69" i="10"/>
  <c r="C69" i="10"/>
  <c r="C167" i="10"/>
  <c r="A167" i="10" a="1"/>
  <c r="A167" i="10" s="1"/>
  <c r="D167" i="10"/>
  <c r="A26" i="10" a="1"/>
  <c r="A26" i="10" s="1"/>
  <c r="C26" i="10"/>
  <c r="D26" i="10"/>
  <c r="D83" i="10"/>
  <c r="A83" i="10" a="1"/>
  <c r="A83" i="10" s="1"/>
  <c r="C83" i="10"/>
  <c r="J101" i="9"/>
  <c r="A115" i="10" a="1"/>
  <c r="A115" i="10" s="1"/>
  <c r="C115" i="10"/>
  <c r="D115" i="10"/>
  <c r="D60" i="9"/>
  <c r="J6" i="9"/>
  <c r="D172" i="10"/>
  <c r="A172" i="10" a="1"/>
  <c r="A172" i="10" s="1"/>
  <c r="C172" i="10"/>
  <c r="C145" i="10"/>
  <c r="A145" i="10" a="1"/>
  <c r="A145" i="10" s="1"/>
  <c r="D145" i="10"/>
  <c r="J88" i="9"/>
  <c r="D187" i="10"/>
  <c r="C187" i="10"/>
  <c r="A187" i="10" a="1"/>
  <c r="A187" i="10" s="1"/>
  <c r="A75" i="10" a="1"/>
  <c r="A75" i="10" s="1"/>
  <c r="D75" i="10"/>
  <c r="C75" i="10"/>
  <c r="A22" i="10" a="1"/>
  <c r="A22" i="10" s="1"/>
  <c r="C22" i="10"/>
  <c r="D22" i="10"/>
  <c r="D5" i="10"/>
  <c r="A5" i="10" a="1"/>
  <c r="A5" i="10" s="1"/>
  <c r="C5" i="10"/>
  <c r="C28" i="10"/>
  <c r="A28" i="10" a="1"/>
  <c r="A28" i="10" s="1"/>
  <c r="D28" i="10"/>
  <c r="A109" i="10" a="1"/>
  <c r="A109" i="10" s="1"/>
  <c r="D109" i="10"/>
  <c r="C109" i="10"/>
  <c r="D192" i="10"/>
  <c r="C192" i="10"/>
  <c r="A192" i="10" a="1"/>
  <c r="A192" i="10" s="1"/>
  <c r="C57" i="10"/>
  <c r="D57" i="10"/>
  <c r="A57" i="10" a="1"/>
  <c r="A57" i="10" s="1"/>
  <c r="C59" i="10"/>
  <c r="D59" i="10"/>
  <c r="A59" i="10" a="1"/>
  <c r="A59" i="10" s="1"/>
  <c r="D118" i="10"/>
  <c r="A118" i="10" a="1"/>
  <c r="A118" i="10" s="1"/>
  <c r="C118" i="10"/>
  <c r="A108" i="10" a="1"/>
  <c r="A108" i="10" s="1"/>
  <c r="C108" i="10"/>
  <c r="D108" i="10"/>
  <c r="A50" i="10" a="1"/>
  <c r="A50" i="10" s="1"/>
  <c r="D50" i="10"/>
  <c r="C50" i="10"/>
  <c r="C153" i="10"/>
  <c r="A153" i="10" a="1"/>
  <c r="A153" i="10" s="1"/>
  <c r="D153" i="10"/>
  <c r="A42" i="10" a="1"/>
  <c r="A42" i="10" s="1"/>
  <c r="D42" i="10"/>
  <c r="C42" i="10"/>
  <c r="C100" i="10"/>
  <c r="D100" i="10"/>
  <c r="A100" i="10" a="1"/>
  <c r="A100" i="10" s="1"/>
  <c r="C13" i="10"/>
  <c r="A13" i="10" a="1"/>
  <c r="A13" i="10" s="1"/>
  <c r="D13" i="10"/>
  <c r="D21" i="10"/>
  <c r="A21" i="10" a="1"/>
  <c r="A21" i="10" s="1"/>
  <c r="C21" i="10"/>
  <c r="D23" i="10"/>
  <c r="A23" i="10" a="1"/>
  <c r="A23" i="10" s="1"/>
  <c r="C23" i="10"/>
  <c r="C165" i="10"/>
  <c r="D165" i="10"/>
  <c r="A165" i="10" a="1"/>
  <c r="A165" i="10" s="1"/>
  <c r="A46" i="10" a="1"/>
  <c r="A46" i="10" s="1"/>
  <c r="D46" i="10"/>
  <c r="C46" i="10"/>
  <c r="A56" i="10" a="1"/>
  <c r="A56" i="10" s="1"/>
  <c r="C56" i="10"/>
  <c r="D56" i="10"/>
  <c r="A110" i="10" a="1"/>
  <c r="A110" i="10" s="1"/>
  <c r="D110" i="10"/>
  <c r="C110" i="10"/>
  <c r="C88" i="10"/>
  <c r="D88" i="10"/>
  <c r="A88" i="10" a="1"/>
  <c r="A88" i="10" s="1"/>
  <c r="C85" i="10"/>
  <c r="A85" i="10" a="1"/>
  <c r="A85" i="10" s="1"/>
  <c r="D85" i="10"/>
  <c r="C67" i="10"/>
  <c r="A67" i="10" a="1"/>
  <c r="A67" i="10" s="1"/>
  <c r="D67" i="10"/>
  <c r="D30" i="10"/>
  <c r="C30" i="10"/>
  <c r="A30" i="10" a="1"/>
  <c r="A30" i="10" s="1"/>
  <c r="C104" i="10"/>
  <c r="D104" i="10"/>
  <c r="A104" i="10" a="1"/>
  <c r="A104" i="10" s="1"/>
  <c r="D155" i="10"/>
  <c r="A155" i="10" a="1"/>
  <c r="A155" i="10" s="1"/>
  <c r="C155" i="10"/>
  <c r="C20" i="10"/>
  <c r="D20" i="10"/>
  <c r="A20" i="10" a="1"/>
  <c r="A20" i="10" s="1"/>
  <c r="D74" i="10"/>
  <c r="C74" i="10"/>
  <c r="A74" i="10" a="1"/>
  <c r="A74" i="10" s="1"/>
  <c r="A140" i="10" a="1"/>
  <c r="A140" i="10" s="1"/>
  <c r="C140" i="10"/>
  <c r="D140" i="10"/>
  <c r="A49" i="10" a="1"/>
  <c r="A49" i="10" s="1"/>
  <c r="D49" i="10"/>
  <c r="C49" i="10"/>
  <c r="A51" i="10" a="1"/>
  <c r="A51" i="10" s="1"/>
  <c r="C51" i="10"/>
  <c r="D51" i="10"/>
  <c r="D152" i="10"/>
  <c r="A152" i="10" a="1"/>
  <c r="A152" i="10" s="1"/>
  <c r="C152" i="10"/>
  <c r="C156" i="10"/>
  <c r="A156" i="10" a="1"/>
  <c r="A156" i="10" s="1"/>
  <c r="D156" i="10"/>
  <c r="C93" i="10"/>
  <c r="D93" i="10"/>
  <c r="A93" i="10" a="1"/>
  <c r="A93" i="10" s="1"/>
  <c r="A170" i="10" a="1"/>
  <c r="A170" i="10" s="1"/>
  <c r="D170" i="10"/>
  <c r="C170" i="10"/>
  <c r="A159" i="10" a="1"/>
  <c r="A159" i="10" s="1"/>
  <c r="D159" i="10"/>
  <c r="C159" i="10"/>
  <c r="C16" i="10"/>
  <c r="D16" i="10"/>
  <c r="A16" i="10" a="1"/>
  <c r="A16" i="10" s="1"/>
  <c r="C91" i="10"/>
  <c r="D91" i="10"/>
  <c r="A91" i="10" a="1"/>
  <c r="A91" i="10" s="1"/>
  <c r="A120" i="10" a="1"/>
  <c r="A120" i="10" s="1"/>
  <c r="C120" i="10"/>
  <c r="D120" i="10"/>
  <c r="D110" i="9"/>
  <c r="D138" i="10"/>
  <c r="A138" i="10" a="1"/>
  <c r="A138" i="10" s="1"/>
  <c r="C138" i="10"/>
  <c r="J76" i="9"/>
  <c r="D96" i="10"/>
  <c r="A96" i="10" a="1"/>
  <c r="A96" i="10" s="1"/>
  <c r="C96" i="10"/>
  <c r="D12" i="10"/>
  <c r="A12" i="10" a="1"/>
  <c r="A12" i="10" s="1"/>
  <c r="C12" i="10"/>
  <c r="D191" i="10"/>
  <c r="A191" i="10" a="1"/>
  <c r="A191" i="10" s="1"/>
  <c r="C191" i="10"/>
  <c r="C169" i="10"/>
  <c r="D169" i="10"/>
  <c r="A169" i="10" a="1"/>
  <c r="A169" i="10" s="1"/>
  <c r="D7" i="10"/>
  <c r="C7" i="10"/>
  <c r="A7" i="10" a="1"/>
  <c r="A7" i="10" s="1"/>
  <c r="D15" i="10"/>
  <c r="A15" i="10" a="1"/>
  <c r="A15" i="10" s="1"/>
  <c r="C15" i="10"/>
  <c r="C101" i="10"/>
  <c r="D101" i="10"/>
  <c r="A101" i="10" a="1"/>
  <c r="A101" i="10" s="1"/>
  <c r="C14" i="10"/>
  <c r="D14" i="10"/>
  <c r="A14" i="10" a="1"/>
  <c r="A14" i="10" s="1"/>
  <c r="A48" i="10" a="1"/>
  <c r="A48" i="10" s="1"/>
  <c r="C48" i="10"/>
  <c r="D48" i="10"/>
  <c r="C102" i="10"/>
  <c r="D102" i="10"/>
  <c r="A102" i="10" a="1"/>
  <c r="A102" i="10" s="1"/>
  <c r="A150" i="10" a="1"/>
  <c r="A150" i="10" s="1"/>
  <c r="C150" i="10"/>
  <c r="D150" i="10"/>
  <c r="C131" i="10"/>
  <c r="A131" i="10" a="1"/>
  <c r="A131" i="10" s="1"/>
  <c r="D131" i="10"/>
  <c r="A183" i="10" a="1"/>
  <c r="A183" i="10" s="1"/>
  <c r="C183" i="10"/>
  <c r="D183" i="10"/>
  <c r="C142" i="10"/>
  <c r="D142" i="10"/>
  <c r="A142" i="10" a="1"/>
  <c r="A142" i="10" s="1"/>
  <c r="D182" i="10"/>
  <c r="A182" i="10" a="1"/>
  <c r="A182" i="10" s="1"/>
  <c r="C182" i="10"/>
  <c r="D139" i="10"/>
  <c r="C139" i="10"/>
  <c r="A139" i="10" a="1"/>
  <c r="A139" i="10" s="1"/>
  <c r="A107" i="10" a="1"/>
  <c r="A107" i="10" s="1"/>
  <c r="C107" i="10"/>
  <c r="D107" i="10"/>
  <c r="A66" i="10" a="1"/>
  <c r="A66" i="10" s="1"/>
  <c r="D66" i="10"/>
  <c r="C66" i="10"/>
  <c r="D130" i="10"/>
  <c r="C130" i="10"/>
  <c r="A130" i="10" a="1"/>
  <c r="A130" i="10" s="1"/>
  <c r="D41" i="10"/>
  <c r="A41" i="10" a="1"/>
  <c r="A41" i="10" s="1"/>
  <c r="C41" i="10"/>
  <c r="D43" i="10"/>
  <c r="A43" i="10" a="1"/>
  <c r="A43" i="10" s="1"/>
  <c r="C43" i="10"/>
  <c r="D146" i="10"/>
  <c r="A146" i="10" a="1"/>
  <c r="A146" i="10" s="1"/>
  <c r="C146" i="10"/>
  <c r="C176" i="10"/>
  <c r="A176" i="10" a="1"/>
  <c r="A176" i="10" s="1"/>
  <c r="D176" i="10"/>
  <c r="C179" i="10"/>
  <c r="A179" i="10" a="1"/>
  <c r="A179" i="10" s="1"/>
  <c r="D17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10585</author>
  </authors>
  <commentList>
    <comment ref="J1" authorId="0" shapeId="0" xr:uid="{00000000-0006-0000-0200-000001000000}">
      <text>
        <r>
          <rPr>
            <b/>
            <sz val="9"/>
            <rFont val="宋体"/>
            <family val="3"/>
            <charset val="134"/>
          </rPr>
          <t>请输入时间格式，如：
2020-05-10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sos63</author>
    <author>liyiy_kzea7sw</author>
  </authors>
  <commentList>
    <comment ref="C1" authorId="0" shapeId="0" xr:uid="{00000000-0006-0000-0600-000001000000}">
      <text>
        <r>
          <rPr>
            <b/>
            <sz val="9"/>
            <rFont val="宋体"/>
            <family val="3"/>
            <charset val="134"/>
          </rPr>
          <t>sos63:</t>
        </r>
        <r>
          <rPr>
            <sz val="9"/>
            <rFont val="宋体"/>
            <family val="3"/>
            <charset val="134"/>
          </rPr>
          <t xml:space="preserve">
请与采购单保持内容一致
</t>
        </r>
      </text>
    </comment>
    <comment ref="D1" authorId="1" shapeId="0" xr:uid="{00000000-0006-0000-0600-000002000000}">
      <text>
        <r>
          <rPr>
            <sz val="9"/>
            <rFont val="宋体"/>
            <family val="3"/>
            <charset val="134"/>
          </rPr>
          <t xml:space="preserve">请与采购单保持内容一致
</t>
        </r>
      </text>
    </comment>
    <comment ref="I1" authorId="1" shapeId="0" xr:uid="{00000000-0006-0000-0600-000003000000}">
      <text>
        <r>
          <rPr>
            <sz val="9"/>
            <rFont val="宋体"/>
            <family val="3"/>
            <charset val="134"/>
          </rPr>
          <t>1、填写的数值，对采购单本次到货的所有产品生效，同一采购单重复填写，只取第一个有效值
2、填写了数值，则对本次到货产品按照采购单选择的分配方式进行计算，最多支持填两位小数
3、若不填写保持为空，则按采购单维护的费用和分配方式自动计算</t>
        </r>
      </text>
    </comment>
    <comment ref="J1" authorId="1" shapeId="0" xr:uid="{00000000-0006-0000-0600-000004000000}">
      <text>
        <r>
          <rPr>
            <sz val="9"/>
            <rFont val="宋体"/>
            <family val="3"/>
            <charset val="134"/>
          </rPr>
          <t>1、填写的数值，对采购单本次到货的所有产品生效，同一采购单重复填写，只取第一个有效值
2、填写了数值，则对本次到货产品按照采购单选择的分配方式进行计算，最多支持填两位小数
3、若不填写保持为空，则按采购单维护的费用和分配方式自动计算</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tc={EFD50E80-BFB0-4F9E-A00E-41CBB149EDBA}</author>
  </authors>
  <commentList>
    <comment ref="AY1" authorId="0" shapeId="0" xr:uid="{EFD50E80-BFB0-4F9E-A00E-41CBB149EDBA}">
      <text>
        <t>[线程批注]
你的Excel版本可读取此线程批注; 但如果在更新版本的Excel中打开文件，则对批注所作的任何改动都将被删除。了解详细信息: https://go.microsoft.com/fwlink/?linkid=870924
注释:
    请填入 色号+链接</t>
      </text>
    </comment>
  </commentList>
</comments>
</file>

<file path=xl/sharedStrings.xml><?xml version="1.0" encoding="utf-8"?>
<sst xmlns="http://schemas.openxmlformats.org/spreadsheetml/2006/main" count="2874" uniqueCount="807">
  <si>
    <t>展翼生产订单-系统版本</t>
  </si>
  <si>
    <t>颜色图</t>
  </si>
  <si>
    <t>订单出完日期</t>
  </si>
  <si>
    <t>加工厂</t>
  </si>
  <si>
    <t>东莞市石碣美致制衣厂</t>
  </si>
  <si>
    <t>制单纸样编号</t>
  </si>
  <si>
    <t>款号</t>
  </si>
  <si>
    <t>下单日期</t>
  </si>
  <si>
    <t>项目</t>
  </si>
  <si>
    <t>上衣</t>
  </si>
  <si>
    <t>度量法</t>
  </si>
  <si>
    <t>XS</t>
  </si>
  <si>
    <t>S</t>
  </si>
  <si>
    <t>M*</t>
  </si>
  <si>
    <t>L</t>
  </si>
  <si>
    <t>XL</t>
  </si>
  <si>
    <t>2XL</t>
  </si>
  <si>
    <t>3XL</t>
  </si>
  <si>
    <t>4XL</t>
  </si>
  <si>
    <t>订单号</t>
  </si>
  <si>
    <t>PO231201AN1014</t>
  </si>
  <si>
    <t>运营</t>
  </si>
  <si>
    <t>Evelyn</t>
  </si>
  <si>
    <t>部
位
名
称</t>
  </si>
  <si>
    <t>后中长</t>
  </si>
  <si>
    <t>后中连领</t>
  </si>
  <si>
    <t>店铺</t>
  </si>
  <si>
    <t>品牌</t>
  </si>
  <si>
    <t>前中长</t>
  </si>
  <si>
    <t>到开叉口</t>
  </si>
  <si>
    <t>做货纸样编号</t>
  </si>
  <si>
    <t>布料类型</t>
  </si>
  <si>
    <t>破卡纯色/破卡印花</t>
  </si>
  <si>
    <t xml:space="preserve">胸围 </t>
  </si>
  <si>
    <t>夹底直度</t>
  </si>
  <si>
    <t xml:space="preserve">           尺码
   颜色</t>
  </si>
  <si>
    <t>M</t>
  </si>
  <si>
    <t>总计</t>
  </si>
  <si>
    <t>布料条数</t>
  </si>
  <si>
    <t>布行</t>
  </si>
  <si>
    <t>脚围</t>
  </si>
  <si>
    <t>直度</t>
  </si>
  <si>
    <t>后领长</t>
  </si>
  <si>
    <t>沿边度</t>
  </si>
  <si>
    <t>纯白色1#</t>
  </si>
  <si>
    <t>橙红点 PH0008</t>
  </si>
  <si>
    <t>前领长</t>
  </si>
  <si>
    <t>纯黑色48#</t>
  </si>
  <si>
    <t>前夹</t>
  </si>
  <si>
    <t>粉色2#</t>
  </si>
  <si>
    <t>后夹</t>
  </si>
  <si>
    <t>橙红点PH0008#</t>
  </si>
  <si>
    <t>袖长</t>
  </si>
  <si>
    <t>袖顶下</t>
  </si>
  <si>
    <t>皇家蓝17#</t>
  </si>
  <si>
    <t>袖肥</t>
  </si>
  <si>
    <t>深蓝色47#</t>
  </si>
  <si>
    <t>袖口</t>
  </si>
  <si>
    <t>黑波点PH0002#</t>
  </si>
  <si>
    <t>黑波点 K2-016-1#</t>
  </si>
  <si>
    <t>款式图片</t>
  </si>
  <si>
    <t>大货生产工艺要求：</t>
  </si>
  <si>
    <t>1.开货前，裁床要先测试好缩水率。        
2.排唛架注意色差，布疵，污渍，同一件衣服不能有色差。        
3.PP线要配色，针距每英寸12针，打边15针。        
4.缝纫要求;各部位缝制线路要整齐，牢固，底面线松紧适宜，无跳线，断线，重线，起皱。
5.领内捆面间0.6CM单线，注意面线宽窄一至，间线不能起扭，领口不能拉大起拱，左右不能有长短，建意烫朴条控制尺寸；V尖的接口要V，不能成弧形，做板时就不V，有点弧，不能接受，要特别注意。
6．前中骨打边开骨．夹圈，侧骨，小肩合缝打边.袖口及下脚卷边0.6CM，注意卷边不能爆口，起扭现像。
7.所有车线要经得住拉力测试，不能一拉就断线。
8.注意控制尺寸。</t>
  </si>
  <si>
    <t>布料+做货颜色编号</t>
  </si>
  <si>
    <t>人棉梭织</t>
  </si>
  <si>
    <t>颜色</t>
  </si>
  <si>
    <t>色号</t>
  </si>
  <si>
    <t>破卡涤</t>
  </si>
  <si>
    <t>包装要求</t>
  </si>
  <si>
    <t>常规质检问题惩罚力度和标准</t>
  </si>
  <si>
    <t>洗水唛</t>
  </si>
  <si>
    <t>主唛</t>
  </si>
  <si>
    <t>吊牌</t>
  </si>
  <si>
    <t>包装袋</t>
  </si>
  <si>
    <t>包装袋外贴纸</t>
  </si>
  <si>
    <t>问题类型</t>
  </si>
  <si>
    <t>判断标准</t>
  </si>
  <si>
    <t>工厂或布行处罚方法</t>
  </si>
  <si>
    <t>运营处理方法</t>
  </si>
  <si>
    <t>Material:
95%Polyester 
5%Spandex
+
常规洗涤方式
+
MADE IN CHINA</t>
  </si>
  <si>
    <t>用通用主唛</t>
  </si>
  <si>
    <t>用22.5cm*32.5cm
包装袋</t>
  </si>
  <si>
    <t>不罚项
（小瑕疵）</t>
  </si>
  <si>
    <t>布料问题</t>
  </si>
  <si>
    <t>小破洞</t>
  </si>
  <si>
    <t>不易发现，且不在敏感部位，且不影响穿着使用</t>
  </si>
  <si>
    <t>不罚款，记录并告知对应布行，督促布行提高布料品质
（一直没有改进，减少下单数量；多次警告仍没改进，淘汰停止合作）</t>
  </si>
  <si>
    <t>正常发货</t>
  </si>
  <si>
    <t>小布疵</t>
  </si>
  <si>
    <t>小色差</t>
  </si>
  <si>
    <t>工艺问题</t>
  </si>
  <si>
    <t>小断线</t>
  </si>
  <si>
    <t>不罚款，记录并告知对应工厂，督促工厂提高工艺和质检
（一直没有改进，减少下单数量；多次警告仍没改进，淘汰停止合作）</t>
  </si>
  <si>
    <t>小跳线</t>
  </si>
  <si>
    <t>特别注意事项</t>
  </si>
  <si>
    <t>小落坑</t>
  </si>
  <si>
    <t xml:space="preserve">1，胸围和衣长尺寸和制单一致
2，衣长与制单一致
3，成衣不能有色差和污渍                                                                                                                                                                        </t>
  </si>
  <si>
    <t>小生产破洞</t>
  </si>
  <si>
    <t>小打褶</t>
  </si>
  <si>
    <t>小尺寸问题</t>
  </si>
  <si>
    <t>大小在1/3码以内</t>
  </si>
  <si>
    <t>线头</t>
  </si>
  <si>
    <t>数量小于3％</t>
  </si>
  <si>
    <t>一般罚项
（一般不良）</t>
  </si>
  <si>
    <t>破洞</t>
  </si>
  <si>
    <t>易发现，或在敏感部位，或影响穿着使用</t>
  </si>
  <si>
    <t>可返修</t>
  </si>
  <si>
    <t>10元/件</t>
  </si>
  <si>
    <t>退回工厂返修，一周内返好退回，运营人员记录并跟踪
(布料破洞是供应链拿布的，退货虎门仓库修补)</t>
  </si>
  <si>
    <t>布疵</t>
  </si>
  <si>
    <t>色差</t>
  </si>
  <si>
    <t>断线</t>
  </si>
  <si>
    <t>跳线</t>
  </si>
  <si>
    <t>爆口</t>
  </si>
  <si>
    <t>不可返修</t>
  </si>
  <si>
    <t>30元/件</t>
  </si>
  <si>
    <t>自己报损</t>
  </si>
  <si>
    <t>落坑</t>
  </si>
  <si>
    <t>散口</t>
  </si>
  <si>
    <t>生产破洞</t>
  </si>
  <si>
    <t>打褶</t>
  </si>
  <si>
    <t>外观不顺</t>
  </si>
  <si>
    <t>尺寸问题</t>
  </si>
  <si>
    <t>大于1/2小于2/3</t>
  </si>
  <si>
    <t>胶袋贴错码、款号</t>
  </si>
  <si>
    <t>每发现一件罚30元</t>
  </si>
  <si>
    <t>重罚项
（严重不良）</t>
  </si>
  <si>
    <t>车错码</t>
  </si>
  <si>
    <t>属于态度问题，很容易发现，问题重大，且顾客购买肯定会造成退款，给差评，严重影响销量的问题</t>
  </si>
  <si>
    <t>150元/件</t>
  </si>
  <si>
    <t>退回工厂返修，一周内返好退回，运营人员记录并跟踪</t>
  </si>
  <si>
    <t>车错款</t>
  </si>
  <si>
    <t>车错品牌</t>
  </si>
  <si>
    <t>大破洞</t>
  </si>
  <si>
    <t>大污渍</t>
  </si>
  <si>
    <t>200元/件</t>
  </si>
  <si>
    <t>半成品</t>
  </si>
  <si>
    <t>因工厂原因造成顾客给的差评</t>
  </si>
  <si>
    <t>展翼公司采购订单</t>
  </si>
  <si>
    <t>接单工厂：</t>
  </si>
  <si>
    <t>店铺：</t>
  </si>
  <si>
    <t>账号简称：</t>
  </si>
  <si>
    <t>品牌：</t>
  </si>
  <si>
    <t>需求交期：</t>
  </si>
  <si>
    <t>品名</t>
  </si>
  <si>
    <t>SKU</t>
  </si>
  <si>
    <t>尺码</t>
  </si>
  <si>
    <t>订单数量</t>
  </si>
  <si>
    <t>备注</t>
  </si>
  <si>
    <t>订单数量：</t>
  </si>
  <si>
    <t>接单人：</t>
  </si>
  <si>
    <r>
      <rPr>
        <sz val="11"/>
        <color rgb="FFFF0000"/>
        <rFont val="等线"/>
        <family val="3"/>
        <charset val="134"/>
      </rPr>
      <t>*</t>
    </r>
    <r>
      <rPr>
        <sz val="11"/>
        <color theme="1"/>
        <rFont val="等线"/>
        <family val="3"/>
        <charset val="134"/>
      </rPr>
      <t>SKU</t>
    </r>
  </si>
  <si>
    <t>FNSKU</t>
  </si>
  <si>
    <t>供应商</t>
  </si>
  <si>
    <t>单箱数量</t>
  </si>
  <si>
    <t>箱数</t>
  </si>
  <si>
    <t>仓库</t>
  </si>
  <si>
    <t>采购方</t>
  </si>
  <si>
    <t>计划采购量</t>
  </si>
  <si>
    <t>期望到货时间</t>
  </si>
  <si>
    <t>送至:</t>
  </si>
  <si>
    <t>展翼-全伟达4-201</t>
  </si>
  <si>
    <t>登记人：</t>
  </si>
  <si>
    <t>包码：</t>
  </si>
  <si>
    <t>送货日期：</t>
  </si>
  <si>
    <t>送货日期</t>
  </si>
  <si>
    <t>第一次送货</t>
  </si>
  <si>
    <t>第二次送货</t>
  </si>
  <si>
    <t>第三次送货</t>
  </si>
  <si>
    <t>合计送货</t>
  </si>
  <si>
    <t>差异</t>
  </si>
  <si>
    <t>说明：</t>
  </si>
  <si>
    <t>1.蓝色背景区域需要工厂端填写，“送货日期”栏的日期需填写每次送货日期。</t>
  </si>
  <si>
    <t>2.多交或少交，10%时差异栏的数字会显示红色字体黄色背景及加粗字体（这类是不允许接受的）。</t>
  </si>
  <si>
    <t>3.一个订单颜色数量控制6个内，一个订单最大可接收次数为3次。</t>
  </si>
  <si>
    <t>4.填写“第一次送货”，“第二次送货”，“第三次送货”数据后，数据会自动填充至“（工厂打印）送货清单”内。</t>
  </si>
  <si>
    <t>5.(工厂打印)送货清单表格的电子文档和纸档同步发出，每次只需要列印（工厂打印）送货清单。</t>
  </si>
  <si>
    <t>包数</t>
  </si>
  <si>
    <t>颜色（将下单颜色复制到此列）</t>
  </si>
  <si>
    <t>汇总</t>
  </si>
  <si>
    <t>接收公司:</t>
  </si>
  <si>
    <t>展翼</t>
  </si>
  <si>
    <t>账号：</t>
  </si>
  <si>
    <t>发货数量</t>
  </si>
  <si>
    <t>实际接收</t>
  </si>
  <si>
    <t>点数差值</t>
  </si>
  <si>
    <t>次品扣减</t>
  </si>
  <si>
    <t>发货总量：</t>
  </si>
  <si>
    <t>接收总量：</t>
  </si>
  <si>
    <t>签收人：</t>
  </si>
  <si>
    <r>
      <rPr>
        <sz val="11"/>
        <color rgb="FFFF0000"/>
        <rFont val="宋体"/>
        <family val="3"/>
        <charset val="134"/>
        <scheme val="minor"/>
      </rPr>
      <t>*</t>
    </r>
    <r>
      <rPr>
        <sz val="11"/>
        <color theme="1"/>
        <rFont val="宋体"/>
        <family val="3"/>
        <charset val="134"/>
        <scheme val="minor"/>
      </rPr>
      <t>采购单号</t>
    </r>
  </si>
  <si>
    <t>店铺（展翼不需要）</t>
  </si>
  <si>
    <t>FNSKU（展翼不需要）</t>
  </si>
  <si>
    <t>可用量</t>
  </si>
  <si>
    <t>次品量</t>
  </si>
  <si>
    <t>可用仓位</t>
  </si>
  <si>
    <t>次品仓位</t>
  </si>
  <si>
    <t>本次运费</t>
  </si>
  <si>
    <t>本次其他费用</t>
  </si>
  <si>
    <t>组合（款号+色号+尺码）</t>
  </si>
  <si>
    <t xml:space="preserve">SKU </t>
  </si>
  <si>
    <t>不需要填写，直接下拉</t>
  </si>
  <si>
    <t>K2-004-5#</t>
  </si>
  <si>
    <t>黄叶K2-004-5#</t>
  </si>
  <si>
    <t>破卡印花</t>
  </si>
  <si>
    <t>尚彩</t>
  </si>
  <si>
    <t>K2-026-3#</t>
  </si>
  <si>
    <t>白色叶子K2-026-3#</t>
  </si>
  <si>
    <t>PH0008#</t>
  </si>
  <si>
    <t>红根</t>
  </si>
  <si>
    <t>PH0003#</t>
  </si>
  <si>
    <t>白色印花PH0003#</t>
  </si>
  <si>
    <t>PH0002#</t>
  </si>
  <si>
    <t>1#</t>
  </si>
  <si>
    <t>破卡纯色</t>
  </si>
  <si>
    <t>48#</t>
  </si>
  <si>
    <t>PH0006#</t>
  </si>
  <si>
    <t>深蓝印花PH0006#</t>
  </si>
  <si>
    <t>PH0005#</t>
  </si>
  <si>
    <t>黑底红花PH0005#</t>
  </si>
  <si>
    <t>17#</t>
  </si>
  <si>
    <t>19#</t>
  </si>
  <si>
    <t>灰色19#</t>
  </si>
  <si>
    <t>47#</t>
  </si>
  <si>
    <t>46#</t>
  </si>
  <si>
    <t>深绿色46#</t>
  </si>
  <si>
    <t>45#</t>
  </si>
  <si>
    <t>酒红色45#</t>
  </si>
  <si>
    <t>PWD107#-1</t>
  </si>
  <si>
    <t>锈红条纹PWD107#-1</t>
  </si>
  <si>
    <t>破卡平纹段</t>
  </si>
  <si>
    <t>PWD115#-1</t>
  </si>
  <si>
    <t>咖色条纹PWD115#-1</t>
  </si>
  <si>
    <t>PWD114#-3</t>
  </si>
  <si>
    <t>蓝底橙花PWD114#-3</t>
  </si>
  <si>
    <t>PWD122#-1</t>
  </si>
  <si>
    <t>黑底大花PWD122#-1</t>
  </si>
  <si>
    <t>PWD183-1#</t>
  </si>
  <si>
    <t>大花红PWD183-1#</t>
  </si>
  <si>
    <t>PWD178-1#</t>
  </si>
  <si>
    <t>白域PWD178-1#</t>
  </si>
  <si>
    <t>PWD153-2#</t>
  </si>
  <si>
    <t>深蓝椰树PWD153-2#</t>
  </si>
  <si>
    <t>XPW163-1#</t>
  </si>
  <si>
    <t>蓝底锦葵花XPW163-1#</t>
  </si>
  <si>
    <t>破卡平纹</t>
  </si>
  <si>
    <t>PWD145-4#</t>
  </si>
  <si>
    <t>蓝底牡丹PWD145-4#</t>
  </si>
  <si>
    <t>PWD131-3#</t>
  </si>
  <si>
    <t>白底红花PWD131-3#</t>
  </si>
  <si>
    <t>K2-009-4#</t>
  </si>
  <si>
    <t>新橙红点K2-009-4#</t>
  </si>
  <si>
    <t>K2-012-3#</t>
  </si>
  <si>
    <t>新白色印花K2-012-3#</t>
  </si>
  <si>
    <t>PWD059#</t>
  </si>
  <si>
    <t>新深蓝印花PWD059#</t>
  </si>
  <si>
    <t>99#</t>
  </si>
  <si>
    <t>蓝色99#</t>
  </si>
  <si>
    <t>鑫达</t>
  </si>
  <si>
    <t>106#</t>
  </si>
  <si>
    <t>浅绿106#</t>
  </si>
  <si>
    <t>165#</t>
  </si>
  <si>
    <t>167#</t>
  </si>
  <si>
    <t>浅蓝167#</t>
  </si>
  <si>
    <t>206#</t>
  </si>
  <si>
    <t>大红206#</t>
  </si>
  <si>
    <t>PWD1716#</t>
  </si>
  <si>
    <t>红色木棉花PWD171-6#</t>
  </si>
  <si>
    <t>201111801-2#</t>
  </si>
  <si>
    <t>腰果粉201111801-2#</t>
  </si>
  <si>
    <t>展发</t>
  </si>
  <si>
    <t>155#</t>
  </si>
  <si>
    <t>紫灰色155#</t>
  </si>
  <si>
    <t>195#</t>
  </si>
  <si>
    <t>摩卡色195#</t>
  </si>
  <si>
    <t>PWD258-1#</t>
  </si>
  <si>
    <t>白底睡莲PWD258-1#</t>
  </si>
  <si>
    <t>PWD9-004-1#</t>
  </si>
  <si>
    <t>白底绿花PWD9-004-1#</t>
  </si>
  <si>
    <t>201111801-4#</t>
  </si>
  <si>
    <t>腰果红201111801-4#</t>
  </si>
  <si>
    <t>201111801-3#</t>
  </si>
  <si>
    <t>腰果蓝201111801-3#</t>
  </si>
  <si>
    <t>119#</t>
  </si>
  <si>
    <t>玫红119#</t>
  </si>
  <si>
    <t>7#</t>
  </si>
  <si>
    <t>浅紫色7#</t>
  </si>
  <si>
    <t>PWD197-7#</t>
  </si>
  <si>
    <t>玫红碎花PWD197-7#</t>
  </si>
  <si>
    <t>混色拼块红PWD305-1#</t>
  </si>
  <si>
    <t>13#</t>
  </si>
  <si>
    <t>芥末黄13#</t>
  </si>
  <si>
    <t>24#</t>
  </si>
  <si>
    <t>亮绿色24#</t>
  </si>
  <si>
    <t>薄荷绿花HX128</t>
  </si>
  <si>
    <t>紫黑211#</t>
  </si>
  <si>
    <t>亮橙163#</t>
  </si>
  <si>
    <t>玫瑰金叶-白YH1007</t>
  </si>
  <si>
    <t>腰果玫红XPW267-4#</t>
  </si>
  <si>
    <t>玫红小方块PPD010-1#</t>
  </si>
  <si>
    <t>绿叶橙花XPW272-5</t>
  </si>
  <si>
    <t>黑底牡丹PW119-2#</t>
  </si>
  <si>
    <t>圆花白红PWD338-2#</t>
  </si>
  <si>
    <t>黑底紫花PWD299-3#</t>
  </si>
  <si>
    <t>巧克力色194#</t>
  </si>
  <si>
    <t>芭比粉27#</t>
  </si>
  <si>
    <t>军绿147#</t>
  </si>
  <si>
    <t>女巫紫69#</t>
  </si>
  <si>
    <t>绿紫萁黑YH1032#</t>
  </si>
  <si>
    <t>紫碎花YH0018#</t>
  </si>
  <si>
    <t>黑底雕花白YH5054#</t>
  </si>
  <si>
    <t>焦糖色119#</t>
  </si>
  <si>
    <t>绛紫色231#</t>
  </si>
  <si>
    <t>西瓜红97#</t>
  </si>
  <si>
    <t>卡其色44#</t>
  </si>
  <si>
    <t>嫩黄色190#</t>
  </si>
  <si>
    <t>橙粉色180#</t>
  </si>
  <si>
    <t>2包</t>
    <phoneticPr fontId="77" type="noConversion"/>
  </si>
  <si>
    <t>AN-DE</t>
  </si>
  <si>
    <t>AN</t>
  </si>
  <si>
    <t>款号
+
颜色
+
尺码
例如：
AN1014#
白色
S</t>
  </si>
  <si>
    <t>AN1014大货生产制造单</t>
  </si>
  <si>
    <t>AN1014（20220513）</t>
  </si>
  <si>
    <t>ANDE-AN1014</t>
    <phoneticPr fontId="77" type="noConversion"/>
  </si>
  <si>
    <t>AN1014</t>
  </si>
  <si>
    <t>feed_product_type</t>
  </si>
  <si>
    <t>brand_name</t>
  </si>
  <si>
    <t>update_delete</t>
  </si>
  <si>
    <t>external_product_id_type</t>
  </si>
  <si>
    <t>item_name</t>
  </si>
  <si>
    <t>product_description</t>
  </si>
  <si>
    <t>recommended_browse_nodes</t>
  </si>
  <si>
    <t>outer_material_type</t>
  </si>
  <si>
    <t>manufacturer</t>
  </si>
  <si>
    <t>standard_price</t>
  </si>
  <si>
    <t>target_gender</t>
  </si>
  <si>
    <t>age_range_description</t>
  </si>
  <si>
    <t>shirt_size_system</t>
  </si>
  <si>
    <t>shirt_size_class</t>
  </si>
  <si>
    <t>shirt_body_type</t>
  </si>
  <si>
    <t>shirt_height_type</t>
  </si>
  <si>
    <t>parent_child</t>
  </si>
  <si>
    <t>parent_sku</t>
  </si>
  <si>
    <t>relationship_type</t>
  </si>
  <si>
    <t>variation_theme</t>
  </si>
  <si>
    <t>generic_keywords</t>
  </si>
  <si>
    <t>collection_name</t>
  </si>
  <si>
    <t>collar_style</t>
  </si>
  <si>
    <t>department_name</t>
  </si>
  <si>
    <t>bullet_point1</t>
  </si>
  <si>
    <t>bullet_point2</t>
  </si>
  <si>
    <t>bullet_point3</t>
  </si>
  <si>
    <t>bullet_point4</t>
  </si>
  <si>
    <t>bullet_point5</t>
  </si>
  <si>
    <t>item_type_name</t>
  </si>
  <si>
    <t>weave_type</t>
  </si>
  <si>
    <t>fulfillment_center_id</t>
  </si>
  <si>
    <t>package_length</t>
  </si>
  <si>
    <t>package_width</t>
  </si>
  <si>
    <t>package_height</t>
  </si>
  <si>
    <t>package_length_unit_of_measure</t>
  </si>
  <si>
    <t>package_weight</t>
  </si>
  <si>
    <t>package_weight_unit_of_measure</t>
  </si>
  <si>
    <t>package_height_unit_of_measure</t>
  </si>
  <si>
    <t>package_width_unit_of_measure</t>
  </si>
  <si>
    <t>country_of_origin</t>
  </si>
  <si>
    <t>batteries_required</t>
  </si>
  <si>
    <t>supplier_declared_dg_hz_regulation3</t>
  </si>
  <si>
    <t>fabric_type</t>
  </si>
  <si>
    <t>sale_price</t>
  </si>
  <si>
    <t>sale_from_date</t>
  </si>
  <si>
    <t>sale_end_date</t>
  </si>
  <si>
    <t>condition_type</t>
  </si>
  <si>
    <t>max_order_quantity</t>
  </si>
  <si>
    <t>item_sku</t>
    <phoneticPr fontId="77" type="noConversion"/>
  </si>
  <si>
    <t>main_image_url</t>
  </si>
  <si>
    <t>other_image_url1</t>
  </si>
  <si>
    <t>other_image_url2</t>
    <phoneticPr fontId="77" type="noConversion"/>
  </si>
  <si>
    <t>other_image_url3</t>
    <phoneticPr fontId="77" type="noConversion"/>
  </si>
  <si>
    <t>other_image_url4</t>
    <phoneticPr fontId="77" type="noConversion"/>
  </si>
  <si>
    <t>other_image_url5</t>
    <phoneticPr fontId="77" type="noConversion"/>
  </si>
  <si>
    <r>
      <rPr>
        <sz val="11"/>
        <color rgb="FF000000"/>
        <rFont val="宋体"/>
        <family val="2"/>
      </rPr>
      <t>一级分类</t>
    </r>
    <phoneticPr fontId="77" type="noConversion"/>
  </si>
  <si>
    <r>
      <rPr>
        <sz val="11"/>
        <color rgb="FF000000"/>
        <rFont val="宋体"/>
        <family val="2"/>
      </rPr>
      <t>二级分类</t>
    </r>
    <phoneticPr fontId="77" type="noConversion"/>
  </si>
  <si>
    <r>
      <rPr>
        <sz val="11"/>
        <color rgb="FF000000"/>
        <rFont val="宋体"/>
        <family val="2"/>
      </rPr>
      <t>产品负责人</t>
    </r>
    <phoneticPr fontId="77" type="noConversion"/>
  </si>
  <si>
    <t>店铺</t>
    <phoneticPr fontId="77" type="noConversion"/>
  </si>
  <si>
    <t>shirt</t>
  </si>
  <si>
    <t>Anelune</t>
  </si>
  <si>
    <t>Partielle Aktualisierung</t>
  </si>
  <si>
    <t>ASIN</t>
  </si>
  <si>
    <t>Damen Chiffon Blusen mit V-Ausschnitt und Bindung vorne, Fledermausärmel, Kurzarm, Sommerliche Oberteile und Hemden</t>
  </si>
  <si>
    <t>&lt;p&gt;Die Womens Tie Front Chiffon Blusen von Anelune sind ein Inbegriff von sommerlicher Eleganz und Komfort. Der leichte Chiffon-Stoff sorgt für ein angenehmes Tragegefühl, selbst an den heißesten Tagen. Der V-Ausschnitt und die vordere Bindung verleihen
    eine feminine Note, während die Fledermausärmel für eine moderne Silhouette sorgen. Diese Blusen sind in einer Vielzahl von Farben erhältlich, was sie zu einem vielseitigen Kleidungsstück für jede Garderobe macht.&lt;/p&gt;
&lt;p&gt;Die kurzen Ärmel bieten Bewegungsfreiheit und die lockere Passform garantiert Komfort den ganzen Tag über. Ob für das Büro oder einen entspannten Nachmittag im Café, diese Blusen passen zu jeder Gelegenheit. Die Pflegeleichtigkeit des Chiffon-Stoffes
    macht sie zu einem praktischen Begleiter für die modebewusste Frau.&lt;/p&gt;
&lt;p&gt;Anelune achtet darauf, dass die Produktion der Blusen unter fairen Bedingungen stattfindet. Dies spiegelt sich nicht nur in der Qualität, sondern auch in der Langlebigkeit der Produkte wider. Mit dem Kauf einer Anelune Bluse können Sie sich nicht nur
    auf ein modisches Highlight freuen, sondern auch darauf, einen Beitrag zu einer verantwortungsvolleren Modeindustrie zu leisten.&lt;/p&gt;
&lt;p&gt;Die Womens Tie Front Chiffon Blusen sind mehr als nur ein Kleidungsstück – sie sind eine Aussage über Stil, Qualität und ethisches Bewusstsein. Anelune bietet Ihnen die Möglichkeit, Mode zu genießen, die nicht nur gut aussieht, sondern sich auch gut anfühlt.
    Entdecken Sie die perfekte Kombination aus Stil und Komfort mit den Chiffon Blusen von Anelune.&lt;/p&gt;</t>
  </si>
  <si>
    <t>1981720031</t>
  </si>
  <si>
    <t>Synthetik</t>
  </si>
  <si>
    <t>Weiblich</t>
  </si>
  <si>
    <t>Erwachsener</t>
  </si>
  <si>
    <t>DE / NL / SE / PL</t>
  </si>
  <si>
    <t>Alphanumerisch</t>
  </si>
  <si>
    <t>Regular</t>
  </si>
  <si>
    <t>Child</t>
  </si>
  <si>
    <t>Variation</t>
  </si>
  <si>
    <t>SizeColor</t>
  </si>
  <si>
    <t>Damen Chiffon Blusen V-Ausschnitt Fledermausärmel Kurzarm Sommerliche Oberteile Hemden Elegante Blusen Satin Wickelbluse Rüschenblusen Arbeitshemden,Damen Chiffon Blusen V-Ausschnitt Bindung vorne Fledermausärmel Kurzarm</t>
  </si>
  <si>
    <t>Frühjahr-Sommer 16</t>
  </si>
  <si>
    <t>V-Neck</t>
  </si>
  <si>
    <t>Damen</t>
  </si>
  <si>
    <r>
      <rPr>
        <sz val="10"/>
        <rFont val="宋体"/>
        <family val="3"/>
        <charset val="134"/>
      </rPr>
      <t>【</t>
    </r>
    <r>
      <rPr>
        <sz val="10"/>
        <rFont val="Arial"/>
        <family val="2"/>
      </rPr>
      <t>Material und Design</t>
    </r>
    <r>
      <rPr>
        <sz val="10"/>
        <rFont val="宋体"/>
        <family val="3"/>
        <charset val="134"/>
      </rPr>
      <t>】</t>
    </r>
    <r>
      <rPr>
        <sz val="10"/>
        <rFont val="Arial"/>
        <family val="2"/>
      </rPr>
      <t>: Hergestellt aus 95% Polyesterfaser und 5% Elasthan, leicht und weich. Diese Chiffonbluse zeichnet sich durch ein sexy V-Ausschnitt-Design, 3/4 Trompetenärmel und einen modischen Knotensaum aus, der einen lässigen und lockeren Stil zeigt.</t>
    </r>
  </si>
  <si>
    <r>
      <rPr>
        <sz val="10"/>
        <rFont val="宋体"/>
        <family val="3"/>
        <charset val="134"/>
      </rPr>
      <t>【</t>
    </r>
    <r>
      <rPr>
        <sz val="10"/>
        <rFont val="Arial"/>
        <family val="2"/>
      </rPr>
      <t>Größe und Passform</t>
    </r>
    <r>
      <rPr>
        <sz val="10"/>
        <rFont val="宋体"/>
        <family val="3"/>
        <charset val="134"/>
      </rPr>
      <t>】</t>
    </r>
    <r>
      <rPr>
        <sz val="10"/>
        <rFont val="Arial"/>
        <family val="2"/>
      </rPr>
      <t>: Bietet US-Standardgrößen von klein bis doppelt extra groß, maßgetreu, geeignet für alle Körpertypen. Bitte wählen Sie die richtige Kleidung entsprechend Ihrer üblichen Größe.</t>
    </r>
  </si>
  <si>
    <r>
      <rPr>
        <sz val="10"/>
        <rFont val="宋体"/>
        <family val="3"/>
        <charset val="134"/>
      </rPr>
      <t>【</t>
    </r>
    <r>
      <rPr>
        <sz val="10"/>
        <rFont val="Arial"/>
        <family val="2"/>
      </rPr>
      <t>Stil und Kombination</t>
    </r>
    <r>
      <rPr>
        <sz val="10"/>
        <rFont val="宋体"/>
        <family val="3"/>
        <charset val="134"/>
      </rPr>
      <t>】</t>
    </r>
    <r>
      <rPr>
        <sz val="10"/>
        <rFont val="Arial"/>
        <family val="2"/>
      </rPr>
      <t>: Dieses Oberteil ist einfach wunderschön! Das Hemd mit Knopfleiste, vorderem Knoten und 3/4 Rüschenärmeln macht dieses Oberteil einzigartig. Es passt sehr gut zu Jeans oder jeder anderen Freizeithose, egal ob für den Alltag oder besondere Anlässe, es macht Sie zum Mittelpunkt.</t>
    </r>
  </si>
  <si>
    <r>
      <rPr>
        <sz val="10"/>
        <rFont val="宋体"/>
        <family val="3"/>
        <charset val="134"/>
      </rPr>
      <t>【</t>
    </r>
    <r>
      <rPr>
        <sz val="10"/>
        <rFont val="Arial"/>
        <family val="2"/>
      </rPr>
      <t>Waschhinweise</t>
    </r>
    <r>
      <rPr>
        <sz val="10"/>
        <rFont val="宋体"/>
        <family val="3"/>
        <charset val="134"/>
      </rPr>
      <t>】</t>
    </r>
    <r>
      <rPr>
        <sz val="10"/>
        <rFont val="Arial"/>
        <family val="2"/>
      </rPr>
      <t>: Maschinenwaschbar, Handwäsche mit niedriger Wassertemperatur und mildem Seifen empfohlen, nicht bleichen. Dies bewahrt besser die Textur und Farbe der Kleidung.</t>
    </r>
  </si>
  <si>
    <t>【Hervorragender Kundenservice】: Bei Anelune steht der Kunde immer an erster Stelle. Deshalb bieten wir einen durchdachten Kundendienst an. Egal welche Fragen Sie zu unseren Produkten haben  wir werden innerhalb von 24 Stunden antworten. Unser Ziel ist es  dass jeder Kunde mit unseren Produkten und Dienstleistungen zufrieden ist. Denn Ihre Zufriedenheit ist unser Erfolg.</t>
  </si>
  <si>
    <t>Bluse</t>
  </si>
  <si>
    <t>Gewebt</t>
  </si>
  <si>
    <t>AMAZON_EU</t>
  </si>
  <si>
    <t>IN</t>
  </si>
  <si>
    <t>KG</t>
  </si>
  <si>
    <t>China</t>
  </si>
  <si>
    <t>No</t>
  </si>
  <si>
    <t>Not Applicable</t>
  </si>
  <si>
    <t xml:space="preserve">95%Polyester 
5%Spandex
</t>
  </si>
  <si>
    <t>Black+http://m.qpic.cn/psc?/V52WBO1r30Yxkl43BqBw3mEMI349XhC7/ruAMsa53pVQWN7FLK88i5jd1Dg5zYlZ84v8lDlCEEgFzGRoj5sLhKrXtHV1XRQM.h8STP9q.8KnRsJKs7QWDYX8M.py0uPjSYLPUfQHGBp4!/b&amp;bo=AAQBBQAEAQUDR2I!&amp;rf=viewer_4</t>
    <phoneticPr fontId="77" type="noConversion"/>
  </si>
  <si>
    <t>Black+http://m.qpic.cn/psc?/V52WBO1r30Yxkl43BqBw3mEMI349XhC7/ruAMsa53pVQWN7FLK88i5ko1v*uaZTdJKRaI*8WK54eUstCm.3b7dKOefqnmm85SSRNx6uumup*Ompi5FfRMeAS83pBn8vzmg5RDO7QwKXI!/b&amp;bo=AARCBAAEQgQDR2I!&amp;rf=viewer_4</t>
  </si>
  <si>
    <t>Black+http://m.qpic.cn/psc?/V52WBO1r30Yxkl43BqBw3mEMI349XhC7/ruAMsa53pVQWN7FLK88i5jd1Dg5zYlZ84v8lDlCEEgH7cEG9YveCjyXBAqe4hRadb.TiEeYafCmgdJbLWVUsXUWlLl.R80p1zKCD2IPB.Jw!/b&amp;bo=AAR7BAAEewQDR2I!&amp;rf=viewer_4</t>
  </si>
  <si>
    <t>Black+http://m.qpic.cn/psc?/V52WBO1r30Yxkl43BqBw3mEMI349XhC7/ruAMsa53pVQWN7FLK88i5jd1Dg5zYlZ84v8lDlCEEgFgRAoMJqQNlTMbsXa7crJi1wfn.rTpeO7p.mqmmVmilVqivGLxlPghrt1T69FqZAE!/b&amp;bo=sAQKBbAECgUBFzA!&amp;rf=viewer_4</t>
  </si>
  <si>
    <t>Black+http://m.qpic.cn/psc?/V52WBO1r30Yxkl43BqBw3mEMI349XhC7/ruAMsa53pVQWN7FLK88i5n*9u3EnBr4pHbGnGV3i1dmu3gEId80.1ZBIZiZeX1cHjxmDDAgVomnsSuJq7l*ydKbGw1HI2pFOnP7XdPkemY0!/b&amp;bo=sATWBEAGcgYDB3Y!&amp;rf=viewer_4</t>
  </si>
  <si>
    <t>上衣</t>
    <phoneticPr fontId="77" type="noConversion"/>
  </si>
  <si>
    <t>夏款</t>
    <phoneticPr fontId="77" type="noConversion"/>
  </si>
  <si>
    <t>Christian</t>
    <phoneticPr fontId="77" type="noConversion"/>
  </si>
  <si>
    <t>Anelune-DE 德国</t>
  </si>
  <si>
    <t>Parent</t>
    <phoneticPr fontId="77" type="noConversion"/>
  </si>
  <si>
    <t>Neu</t>
    <phoneticPr fontId="77" type="noConversion"/>
  </si>
  <si>
    <t>F Black Dot+http://m.qpic.cn/psc?/V52WBO1r30Yxkl43BqBw3mEMI349XhC7/ruAMsa53pVQWN7FLK88i5jd1Dg5zYlZ84v8lDlCEEgGv7w5.wUTDKWiX2s7ivflFc1E7GEHBxVnS7l3MLay2bZC0s1K43bZMCdc2IxeFrlo!/b&amp;bo=sAT.BUAG*QcDB9E!&amp;rf=viewer_4</t>
    <phoneticPr fontId="77" type="noConversion"/>
  </si>
  <si>
    <t>F Black Dot+http://m.qpic.cn/psc?/V52WBO1r30Yxkl43BqBw3mEMI349XhC7/ruAMsa53pVQWN7FLK88i5jd1Dg5zYlZ84v8lDlCEEgFFCy5wq*ZXdOEV8FsR87zBDg0oC4cPHkgi*05nf7DeRU6UqBolmoRfyP3T9nwdzEk!/b&amp;bo=sAS0BLAEtAQDZ0I!&amp;rf=viewer_4</t>
  </si>
  <si>
    <t>F Black Dot+http://m.qpic.cn/psc?/V52WBO1r30Yxkl43BqBw3mEMI349XhC7/ruAMsa53pVQWN7FLK88i5ibVMDP4T9*mbcfHgSiX0G78henuTAEcRF39gQDqbwIqlysOJftqABehrrVbROI6pCBR5hv*RobilQr.on8FpM4!/b&amp;bo=sATtBLAE7QQDZ0I!&amp;rf=viewer_4</t>
  </si>
  <si>
    <t>F Black Dot+http://m.qpic.cn/psc?/V52WBO1r30Yxkl43BqBw3mEMI349XhC7/ruAMsa53pVQWN7FLK88i5ibVMDP4T9*mbcfHgSiX0G7N*YKQrJigE17pQb3JPBG4A8GrgaKQsKHV0E7qaFDX9SwUHmcOSdtP8boQWOzCIls!/b&amp;bo=sAQJBbAECQUDZ0I!&amp;rf=viewer_4</t>
  </si>
  <si>
    <t>F Black Dot+http://m.qpic.cn/psc?/V52WBO1r30Yxkl43BqBw3mEMI349XhC7/ruAMsa53pVQWN7FLK88i5ibVMDP4T9*mbcfHgSiX0G5dhxyv1JdPkFE8fXhZhRl.xwRmVtt.7XBfDfvW1J2qqIeY7aoN45pIf70sTYZYrq8!/b&amp;bo=sARDBLAEQwQDZ0I!&amp;rf=viewer_4</t>
  </si>
  <si>
    <t>F Black Dot+http://m.qpic.cn/psc?/V52WBO1r30Yxkl43BqBw3mEMI349XhC7/ruAMsa53pVQWN7FLK88i5n*9u3EnBr4pHbGnGV3i1dmu3gEId80.1ZBIZiZeX1cHjxmDDAgVomnsSuJq7l*ydKbGw1HI2pFOnP7XdPkemY0!/b&amp;bo=sATWBEAGcgYDB3Y!&amp;rf=viewer_4</t>
  </si>
  <si>
    <t>F Floral red+http://m.qpic.cn/psc?/V52WBO1r30Yxkl43BqBw3mEMI349XhC7/ruAMsa53pVQWN7FLK88i5vVw8E.GlGT1vslTqeO2OpD2DO.f0*6fD1xA3y*ZJF.vnK9K2Fpnhm2efs9ecmSc1B7G*CEdNXFCw2PSYHJQSto!/b&amp;bo=sAT.BUAG*QcDZ7E!&amp;rf=viewer_4</t>
    <phoneticPr fontId="77" type="noConversion"/>
  </si>
  <si>
    <t>F Floral red+http://m.qpic.cn/psc?/V52WBO1r30Yxkl43BqBw3mEMI349XhC7/ruAMsa53pVQWN7FLK88i5vVw8E.GlGT1vslTqeO2OpCtOSHAqEfgSrAz*uhuj70X34KUxjmsSbDmPS0y0Sxv.tBJTRXikPfI2KaA39COyHI!/b&amp;bo=sARYBUAGIAcDZ8o!&amp;rf=viewer_4</t>
  </si>
  <si>
    <t>F Floral red+http://m.qpic.cn/psc?/V52WBO1r30Yxkl43BqBw3mEMI349XhC7/ruAMsa53pVQWN7FLK88i5tXusL8nZE*18RK.FNGD.U7eZHYogkHl5xXzCECXRf93E4ob64epOrkjDHCj2AlDdped6dzDy3s1bL7A6xhpZ.s!/b&amp;bo=sATjBEAGhAYDZ9U!&amp;rf=viewer_4</t>
  </si>
  <si>
    <t>F Floral red+http://m.qpic.cn/psc?/V52WBO1r30Yxkl43BqBw3mEMI349XhC7/ruAMsa53pVQWN7FLK88i5n*9u3EnBr4pHbGnGV3i1dmu3gEId80.1ZBIZiZeX1cHjxmDDAgVomnsSuJq7l*ydKbGw1HI2pFOnP7XdPkemY0!/b&amp;bo=sATWBEAGcgYDB3Y!&amp;rf=viewer_4</t>
  </si>
  <si>
    <t>Navy blue+http://m.qpic.cn/psc?/V52WBO1r30Yxkl43BqBw3mEMI349XhC7/ruAMsa53pVQWN7FLK88i5tcrPG2lNXTW2dSTlIlByG*raI3BmNUItHltRJLqZL3K7aTURHBICA8QOJ9mInLbzZ3wPWarCXmQBrxh429FlnQ!/b&amp;bo=sAQfBkAGKQgDB.g!&amp;rf=viewer_4</t>
    <phoneticPr fontId="77" type="noConversion"/>
  </si>
  <si>
    <t>Navy blue+http://m.qpic.cn/psc?/V52WBO1r30Yxkl43BqBw3mEMI349XhC7/ruAMsa53pVQWN7FLK88i5tcrPG2lNXTW2dSTlIlByG.zLvmKFhKgc0i6rC.mUW6rOud8uXoZB0Gx4SUVYUF*e1Cbd8jF0yBcW6yyv1*j8Jg!/b&amp;bo=sATcBUAG0AcDZ74!&amp;rf=viewer_4</t>
  </si>
  <si>
    <t>Navy blue+http://m.qpic.cn/psc?/V52WBO1r30Yxkl43BqBw3mEMI349XhC7/ruAMsa53pVQWN7FLK88i5tcrPG2lNXTW2dSTlIlByG953s2AheDhq02LuzDIQxN6xWVr3DmoluxG67IiZ27pGrGi8tlA*GPNXFp7ytdxmvI!/b&amp;bo=sATcBUAG0AcDZ74!&amp;rf=viewer_4</t>
  </si>
  <si>
    <t>Navy blue+http://m.qpic.cn/psc?/V52WBO1r30Yxkl43BqBw3mEMI349XhC7/ruAMsa53pVQWN7FLK88i5lRT0aq2wV1oPBmM5cTX8yUSUBUGZhN3wuJc*Fs3.APYa198LZ19hK8aQaiAjU*.ehdofZbSUxa250DVubVrTPk!/b&amp;bo=sARYBUAGIAcDV*o!&amp;rf=viewer_4</t>
  </si>
  <si>
    <t>Navy blue+http://m.qpic.cn/psc?/V52WBO1r30Yxkl43BqBw3mEMI349XhC7/ruAMsa53pVQWN7FLK88i5n*9u3EnBr4pHbGnGV3i1dmu3gEId80.1ZBIZiZeX1cHjxmDDAgVomnsSuJq7l*ydKbGw1HI2pFOnP7XdPkemY0!/b&amp;bo=sATWBEAGcgYDB3Y!&amp;rf=viewer_4</t>
  </si>
  <si>
    <t>Pink+http://m.qpic.cn/psc?/V52WBO1r30Yxkl43BqBw3mEMI349XhC7/ruAMsa53pVQWN7FLK88i5oqmmwBaPZogWgEPJN2sleXO9R1Q0xbk*y40FyYAbP5IGd.JT0RigOMBkUB.FN45u5J8kXJmkP9E7nPQesymMHk!/b&amp;bo=sATSBfgEKwYDB5A!&amp;rf=viewer_4</t>
    <phoneticPr fontId="77" type="noConversion"/>
  </si>
  <si>
    <t>Pink+http://m.qpic.cn/psc?/V52WBO1r30Yxkl43BqBw3mEMI349XhC7/ruAMsa53pVQWN7FLK88i5rMkSUe9H2RxoeJMm3R.Cb60RbwaFvkMnQyTwDHssBwDdURhQaFIOYGeWQ4cjKJ.L1XxCcoJkkUYH0F3mQwuQUw!/b&amp;bo=sARYBvgEuQYDV9s!&amp;rf=viewer_4</t>
  </si>
  <si>
    <t>Pink+http://m.qpic.cn/psc?/V52WBO1r30Yxkl43BqBw3mEMI349XhC7/ruAMsa53pVQWN7FLK88i5oqmmwBaPZogWgEPJN2sleWKNndswKKvVot*r1hwjdtH6nwvc7XW129A5hSpBbz*aV67S9XjHWGDF35wRmobBWc!/b&amp;bo=2AO5BtgDuQYDR2I!&amp;rf=viewer_4</t>
  </si>
  <si>
    <t>Pink+http://m.qpic.cn/psc?/V52WBO1r30Yxkl43BqBw3mEMI349XhC7/ruAMsa53pVQWN7FLK88i5rMkSUe9H2RxoeJMm3R.Cb4XqDjwddtWapSQcMqSeTqQzg3Vt8ZCzDhxKzEHJFt8cVijlHnegTI.FdTgI8Sz*Uo!/b&amp;bo=.AQsBvgELAYDNxI!&amp;rf=viewer_4</t>
  </si>
  <si>
    <t>Pink+http://m.qpic.cn/psc?/V52WBO1r30Yxkl43BqBw3mEMI349XhC7/ruAMsa53pVQWN7FLK88i5n*9u3EnBr4pHbGnGV3i1dmu3gEId80.1ZBIZiZeX1cHjxmDDAgVomnsSuJq7l*ydKbGw1HI2pFOnP7XdPkemY0!/b&amp;bo=sATWBEAGcgYDB3Y!&amp;rf=viewer_4</t>
  </si>
  <si>
    <t>Royal blue+http://m.qpic.cn/psc?/V52WBO1r30Yxkl43BqBw3mEMI349XhC7/ruAMsa53pVQWN7FLK88i5qzQnspBBR.mKg.CSUTJk48EtoXvkti4WshjaPf.F3fzd6pbURdTbKEYXB4mXOW33d7kQ2MwGRZ74rtbu*MQpOY!/b&amp;bo=sASKBUAGYgcDBzo!&amp;rf=viewer_4</t>
    <phoneticPr fontId="77" type="noConversion"/>
  </si>
  <si>
    <t>Royal blue+http://m.qpic.cn/psc?/V52WBO1r30Yxkl43BqBw3mEMI349XhC7/ruAMsa53pVQWN7FLK88i5tPmyF8Az7BEFgyZfTL.uDwzn*bYfrqfAt5fc1mdOjUN5Yn30VuoB0F58MpLbc8wiNV8l09E2xTGn0eG0dJpMM8!/b&amp;bo=sAQfBkAGKQgDV7g!&amp;rf=viewer_4</t>
  </si>
  <si>
    <t>Royal blue+http://m.qpic.cn/psc?/V52WBO1r30Yxkl43BqBw3mEMI349XhC7/ruAMsa53pVQWN7FLK88i5tPmyF8Az7BEFgyZfTL.uDwq0PxC9lcwTCqCU1qPdyxCYsTCy761LG2LD5TcRec0g2ZUNdFWjPwqrRDSXfe.dbg!/b&amp;bo=sATcBUAG0AcDZ74!&amp;rf=viewer_4</t>
  </si>
  <si>
    <t>Royal blue+http://m.qpic.cn/psc?/V52WBO1r30Yxkl43BqBw3mEMI349XhC7/ruAMsa53pVQWN7FLK88i5tPmyF8Az7BEFgyZfTL.uDxTpcl9sfnv*N6YHltOf9QbhdPE4cQyIodBK6BgUh3ThXuFdtPD.EJrRYl0h1fjlh8!/b&amp;bo=sAQ2BUAG8wYDV0Y!&amp;rf=viewer_4</t>
  </si>
  <si>
    <t>Royal blue+http://m.qpic.cn/psc?/V52WBO1r30Yxkl43BqBw3mEMI349XhC7/ruAMsa53pVQWN7FLK88i5n*9u3EnBr4pHbGnGV3i1dmu3gEId80.1ZBIZiZeX1cHjxmDDAgVomnsSuJq7l*ydKbGw1HI2pFOnP7XdPkemY0!/b&amp;bo=sATWBEAGcgYDB3Y!&amp;rf=viewer_4</t>
  </si>
  <si>
    <t>White+http://m.qpic.cn/psc?/V52WBO1r30Yxkl43BqBw3mEMI349XhC7/ruAMsa53pVQWN7FLK88i5lHjpp45bc.gd7f07OZySp5gix8j41EqTEmeUBbR47Uy8eRsMwxu.Ru4sx*HN76VtT3RnnslGHVQoQ*hNxIODGM!/b&amp;bo=sAQjBvgEgQYDV5g!&amp;rf=viewer_4</t>
    <phoneticPr fontId="77" type="noConversion"/>
  </si>
  <si>
    <t>White+http://m.qpic.cn/psc?/V52WBO1r30Yxkl43BqBw3mEMI349XhC7/ruAMsa53pVQWN7FLK88i5isOGAHmcO.EGMVpCBdIO6M2WrD3cHZ5sETf4WZqOWQ8uElzF.eoNg2hmN*w45f7SnfktmZeKhK8oje5LT.k86Y!/b&amp;bo=sATtBfgESAYDR4w!&amp;rf=viewer_4</t>
  </si>
  <si>
    <t>White+http://m.qpic.cn/psc?/V52WBO1r30Yxkl43BqBw3mEMI349XhC7/ruAMsa53pVQWN7FLK88i5lHjpp45bc.gd7f07OZySp5LVzwgjldlRpZvwbmv61O3Ojp2VMw9.9EbKE6vE9H93CqomxEQh0BrvCp3XVpqnPo!/b&amp;bo=2AOBBtgDgQYDR2I!&amp;rf=viewer_4</t>
  </si>
  <si>
    <t>White+http://m.qpic.cn/psc?/V52WBO1r30Yxkl43BqBw3mEMI349XhC7/ruAMsa53pVQWN7FLK88i5lHjpp45bc.gd7f07OZySp6dsrzSCtsUCpYwb49h1RjFCifvaHO4.1PN4qUcKsyMwSVq*YBVa8aNJvMDejO7018!/b&amp;bo=.ARlBfgEZQUDNxI!&amp;rf=viewer_4</t>
  </si>
  <si>
    <t>White+http://m.qpic.cn/psc?/V52WBO1r30Yxkl43BqBw3mEMI349XhC7/ruAMsa53pVQWN7FLK88i5n*9u3EnBr4pHbGnGV3i1dmu3gEId80.1ZBIZiZeX1cHjxmDDAgVomnsSuJq7l*ydKbGw1HI2pFOnP7XdPkemY0!/b&amp;bo=sATWBEAGcgYDB3Y!&amp;rf=viewer_4</t>
  </si>
  <si>
    <t>AN1014-F Yellow leaf white-XXL-CD-DE-NEW</t>
  </si>
  <si>
    <t>AN1014-F Yellow leaf white-XL-CD-DE-NEW</t>
  </si>
  <si>
    <t>AN1014-F Yellow leaf white-S-CD-DE-NEW</t>
  </si>
  <si>
    <t>AN1014-F Yellow leaf white-M-CD-DE-NEW</t>
  </si>
  <si>
    <t>AN1014-F Yellow leaf white-L-CD-DE-NEW</t>
  </si>
  <si>
    <t>AN1014-F Green leaf white-XXL-CD-DE-NEW</t>
  </si>
  <si>
    <t>AN1014-F Green leaf white-XL-CD-DE-NEW</t>
  </si>
  <si>
    <t>AN1014-F Green leaf white-S-CD-DE-NEW</t>
  </si>
  <si>
    <t>AN1014-F Green leaf white-M-CD-DE-NEW</t>
  </si>
  <si>
    <t>AN1014-F Green leaf white-L-CD-DE-NEW</t>
  </si>
  <si>
    <t>AN1014-F Floral red-XXL-CD-DE-NEW</t>
  </si>
  <si>
    <t>AN1014-F Floral red-XL-CD-DE-NEW</t>
  </si>
  <si>
    <t>AN1014-F Floral red-S-CD-DE-NEW</t>
  </si>
  <si>
    <t>AN1014-F Floral red-M-CD-DE-NEW</t>
  </si>
  <si>
    <t>AN1014-F Floral red-L-CD-DE-NEW</t>
    <phoneticPr fontId="77" type="noConversion"/>
  </si>
  <si>
    <t>AN1014-F Black flower-white-XXL-CD-DE-NEW</t>
  </si>
  <si>
    <t>AN1014-F Black flower-white-XL-CD-DE-NEW</t>
  </si>
  <si>
    <t>AN1014-F Black flower-white-S-CD-DE-NEW</t>
  </si>
  <si>
    <t>AN1014-F Black flower-white-M-CD-DE-NEW</t>
  </si>
  <si>
    <t>AN1014-F Black flower-white-L-CD-DE-NEW</t>
  </si>
  <si>
    <t>AN1014-F Black Dot-XXL-CD-DE-NEW</t>
  </si>
  <si>
    <t>AN1014-F Black Dot-XL-CD-DE-NEW</t>
  </si>
  <si>
    <t>AN1014-F Black Dot-S-CD-DE-NEW</t>
  </si>
  <si>
    <t>AN1014-F Black Dot-M-CD-DE-NEW</t>
  </si>
  <si>
    <t>AN1014-F Black Dot-L-CD-DE-NEW</t>
  </si>
  <si>
    <t>AN1014-White-XXL-CD-DE-NEW</t>
  </si>
  <si>
    <t>AN1014-White-XL-CD-DE-NEW</t>
  </si>
  <si>
    <t>AN1014-White-S-CD-DE-NEW</t>
  </si>
  <si>
    <t>AN1014-White-M-CD-DE-NEW</t>
  </si>
  <si>
    <t>AN1014-White-L-CD-DE-NEW</t>
  </si>
  <si>
    <t>AN1014-Black-XXL-CD-DE-NEW</t>
  </si>
  <si>
    <t>AN1014-Black-XL-CD-DE-NEW</t>
  </si>
  <si>
    <t>AN1014-Black-S-CD-DE-NEW</t>
  </si>
  <si>
    <t>AN1014-Black-M-CD-DE-NEW</t>
  </si>
  <si>
    <t>AN1014-Black-L-CD-DE-NEW</t>
  </si>
  <si>
    <t>AN1014-Floral Navy blue-XXL-CD-DE-NEW</t>
  </si>
  <si>
    <t>AN1014-Floral Navy blue-XL-CD-DE-NEW</t>
  </si>
  <si>
    <t>AN1014-Floral Navy blue-S-CD-DE-NEW</t>
  </si>
  <si>
    <t>AN1014-Floral Navy blue-M-CD-DE-NEW</t>
  </si>
  <si>
    <t>AN1014-Floral Navy blue-L-CD-DE-NEW</t>
  </si>
  <si>
    <t>AN1014-Floral Black-XXL-CD-DE-NEW</t>
  </si>
  <si>
    <t>AN1014-Floral Black-XL-CD-DE-NEW</t>
  </si>
  <si>
    <t>AN1014-Floral Black-S-CD-DE-NEW</t>
  </si>
  <si>
    <t>AN1014-Floral Black-M-CD-DE-NEW</t>
  </si>
  <si>
    <t>AN1014-Floral Black-L-CD-DE-NEW</t>
  </si>
  <si>
    <t>AN1014-Royal blue-XXL-CD-DE-NEW</t>
  </si>
  <si>
    <t>AN1014-Royal blue-XL-CD-DE-NEW</t>
  </si>
  <si>
    <t>AN1014-Royal blue-S-CD-DE-NEW</t>
  </si>
  <si>
    <t>AN1014-Royal blue-M-CD-DE-NEW</t>
  </si>
  <si>
    <t>AN1014-Royal blue-L-CD-DE-NEW</t>
  </si>
  <si>
    <t>AN1014-Gray-XXL-CD-DE-NEW</t>
  </si>
  <si>
    <t>AN1014-Gray-XL-CD-DE-NEW</t>
  </si>
  <si>
    <t>AN1014-Gray-S-CD-DE-NEW</t>
  </si>
  <si>
    <t>AN1014-Gray-M-CD-DE-NEW</t>
  </si>
  <si>
    <t>AN1014-Gray-L-CD-DE-NEW</t>
  </si>
  <si>
    <t>AN1014-Navy blue-XXL-CD-DE-NEW</t>
  </si>
  <si>
    <t>AN1014-Navy blue-XL-CD-DE-NEW</t>
  </si>
  <si>
    <t>AN1014-Navy blue-S-CD-DE-NEW</t>
  </si>
  <si>
    <t>AN1014-Navy blue-M-CD-DE-NEW</t>
  </si>
  <si>
    <t>AN1014-Navy blue-L-CD-DE-NEW</t>
  </si>
  <si>
    <t>AN1014-Dark green-XXL-CD-DE-NEW</t>
  </si>
  <si>
    <t>AN1014-Dark green-XL-CD-DE-NEW</t>
  </si>
  <si>
    <t>AN1014-Dark green-S-CD-DE-NEW</t>
  </si>
  <si>
    <t>AN1014-Dark green-M-CD-DE-NEW</t>
  </si>
  <si>
    <t>AN1014-Dark green-L-CD-DE-NEW</t>
  </si>
  <si>
    <t>AN1014-Wine red-XXL-CD-DE-NEW</t>
  </si>
  <si>
    <t>AN1014-Wine red-XL-CD-DE-NEW</t>
  </si>
  <si>
    <t>AN1014-Wine red-S-CD-DE-NEW</t>
  </si>
  <si>
    <t>AN1014-Wine red-M-CD-DE-NEW</t>
  </si>
  <si>
    <t>AN1014-Wine red-L-CD-DE-NEW</t>
  </si>
  <si>
    <t>AN1014-Stripe Rust Red-XXL-CD-DE-NEW</t>
  </si>
  <si>
    <t>AN1014-Stripe Rust Red-XL-CD-DE-NEW</t>
  </si>
  <si>
    <t>AN1014-Stripe Rust Red-S-CD-DE-NEW</t>
  </si>
  <si>
    <t>AN1014-Stripe Rust Red-M-CD-DE-NEW</t>
  </si>
  <si>
    <t>AN1014-Stripe Rust Red-L-CD-DE-NEW</t>
  </si>
  <si>
    <t>AN1014-Stripe Coffee-XXL-CD-DE-NEW</t>
  </si>
  <si>
    <t>AN1014-Stripe Coffee-XL-CD-DE-NEW</t>
  </si>
  <si>
    <t>AN1014-Stripe Coffee-S-CD-DE-NEW</t>
  </si>
  <si>
    <t>AN1014-Stripe Coffee-M-CD-DE-NEW</t>
  </si>
  <si>
    <t>AN1014-Stripe Coffee-L-CD-DE-NEW</t>
  </si>
  <si>
    <t>AN1014-Orange flower Blue-XXL-CD-DE-NEW</t>
  </si>
  <si>
    <t>AN1014-Orange flower Blue-XL-CD-DE-NEW</t>
  </si>
  <si>
    <t>AN1014-Orange flower Blue-S-CD-DE-NEW</t>
  </si>
  <si>
    <t>AN1014-Orange flower Blue-M-CD-DE-NEW</t>
  </si>
  <si>
    <t>AN1014-Orange flower Blue-L-CD-DE-NEW</t>
  </si>
  <si>
    <t>AN1014-Bigflower black-XXL-CD-DE-NEW</t>
  </si>
  <si>
    <t>AN1014-Bigflower black-XL-CD-DE-NEW</t>
  </si>
  <si>
    <t>AN1014-Bigflower black-S-CD-DE-NEW</t>
  </si>
  <si>
    <t>AN1014-Bigflower black-M-CD-DE-NEW</t>
  </si>
  <si>
    <t>AN1014-Bigflower black-L-CD-DE-NEW</t>
  </si>
  <si>
    <t>AN1014-Da Hua Hong-S-CD-DE-NEW</t>
  </si>
  <si>
    <t>AN1014-Da Hua Hong-M-CD-DE-NEW</t>
  </si>
  <si>
    <t>AN1014-Da Hua Hong-L-CD-DE-NEW</t>
  </si>
  <si>
    <t>AN1014-Da Hua Hong-XL-CD-DE-NEW</t>
  </si>
  <si>
    <t>AN1014-Da Hua Hong-XXL-CD-DE-NEW</t>
  </si>
  <si>
    <t>AN1014-White Field-S-CD-DE-NEW</t>
  </si>
  <si>
    <t>AN1014-White Field-M-CD-DE-NEW</t>
  </si>
  <si>
    <t>AN1014-White Field-L-CD-DE-NEW</t>
  </si>
  <si>
    <t>AN1014-White Field-XL-CD-DE-NEW</t>
  </si>
  <si>
    <t>AN1014-White Field-XXL-CD-DE-NEW</t>
  </si>
  <si>
    <t>AN1014-Dark Blue Coconut-S-CD-DE-NEW</t>
  </si>
  <si>
    <t>AN1014-Dark Blue Coconut-M-CD-DE-NEW</t>
  </si>
  <si>
    <t>AN1014-Dark Blue Coconut-L-CD-DE-NEW</t>
  </si>
  <si>
    <t>AN1014-Dark Blue Coconut-XL-CD-DE-NEW</t>
  </si>
  <si>
    <t>AN1014-Dark Blue Coconut-XXL-CD-DE-NEW</t>
  </si>
  <si>
    <t>AN1014-Blue Mallow Flower-S-CD-DE-NEW</t>
  </si>
  <si>
    <t>AN1014-Blue Mallow Flower-M-CD-DE-NEW</t>
  </si>
  <si>
    <t>AN1014-Blue Mallow Flower-L-CD-DE-NEW</t>
  </si>
  <si>
    <t>AN1014-Blue Mallow Flower-XL-CD-DE-NEW</t>
  </si>
  <si>
    <t>AN1014-Blue Mallow Flower-XXL-CD-DE-NEW</t>
  </si>
  <si>
    <t>AN1014-Blue Peony-S-CD-DE-NEW</t>
  </si>
  <si>
    <t>AN1014-Blue Peony-M-CD-DE-NEW</t>
  </si>
  <si>
    <t>AN1014-Blue Peony-L-CD-DE-NEW</t>
  </si>
  <si>
    <t>AN1014-Blue Peony-XL-CD-DE-NEW</t>
  </si>
  <si>
    <t>AN1014-Blue Peony-XXL-CD-DE-NEW</t>
  </si>
  <si>
    <t>AN1014-Red Print-S-CD-DE-NEW</t>
  </si>
  <si>
    <t>AN1014-Red Print-M-CD-DE-NEW</t>
  </si>
  <si>
    <t>AN1014-Red Print-L-CD-DE-NEW</t>
  </si>
  <si>
    <t>AN1014-Red Print-XL-CD-DE-NEW</t>
  </si>
  <si>
    <t>AN1014-Red Print-XXL-CD-DE-NEW</t>
  </si>
  <si>
    <t>AN1014-NEW Fl red-S-CD-DE-NEW</t>
  </si>
  <si>
    <t>AN1014-NEW Fl red-M-CD-DE-NEW</t>
  </si>
  <si>
    <t>AN1014-NEW Fl red-L-CD-DE-NEW</t>
  </si>
  <si>
    <t>AN1014-NEW Fl red-XL-CD-DE-NEW</t>
  </si>
  <si>
    <t>AN1014-NEW Fl red-XXL-CD-DE-NEW</t>
  </si>
  <si>
    <t>AN1014-NEW flower-white-S-CD-DE-NEW</t>
  </si>
  <si>
    <t>AN1014-NEW flower-white-M-CD-DE-NEW</t>
  </si>
  <si>
    <t>AN1014-NEW flower-white-L-CD-DE-NEW</t>
  </si>
  <si>
    <t>AN1014-NEW flower-white-XL-CD-DE-NEW</t>
  </si>
  <si>
    <t>AN1014-NEW flower-white-XXL-CD-DE-NEW</t>
  </si>
  <si>
    <t>AN1014-NEW Fl Navy blue-S-CD-DE-NEW</t>
  </si>
  <si>
    <t>AN1014-NEW Fl Navy blue-M-CD-DE-NEW</t>
  </si>
  <si>
    <t>AN1014-NEW Fl Navy blue-L-CD-DE-NEW</t>
  </si>
  <si>
    <t>AN1014-NEW Fl Navy blue-XL-CD-DE-NEW</t>
  </si>
  <si>
    <t>AN1014-NEW Fl Navy blue-XXL-CD-DE-NEW</t>
  </si>
  <si>
    <t>AN1014-Blue-S-CD-DE-NEW</t>
  </si>
  <si>
    <t>AN1014-Blue-M-CD-DE-NEW</t>
  </si>
  <si>
    <t>AN1014-Blue-L-CD-DE-NEW</t>
  </si>
  <si>
    <t>AN1014-Blue-XL-CD-DE-NEW</t>
  </si>
  <si>
    <t>AN1014-Blue-XXL-CD-DE-NEW</t>
  </si>
  <si>
    <t>AN1014-Light_Green-S-CD-DE-NEW</t>
  </si>
  <si>
    <t>AN1014-Light_Green-M-CD-DE-NEW</t>
  </si>
  <si>
    <t>AN1014-Light_Green-L-CD-DE-NEW</t>
  </si>
  <si>
    <t>AN1014-Light_Green-XL-CD-DE-NEW</t>
  </si>
  <si>
    <t>AN1014-Light_Green-XXL-CD-DE-NEW</t>
  </si>
  <si>
    <t>AN1014-Pink-S-CD-DE-NEW</t>
  </si>
  <si>
    <t>AN1014-Pink-M-CD-DE-NEW</t>
  </si>
  <si>
    <t>AN1014-Pink-L-CD-DE-NEW</t>
  </si>
  <si>
    <t>AN1014-Pink-XL-CD-DE-NEW</t>
  </si>
  <si>
    <t>AN1014-Pink-XXL-CD-DE-NEW</t>
  </si>
  <si>
    <t>AN1014-Light_Blue-S-CD-DE-NEW</t>
  </si>
  <si>
    <t>AN1014-Light_Blue-M-CD-DE-NEW</t>
  </si>
  <si>
    <t>AN1014-Light_Blue-L-CD-DE-NEW</t>
  </si>
  <si>
    <t>AN1014-Light_Blue-XL-CD-DE-NEW</t>
  </si>
  <si>
    <t>AN1014-Light_Blue-XXL-CD-DE-NEW</t>
  </si>
  <si>
    <t>AN1014-Red-S-CD-DE-NEW</t>
  </si>
  <si>
    <t>AN1014-Red-M-CD-DE-NEW</t>
  </si>
  <si>
    <t>AN1014-Red-L-CD-DE-NEW</t>
  </si>
  <si>
    <t>AN1014-Red-XL-CD-DE-NEW</t>
  </si>
  <si>
    <t>AN1014-Red-XXL-CD-DE-NEW</t>
  </si>
  <si>
    <t>AN1014-MuMian Red-S-CD-DE-NEW</t>
  </si>
  <si>
    <t>AN1014-MuMian Red-M-CD-DE-NEW</t>
  </si>
  <si>
    <t>AN1014-MuMian Red-L-CD-DE-NEW</t>
  </si>
  <si>
    <t>AN1014-MuMian Red-XL-CD-DE-NEW</t>
  </si>
  <si>
    <t>AN1014-MuMian Red-XXL-CD-DE-NEW</t>
  </si>
  <si>
    <t>AN1014-Cashew pink-S-CD-DE-NEW</t>
  </si>
  <si>
    <t>AN1014-Cashew pink-M-CD-DE-NEW</t>
  </si>
  <si>
    <t>AN1014-Cashew pink-L-CD-DE-NEW</t>
  </si>
  <si>
    <t>AN1014-Cashew pink-XL-CD-DE-NEW</t>
  </si>
  <si>
    <t>AN1014-Cashew pink-XXL-CD-DE-NEW</t>
  </si>
  <si>
    <t>AN1014-Purple gray-S-CD-DE-NEW</t>
  </si>
  <si>
    <t>AN1014-Purple gray-M-CD-DE-NEW</t>
  </si>
  <si>
    <t>AN1014-Purple gray-L-CD-DE-NEW</t>
  </si>
  <si>
    <t>AN1014-Purple gray-XL-CD-DE-NEW</t>
  </si>
  <si>
    <t>AN1014-Purple gray-XXL-CD-DE-NEW</t>
  </si>
  <si>
    <t>AN1014-Mocha-S-CD-DE-NEW</t>
  </si>
  <si>
    <t>AN1014-Mocha-M-CD-DE-NEW</t>
  </si>
  <si>
    <t>AN1014-Mocha-L-CD-DE-NEW</t>
  </si>
  <si>
    <t>AN1014-Mocha-XL-CD-DE-NEW</t>
  </si>
  <si>
    <t>AN1014-Mocha-XXL-CD-DE-NEW</t>
  </si>
  <si>
    <t>AN1014-Water lily white-S-CD-DE-NEW</t>
  </si>
  <si>
    <t>AN1014-Water lily white-M-CD-DE-NEW</t>
  </si>
  <si>
    <t>AN1014-Water lily white-L-CD-DE-NEW</t>
  </si>
  <si>
    <t>AN1014-Water lily white-XL-CD-DE-NEW</t>
  </si>
  <si>
    <t>AN1014-Water lily white-XXL-CD-DE-NEW</t>
  </si>
  <si>
    <t>AN1014-Light green flowers-S-CD-DE-NEW</t>
  </si>
  <si>
    <t>AN1014-Light green flowers-M-CD-DE-NEW</t>
  </si>
  <si>
    <t>AN1014-Light green flowers-L-CD-DE-NEW</t>
  </si>
  <si>
    <t>AN1014-Light green flowers-XL-CD-DE-NEW</t>
  </si>
  <si>
    <t>AN1014-Light green flowers-XXL-CD-DE-NEW</t>
  </si>
  <si>
    <t>AN1014-Cashew red-S-CD-DE-NEW</t>
  </si>
  <si>
    <t>AN1014-Cashew red-M-CD-DE-NEW</t>
  </si>
  <si>
    <t>AN1014-Cashew red-L-CD-DE-NEW</t>
  </si>
  <si>
    <t>AN1014-Cashew red-XL-CD-DE-NEW</t>
  </si>
  <si>
    <t>AN1014-Cashew red-XXL-CD-DE-NEW</t>
  </si>
  <si>
    <t>AN1014-Cashew blue-S-CD-DE-NEW</t>
  </si>
  <si>
    <t>AN1014-Cashew blue-M-CD-DE-NEW</t>
  </si>
  <si>
    <t>AN1014-Cashew blue-L-CD-DE-NEW</t>
  </si>
  <si>
    <t>AN1014-Cashew blue-XL-CD-DE-NEW</t>
  </si>
  <si>
    <t>AN1014-Cashew blue-XXL-CD-DE-NEW</t>
  </si>
  <si>
    <t>AN1014-Mauve Red-S-CD-DE-NEW</t>
  </si>
  <si>
    <t>AN1014-Mauve Red-M-CD-DE-NEW</t>
  </si>
  <si>
    <t>AN1014-Mauve Red-L-CD-DE-NEW</t>
  </si>
  <si>
    <t>AN1014-Mauve Red-XL-CD-DE-NEW</t>
  </si>
  <si>
    <t>AN1014-Mauve Red-XXL-CD-DE-NEW</t>
  </si>
  <si>
    <t>AN1014-Light purple-S-CD-DE-NEW</t>
  </si>
  <si>
    <t>AN1014-Light purple-M-CD-DE-NEW</t>
  </si>
  <si>
    <t>AN1014-Light purple-L-CD-DE-NEW</t>
  </si>
  <si>
    <t>AN1014-Light purple-XL-CD-DE-NEW</t>
  </si>
  <si>
    <t>AN1014-Light purple-XXL-CD-DE-NEW</t>
  </si>
  <si>
    <t>AN1014-Rose red flowers-S-CD-DE-NEW</t>
  </si>
  <si>
    <t>AN1014-Rose red flowers-M-CD-DE-NEW</t>
  </si>
  <si>
    <t>AN1014-Rose red flowers-L-CD-DE-NEW</t>
  </si>
  <si>
    <t>AN1014-Rose red flowers-XL-CD-DE-NEW</t>
  </si>
  <si>
    <t>AN1014-Rose red flowers-XXL-CD-DE-NEW</t>
  </si>
  <si>
    <t>AN1014-Mixed red-S-CD-DE-NEW</t>
  </si>
  <si>
    <t>AN1014-Mixed red-M-CD-DE-NEW</t>
  </si>
  <si>
    <t>AN1014-Mixed red-L-CD-DE-NEW</t>
  </si>
  <si>
    <t>AN1014-Mixed red-XL-CD-DE-NEW</t>
  </si>
  <si>
    <t>AN1014-Mixed red-XXL-CD-DE-NEW</t>
  </si>
  <si>
    <t>AN1014-Mustard yellow-S-CD-DE-NEW</t>
  </si>
  <si>
    <t>AN1014-Mustard yellow-M-CD-DE-NEW</t>
  </si>
  <si>
    <t>AN1014-Mustard yellow-L-CD-DE-NEW</t>
  </si>
  <si>
    <t>AN1014-Mustard yellow-XL-CD-DE-NEW</t>
  </si>
  <si>
    <t>AN1014-Mustard yellow-XXL-CD-DE-NEW</t>
  </si>
  <si>
    <t>AN1014-Bright green-S-CD-DE-NEW</t>
  </si>
  <si>
    <t>AN1014-Bright green-M-CD-DE-NEW</t>
  </si>
  <si>
    <t>AN1014-Bright green-L-CD-DE-NEW</t>
  </si>
  <si>
    <t>AN1014-Bright green-XL-CD-DE-NEW</t>
  </si>
  <si>
    <t>AN1014-Bright green-XXL-CD-DE-NEW</t>
  </si>
  <si>
    <t>AN1014-Flower Mint green-S-CD-DE-NEW</t>
  </si>
  <si>
    <t>AN1014-Flower Mint green-M-CD-DE-NEW</t>
  </si>
  <si>
    <t>AN1014-Flower Mint green-L-CD-DE-NEW</t>
  </si>
  <si>
    <t>AN1014-Flower Mint green-XL-CD-DE-NEW</t>
  </si>
  <si>
    <t>AN1014-Flower Mint green-XXL-CD-DE-NEW</t>
  </si>
  <si>
    <t>AN1014-Dark Purple-S-CD-DE-NEW</t>
  </si>
  <si>
    <t>AN1014-Dark Purple-M-CD-DE-NEW</t>
  </si>
  <si>
    <t>AN1014-Dark Purple-L-CD-DE-NEW</t>
  </si>
  <si>
    <t>AN1014-Dark Purple-XL-CD-DE-NEW</t>
  </si>
  <si>
    <t>AN1014-Dark Purple-XXL-CD-DE-NEW</t>
  </si>
  <si>
    <t>AN1014-Light Orange-S-CD-DE-NEW</t>
  </si>
  <si>
    <t>AN1014-Light Orange-M-CD-DE-NEW</t>
  </si>
  <si>
    <t>AN1014-Light Orange-L-CD-DE-NEW</t>
  </si>
  <si>
    <t>AN1014-Light Orange-XL-CD-DE-NEW</t>
  </si>
  <si>
    <t>AN1014-Light Orange-XXL-CD-DE-NEW</t>
  </si>
  <si>
    <t>AN1014-Rose White-S-CD-DE-NEW</t>
  </si>
  <si>
    <t>AN1014-Rose White-M-CD-DE-NEW</t>
  </si>
  <si>
    <t>AN1014-Rose White-L-CD-DE-NEW</t>
  </si>
  <si>
    <t>AN1014-Rose White-XL-CD-DE-NEW</t>
  </si>
  <si>
    <t>AN1014-Rose White-XXL-CD-DE-NEW</t>
  </si>
  <si>
    <t>AN1014-Cashew rose-S-CD-DE-NEW</t>
  </si>
  <si>
    <t>AN1014-Cashew rose-M-CD-DE-NEW</t>
  </si>
  <si>
    <t>AN1014-Cashew rose-L-CD-DE-NEW</t>
  </si>
  <si>
    <t>AN1014-Cashew rose-XL-CD-DE-NEW</t>
  </si>
  <si>
    <t>AN1014-Cashew rose-XXL-CD-DE-NEW</t>
  </si>
  <si>
    <t>AN1014-Rose square-S-CD-DE-NEW</t>
  </si>
  <si>
    <t>AN1014-Rose square-M-CD-DE-NEW</t>
  </si>
  <si>
    <t>AN1014-Rose square-L-CD-DE-NEW</t>
  </si>
  <si>
    <t>AN1014-Rose square-XL-CD-DE-NEW</t>
  </si>
  <si>
    <t>AN1014-Rose square-XXL-CD-DE-NEW</t>
  </si>
  <si>
    <t>AN1014-Green leaves orange-S-CD-DE-NEW</t>
  </si>
  <si>
    <t>AN1014-Green leaves orange-M-CD-DE-NEW</t>
  </si>
  <si>
    <t>AN1014-Green leaves orange-L-CD-DE-NEW</t>
  </si>
  <si>
    <t>AN1014-Green leaves orange-XL-CD-DE-NEW</t>
  </si>
  <si>
    <t>AN1014-Green leaves orange-XXL-CD-DE-NEW</t>
  </si>
  <si>
    <t>AN1014-Black Peony-S-CD-DE-NEW</t>
  </si>
  <si>
    <t>AN1014-Black Peony-M-CD-DE-NEW</t>
  </si>
  <si>
    <t>AN1014-Black Peony-L-CD-DE-NEW</t>
  </si>
  <si>
    <t>AN1014-Black Peony-XL-CD-DE-NEW</t>
  </si>
  <si>
    <t>AN1014-Black Peony-XXL-CD-DE-NEW</t>
  </si>
  <si>
    <t>AN1014-Round Flower White Red-S-CD-DE-NEW</t>
  </si>
  <si>
    <t>AN1014-Round Flower White Red-M-CD-DE-NEW</t>
  </si>
  <si>
    <t>AN1014-Round Flower White Red-L-CD-DE-NEW</t>
  </si>
  <si>
    <t>AN1014-Round Flower White Red-XL-CD-DE-NEW</t>
  </si>
  <si>
    <t>AN1014-Round Flower White Red-XXL-CD-DE-NEW</t>
  </si>
  <si>
    <t>AN1014-Black Purple Flower-S-CD-DE-NEW</t>
  </si>
  <si>
    <t>AN1014-Black Purple Flower-M-CD-DE-NEW</t>
  </si>
  <si>
    <t>AN1014-Black Purple Flower-L-CD-DE-NEW</t>
  </si>
  <si>
    <t>AN1014-Black Purple Flower-XL-CD-DE-NEW</t>
  </si>
  <si>
    <t>AN1014-Black Purple Flower-XXL-CD-DE-NEW</t>
  </si>
  <si>
    <t>AN1014-Chocolate-S-CD-DE-NEW</t>
  </si>
  <si>
    <t>AN1014-Chocolate-M-CD-DE-NEW</t>
  </si>
  <si>
    <t>AN1014-Chocolate-L-CD-DE-NEW</t>
  </si>
  <si>
    <t>AN1014-Chocolate-XL-CD-DE-NEW</t>
  </si>
  <si>
    <t>AN1014-Chocolate-XXL-CD-DE-NEW</t>
  </si>
  <si>
    <t>AN1014-Baby Pink-S-CD-DE-NEW</t>
  </si>
  <si>
    <t>AN1014-Baby Pink-M-CD-DE-NEW</t>
  </si>
  <si>
    <t>AN1014-Baby Pink-L-CD-DE-NEW</t>
  </si>
  <si>
    <t>AN1014-Baby Pink-XL-CD-DE-NEW</t>
  </si>
  <si>
    <t>AN1014-Baby Pink-XXL-CD-DE-NEW</t>
  </si>
  <si>
    <t>AN1014-Army Green-S-CD-DE-NEW</t>
  </si>
  <si>
    <t>AN1014-Army Green-M-CD-DE-NEW</t>
  </si>
  <si>
    <t>AN1014-Army Green-L-CD-DE-NEW</t>
  </si>
  <si>
    <t>AN1014-Army Green-XL-CD-DE-NEW</t>
  </si>
  <si>
    <t>AN1014-Army Green-XXL-CD-DE-NEW</t>
  </si>
  <si>
    <t>AN1014-Witch Purple-S-CD-DE-NEW</t>
  </si>
  <si>
    <t>AN1014-Witch Purple-M-CD-DE-NEW</t>
  </si>
  <si>
    <t>AN1014-Witch Purple-L-CD-DE-NEW</t>
  </si>
  <si>
    <t>AN1014-Witch Purple-XL-CD-DE-NEW</t>
  </si>
  <si>
    <t>AN1014-Witch Purple-XXL-CD-DE-NEW</t>
  </si>
  <si>
    <t>AN1014-Green Osmunda-S-CD-DE-NEW</t>
  </si>
  <si>
    <t>AN1014-Green Osmunda-M-CD-DE-NEW</t>
  </si>
  <si>
    <t>AN1014-Green Osmunda-L-CD-DE-NEW</t>
  </si>
  <si>
    <t>AN1014-Green Osmunda-XL-CD-DE-NEW</t>
  </si>
  <si>
    <t>AN1014-Green Osmunda-XXL-CD-DE-NEW</t>
  </si>
  <si>
    <t>AN1014-Purple Camellia-S-CD-DE-NEW</t>
  </si>
  <si>
    <t>AN1014-Purple Camellia-M-CD-DE-NEW</t>
  </si>
  <si>
    <t>AN1014-Purple Camellia-L-CD-DE-NEW</t>
  </si>
  <si>
    <t>AN1014-Purple Camellia-XL-CD-DE-NEW</t>
  </si>
  <si>
    <t>AN1014-Purple Camellia-XXL-CD-DE-NEW</t>
  </si>
  <si>
    <t>AN1014-Black Leaves-S-CD-DE-NEW</t>
  </si>
  <si>
    <t>AN1014-Black Leaves-M-CD-DE-NEW</t>
  </si>
  <si>
    <t>AN1014-Black Leaves-L-CD-DE-NEW</t>
  </si>
  <si>
    <t>AN1014-Black Leaves-XL-CD-DE-NEW</t>
  </si>
  <si>
    <t>AN1014-Black Leaves-XXL-CD-DE-NEW</t>
  </si>
  <si>
    <t>AN1014-Caramel-S-CD-DE-NEW</t>
  </si>
  <si>
    <t>AN1014-Caramel-M-CD-DE-NEW</t>
  </si>
  <si>
    <t>AN1014-Caramel-L-CD-DE-NEW</t>
  </si>
  <si>
    <t>AN1014-Caramel-XL-CD-DE-NEW</t>
  </si>
  <si>
    <t>AN1014-Caramel-XXL-CD-DE-NEW</t>
  </si>
  <si>
    <t>AN1014-J purple-S-CD-DE-NEW</t>
  </si>
  <si>
    <t>AN1014-J purple-M-CD-DE-NEW</t>
  </si>
  <si>
    <t>AN1014-J purple-L-CD-DE-NEW</t>
  </si>
  <si>
    <t>AN1014-J purple-XL-CD-DE-NEW</t>
  </si>
  <si>
    <t>AN1014-J purple-XXL-CD-DE-NEW</t>
  </si>
  <si>
    <t>AN1014-Watermelon Red-S-CD-DE-NEW</t>
  </si>
  <si>
    <t>AN1014-Watermelon Red-M-CD-DE-NEW</t>
  </si>
  <si>
    <t>AN1014-Watermelon Red-L-CD-DE-NEW</t>
  </si>
  <si>
    <t>AN1014-Watermelon Red-XL-CD-DE-NEW</t>
  </si>
  <si>
    <t>AN1014-Watermelon Red-XXL-CD-DE-NEW</t>
  </si>
  <si>
    <t>AN1014-Khaki-S-CD-DE-NEW</t>
  </si>
  <si>
    <t>AN1014-Khaki-M-CD-DE-NEW</t>
  </si>
  <si>
    <t>AN1014-Khaki-L-CD-DE-NEW</t>
  </si>
  <si>
    <t>AN1014-Khaki-XL-CD-DE-NEW</t>
  </si>
  <si>
    <t>AN1014-Khaki-XXL-CD-DE-NEW</t>
  </si>
  <si>
    <t>AN1014-Tender Yellow-S-CD-DE-NEW</t>
  </si>
  <si>
    <t>AN1014-Tender Yellow-M-CD-DE-NEW</t>
  </si>
  <si>
    <t>AN1014-Tender Yellow-L-CD-DE-NEW</t>
  </si>
  <si>
    <t>AN1014-Tender Yellow-XL-CD-DE-NEW</t>
  </si>
  <si>
    <t>AN1014-Tender Yellow-XXL-CD-DE-NEW</t>
  </si>
  <si>
    <t>AN1014-Orange Pink-S-CD-DE-NEW</t>
  </si>
  <si>
    <t>AN1014-Orange Pink-M-CD-DE-NEW</t>
  </si>
  <si>
    <t>AN1014-Orange Pink-L-CD-DE-NEW</t>
  </si>
  <si>
    <t>AN1014-Orange Pink-XL-CD-DE-NEW</t>
  </si>
  <si>
    <t>AN1014-Orange Pink-XXL-CD-DE-NEW</t>
  </si>
  <si>
    <r>
      <t>*</t>
    </r>
    <r>
      <rPr>
        <sz val="11"/>
        <color theme="1"/>
        <rFont val="宋体"/>
        <family val="3"/>
        <charset val="134"/>
        <scheme val="minor"/>
      </rPr>
      <t>SKU</t>
    </r>
    <phoneticPr fontId="77" type="noConversion"/>
  </si>
  <si>
    <t>AN1004-CD-UK</t>
    <phoneticPr fontId="7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</si>
</sst>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m/d;@"/>
    <numFmt numFmtId="177" formatCode="yyyy/m/d;@"/>
    <numFmt numFmtId="178" formatCode="0.0%"/>
    <numFmt numFmtId="179" formatCode="yyyy/m/d;"/>
    <numFmt numFmtId="180" formatCode="0_ "/>
    <numFmt numFmtId="181" formatCode="0.0_ "/>
    <numFmt numFmtId="182" formatCode="[$-409]dd\-mmm\-yy;@"/>
  </numFmts>
  <fonts count="85">
    <font>
      <sz val="11"/>
      <color theme="1"/>
      <name val="宋体"/>
      <charset val="134"/>
      <scheme val="minor"/>
    </font>
    <font>
      <sz val="11"/>
      <color rgb="FFFF0000"/>
      <name val="宋体"/>
      <family val="3"/>
      <charset val="134"/>
      <scheme val="minor"/>
    </font>
    <font>
      <b/>
      <sz val="11"/>
      <name val="宋体"/>
      <family val="3"/>
      <charset val="134"/>
      <scheme val="minor"/>
    </font>
    <font>
      <sz val="11"/>
      <name val="微软雅黑"/>
      <family val="2"/>
      <charset val="134"/>
    </font>
    <font>
      <sz val="11"/>
      <name val="宋体"/>
      <family val="3"/>
      <charset val="134"/>
    </font>
    <font>
      <sz val="12"/>
      <name val="宋体"/>
      <family val="3"/>
      <charset val="134"/>
    </font>
    <font>
      <b/>
      <sz val="11"/>
      <color theme="1"/>
      <name val="宋体"/>
      <family val="3"/>
      <charset val="134"/>
      <scheme val="minor"/>
    </font>
    <font>
      <sz val="9"/>
      <color rgb="FF0B1019"/>
      <name val="Verdana"/>
      <family val="2"/>
    </font>
    <font>
      <b/>
      <sz val="16"/>
      <name val="Microsoft YaHei"/>
      <charset val="134"/>
    </font>
    <font>
      <b/>
      <sz val="12"/>
      <name val="Microsoft YaHei"/>
      <charset val="134"/>
    </font>
    <font>
      <b/>
      <sz val="12"/>
      <name val="宋体"/>
      <family val="3"/>
      <charset val="134"/>
    </font>
    <font>
      <b/>
      <sz val="12"/>
      <color theme="1"/>
      <name val="Microsoft YaHei"/>
      <charset val="134"/>
    </font>
    <font>
      <sz val="12"/>
      <name val="Microsoft YaHei"/>
      <charset val="134"/>
    </font>
    <font>
      <b/>
      <sz val="12"/>
      <color rgb="FFFF0000"/>
      <name val="Microsoft YaHei"/>
      <charset val="134"/>
    </font>
    <font>
      <sz val="20"/>
      <name val="宋体"/>
      <family val="3"/>
      <charset val="134"/>
      <scheme val="minor"/>
    </font>
    <font>
      <sz val="16"/>
      <color theme="1"/>
      <name val="宋体"/>
      <family val="3"/>
      <charset val="134"/>
      <scheme val="minor"/>
    </font>
    <font>
      <sz val="14"/>
      <color theme="1"/>
      <name val="宋体"/>
      <family val="3"/>
      <charset val="134"/>
      <scheme val="minor"/>
    </font>
    <font>
      <sz val="20"/>
      <color theme="1"/>
      <name val="宋体"/>
      <family val="3"/>
      <charset val="134"/>
      <scheme val="minor"/>
    </font>
    <font>
      <b/>
      <sz val="20"/>
      <color theme="1"/>
      <name val="宋体"/>
      <family val="3"/>
      <charset val="134"/>
      <scheme val="minor"/>
    </font>
    <font>
      <b/>
      <sz val="24"/>
      <name val="宋体"/>
      <family val="3"/>
      <charset val="134"/>
    </font>
    <font>
      <b/>
      <sz val="20"/>
      <name val="宋体"/>
      <family val="3"/>
      <charset val="134"/>
    </font>
    <font>
      <sz val="20"/>
      <name val="宋体"/>
      <family val="3"/>
      <charset val="134"/>
    </font>
    <font>
      <sz val="14"/>
      <name val="宋体"/>
      <family val="3"/>
      <charset val="134"/>
    </font>
    <font>
      <b/>
      <sz val="14"/>
      <name val="宋体"/>
      <family val="3"/>
      <charset val="134"/>
    </font>
    <font>
      <b/>
      <sz val="16"/>
      <name val="宋体"/>
      <family val="3"/>
      <charset val="134"/>
    </font>
    <font>
      <sz val="12"/>
      <name val="微软雅黑"/>
      <family val="2"/>
      <charset val="134"/>
    </font>
    <font>
      <sz val="14"/>
      <name val="微软雅黑"/>
      <family val="2"/>
      <charset val="134"/>
    </font>
    <font>
      <b/>
      <sz val="12"/>
      <color rgb="FFFF0000"/>
      <name val="宋体"/>
      <family val="3"/>
      <charset val="134"/>
    </font>
    <font>
      <sz val="11"/>
      <name val="宋体"/>
      <family val="3"/>
      <charset val="134"/>
      <scheme val="minor"/>
    </font>
    <font>
      <sz val="11"/>
      <color indexed="8"/>
      <name val="宋体"/>
      <family val="3"/>
      <charset val="134"/>
    </font>
    <font>
      <sz val="11"/>
      <name val="楷体"/>
      <family val="3"/>
      <charset val="134"/>
    </font>
    <font>
      <b/>
      <sz val="11"/>
      <color indexed="8"/>
      <name val="宋体"/>
      <family val="3"/>
      <charset val="134"/>
    </font>
    <font>
      <b/>
      <sz val="11"/>
      <name val="楷体"/>
      <family val="3"/>
      <charset val="134"/>
    </font>
    <font>
      <b/>
      <sz val="26"/>
      <color rgb="FF000000"/>
      <name val="宋体"/>
      <family val="3"/>
      <charset val="134"/>
    </font>
    <font>
      <b/>
      <sz val="18"/>
      <name val="宋体"/>
      <family val="3"/>
      <charset val="134"/>
    </font>
    <font>
      <sz val="22"/>
      <name val="宋体"/>
      <family val="3"/>
      <charset val="134"/>
    </font>
    <font>
      <sz val="22"/>
      <color theme="1"/>
      <name val="宋体"/>
      <family val="3"/>
      <charset val="134"/>
    </font>
    <font>
      <b/>
      <sz val="22"/>
      <color rgb="FFFF0000"/>
      <name val="宋体"/>
      <family val="3"/>
      <charset val="134"/>
    </font>
    <font>
      <b/>
      <sz val="14"/>
      <color rgb="FFFF0000"/>
      <name val="宋体"/>
      <family val="3"/>
      <charset val="134"/>
    </font>
    <font>
      <sz val="14"/>
      <color rgb="FF000000"/>
      <name val="宋体"/>
      <family val="3"/>
      <charset val="134"/>
    </font>
    <font>
      <b/>
      <sz val="26"/>
      <color rgb="FF00B0F0"/>
      <name val="宋体"/>
      <family val="3"/>
      <charset val="134"/>
    </font>
    <font>
      <b/>
      <sz val="24"/>
      <color rgb="FF000000"/>
      <name val="宋体"/>
      <family val="3"/>
      <charset val="134"/>
    </font>
    <font>
      <sz val="24"/>
      <name val="宋体"/>
      <family val="3"/>
      <charset val="134"/>
    </font>
    <font>
      <b/>
      <sz val="14"/>
      <color rgb="FF000000"/>
      <name val="宋体"/>
      <family val="3"/>
      <charset val="134"/>
    </font>
    <font>
      <b/>
      <sz val="18"/>
      <color rgb="FF000000"/>
      <name val="宋体"/>
      <family val="3"/>
      <charset val="134"/>
    </font>
    <font>
      <b/>
      <sz val="16"/>
      <color rgb="FF000000"/>
      <name val="宋体"/>
      <family val="3"/>
      <charset val="134"/>
    </font>
    <font>
      <b/>
      <sz val="14"/>
      <color rgb="FFFF0000"/>
      <name val="宋体"/>
      <family val="3"/>
      <charset val="134"/>
      <scheme val="minor"/>
    </font>
    <font>
      <b/>
      <sz val="20"/>
      <color rgb="FF000000"/>
      <name val="宋体"/>
      <family val="3"/>
      <charset val="134"/>
    </font>
    <font>
      <b/>
      <sz val="20"/>
      <color theme="1"/>
      <name val="宋体"/>
      <family val="3"/>
      <charset val="134"/>
    </font>
    <font>
      <b/>
      <sz val="16"/>
      <color theme="1"/>
      <name val="宋体"/>
      <family val="3"/>
      <charset val="134"/>
    </font>
    <font>
      <b/>
      <sz val="16"/>
      <color rgb="FFFF0000"/>
      <name val="宋体"/>
      <family val="3"/>
      <charset val="134"/>
    </font>
    <font>
      <b/>
      <sz val="24"/>
      <color theme="1"/>
      <name val="微软雅黑"/>
      <family val="2"/>
      <charset val="134"/>
    </font>
    <font>
      <b/>
      <sz val="24"/>
      <color rgb="FFFF0000"/>
      <name val="微软雅黑"/>
      <family val="2"/>
      <charset val="134"/>
    </font>
    <font>
      <b/>
      <sz val="24"/>
      <color theme="1"/>
      <name val="宋体"/>
      <family val="3"/>
      <charset val="134"/>
    </font>
    <font>
      <b/>
      <sz val="24"/>
      <color theme="1"/>
      <name val="宋体"/>
      <family val="3"/>
      <charset val="134"/>
      <scheme val="minor"/>
    </font>
    <font>
      <sz val="18"/>
      <color theme="1"/>
      <name val="宋体"/>
      <family val="3"/>
      <charset val="134"/>
      <scheme val="minor"/>
    </font>
    <font>
      <sz val="12"/>
      <color theme="1"/>
      <name val="宋体"/>
      <family val="3"/>
      <charset val="134"/>
      <scheme val="minor"/>
    </font>
    <font>
      <b/>
      <sz val="20"/>
      <color rgb="FF00B0F0"/>
      <name val="宋体"/>
      <family val="3"/>
      <charset val="134"/>
    </font>
    <font>
      <b/>
      <sz val="24"/>
      <color rgb="FFFF0000"/>
      <name val="宋体"/>
      <family val="3"/>
      <charset val="134"/>
    </font>
    <font>
      <sz val="18"/>
      <name val="宋体"/>
      <family val="3"/>
      <charset val="134"/>
    </font>
    <font>
      <sz val="18"/>
      <color theme="1"/>
      <name val="宋体"/>
      <family val="3"/>
      <charset val="134"/>
      <scheme val="major"/>
    </font>
    <font>
      <b/>
      <sz val="16"/>
      <color theme="1"/>
      <name val="宋体"/>
      <family val="3"/>
      <charset val="134"/>
      <scheme val="minor"/>
    </font>
    <font>
      <b/>
      <sz val="16"/>
      <color rgb="FF006100"/>
      <name val="宋体"/>
      <family val="3"/>
      <charset val="134"/>
      <scheme val="minor"/>
    </font>
    <font>
      <sz val="22"/>
      <color theme="1"/>
      <name val="宋体"/>
      <family val="3"/>
      <charset val="134"/>
      <scheme val="minor"/>
    </font>
    <font>
      <b/>
      <sz val="26"/>
      <name val="宋体"/>
      <family val="3"/>
      <charset val="134"/>
    </font>
    <font>
      <b/>
      <sz val="16"/>
      <color rgb="FF9C6500"/>
      <name val="宋体"/>
      <family val="3"/>
      <charset val="134"/>
      <scheme val="minor"/>
    </font>
    <font>
      <b/>
      <sz val="16"/>
      <color rgb="FF9C0006"/>
      <name val="宋体"/>
      <family val="3"/>
      <charset val="134"/>
      <scheme val="minor"/>
    </font>
    <font>
      <sz val="11"/>
      <color rgb="FF006100"/>
      <name val="宋体"/>
      <family val="3"/>
      <charset val="134"/>
      <scheme val="minor"/>
    </font>
    <font>
      <sz val="11"/>
      <color rgb="FF9C0006"/>
      <name val="宋体"/>
      <family val="3"/>
      <charset val="134"/>
      <scheme val="minor"/>
    </font>
    <font>
      <sz val="11"/>
      <color rgb="FF9C6500"/>
      <name val="宋体"/>
      <family val="3"/>
      <charset val="134"/>
      <scheme val="minor"/>
    </font>
    <font>
      <sz val="11"/>
      <color theme="1"/>
      <name val="宋体"/>
      <family val="3"/>
      <charset val="134"/>
      <scheme val="minor"/>
    </font>
    <font>
      <sz val="11"/>
      <color indexed="8"/>
      <name val="宋体"/>
      <family val="3"/>
      <charset val="134"/>
      <scheme val="minor"/>
    </font>
    <font>
      <sz val="11"/>
      <color rgb="FF000000"/>
      <name val="宋体"/>
      <family val="3"/>
      <charset val="134"/>
    </font>
    <font>
      <sz val="11"/>
      <color rgb="FFFF0000"/>
      <name val="等线"/>
      <family val="3"/>
      <charset val="134"/>
    </font>
    <font>
      <sz val="11"/>
      <color theme="1"/>
      <name val="等线"/>
      <family val="3"/>
      <charset val="134"/>
    </font>
    <font>
      <b/>
      <sz val="9"/>
      <name val="宋体"/>
      <family val="3"/>
      <charset val="134"/>
    </font>
    <font>
      <sz val="9"/>
      <name val="宋体"/>
      <family val="3"/>
      <charset val="134"/>
    </font>
    <font>
      <sz val="9"/>
      <name val="宋体"/>
      <family val="3"/>
      <charset val="134"/>
      <scheme val="minor"/>
    </font>
    <font>
      <b/>
      <sz val="12"/>
      <name val="宋体"/>
      <family val="3"/>
      <charset val="134"/>
    </font>
    <font>
      <sz val="11"/>
      <color indexed="8"/>
      <name val="宋体"/>
      <family val="2"/>
      <scheme val="minor"/>
    </font>
    <font>
      <sz val="11"/>
      <color rgb="FF000000"/>
      <name val="Calibri"/>
      <family val="2"/>
    </font>
    <font>
      <sz val="11"/>
      <color rgb="FF000000"/>
      <name val="宋体"/>
      <family val="2"/>
    </font>
    <font>
      <sz val="11"/>
      <color rgb="FF000000"/>
      <name val="宋体"/>
      <family val="2"/>
      <charset val="134"/>
    </font>
    <font>
      <sz val="10"/>
      <name val="Arial"/>
      <family val="2"/>
    </font>
    <font>
      <sz val="10"/>
      <name val="宋体"/>
      <family val="3"/>
      <charset val="134"/>
    </font>
  </fonts>
  <fills count="27">
    <fill>
      <patternFill patternType="none"/>
    </fill>
    <fill>
      <patternFill patternType="gray125"/>
    </fill>
    <fill>
      <patternFill patternType="solid">
        <fgColor theme="6" tint="0.79995117038483843"/>
        <bgColor indexed="64"/>
      </patternFill>
    </fill>
    <fill>
      <patternFill patternType="solid">
        <fgColor rgb="FFFFFF00"/>
        <bgColor indexed="64"/>
      </patternFill>
    </fill>
    <fill>
      <patternFill patternType="solid">
        <fgColor theme="5" tint="0.79995117038483843"/>
        <bgColor indexed="64"/>
      </patternFill>
    </fill>
    <fill>
      <patternFill patternType="solid">
        <fgColor theme="9" tint="0.59999389629810485"/>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5117038483843"/>
        <bgColor indexed="64"/>
      </patternFill>
    </fill>
    <fill>
      <patternFill patternType="solid">
        <fgColor theme="2" tint="-0.249977111117893"/>
        <bgColor indexed="64"/>
      </patternFill>
    </fill>
    <fill>
      <patternFill patternType="solid">
        <fgColor theme="3" tint="0.39982299264503923"/>
        <bgColor indexed="64"/>
      </patternFill>
    </fill>
    <fill>
      <patternFill patternType="solid">
        <fgColor theme="3" tint="0.79989013336588644"/>
        <bgColor indexed="64"/>
      </patternFill>
    </fill>
    <fill>
      <patternFill patternType="solid">
        <fgColor theme="2" tint="-9.9978637043366805E-2"/>
        <bgColor indexed="64"/>
      </patternFill>
    </fill>
    <fill>
      <patternFill patternType="solid">
        <fgColor rgb="FFDDD9C3"/>
        <bgColor indexed="64"/>
      </patternFill>
    </fill>
    <fill>
      <patternFill patternType="solid">
        <fgColor theme="2" tint="-0.499984740745262"/>
        <bgColor indexed="64"/>
      </patternFill>
    </fill>
    <fill>
      <patternFill patternType="solid">
        <fgColor theme="3" tint="0.39985351115451523"/>
        <bgColor indexed="64"/>
      </patternFill>
    </fill>
    <fill>
      <patternFill patternType="solid">
        <fgColor rgb="FFC6EFCE"/>
        <bgColor indexed="64"/>
      </patternFill>
    </fill>
    <fill>
      <patternFill patternType="solid">
        <fgColor rgb="FFFFEB9C"/>
        <bgColor indexed="64"/>
      </patternFill>
    </fill>
    <fill>
      <patternFill patternType="solid">
        <fgColor rgb="FFFFC7CE"/>
        <bgColor indexed="64"/>
      </patternFill>
    </fill>
    <fill>
      <patternFill patternType="solid">
        <fgColor rgb="FFF8A45E"/>
        <bgColor indexed="64"/>
      </patternFill>
    </fill>
    <fill>
      <patternFill patternType="solid">
        <fgColor rgb="FFFF8080"/>
        <bgColor indexed="64"/>
      </patternFill>
    </fill>
    <fill>
      <patternFill patternType="solid">
        <fgColor rgb="FF92D050"/>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rgb="FFFFFF00"/>
        <bgColor rgb="FFFFFFFF"/>
      </patternFill>
    </fill>
    <fill>
      <patternFill patternType="solid">
        <fgColor theme="4" tint="0.59999389629810485"/>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bottom style="thin">
        <color auto="1"/>
      </bottom>
      <diagonal/>
    </border>
    <border diagonalDown="1">
      <left style="thin">
        <color auto="1"/>
      </left>
      <right style="thin">
        <color auto="1"/>
      </right>
      <top style="thin">
        <color auto="1"/>
      </top>
      <bottom style="thin">
        <color auto="1"/>
      </bottom>
      <diagonal style="thin">
        <color auto="1"/>
      </diagonal>
    </border>
    <border diagonalDown="1">
      <left style="thin">
        <color auto="1"/>
      </left>
      <right style="thin">
        <color auto="1"/>
      </right>
      <top style="thin">
        <color auto="1"/>
      </top>
      <bottom/>
      <diagonal style="thin">
        <color auto="1"/>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rgb="FF008000"/>
      </left>
      <right style="thin">
        <color rgb="FF008000"/>
      </right>
      <top style="thin">
        <color rgb="FF008000"/>
      </top>
      <bottom style="thin">
        <color rgb="FF008000"/>
      </bottom>
      <diagonal/>
    </border>
  </borders>
  <cellStyleXfs count="17">
    <xf numFmtId="0" fontId="0" fillId="0" borderId="0">
      <alignment vertical="center"/>
    </xf>
    <xf numFmtId="9" fontId="70" fillId="0" borderId="0" applyFont="0" applyFill="0" applyBorder="0" applyAlignment="0" applyProtection="0">
      <alignment vertical="center"/>
    </xf>
    <xf numFmtId="0" fontId="67" fillId="16" borderId="0" applyNumberFormat="0" applyBorder="0" applyAlignment="0" applyProtection="0">
      <alignment vertical="center"/>
    </xf>
    <xf numFmtId="0" fontId="68" fillId="18" borderId="0" applyNumberFormat="0" applyBorder="0" applyAlignment="0" applyProtection="0">
      <alignment vertical="center"/>
    </xf>
    <xf numFmtId="0" fontId="69" fillId="17" borderId="0" applyNumberFormat="0" applyBorder="0" applyAlignment="0" applyProtection="0">
      <alignment vertical="center"/>
    </xf>
    <xf numFmtId="0" fontId="4" fillId="0" borderId="0">
      <alignment vertical="center"/>
    </xf>
    <xf numFmtId="0" fontId="70" fillId="0" borderId="0">
      <alignment vertical="center"/>
    </xf>
    <xf numFmtId="0" fontId="4" fillId="0" borderId="0">
      <alignment vertical="center"/>
    </xf>
    <xf numFmtId="0" fontId="70" fillId="0" borderId="0">
      <alignment vertical="center"/>
    </xf>
    <xf numFmtId="0" fontId="71" fillId="0" borderId="0"/>
    <xf numFmtId="0" fontId="72" fillId="0" borderId="0"/>
    <xf numFmtId="0" fontId="4" fillId="0" borderId="0">
      <alignment vertical="center"/>
    </xf>
    <xf numFmtId="0" fontId="70" fillId="0" borderId="0">
      <alignment vertical="center"/>
    </xf>
    <xf numFmtId="0" fontId="4" fillId="0" borderId="0">
      <alignment vertical="center"/>
    </xf>
    <xf numFmtId="0" fontId="1"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79" fillId="0" borderId="0"/>
  </cellStyleXfs>
  <cellXfs count="290">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0" fillId="2" borderId="0" xfId="0" applyFill="1" applyAlignment="1">
      <alignment horizontal="center" vertical="center"/>
    </xf>
    <xf numFmtId="0" fontId="1" fillId="3" borderId="0" xfId="0" applyFont="1" applyFill="1">
      <alignment vertical="center"/>
    </xf>
    <xf numFmtId="0" fontId="2" fillId="2" borderId="0" xfId="8" applyFont="1" applyFill="1" applyAlignment="1">
      <alignment horizontal="center" vertical="center"/>
    </xf>
    <xf numFmtId="0" fontId="3" fillId="2" borderId="0" xfId="0" applyFont="1" applyFill="1">
      <alignment vertical="center"/>
    </xf>
    <xf numFmtId="0" fontId="3" fillId="2" borderId="0" xfId="6" applyFont="1" applyFill="1" applyAlignment="1">
      <alignment horizontal="left" vertical="center"/>
    </xf>
    <xf numFmtId="0" fontId="3" fillId="2" borderId="0" xfId="6" applyFont="1" applyFill="1" applyAlignment="1">
      <alignment horizontal="center" vertical="center"/>
    </xf>
    <xf numFmtId="0" fontId="3" fillId="2" borderId="0" xfId="0" applyFont="1" applyFill="1" applyAlignment="1">
      <alignment horizontal="center" vertical="center"/>
    </xf>
    <xf numFmtId="0" fontId="4" fillId="0" borderId="0" xfId="0" applyFont="1">
      <alignment vertical="center"/>
    </xf>
    <xf numFmtId="0" fontId="4" fillId="4" borderId="0" xfId="0" applyFont="1" applyFill="1">
      <alignment vertical="center"/>
    </xf>
    <xf numFmtId="0" fontId="5" fillId="2" borderId="0" xfId="0" applyFont="1" applyFill="1">
      <alignment vertical="center"/>
    </xf>
    <xf numFmtId="0" fontId="0" fillId="0" borderId="0" xfId="0" applyAlignment="1">
      <alignment horizontal="center" vertical="center"/>
    </xf>
    <xf numFmtId="0" fontId="6" fillId="0" borderId="0" xfId="0" applyFont="1">
      <alignment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7" fillId="0" borderId="1" xfId="0" applyFont="1" applyBorder="1">
      <alignment vertical="center"/>
    </xf>
    <xf numFmtId="0" fontId="6" fillId="0" borderId="0" xfId="0" applyFont="1" applyAlignment="1">
      <alignment horizontal="center" vertical="center"/>
    </xf>
    <xf numFmtId="0" fontId="5" fillId="0" borderId="0" xfId="0" applyFont="1">
      <alignment vertical="center"/>
    </xf>
    <xf numFmtId="0" fontId="8" fillId="0" borderId="2" xfId="0" applyFont="1" applyBorder="1" applyAlignment="1" applyProtection="1">
      <alignment horizontal="centerContinuous" vertical="center" wrapText="1"/>
      <protection locked="0"/>
    </xf>
    <xf numFmtId="0" fontId="8" fillId="0" borderId="3" xfId="0" applyFont="1" applyBorder="1" applyAlignment="1" applyProtection="1">
      <alignment horizontal="centerContinuous" vertical="center" wrapText="1"/>
      <protection locked="0"/>
    </xf>
    <xf numFmtId="0" fontId="9" fillId="0" borderId="2" xfId="0" applyFont="1" applyBorder="1" applyAlignment="1" applyProtection="1">
      <alignment horizontal="center" vertical="center" wrapText="1"/>
      <protection locked="0"/>
    </xf>
    <xf numFmtId="0" fontId="9" fillId="0" borderId="3" xfId="0" applyFont="1" applyBorder="1" applyAlignment="1" applyProtection="1">
      <alignment horizontal="center" vertical="center" wrapText="1"/>
      <protection locked="0"/>
    </xf>
    <xf numFmtId="0" fontId="10" fillId="0" borderId="2" xfId="0" applyFont="1" applyBorder="1" applyAlignment="1">
      <alignment horizontal="center" vertical="center"/>
    </xf>
    <xf numFmtId="0" fontId="9" fillId="0" borderId="3" xfId="0" applyFont="1" applyBorder="1" applyAlignment="1" applyProtection="1">
      <alignment horizontal="centerContinuous" vertical="center" wrapText="1"/>
      <protection locked="0"/>
    </xf>
    <xf numFmtId="0" fontId="9" fillId="0" borderId="1" xfId="0" applyFont="1" applyBorder="1" applyAlignment="1" applyProtection="1">
      <alignment horizontal="center" vertical="center" wrapText="1"/>
      <protection locked="0"/>
    </xf>
    <xf numFmtId="0" fontId="11" fillId="0" borderId="0" xfId="0" applyFont="1" applyAlignment="1">
      <alignment horizontal="center" vertical="center" wrapText="1"/>
    </xf>
    <xf numFmtId="0" fontId="9" fillId="0" borderId="4" xfId="0" applyFont="1" applyBorder="1" applyAlignment="1" applyProtection="1">
      <alignment horizontal="center" vertical="center" wrapText="1"/>
      <protection locked="0"/>
    </xf>
    <xf numFmtId="0" fontId="9" fillId="0" borderId="1" xfId="0" applyFont="1" applyBorder="1" applyAlignment="1">
      <alignment horizontal="center" vertical="center" wrapText="1"/>
    </xf>
    <xf numFmtId="0" fontId="9" fillId="0" borderId="0" xfId="0" applyFont="1" applyAlignment="1">
      <alignment horizontal="center" vertical="center" wrapText="1"/>
    </xf>
    <xf numFmtId="176" fontId="12" fillId="0" borderId="5" xfId="0" applyNumberFormat="1" applyFont="1" applyBorder="1" applyAlignment="1">
      <alignment horizontal="center" vertical="center" wrapText="1"/>
    </xf>
    <xf numFmtId="0" fontId="12" fillId="0" borderId="5" xfId="0" applyFont="1" applyBorder="1" applyAlignment="1" applyProtection="1">
      <alignment horizontal="center" vertical="center" wrapText="1"/>
      <protection locked="0"/>
    </xf>
    <xf numFmtId="0" fontId="12" fillId="0" borderId="1" xfId="0" applyFont="1" applyBorder="1" applyAlignment="1" applyProtection="1">
      <alignment horizontal="center" vertical="center" wrapText="1"/>
      <protection locked="0"/>
    </xf>
    <xf numFmtId="0" fontId="12" fillId="0" borderId="1" xfId="6" applyFont="1" applyBorder="1" applyAlignment="1">
      <alignment horizontal="center" vertical="center" wrapText="1"/>
    </xf>
    <xf numFmtId="176" fontId="12" fillId="0" borderId="5" xfId="0" applyNumberFormat="1" applyFont="1" applyBorder="1" applyAlignment="1" applyProtection="1">
      <alignment horizontal="center" vertical="center" wrapText="1"/>
      <protection locked="0"/>
    </xf>
    <xf numFmtId="0" fontId="8" fillId="0" borderId="6" xfId="0" applyFont="1" applyBorder="1" applyAlignment="1" applyProtection="1">
      <alignment horizontal="centerContinuous" vertical="center" wrapText="1"/>
      <protection locked="0"/>
    </xf>
    <xf numFmtId="0" fontId="12" fillId="0" borderId="3" xfId="0" applyFont="1" applyBorder="1" applyAlignment="1">
      <alignment horizontal="centerContinuous" vertical="center" wrapText="1"/>
    </xf>
    <xf numFmtId="0" fontId="12" fillId="0" borderId="6" xfId="0" applyFont="1" applyBorder="1" applyAlignment="1">
      <alignment horizontal="centerContinuous" vertical="center" wrapText="1"/>
    </xf>
    <xf numFmtId="177" fontId="9" fillId="0" borderId="3" xfId="0" applyNumberFormat="1" applyFont="1" applyBorder="1" applyAlignment="1" applyProtection="1">
      <alignment horizontal="left" vertical="center" wrapText="1"/>
      <protection locked="0"/>
    </xf>
    <xf numFmtId="14" fontId="9" fillId="0" borderId="1" xfId="0" applyNumberFormat="1" applyFont="1" applyBorder="1" applyAlignment="1" applyProtection="1">
      <alignment horizontal="centerContinuous" vertical="center" wrapText="1"/>
      <protection locked="0"/>
    </xf>
    <xf numFmtId="0" fontId="9" fillId="0" borderId="4" xfId="0" applyFont="1" applyBorder="1" applyAlignment="1">
      <alignment horizontal="center" vertical="center" wrapText="1"/>
    </xf>
    <xf numFmtId="0" fontId="13" fillId="3" borderId="1" xfId="0" applyFont="1" applyFill="1" applyBorder="1" applyAlignment="1">
      <alignment horizontal="center" vertical="center" wrapText="1"/>
    </xf>
    <xf numFmtId="176" fontId="12" fillId="0" borderId="1" xfId="0" applyNumberFormat="1" applyFont="1" applyBorder="1" applyAlignment="1" applyProtection="1">
      <alignment horizontal="center" vertical="center" wrapText="1"/>
      <protection locked="0"/>
    </xf>
    <xf numFmtId="0" fontId="12" fillId="0" borderId="0" xfId="0" applyFont="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0" fontId="12" fillId="0" borderId="0" xfId="0" applyFont="1" applyAlignment="1">
      <alignment horizontal="center" vertical="center" wrapText="1"/>
    </xf>
    <xf numFmtId="178" fontId="9" fillId="0" borderId="0" xfId="0" applyNumberFormat="1" applyFont="1" applyAlignment="1" applyProtection="1">
      <alignment horizontal="center" vertical="center" wrapText="1"/>
      <protection locked="0"/>
    </xf>
    <xf numFmtId="9" fontId="9" fillId="0" borderId="0" xfId="1" applyFont="1" applyAlignment="1" applyProtection="1">
      <alignment horizontal="center" vertical="center" wrapText="1"/>
      <protection locked="0"/>
    </xf>
    <xf numFmtId="0" fontId="15" fillId="0" borderId="2" xfId="0" applyFont="1" applyBorder="1">
      <alignment vertical="center"/>
    </xf>
    <xf numFmtId="0" fontId="15" fillId="0" borderId="6" xfId="0" applyFont="1" applyBorder="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177" fontId="17" fillId="0" borderId="0" xfId="0" applyNumberFormat="1" applyFont="1">
      <alignment vertical="center"/>
    </xf>
    <xf numFmtId="0" fontId="18" fillId="0" borderId="0" xfId="0" applyFont="1">
      <alignment vertical="center"/>
    </xf>
    <xf numFmtId="0" fontId="15" fillId="0" borderId="1" xfId="0" applyFont="1" applyBorder="1">
      <alignment vertical="center"/>
    </xf>
    <xf numFmtId="0" fontId="17" fillId="0" borderId="1" xfId="0" applyFont="1" applyBorder="1">
      <alignment vertical="center"/>
    </xf>
    <xf numFmtId="0" fontId="19" fillId="6" borderId="2" xfId="11" applyFont="1" applyFill="1" applyBorder="1" applyAlignment="1">
      <alignment horizontal="left" vertical="center"/>
    </xf>
    <xf numFmtId="0" fontId="19" fillId="6" borderId="2" xfId="11" applyFont="1" applyFill="1" applyBorder="1" applyAlignment="1">
      <alignment horizontal="left" vertical="top"/>
    </xf>
    <xf numFmtId="0" fontId="20" fillId="0" borderId="2" xfId="11" applyFont="1" applyBorder="1" applyAlignment="1">
      <alignment horizontal="left" vertical="center"/>
    </xf>
    <xf numFmtId="0" fontId="20" fillId="0" borderId="2" xfId="11" applyFont="1" applyBorder="1" applyAlignment="1">
      <alignment horizontal="left" vertical="top"/>
    </xf>
    <xf numFmtId="0" fontId="21" fillId="0" borderId="1" xfId="11" applyFont="1" applyBorder="1" applyAlignment="1">
      <alignment horizontal="left" vertical="center"/>
    </xf>
    <xf numFmtId="0" fontId="0" fillId="0" borderId="4" xfId="0" applyBorder="1">
      <alignment vertical="center"/>
    </xf>
    <xf numFmtId="0" fontId="22" fillId="0" borderId="0" xfId="0" applyFont="1">
      <alignment vertical="center"/>
    </xf>
    <xf numFmtId="0" fontId="23" fillId="0" borderId="0" xfId="0" applyFont="1">
      <alignment vertical="center"/>
    </xf>
    <xf numFmtId="0" fontId="5" fillId="0" borderId="0" xfId="0" applyFont="1" applyAlignment="1">
      <alignment horizontal="center" vertical="center"/>
    </xf>
    <xf numFmtId="0" fontId="24" fillId="0" borderId="5" xfId="0" applyFont="1" applyBorder="1" applyAlignment="1">
      <alignment horizontal="center" vertical="center"/>
    </xf>
    <xf numFmtId="0" fontId="10" fillId="0" borderId="3" xfId="0" applyFont="1" applyBorder="1" applyAlignment="1">
      <alignment horizontal="center" vertical="center"/>
    </xf>
    <xf numFmtId="0" fontId="5" fillId="0" borderId="1" xfId="0" applyFont="1" applyBorder="1" applyAlignment="1">
      <alignment horizontal="center" vertical="center"/>
    </xf>
    <xf numFmtId="0" fontId="5" fillId="0" borderId="4" xfId="0" applyFont="1" applyBorder="1" applyAlignment="1">
      <alignment horizontal="center" vertical="center"/>
    </xf>
    <xf numFmtId="0" fontId="25" fillId="0" borderId="1" xfId="0" applyFont="1" applyBorder="1" applyAlignment="1">
      <alignment horizontal="center" vertical="center"/>
    </xf>
    <xf numFmtId="176" fontId="22" fillId="0" borderId="1" xfId="0" applyNumberFormat="1" applyFont="1" applyBorder="1" applyAlignment="1">
      <alignment horizontal="center" vertical="center"/>
    </xf>
    <xf numFmtId="0" fontId="22" fillId="0" borderId="5" xfId="0" applyFont="1" applyBorder="1" applyAlignment="1" applyProtection="1">
      <alignment horizontal="center" vertical="center"/>
      <protection locked="0"/>
    </xf>
    <xf numFmtId="0" fontId="22" fillId="0" borderId="1" xfId="0" applyFont="1" applyBorder="1" applyAlignment="1" applyProtection="1">
      <alignment horizontal="center" vertical="center"/>
      <protection locked="0"/>
    </xf>
    <xf numFmtId="0" fontId="26" fillId="0" borderId="1" xfId="6" applyFont="1" applyBorder="1" applyAlignment="1">
      <alignment horizontal="center" vertical="center"/>
    </xf>
    <xf numFmtId="177" fontId="10" fillId="7" borderId="2" xfId="0" applyNumberFormat="1" applyFont="1" applyFill="1" applyBorder="1" applyAlignment="1">
      <alignment horizontal="center" vertical="center"/>
    </xf>
    <xf numFmtId="0" fontId="10" fillId="0" borderId="0" xfId="0" applyFont="1" applyAlignment="1">
      <alignment horizontal="center" vertical="center"/>
    </xf>
    <xf numFmtId="0" fontId="23" fillId="7" borderId="1" xfId="0" applyFont="1" applyFill="1" applyBorder="1" applyAlignment="1">
      <alignment horizontal="center" vertical="center"/>
    </xf>
    <xf numFmtId="0" fontId="23" fillId="0" borderId="1" xfId="0" applyFont="1" applyBorder="1" applyAlignment="1">
      <alignment horizontal="center" vertical="center"/>
    </xf>
    <xf numFmtId="0" fontId="22" fillId="0" borderId="1" xfId="0" applyFont="1" applyBorder="1" applyAlignment="1">
      <alignment horizontal="center" vertical="center"/>
    </xf>
    <xf numFmtId="0" fontId="23" fillId="0" borderId="0" xfId="0" applyFont="1" applyAlignment="1">
      <alignment horizontal="center" vertical="center"/>
    </xf>
    <xf numFmtId="0" fontId="10" fillId="0" borderId="0" xfId="0" applyFont="1">
      <alignment vertical="center"/>
    </xf>
    <xf numFmtId="0" fontId="27" fillId="0" borderId="0" xfId="0" applyFont="1">
      <alignment vertical="center"/>
    </xf>
    <xf numFmtId="178" fontId="10" fillId="0" borderId="0" xfId="0" applyNumberFormat="1" applyFont="1" applyAlignment="1">
      <alignment horizontal="center" vertical="center"/>
    </xf>
    <xf numFmtId="9" fontId="10" fillId="0" borderId="0" xfId="1" applyFont="1" applyAlignment="1">
      <alignment horizontal="center" vertical="center"/>
    </xf>
    <xf numFmtId="0" fontId="0" fillId="0" borderId="0" xfId="0" applyAlignment="1">
      <alignment horizontal="left" vertical="center"/>
    </xf>
    <xf numFmtId="179" fontId="0" fillId="0" borderId="0" xfId="0" applyNumberFormat="1">
      <alignment vertical="center"/>
    </xf>
    <xf numFmtId="0" fontId="0" fillId="0" borderId="1" xfId="0" applyBorder="1" applyAlignment="1">
      <alignment horizontal="left" vertical="center"/>
    </xf>
    <xf numFmtId="179" fontId="0" fillId="0" borderId="1" xfId="0" applyNumberFormat="1" applyBorder="1" applyAlignment="1">
      <alignment horizontal="center" vertical="center"/>
    </xf>
    <xf numFmtId="0" fontId="6" fillId="0" borderId="0" xfId="0" applyFont="1" applyAlignment="1">
      <alignment horizontal="left" vertical="center"/>
    </xf>
    <xf numFmtId="179" fontId="6" fillId="0" borderId="0" xfId="0" applyNumberFormat="1" applyFont="1">
      <alignment vertical="center"/>
    </xf>
    <xf numFmtId="0" fontId="24" fillId="0" borderId="1" xfId="0" applyFont="1" applyBorder="1" applyAlignment="1">
      <alignment horizontal="centerContinuous" vertical="center"/>
    </xf>
    <xf numFmtId="0" fontId="5" fillId="0" borderId="2" xfId="0" applyFont="1" applyBorder="1" applyAlignment="1">
      <alignment horizontal="center" vertical="center"/>
    </xf>
    <xf numFmtId="0" fontId="10" fillId="0" borderId="3" xfId="0" applyFont="1" applyBorder="1">
      <alignment vertical="center"/>
    </xf>
    <xf numFmtId="0" fontId="10" fillId="0" borderId="6" xfId="0" applyFont="1" applyBorder="1">
      <alignment vertical="center"/>
    </xf>
    <xf numFmtId="0" fontId="5" fillId="0" borderId="3" xfId="0" applyFont="1" applyBorder="1" applyAlignment="1">
      <alignment horizontal="center" vertical="center"/>
    </xf>
    <xf numFmtId="0" fontId="28" fillId="0" borderId="0" xfId="0" applyFont="1" applyAlignment="1">
      <alignment horizontal="center" vertical="center"/>
    </xf>
    <xf numFmtId="176" fontId="5" fillId="0" borderId="1" xfId="0" applyNumberFormat="1" applyFont="1" applyBorder="1" applyAlignment="1">
      <alignment horizontal="center" vertical="center"/>
    </xf>
    <xf numFmtId="0" fontId="29" fillId="0" borderId="1" xfId="0" applyFont="1" applyBorder="1" applyAlignment="1">
      <alignment horizontal="center"/>
    </xf>
    <xf numFmtId="0" fontId="5" fillId="0" borderId="1" xfId="0" applyFont="1" applyBorder="1" applyAlignment="1">
      <alignment horizontal="left" vertical="center"/>
    </xf>
    <xf numFmtId="176" fontId="5" fillId="0" borderId="5" xfId="0" applyNumberFormat="1" applyFont="1" applyBorder="1" applyAlignment="1">
      <alignment horizontal="center" vertical="center"/>
    </xf>
    <xf numFmtId="0" fontId="29" fillId="0" borderId="5" xfId="0" applyFont="1" applyBorder="1" applyAlignment="1">
      <alignment horizontal="center"/>
    </xf>
    <xf numFmtId="0" fontId="5" fillId="0" borderId="5" xfId="0" applyFont="1" applyBorder="1" applyAlignment="1">
      <alignment horizontal="center" vertical="center"/>
    </xf>
    <xf numFmtId="0" fontId="5" fillId="0" borderId="5" xfId="0" applyFont="1" applyBorder="1" applyAlignment="1">
      <alignment horizontal="left" vertical="center"/>
    </xf>
    <xf numFmtId="0" fontId="5" fillId="0" borderId="4" xfId="0" applyFont="1" applyBorder="1" applyAlignment="1">
      <alignment horizontal="left" vertical="center"/>
    </xf>
    <xf numFmtId="0" fontId="24" fillId="0" borderId="5" xfId="0" applyFont="1" applyBorder="1" applyAlignment="1">
      <alignment horizontal="centerContinuous" vertical="center"/>
    </xf>
    <xf numFmtId="0" fontId="5" fillId="0" borderId="2" xfId="0" applyFont="1" applyBorder="1" applyAlignment="1">
      <alignment horizontal="centerContinuous" vertical="center"/>
    </xf>
    <xf numFmtId="0" fontId="5" fillId="0" borderId="3" xfId="0" applyFont="1" applyBorder="1" applyAlignment="1">
      <alignment horizontal="centerContinuous" vertical="center"/>
    </xf>
    <xf numFmtId="177" fontId="10" fillId="0" borderId="6" xfId="0" applyNumberFormat="1" applyFont="1" applyBorder="1" applyAlignment="1">
      <alignment horizontal="center" vertical="center"/>
    </xf>
    <xf numFmtId="0" fontId="30" fillId="0" borderId="1" xfId="0" applyFont="1" applyBorder="1" applyAlignment="1">
      <alignment horizontal="center" vertical="center" shrinkToFit="1"/>
    </xf>
    <xf numFmtId="0" fontId="5" fillId="0" borderId="5" xfId="0" applyFont="1" applyBorder="1" applyAlignment="1">
      <alignment horizontal="center" vertical="center" wrapText="1"/>
    </xf>
    <xf numFmtId="0" fontId="30" fillId="0" borderId="5" xfId="0" applyFont="1" applyBorder="1" applyAlignment="1">
      <alignment horizontal="center" vertical="center" shrinkToFit="1"/>
    </xf>
    <xf numFmtId="0" fontId="30" fillId="0" borderId="4" xfId="0" applyFont="1" applyBorder="1" applyAlignment="1">
      <alignment horizontal="center" vertical="center" shrinkToFit="1"/>
    </xf>
    <xf numFmtId="0" fontId="5" fillId="0" borderId="1" xfId="0" applyFont="1" applyBorder="1" applyAlignment="1">
      <alignment horizontal="center" vertical="center" wrapText="1"/>
    </xf>
    <xf numFmtId="176" fontId="10" fillId="0" borderId="0" xfId="0" applyNumberFormat="1" applyFont="1">
      <alignment vertical="center"/>
    </xf>
    <xf numFmtId="0" fontId="31" fillId="0" borderId="0" xfId="0" applyFont="1" applyAlignment="1">
      <alignment horizontal="center"/>
    </xf>
    <xf numFmtId="0" fontId="5" fillId="0" borderId="0" xfId="0" applyFont="1" applyAlignment="1">
      <alignment horizontal="right" vertical="center"/>
    </xf>
    <xf numFmtId="0" fontId="10" fillId="0" borderId="0" xfId="0" applyFont="1" applyAlignment="1">
      <alignment horizontal="left" vertical="center"/>
    </xf>
    <xf numFmtId="0" fontId="32" fillId="0" borderId="0" xfId="0" applyFont="1" applyAlignment="1">
      <alignment horizontal="center" vertical="center" shrinkToFit="1"/>
    </xf>
    <xf numFmtId="0" fontId="10" fillId="0" borderId="0" xfId="0" applyFont="1" applyAlignment="1">
      <alignment horizontal="center" vertical="center" wrapText="1"/>
    </xf>
    <xf numFmtId="0" fontId="4" fillId="0" borderId="0" xfId="0" applyFont="1" applyAlignment="1">
      <alignment horizontal="left" vertical="center"/>
    </xf>
    <xf numFmtId="0" fontId="34" fillId="0" borderId="2" xfId="8" applyFont="1" applyBorder="1" applyAlignment="1">
      <alignment horizontal="center" vertical="center"/>
    </xf>
    <xf numFmtId="0" fontId="34" fillId="3" borderId="2" xfId="8" applyFont="1" applyFill="1" applyBorder="1" applyAlignment="1">
      <alignment horizontal="center" vertical="center"/>
    </xf>
    <xf numFmtId="0" fontId="40" fillId="0" borderId="5" xfId="8" applyFont="1" applyBorder="1" applyAlignment="1">
      <alignment horizontal="center" vertical="center"/>
    </xf>
    <xf numFmtId="0" fontId="40" fillId="0" borderId="4" xfId="8" applyFont="1" applyBorder="1" applyAlignment="1">
      <alignment horizontal="center" vertical="center"/>
    </xf>
    <xf numFmtId="0" fontId="19" fillId="0" borderId="6" xfId="11" applyFont="1" applyBorder="1" applyAlignment="1">
      <alignment horizontal="centerContinuous" vertical="top"/>
    </xf>
    <xf numFmtId="0" fontId="41" fillId="0" borderId="6" xfId="10" applyFont="1" applyBorder="1" applyAlignment="1">
      <alignment horizontal="center" vertical="center"/>
    </xf>
    <xf numFmtId="0" fontId="41" fillId="0" borderId="1" xfId="10" applyFont="1" applyBorder="1" applyAlignment="1">
      <alignment horizontal="center" vertical="center"/>
    </xf>
    <xf numFmtId="0" fontId="19" fillId="3" borderId="2" xfId="11" applyFont="1" applyFill="1" applyBorder="1" applyAlignment="1">
      <alignment horizontal="left" vertical="center"/>
    </xf>
    <xf numFmtId="0" fontId="19" fillId="3" borderId="2" xfId="11" applyFont="1" applyFill="1" applyBorder="1" applyAlignment="1">
      <alignment horizontal="left" vertical="top"/>
    </xf>
    <xf numFmtId="0" fontId="41" fillId="6" borderId="1" xfId="10" applyFont="1" applyFill="1" applyBorder="1" applyAlignment="1">
      <alignment horizontal="center" vertical="center"/>
    </xf>
    <xf numFmtId="0" fontId="19" fillId="0" borderId="2" xfId="11" applyFont="1" applyBorder="1" applyAlignment="1">
      <alignment horizontal="left" vertical="top"/>
    </xf>
    <xf numFmtId="0" fontId="19" fillId="0" borderId="10" xfId="11" applyFont="1" applyBorder="1" applyAlignment="1">
      <alignment horizontal="left" vertical="top"/>
    </xf>
    <xf numFmtId="0" fontId="19" fillId="0" borderId="11" xfId="11" applyFont="1" applyBorder="1" applyAlignment="1">
      <alignment horizontal="centerContinuous" vertical="top"/>
    </xf>
    <xf numFmtId="0" fontId="19" fillId="0" borderId="6" xfId="0" applyFont="1" applyBorder="1">
      <alignment vertical="center"/>
    </xf>
    <xf numFmtId="0" fontId="19" fillId="0" borderId="1" xfId="0" applyFont="1" applyBorder="1">
      <alignment vertical="center"/>
    </xf>
    <xf numFmtId="0" fontId="42" fillId="0" borderId="1" xfId="0" applyFont="1" applyBorder="1">
      <alignment vertical="center"/>
    </xf>
    <xf numFmtId="0" fontId="24" fillId="11" borderId="1" xfId="8" applyFont="1" applyFill="1" applyBorder="1" applyAlignment="1">
      <alignment horizontal="center" vertical="center"/>
    </xf>
    <xf numFmtId="0" fontId="46" fillId="12" borderId="1" xfId="9" applyFont="1" applyFill="1" applyBorder="1" applyAlignment="1">
      <alignment horizontal="center" vertical="center" wrapText="1"/>
    </xf>
    <xf numFmtId="0" fontId="38" fillId="13" borderId="1" xfId="13" applyFont="1" applyFill="1" applyBorder="1" applyAlignment="1">
      <alignment horizontal="center" vertical="center"/>
    </xf>
    <xf numFmtId="0" fontId="38" fillId="13" borderId="1" xfId="5" applyFont="1" applyFill="1" applyBorder="1" applyAlignment="1">
      <alignment horizontal="center" vertical="center"/>
    </xf>
    <xf numFmtId="0" fontId="54" fillId="0" borderId="1" xfId="0" applyFont="1" applyBorder="1" applyAlignment="1">
      <alignment horizontal="center" vertical="center"/>
    </xf>
    <xf numFmtId="0" fontId="55" fillId="0" borderId="1" xfId="8" applyFont="1" applyBorder="1" applyAlignment="1">
      <alignment horizontal="left" vertical="center"/>
    </xf>
    <xf numFmtId="0" fontId="56" fillId="0" borderId="4" xfId="8" applyFont="1" applyBorder="1" applyAlignment="1">
      <alignment horizontal="center" vertical="center"/>
    </xf>
    <xf numFmtId="49" fontId="56" fillId="0" borderId="1" xfId="8" applyNumberFormat="1" applyFont="1" applyBorder="1" applyAlignment="1">
      <alignment horizontal="center" vertical="center"/>
    </xf>
    <xf numFmtId="0" fontId="56" fillId="0" borderId="1" xfId="8" applyFont="1" applyBorder="1" applyAlignment="1">
      <alignment horizontal="center" vertical="center"/>
    </xf>
    <xf numFmtId="0" fontId="56" fillId="0" borderId="1" xfId="8" applyFont="1" applyBorder="1" applyAlignment="1">
      <alignment horizontal="center" vertical="center" wrapText="1"/>
    </xf>
    <xf numFmtId="0" fontId="58" fillId="0" borderId="1" xfId="10" applyFont="1" applyBorder="1" applyAlignment="1">
      <alignment horizontal="center" vertical="center"/>
    </xf>
    <xf numFmtId="180" fontId="58" fillId="0" borderId="1" xfId="10" applyNumberFormat="1" applyFont="1" applyBorder="1" applyAlignment="1">
      <alignment horizontal="center" vertical="center"/>
    </xf>
    <xf numFmtId="0" fontId="59" fillId="0" borderId="5" xfId="10" applyFont="1" applyBorder="1" applyAlignment="1">
      <alignment horizontal="center" vertical="center" wrapText="1"/>
    </xf>
    <xf numFmtId="0" fontId="16" fillId="0" borderId="1" xfId="8" applyFont="1" applyBorder="1" applyAlignment="1">
      <alignment horizontal="left" vertical="center" wrapText="1"/>
    </xf>
    <xf numFmtId="0" fontId="59" fillId="0" borderId="1" xfId="0" applyFont="1" applyBorder="1" applyAlignment="1">
      <alignment horizontal="left" vertical="center"/>
    </xf>
    <xf numFmtId="0" fontId="4" fillId="0" borderId="1" xfId="0" applyFont="1" applyBorder="1" applyAlignment="1">
      <alignment horizontal="center" vertical="center"/>
    </xf>
    <xf numFmtId="0" fontId="4" fillId="0" borderId="1" xfId="0" applyFont="1" applyBorder="1">
      <alignment vertical="center"/>
    </xf>
    <xf numFmtId="0" fontId="19" fillId="0" borderId="1" xfId="0" applyFont="1" applyBorder="1" applyAlignment="1">
      <alignment horizontal="center" vertical="center"/>
    </xf>
    <xf numFmtId="0" fontId="58" fillId="0" borderId="1" xfId="0" applyFont="1" applyBorder="1" applyAlignment="1">
      <alignment horizontal="center" vertical="center"/>
    </xf>
    <xf numFmtId="0" fontId="56" fillId="6" borderId="1" xfId="9" applyFont="1" applyFill="1" applyBorder="1" applyAlignment="1">
      <alignment horizontal="center" vertical="top" wrapText="1"/>
    </xf>
    <xf numFmtId="0" fontId="24" fillId="11" borderId="2" xfId="8" applyFont="1" applyFill="1" applyBorder="1" applyAlignment="1">
      <alignment horizontal="center" vertical="center"/>
    </xf>
    <xf numFmtId="0" fontId="38" fillId="13" borderId="1" xfId="7" applyFont="1" applyFill="1" applyBorder="1" applyAlignment="1">
      <alignment horizontal="center" vertical="center"/>
    </xf>
    <xf numFmtId="0" fontId="38" fillId="13" borderId="2" xfId="7" applyFont="1" applyFill="1" applyBorder="1" applyAlignment="1">
      <alignment horizontal="center" vertical="center"/>
    </xf>
    <xf numFmtId="0" fontId="15" fillId="0" borderId="1" xfId="0" applyFont="1" applyBorder="1" applyAlignment="1">
      <alignment vertical="center" wrapText="1"/>
    </xf>
    <xf numFmtId="0" fontId="62" fillId="16" borderId="1" xfId="2" applyFont="1" applyBorder="1" applyAlignment="1">
      <alignment horizontal="left" vertical="center" wrapText="1"/>
    </xf>
    <xf numFmtId="181" fontId="35" fillId="0" borderId="4" xfId="0" applyNumberFormat="1" applyFont="1" applyBorder="1" applyAlignment="1">
      <alignment horizontal="center" vertical="center"/>
    </xf>
    <xf numFmtId="0" fontId="35" fillId="0" borderId="4" xfId="0" applyFont="1" applyBorder="1" applyAlignment="1">
      <alignment horizontal="center" vertical="center"/>
    </xf>
    <xf numFmtId="0" fontId="63" fillId="0" borderId="4" xfId="8" applyFont="1" applyBorder="1" applyAlignment="1">
      <alignment horizontal="center" vertical="center"/>
    </xf>
    <xf numFmtId="0" fontId="35" fillId="0" borderId="1" xfId="0" applyFont="1" applyBorder="1" applyAlignment="1">
      <alignment horizontal="center" vertical="center"/>
    </xf>
    <xf numFmtId="0" fontId="63" fillId="0" borderId="1" xfId="8" applyFont="1" applyBorder="1" applyAlignment="1">
      <alignment horizontal="center" vertical="center"/>
    </xf>
    <xf numFmtId="0" fontId="64" fillId="0" borderId="0" xfId="0" applyFont="1">
      <alignment vertical="center"/>
    </xf>
    <xf numFmtId="0" fontId="65" fillId="17" borderId="1" xfId="4" applyFont="1" applyBorder="1" applyAlignment="1">
      <alignment horizontal="left" vertical="center" wrapText="1"/>
    </xf>
    <xf numFmtId="49" fontId="80" fillId="19" borderId="1" xfId="16" applyNumberFormat="1" applyFont="1" applyFill="1" applyBorder="1" applyAlignment="1">
      <alignment horizontal="left" vertical="center"/>
    </xf>
    <xf numFmtId="2" fontId="80" fillId="19" borderId="1" xfId="16" applyNumberFormat="1" applyFont="1" applyFill="1" applyBorder="1" applyAlignment="1">
      <alignment horizontal="left" vertical="center"/>
    </xf>
    <xf numFmtId="49" fontId="80" fillId="20" borderId="1" xfId="16" applyNumberFormat="1" applyFont="1" applyFill="1" applyBorder="1" applyAlignment="1">
      <alignment horizontal="left" vertical="center"/>
    </xf>
    <xf numFmtId="49" fontId="80" fillId="21" borderId="1" xfId="16" applyNumberFormat="1" applyFont="1" applyFill="1" applyBorder="1" applyAlignment="1">
      <alignment horizontal="left" vertical="center"/>
    </xf>
    <xf numFmtId="49" fontId="80" fillId="22" borderId="1" xfId="16" applyNumberFormat="1" applyFont="1" applyFill="1" applyBorder="1" applyAlignment="1">
      <alignment horizontal="left" vertical="center"/>
    </xf>
    <xf numFmtId="2" fontId="80" fillId="22" borderId="1" xfId="16" applyNumberFormat="1" applyFont="1" applyFill="1" applyBorder="1" applyAlignment="1">
      <alignment horizontal="left" vertical="center"/>
    </xf>
    <xf numFmtId="49" fontId="80" fillId="23" borderId="1" xfId="16" applyNumberFormat="1" applyFont="1" applyFill="1" applyBorder="1" applyAlignment="1">
      <alignment horizontal="left" vertical="center"/>
    </xf>
    <xf numFmtId="2" fontId="80" fillId="24" borderId="1" xfId="16" applyNumberFormat="1" applyFont="1" applyFill="1" applyBorder="1" applyAlignment="1">
      <alignment horizontal="left" vertical="center"/>
    </xf>
    <xf numFmtId="14" fontId="80" fillId="24" borderId="1" xfId="16" applyNumberFormat="1" applyFont="1" applyFill="1" applyBorder="1" applyAlignment="1">
      <alignment horizontal="left" vertical="center"/>
    </xf>
    <xf numFmtId="49" fontId="80" fillId="24" borderId="1" xfId="16" applyNumberFormat="1" applyFont="1" applyFill="1" applyBorder="1" applyAlignment="1">
      <alignment horizontal="left" vertical="center"/>
    </xf>
    <xf numFmtId="1" fontId="80" fillId="24" borderId="1" xfId="16" applyNumberFormat="1" applyFont="1" applyFill="1" applyBorder="1" applyAlignment="1">
      <alignment horizontal="left" vertical="center"/>
    </xf>
    <xf numFmtId="0" fontId="70" fillId="0" borderId="0" xfId="6">
      <alignment vertical="center"/>
    </xf>
    <xf numFmtId="49" fontId="80" fillId="3" borderId="1" xfId="16" applyNumberFormat="1" applyFont="1" applyFill="1" applyBorder="1" applyAlignment="1">
      <alignment horizontal="left" vertical="center"/>
    </xf>
    <xf numFmtId="49" fontId="80" fillId="3" borderId="16" xfId="16" applyNumberFormat="1" applyFont="1" applyFill="1" applyBorder="1" applyAlignment="1">
      <alignment horizontal="left" vertical="center"/>
    </xf>
    <xf numFmtId="49" fontId="82" fillId="3" borderId="16" xfId="16" applyNumberFormat="1" applyFont="1" applyFill="1" applyBorder="1" applyAlignment="1">
      <alignment horizontal="left" vertical="center"/>
    </xf>
    <xf numFmtId="49" fontId="83" fillId="0" borderId="0" xfId="16" applyNumberFormat="1" applyFont="1" applyProtection="1">
      <protection locked="0"/>
    </xf>
    <xf numFmtId="0" fontId="70" fillId="0" borderId="0" xfId="6" applyAlignment="1">
      <alignment horizontal="fill" vertical="center"/>
    </xf>
    <xf numFmtId="49" fontId="83" fillId="0" borderId="0" xfId="16" applyNumberFormat="1" applyFont="1" applyAlignment="1" applyProtection="1">
      <alignment horizontal="fill" wrapText="1"/>
      <protection locked="0"/>
    </xf>
    <xf numFmtId="2" fontId="83" fillId="0" borderId="0" xfId="16" applyNumberFormat="1" applyFont="1" applyProtection="1">
      <protection locked="0"/>
    </xf>
    <xf numFmtId="49" fontId="83" fillId="0" borderId="0" xfId="16" applyNumberFormat="1" applyFont="1" applyAlignment="1" applyProtection="1">
      <alignment horizontal="fill"/>
      <protection locked="0"/>
    </xf>
    <xf numFmtId="49" fontId="84" fillId="0" borderId="0" xfId="16" applyNumberFormat="1" applyFont="1" applyAlignment="1" applyProtection="1">
      <alignment horizontal="fill"/>
      <protection locked="0"/>
    </xf>
    <xf numFmtId="0" fontId="79" fillId="0" borderId="0" xfId="16" applyProtection="1">
      <protection locked="0"/>
    </xf>
    <xf numFmtId="49" fontId="83" fillId="0" borderId="0" xfId="16" applyNumberFormat="1" applyFont="1" applyAlignment="1" applyProtection="1">
      <alignment wrapText="1"/>
      <protection locked="0"/>
    </xf>
    <xf numFmtId="182" fontId="83" fillId="25" borderId="18" xfId="6" applyNumberFormat="1" applyFont="1" applyFill="1" applyBorder="1" applyAlignment="1" applyProtection="1">
      <protection locked="0"/>
    </xf>
    <xf numFmtId="1" fontId="83" fillId="0" borderId="0" xfId="16" applyNumberFormat="1" applyFont="1" applyProtection="1">
      <protection locked="0"/>
    </xf>
    <xf numFmtId="49" fontId="83" fillId="9" borderId="0" xfId="16" applyNumberFormat="1" applyFont="1" applyFill="1" applyAlignment="1" applyProtection="1">
      <alignment horizontal="fill"/>
      <protection locked="0"/>
    </xf>
    <xf numFmtId="49" fontId="83" fillId="26" borderId="0" xfId="16" applyNumberFormat="1" applyFont="1" applyFill="1" applyAlignment="1" applyProtection="1">
      <alignment horizontal="fill"/>
      <protection locked="0"/>
    </xf>
    <xf numFmtId="0" fontId="2" fillId="26" borderId="0" xfId="8" applyFont="1" applyFill="1" applyAlignment="1">
      <alignment horizontal="center" vertical="center"/>
    </xf>
    <xf numFmtId="0" fontId="3" fillId="0" borderId="0" xfId="0" applyFont="1">
      <alignment vertical="center"/>
    </xf>
    <xf numFmtId="0" fontId="0" fillId="0" borderId="0" xfId="0" applyAlignment="1"/>
    <xf numFmtId="0" fontId="66" fillId="18" borderId="1" xfId="3" applyFont="1" applyBorder="1" applyAlignment="1">
      <alignment horizontal="center" vertical="center" wrapText="1"/>
    </xf>
    <xf numFmtId="0" fontId="66" fillId="18" borderId="1" xfId="3" applyNumberFormat="1" applyFont="1" applyBorder="1" applyAlignment="1">
      <alignment horizontal="center" vertical="center" wrapText="1"/>
    </xf>
    <xf numFmtId="0" fontId="65" fillId="17" borderId="1" xfId="4" applyFont="1" applyBorder="1" applyAlignment="1">
      <alignment horizontal="center" vertical="center" wrapText="1"/>
    </xf>
    <xf numFmtId="0" fontId="65" fillId="17" borderId="1" xfId="4" applyNumberFormat="1" applyFont="1" applyBorder="1" applyAlignment="1">
      <alignment horizontal="center" vertical="center" wrapText="1"/>
    </xf>
    <xf numFmtId="0" fontId="62" fillId="16" borderId="1" xfId="2" applyFont="1" applyBorder="1" applyAlignment="1">
      <alignment horizontal="center" vertical="center" wrapText="1"/>
    </xf>
    <xf numFmtId="0" fontId="43" fillId="6" borderId="1" xfId="8" applyFont="1" applyFill="1" applyBorder="1" applyAlignment="1">
      <alignment horizontal="center" vertical="top"/>
    </xf>
    <xf numFmtId="0" fontId="43" fillId="6" borderId="2" xfId="8" applyFont="1" applyFill="1" applyBorder="1" applyAlignment="1">
      <alignment horizontal="center" vertical="top"/>
    </xf>
    <xf numFmtId="0" fontId="49" fillId="12" borderId="1" xfId="8" applyFont="1" applyFill="1" applyBorder="1" applyAlignment="1">
      <alignment horizontal="center" vertical="center" wrapText="1"/>
    </xf>
    <xf numFmtId="0" fontId="49" fillId="12" borderId="10" xfId="8" applyFont="1" applyFill="1" applyBorder="1" applyAlignment="1">
      <alignment horizontal="center" vertical="center" wrapText="1"/>
    </xf>
    <xf numFmtId="0" fontId="49" fillId="12" borderId="11" xfId="8" applyFont="1" applyFill="1" applyBorder="1" applyAlignment="1">
      <alignment horizontal="center" vertical="center" wrapText="1"/>
    </xf>
    <xf numFmtId="0" fontId="49" fillId="12" borderId="12" xfId="8" applyFont="1" applyFill="1" applyBorder="1" applyAlignment="1">
      <alignment horizontal="center" vertical="center" wrapText="1"/>
    </xf>
    <xf numFmtId="0" fontId="49" fillId="12" borderId="13" xfId="8" applyFont="1" applyFill="1" applyBorder="1" applyAlignment="1">
      <alignment horizontal="center" vertical="center" wrapText="1"/>
    </xf>
    <xf numFmtId="0" fontId="49" fillId="12" borderId="7" xfId="8" applyFont="1" applyFill="1" applyBorder="1" applyAlignment="1">
      <alignment horizontal="center" vertical="center" wrapText="1"/>
    </xf>
    <xf numFmtId="0" fontId="49" fillId="12" borderId="14" xfId="8" applyFont="1" applyFill="1" applyBorder="1" applyAlignment="1">
      <alignment horizontal="center" vertical="center" wrapText="1"/>
    </xf>
    <xf numFmtId="0" fontId="50" fillId="12" borderId="1" xfId="8" applyFont="1" applyFill="1" applyBorder="1" applyAlignment="1">
      <alignment horizontal="center" vertical="center" wrapText="1"/>
    </xf>
    <xf numFmtId="0" fontId="49" fillId="12" borderId="15" xfId="8" applyFont="1" applyFill="1" applyBorder="1" applyAlignment="1">
      <alignment horizontal="center" vertical="center" wrapText="1"/>
    </xf>
    <xf numFmtId="0" fontId="49" fillId="12" borderId="0" xfId="8" applyFont="1" applyFill="1" applyAlignment="1">
      <alignment horizontal="center" vertical="center" wrapText="1"/>
    </xf>
    <xf numFmtId="0" fontId="49" fillId="12" borderId="17" xfId="8" applyFont="1" applyFill="1" applyBorder="1" applyAlignment="1">
      <alignment horizontal="center" vertical="center" wrapText="1"/>
    </xf>
    <xf numFmtId="0" fontId="51" fillId="7" borderId="1" xfId="8" applyFont="1" applyFill="1" applyBorder="1" applyAlignment="1">
      <alignment horizontal="center" vertical="center" wrapText="1"/>
    </xf>
    <xf numFmtId="0" fontId="51" fillId="7" borderId="2" xfId="8" applyFont="1" applyFill="1" applyBorder="1" applyAlignment="1">
      <alignment horizontal="center" vertical="center" wrapText="1"/>
    </xf>
    <xf numFmtId="0" fontId="62" fillId="16" borderId="1" xfId="2" applyFont="1" applyBorder="1" applyAlignment="1">
      <alignment horizontal="left" vertical="center" wrapText="1"/>
    </xf>
    <xf numFmtId="0" fontId="66" fillId="18" borderId="1" xfId="3" applyFont="1" applyBorder="1" applyAlignment="1">
      <alignment horizontal="left" vertical="center" wrapText="1"/>
    </xf>
    <xf numFmtId="0" fontId="57" fillId="0" borderId="1" xfId="8" applyFont="1" applyBorder="1" applyAlignment="1">
      <alignment horizontal="center" vertical="center"/>
    </xf>
    <xf numFmtId="0" fontId="57" fillId="0" borderId="5" xfId="8" applyFont="1" applyBorder="1" applyAlignment="1">
      <alignment horizontal="center" vertical="center"/>
    </xf>
    <xf numFmtId="0" fontId="57" fillId="0" borderId="4" xfId="8" applyFont="1" applyBorder="1" applyAlignment="1">
      <alignment horizontal="center" vertical="center"/>
    </xf>
    <xf numFmtId="0" fontId="19" fillId="0" borderId="5"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 xfId="0" applyFont="1" applyBorder="1" applyAlignment="1">
      <alignment horizontal="center" vertical="center" wrapText="1"/>
    </xf>
    <xf numFmtId="0" fontId="52" fillId="11" borderId="15" xfId="8" applyFont="1" applyFill="1" applyBorder="1" applyAlignment="1">
      <alignment horizontal="left" vertical="top" wrapText="1"/>
    </xf>
    <xf numFmtId="0" fontId="52" fillId="11" borderId="0" xfId="8" applyFont="1" applyFill="1" applyAlignment="1">
      <alignment horizontal="left" vertical="top" wrapText="1"/>
    </xf>
    <xf numFmtId="0" fontId="39" fillId="0" borderId="8" xfId="8" applyFont="1" applyBorder="1" applyAlignment="1">
      <alignment horizontal="left" vertical="center" wrapText="1"/>
    </xf>
    <xf numFmtId="0" fontId="39" fillId="0" borderId="8" xfId="8" applyFont="1" applyBorder="1">
      <alignment vertical="center"/>
    </xf>
    <xf numFmtId="0" fontId="39" fillId="0" borderId="9" xfId="8" applyFont="1" applyBorder="1" applyAlignment="1">
      <alignment horizontal="left" vertical="center"/>
    </xf>
    <xf numFmtId="0" fontId="39" fillId="0" borderId="9" xfId="8" applyFont="1" applyBorder="1">
      <alignment vertical="center"/>
    </xf>
    <xf numFmtId="0" fontId="60" fillId="0" borderId="10" xfId="0" applyFont="1" applyBorder="1" applyAlignment="1">
      <alignment horizontal="left" vertical="top" wrapText="1"/>
    </xf>
    <xf numFmtId="0" fontId="60" fillId="0" borderId="15" xfId="0" applyFont="1" applyBorder="1" applyAlignment="1">
      <alignment horizontal="left" vertical="top" wrapText="1"/>
    </xf>
    <xf numFmtId="0" fontId="60" fillId="0" borderId="11" xfId="0" applyFont="1" applyBorder="1" applyAlignment="1">
      <alignment horizontal="left" vertical="top" wrapText="1"/>
    </xf>
    <xf numFmtId="0" fontId="60" fillId="0" borderId="12" xfId="0" applyFont="1" applyBorder="1" applyAlignment="1">
      <alignment horizontal="left" vertical="top" wrapText="1"/>
    </xf>
    <xf numFmtId="0" fontId="60" fillId="0" borderId="0" xfId="0" applyFont="1" applyAlignment="1">
      <alignment horizontal="left" vertical="top" wrapText="1"/>
    </xf>
    <xf numFmtId="0" fontId="60" fillId="0" borderId="13" xfId="0" applyFont="1" applyBorder="1" applyAlignment="1">
      <alignment horizontal="left" vertical="top" wrapText="1"/>
    </xf>
    <xf numFmtId="0" fontId="65" fillId="17" borderId="1" xfId="4" applyNumberFormat="1" applyFont="1" applyBorder="1" applyAlignment="1">
      <alignment horizontal="left" vertical="center" wrapText="1"/>
    </xf>
    <xf numFmtId="0" fontId="45" fillId="0" borderId="2" xfId="8" applyFont="1" applyBorder="1" applyAlignment="1">
      <alignment horizontal="center" vertical="center"/>
    </xf>
    <xf numFmtId="0" fontId="45" fillId="0" borderId="3" xfId="8" applyFont="1" applyBorder="1" applyAlignment="1">
      <alignment horizontal="center" vertical="center"/>
    </xf>
    <xf numFmtId="0" fontId="47" fillId="3" borderId="2" xfId="8" applyFont="1" applyFill="1" applyBorder="1" applyAlignment="1">
      <alignment horizontal="center" vertical="center"/>
    </xf>
    <xf numFmtId="0" fontId="47" fillId="3" borderId="3" xfId="8" applyFont="1" applyFill="1" applyBorder="1" applyAlignment="1">
      <alignment horizontal="center" vertical="center"/>
    </xf>
    <xf numFmtId="0" fontId="18" fillId="15" borderId="1" xfId="9" applyFont="1" applyFill="1" applyBorder="1" applyAlignment="1">
      <alignment horizontal="center" vertical="center" wrapText="1"/>
    </xf>
    <xf numFmtId="0" fontId="48" fillId="9" borderId="1" xfId="8" applyFont="1" applyFill="1" applyBorder="1" applyAlignment="1">
      <alignment horizontal="center" vertical="center"/>
    </xf>
    <xf numFmtId="0" fontId="47" fillId="9" borderId="1" xfId="8" applyFont="1" applyFill="1" applyBorder="1" applyAlignment="1">
      <alignment horizontal="center" vertical="center"/>
    </xf>
    <xf numFmtId="0" fontId="47" fillId="9" borderId="2" xfId="8" applyFont="1" applyFill="1" applyBorder="1" applyAlignment="1">
      <alignment horizontal="center" vertical="center"/>
    </xf>
    <xf numFmtId="0" fontId="47" fillId="9" borderId="3" xfId="8" applyFont="1" applyFill="1" applyBorder="1" applyAlignment="1">
      <alignment horizontal="center" vertical="center"/>
    </xf>
    <xf numFmtId="0" fontId="61" fillId="0" borderId="1" xfId="0" applyFont="1" applyBorder="1" applyAlignment="1">
      <alignment horizontal="center" vertical="center" wrapText="1"/>
    </xf>
    <xf numFmtId="0" fontId="34" fillId="9" borderId="2" xfId="0" applyFont="1" applyFill="1" applyBorder="1" applyAlignment="1">
      <alignment horizontal="center" vertical="center"/>
    </xf>
    <xf numFmtId="0" fontId="34" fillId="9" borderId="3" xfId="0" applyFont="1" applyFill="1" applyBorder="1" applyAlignment="1">
      <alignment horizontal="center" vertical="center"/>
    </xf>
    <xf numFmtId="0" fontId="34" fillId="7" borderId="1" xfId="0" applyFont="1" applyFill="1" applyBorder="1" applyAlignment="1">
      <alignment horizontal="center" vertical="center"/>
    </xf>
    <xf numFmtId="0" fontId="44" fillId="10" borderId="1" xfId="8" applyFont="1" applyFill="1" applyBorder="1" applyAlignment="1">
      <alignment horizontal="center" vertical="center"/>
    </xf>
    <xf numFmtId="0" fontId="44" fillId="10" borderId="2" xfId="8" applyFont="1" applyFill="1" applyBorder="1" applyAlignment="1">
      <alignment horizontal="center" vertical="center"/>
    </xf>
    <xf numFmtId="0" fontId="34" fillId="3" borderId="2" xfId="8" applyFont="1" applyFill="1" applyBorder="1" applyAlignment="1">
      <alignment horizontal="left" vertical="center"/>
    </xf>
    <xf numFmtId="0" fontId="34" fillId="3" borderId="6" xfId="8" applyFont="1" applyFill="1" applyBorder="1" applyAlignment="1">
      <alignment horizontal="center" vertical="center"/>
    </xf>
    <xf numFmtId="31" fontId="35" fillId="0" borderId="2" xfId="8" applyNumberFormat="1" applyFont="1" applyBorder="1" applyAlignment="1">
      <alignment horizontal="center" vertical="center"/>
    </xf>
    <xf numFmtId="31" fontId="35" fillId="0" borderId="3" xfId="8" applyNumberFormat="1" applyFont="1" applyBorder="1" applyAlignment="1">
      <alignment horizontal="center" vertical="center"/>
    </xf>
    <xf numFmtId="0" fontId="36" fillId="0" borderId="1" xfId="8" applyFont="1" applyBorder="1" applyAlignment="1">
      <alignment horizontal="center" vertical="center"/>
    </xf>
    <xf numFmtId="0" fontId="34" fillId="0" borderId="2" xfId="8" applyFont="1" applyBorder="1" applyAlignment="1">
      <alignment horizontal="left" vertical="center"/>
    </xf>
    <xf numFmtId="0" fontId="34" fillId="0" borderId="6" xfId="8" applyFont="1" applyBorder="1" applyAlignment="1">
      <alignment horizontal="center" vertical="center"/>
    </xf>
    <xf numFmtId="31" fontId="38" fillId="0" borderId="2" xfId="8" applyNumberFormat="1" applyFont="1" applyBorder="1" applyAlignment="1">
      <alignment horizontal="center" vertical="center"/>
    </xf>
    <xf numFmtId="31" fontId="38" fillId="0" borderId="3" xfId="8" applyNumberFormat="1" applyFont="1" applyBorder="1" applyAlignment="1">
      <alignment horizontal="center" vertical="center"/>
    </xf>
    <xf numFmtId="0" fontId="36" fillId="0" borderId="7"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14" fontId="36" fillId="0" borderId="1" xfId="8" applyNumberFormat="1" applyFont="1" applyBorder="1" applyAlignment="1">
      <alignment horizontal="center" vertical="center"/>
    </xf>
    <xf numFmtId="31" fontId="37" fillId="0" borderId="2" xfId="8" applyNumberFormat="1" applyFont="1" applyBorder="1" applyAlignment="1">
      <alignment horizontal="center" vertical="center"/>
    </xf>
    <xf numFmtId="31" fontId="37" fillId="0" borderId="3" xfId="8" applyNumberFormat="1" applyFont="1" applyBorder="1" applyAlignment="1">
      <alignment horizontal="center" vertical="center"/>
    </xf>
    <xf numFmtId="0" fontId="33" fillId="8" borderId="1" xfId="8" applyFont="1" applyFill="1" applyBorder="1" applyAlignment="1">
      <alignment horizontal="left" vertical="center"/>
    </xf>
    <xf numFmtId="0" fontId="33" fillId="8" borderId="1" xfId="8" applyFont="1" applyFill="1" applyBorder="1" applyAlignment="1">
      <alignment horizontal="center" vertical="center"/>
    </xf>
    <xf numFmtId="0" fontId="33" fillId="14" borderId="10" xfId="8" applyFont="1" applyFill="1" applyBorder="1" applyAlignment="1">
      <alignment horizontal="center" vertical="center"/>
    </xf>
    <xf numFmtId="0" fontId="33" fillId="14" borderId="15" xfId="8" applyFont="1" applyFill="1" applyBorder="1" applyAlignment="1">
      <alignment horizontal="center" vertical="center"/>
    </xf>
    <xf numFmtId="0" fontId="33" fillId="14" borderId="11" xfId="8" applyFont="1" applyFill="1" applyBorder="1" applyAlignment="1">
      <alignment horizontal="center" vertical="center"/>
    </xf>
    <xf numFmtId="0" fontId="53" fillId="6" borderId="1" xfId="8" applyFont="1" applyFill="1" applyBorder="1" applyAlignment="1">
      <alignment horizontal="center" vertical="center"/>
    </xf>
    <xf numFmtId="0" fontId="5" fillId="0" borderId="0" xfId="0" applyFont="1" applyAlignment="1">
      <alignment horizontal="right" vertical="center"/>
    </xf>
    <xf numFmtId="0" fontId="24" fillId="0" borderId="1" xfId="0" applyFont="1" applyBorder="1" applyAlignment="1">
      <alignment horizontal="center" vertical="center"/>
    </xf>
    <xf numFmtId="0" fontId="24" fillId="0" borderId="5" xfId="0" applyFont="1" applyBorder="1" applyAlignment="1">
      <alignment horizontal="center" vertical="center"/>
    </xf>
    <xf numFmtId="0" fontId="10" fillId="0" borderId="3" xfId="0" applyFont="1" applyBorder="1" applyAlignment="1">
      <alignment horizontal="center" vertical="center"/>
    </xf>
    <xf numFmtId="0" fontId="10" fillId="0" borderId="6" xfId="0" applyFont="1" applyBorder="1" applyAlignment="1">
      <alignment horizontal="center" vertical="center"/>
    </xf>
    <xf numFmtId="0" fontId="78" fillId="7" borderId="2" xfId="0" applyFont="1" applyFill="1" applyBorder="1" applyAlignment="1">
      <alignment horizontal="center" vertical="center"/>
    </xf>
    <xf numFmtId="0" fontId="10" fillId="7" borderId="3" xfId="0" applyFont="1" applyFill="1" applyBorder="1" applyAlignment="1">
      <alignment horizontal="center" vertical="center"/>
    </xf>
    <xf numFmtId="0" fontId="14" fillId="5" borderId="1" xfId="0" applyFont="1" applyFill="1" applyBorder="1" applyAlignment="1">
      <alignment horizontal="center" vertical="center"/>
    </xf>
    <xf numFmtId="177" fontId="15" fillId="0" borderId="2" xfId="0" applyNumberFormat="1" applyFont="1" applyBorder="1" applyAlignment="1">
      <alignment horizontal="center" vertical="center"/>
    </xf>
    <xf numFmtId="177" fontId="15" fillId="0" borderId="3" xfId="0" applyNumberFormat="1" applyFont="1" applyBorder="1" applyAlignment="1">
      <alignment horizontal="center" vertical="center"/>
    </xf>
    <xf numFmtId="177" fontId="6" fillId="0" borderId="3" xfId="0" applyNumberFormat="1" applyFont="1" applyBorder="1" applyAlignment="1">
      <alignment horizontal="center" vertical="center"/>
    </xf>
    <xf numFmtId="177" fontId="6" fillId="0" borderId="6" xfId="0" applyNumberFormat="1" applyFont="1" applyBorder="1" applyAlignment="1">
      <alignment horizontal="center" vertical="center"/>
    </xf>
  </cellXfs>
  <cellStyles count="17">
    <cellStyle name="Normal" xfId="16" xr:uid="{C7F0CAD9-D66E-4E90-ABF3-DB7AC845876C}"/>
    <cellStyle name="百分比" xfId="1" builtinId="5"/>
    <cellStyle name="差" xfId="3" builtinId="27"/>
    <cellStyle name="常规" xfId="0" builtinId="0"/>
    <cellStyle name="常规 10" xfId="5" xr:uid="{00000000-0005-0000-0000-000003000000}"/>
    <cellStyle name="常规 101" xfId="6" xr:uid="{00000000-0005-0000-0000-000004000000}"/>
    <cellStyle name="常规 11" xfId="7" xr:uid="{00000000-0005-0000-0000-000005000000}"/>
    <cellStyle name="常规 2" xfId="8" xr:uid="{00000000-0005-0000-0000-000006000000}"/>
    <cellStyle name="常规 2 2" xfId="9" xr:uid="{00000000-0005-0000-0000-000007000000}"/>
    <cellStyle name="常规 2 7" xfId="10" xr:uid="{00000000-0005-0000-0000-000008000000}"/>
    <cellStyle name="常规 3" xfId="11" xr:uid="{00000000-0005-0000-0000-000009000000}"/>
    <cellStyle name="常规 58" xfId="12" xr:uid="{00000000-0005-0000-0000-00000A000000}"/>
    <cellStyle name="常规 9" xfId="13" xr:uid="{00000000-0005-0000-0000-00000B000000}"/>
    <cellStyle name="好" xfId="2" builtinId="26"/>
    <cellStyle name="警告文本 3" xfId="14" xr:uid="{00000000-0005-0000-0000-00000D000000}"/>
    <cellStyle name="警告文本 4" xfId="15" xr:uid="{00000000-0005-0000-0000-00000E000000}"/>
    <cellStyle name="适中" xfId="4" builtinId="28"/>
  </cellStyles>
  <dxfs count="297">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ont>
        <i val="0"/>
        <sz val="11"/>
        <color indexed="8"/>
        <name val="Calibri"/>
        <family val="2"/>
        <scheme val="none"/>
      </font>
      <fill>
        <patternFill patternType="solid">
          <fgColor rgb="FFFFFFFF"/>
        </patternFill>
      </fill>
      <border>
        <left style="thin">
          <color rgb="FF008000"/>
        </left>
        <right style="thin">
          <color rgb="FF008000"/>
        </right>
        <top style="thin">
          <color rgb="FF008000"/>
        </top>
        <bottom style="thin">
          <color rgb="FF008000"/>
        </bottom>
      </border>
    </dxf>
    <dxf>
      <font>
        <i val="0"/>
        <sz val="11"/>
        <color indexed="8"/>
        <name val="Calibri"/>
        <family val="2"/>
        <scheme val="none"/>
      </font>
      <fill>
        <patternFill patternType="solid">
          <fgColor rgb="FFFFFFFF"/>
          <bgColor rgb="FF808080"/>
        </patternFill>
      </fill>
      <border>
        <left/>
        <right/>
        <top/>
        <bottom/>
      </border>
    </dxf>
    <dxf>
      <font>
        <i val="0"/>
        <sz val="11"/>
        <color indexed="8"/>
        <name val="Calibri"/>
        <family val="2"/>
        <scheme val="none"/>
      </font>
      <fill>
        <patternFill patternType="solid">
          <fgColor rgb="FFFFFFFF"/>
        </patternFill>
      </fill>
      <border>
        <left style="thin">
          <color rgb="FFFFA500"/>
        </left>
        <right style="thin">
          <color rgb="FFFFA500"/>
        </right>
        <top style="thin">
          <color rgb="FFFFA500"/>
        </top>
        <bottom style="thin">
          <color rgb="FFFFA500"/>
        </bottom>
      </border>
    </dxf>
    <dxf>
      <font>
        <i val="0"/>
        <sz val="11"/>
        <color indexed="8"/>
        <name val="Calibri"/>
        <family val="2"/>
        <scheme val="none"/>
      </font>
      <fill>
        <patternFill patternType="solid">
          <fgColor rgb="FFFFFFFF"/>
        </patternFill>
      </fill>
      <border>
        <left style="thin">
          <color rgb="FFFF0000"/>
        </left>
        <right style="thin">
          <color rgb="FFFF0000"/>
        </right>
        <top style="thin">
          <color rgb="FFFF0000"/>
        </top>
        <bottom style="thin">
          <color rgb="FFFF0000"/>
        </bottom>
      </border>
    </dxf>
    <dxf>
      <font>
        <i val="0"/>
        <sz val="11"/>
        <color indexed="8"/>
        <name val="Calibri"/>
        <family val="2"/>
        <scheme val="none"/>
      </font>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bgColor rgb="FF808080"/>
        </patternFill>
      </fill>
      <border>
        <left/>
        <right/>
        <top/>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ont>
        <b/>
        <i val="0"/>
        <color theme="1"/>
      </font>
      <fill>
        <patternFill patternType="solid">
          <bgColor theme="9" tint="0.59999389629810485"/>
        </patternFill>
      </fill>
    </dxf>
    <dxf>
      <font>
        <b/>
        <i val="0"/>
        <color theme="1"/>
      </font>
      <fill>
        <patternFill patternType="solid">
          <bgColor theme="9" tint="0.59999389629810485"/>
        </patternFill>
      </fill>
    </dxf>
    <dxf>
      <fill>
        <patternFill patternType="solid">
          <bgColor rgb="FFFFC7CE"/>
        </patternFill>
      </fill>
    </dxf>
    <dxf>
      <font>
        <b/>
        <i val="0"/>
        <color rgb="FFFF0000"/>
      </font>
      <fill>
        <patternFill patternType="solid">
          <bgColor rgb="FFFFFF00"/>
        </patternFill>
      </fill>
    </dxf>
    <dxf>
      <font>
        <b/>
        <i val="0"/>
        <color rgb="FFFF0000"/>
      </font>
      <fill>
        <patternFill patternType="solid">
          <bgColor rgb="FFFFFF00"/>
        </patternFill>
      </fill>
    </dxf>
    <dxf>
      <font>
        <b/>
        <i val="0"/>
        <color auto="1"/>
      </font>
      <fill>
        <patternFill patternType="solid">
          <bgColor rgb="FFFFC000"/>
        </patternFill>
      </fill>
    </dxf>
    <dxf>
      <font>
        <color rgb="FF9C0006"/>
      </font>
      <fill>
        <patternFill patternType="solid">
          <bgColor rgb="FFFFC7CE"/>
        </patternFill>
      </fill>
    </dxf>
    <dxf>
      <font>
        <b/>
        <i val="0"/>
        <color rgb="FFFF0000"/>
      </font>
    </dxf>
    <dxf>
      <font>
        <color rgb="FF9C0006"/>
      </font>
      <fill>
        <patternFill patternType="solid">
          <bgColor rgb="FFFFC7CE"/>
        </patternFill>
      </fill>
    </dxf>
  </dxfs>
  <tableStyles count="0" defaultTableStyle="TableStyleMedium2" defaultPivotStyle="PivotStyleLight16"/>
  <colors>
    <mruColors>
      <color rgb="FF181EFE"/>
      <color rgb="FFFF0000"/>
      <color rgb="FFDFE11D"/>
      <color rgb="FF00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37</xdr:row>
      <xdr:rowOff>0</xdr:rowOff>
    </xdr:from>
    <xdr:to>
      <xdr:col>0</xdr:col>
      <xdr:colOff>2146300</xdr:colOff>
      <xdr:row>40</xdr:row>
      <xdr:rowOff>446405</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9525" y="8001000"/>
          <a:ext cx="2136775" cy="2698115"/>
        </a:xfrm>
        <a:prstGeom prst="rect">
          <a:avLst/>
        </a:prstGeom>
        <a:noFill/>
        <a:ln w="9525">
          <a:noFill/>
        </a:ln>
      </xdr:spPr>
    </xdr:pic>
    <xdr:clientData/>
  </xdr:twoCellAnchor>
  <xdr:twoCellAnchor editAs="oneCell">
    <xdr:from>
      <xdr:col>24</xdr:col>
      <xdr:colOff>0</xdr:colOff>
      <xdr:row>2</xdr:row>
      <xdr:rowOff>86995</xdr:rowOff>
    </xdr:from>
    <xdr:to>
      <xdr:col>25</xdr:col>
      <xdr:colOff>116840</xdr:colOff>
      <xdr:row>4</xdr:row>
      <xdr:rowOff>271145</xdr:rowOff>
    </xdr:to>
    <xdr:pic>
      <xdr:nvPicPr>
        <xdr:cNvPr id="2" name="Picture 7">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21336000" y="944245"/>
          <a:ext cx="802640" cy="984250"/>
        </a:xfrm>
        <a:prstGeom prst="rect">
          <a:avLst/>
        </a:prstGeom>
        <a:noFill/>
        <a:ln w="1">
          <a:noFill/>
          <a:miter lim="800000"/>
          <a:headEnd/>
          <a:tailEnd type="none" w="med" len="med"/>
        </a:ln>
        <a:effectLst/>
      </xdr:spPr>
    </xdr:pic>
    <xdr:clientData/>
  </xdr:twoCellAnchor>
  <xdr:twoCellAnchor editAs="oneCell">
    <xdr:from>
      <xdr:col>24</xdr:col>
      <xdr:colOff>73025</xdr:colOff>
      <xdr:row>4</xdr:row>
      <xdr:rowOff>344805</xdr:rowOff>
    </xdr:from>
    <xdr:to>
      <xdr:col>25</xdr:col>
      <xdr:colOff>216535</xdr:colOff>
      <xdr:row>7</xdr:row>
      <xdr:rowOff>26670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1409025" y="2002155"/>
          <a:ext cx="829310" cy="882015"/>
        </a:xfrm>
        <a:prstGeom prst="rect">
          <a:avLst/>
        </a:prstGeom>
        <a:noFill/>
        <a:ln w="9525">
          <a:noFill/>
        </a:ln>
      </xdr:spPr>
    </xdr:pic>
    <xdr:clientData/>
  </xdr:twoCellAnchor>
  <xdr:twoCellAnchor editAs="oneCell">
    <xdr:from>
      <xdr:col>25</xdr:col>
      <xdr:colOff>351790</xdr:colOff>
      <xdr:row>4</xdr:row>
      <xdr:rowOff>280035</xdr:rowOff>
    </xdr:from>
    <xdr:to>
      <xdr:col>26</xdr:col>
      <xdr:colOff>398780</xdr:colOff>
      <xdr:row>7</xdr:row>
      <xdr:rowOff>73660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2373590" y="1937385"/>
          <a:ext cx="732790" cy="993775"/>
        </a:xfrm>
        <a:prstGeom prst="rect">
          <a:avLst/>
        </a:prstGeom>
        <a:noFill/>
        <a:ln w="9525">
          <a:noFill/>
        </a:ln>
      </xdr:spPr>
    </xdr:pic>
    <xdr:clientData/>
  </xdr:twoCellAnchor>
  <xdr:twoCellAnchor editAs="oneCell">
    <xdr:from>
      <xdr:col>27</xdr:col>
      <xdr:colOff>78740</xdr:colOff>
      <xdr:row>4</xdr:row>
      <xdr:rowOff>230505</xdr:rowOff>
    </xdr:from>
    <xdr:to>
      <xdr:col>28</xdr:col>
      <xdr:colOff>210186</xdr:colOff>
      <xdr:row>6</xdr:row>
      <xdr:rowOff>351155</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23472140" y="1887855"/>
          <a:ext cx="817245" cy="920750"/>
        </a:xfrm>
        <a:prstGeom prst="rect">
          <a:avLst/>
        </a:prstGeom>
        <a:noFill/>
        <a:ln w="9525">
          <a:noFill/>
        </a:ln>
      </xdr:spPr>
    </xdr:pic>
    <xdr:clientData/>
  </xdr:twoCellAnchor>
  <xdr:twoCellAnchor editAs="oneCell">
    <xdr:from>
      <xdr:col>28</xdr:col>
      <xdr:colOff>380365</xdr:colOff>
      <xdr:row>4</xdr:row>
      <xdr:rowOff>338455</xdr:rowOff>
    </xdr:from>
    <xdr:to>
      <xdr:col>29</xdr:col>
      <xdr:colOff>511175</xdr:colOff>
      <xdr:row>7</xdr:row>
      <xdr:rowOff>38735</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24459565" y="1995805"/>
          <a:ext cx="816610" cy="900430"/>
        </a:xfrm>
        <a:prstGeom prst="rect">
          <a:avLst/>
        </a:prstGeom>
        <a:noFill/>
        <a:ln w="9525">
          <a:noFill/>
        </a:ln>
      </xdr:spPr>
    </xdr:pic>
    <xdr:clientData/>
  </xdr:twoCellAnchor>
  <xdr:twoCellAnchor editAs="oneCell">
    <xdr:from>
      <xdr:col>24</xdr:col>
      <xdr:colOff>43815</xdr:colOff>
      <xdr:row>7</xdr:row>
      <xdr:rowOff>232410</xdr:rowOff>
    </xdr:from>
    <xdr:to>
      <xdr:col>25</xdr:col>
      <xdr:colOff>278765</xdr:colOff>
      <xdr:row>10</xdr:row>
      <xdr:rowOff>24765</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21379815" y="3089910"/>
          <a:ext cx="920750" cy="992505"/>
        </a:xfrm>
        <a:prstGeom prst="rect">
          <a:avLst/>
        </a:prstGeom>
        <a:noFill/>
        <a:ln w="9525">
          <a:noFill/>
        </a:ln>
      </xdr:spPr>
    </xdr:pic>
    <xdr:clientData/>
  </xdr:twoCellAnchor>
  <xdr:twoCellAnchor editAs="oneCell">
    <xdr:from>
      <xdr:col>25</xdr:col>
      <xdr:colOff>99695</xdr:colOff>
      <xdr:row>7</xdr:row>
      <xdr:rowOff>278130</xdr:rowOff>
    </xdr:from>
    <xdr:to>
      <xdr:col>26</xdr:col>
      <xdr:colOff>358140</xdr:colOff>
      <xdr:row>10</xdr:row>
      <xdr:rowOff>36830</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22121495" y="3135630"/>
          <a:ext cx="944245" cy="958850"/>
        </a:xfrm>
        <a:prstGeom prst="rect">
          <a:avLst/>
        </a:prstGeom>
        <a:noFill/>
        <a:ln w="9525">
          <a:noFill/>
        </a:ln>
      </xdr:spPr>
    </xdr:pic>
    <xdr:clientData/>
  </xdr:twoCellAnchor>
  <xdr:twoCellAnchor editAs="oneCell">
    <xdr:from>
      <xdr:col>26</xdr:col>
      <xdr:colOff>547370</xdr:colOff>
      <xdr:row>7</xdr:row>
      <xdr:rowOff>233045</xdr:rowOff>
    </xdr:from>
    <xdr:to>
      <xdr:col>28</xdr:col>
      <xdr:colOff>203201</xdr:colOff>
      <xdr:row>10</xdr:row>
      <xdr:rowOff>60960</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23254970" y="3090545"/>
          <a:ext cx="1027430" cy="1028065"/>
        </a:xfrm>
        <a:prstGeom prst="rect">
          <a:avLst/>
        </a:prstGeom>
        <a:noFill/>
        <a:ln w="9525">
          <a:noFill/>
        </a:ln>
      </xdr:spPr>
    </xdr:pic>
    <xdr:clientData/>
  </xdr:twoCellAnchor>
  <xdr:twoCellAnchor editAs="oneCell">
    <xdr:from>
      <xdr:col>27</xdr:col>
      <xdr:colOff>130810</xdr:colOff>
      <xdr:row>2</xdr:row>
      <xdr:rowOff>68580</xdr:rowOff>
    </xdr:from>
    <xdr:to>
      <xdr:col>28</xdr:col>
      <xdr:colOff>213361</xdr:colOff>
      <xdr:row>4</xdr:row>
      <xdr:rowOff>151765</xdr:rowOff>
    </xdr:to>
    <xdr:pic>
      <xdr:nvPicPr>
        <xdr:cNvPr id="12" name="Picture 8">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cstate="print"/>
        <a:srcRect/>
        <a:stretch>
          <a:fillRect/>
        </a:stretch>
      </xdr:blipFill>
      <xdr:spPr>
        <a:xfrm>
          <a:off x="23524210" y="925830"/>
          <a:ext cx="768350" cy="883285"/>
        </a:xfrm>
        <a:prstGeom prst="rect">
          <a:avLst/>
        </a:prstGeom>
        <a:noFill/>
        <a:ln w="1">
          <a:noFill/>
          <a:miter lim="800000"/>
          <a:headEnd/>
          <a:tailEnd type="none" w="med" len="med"/>
        </a:ln>
        <a:effectLst/>
      </xdr:spPr>
    </xdr:pic>
    <xdr:clientData/>
  </xdr:twoCellAnchor>
  <xdr:twoCellAnchor editAs="oneCell">
    <xdr:from>
      <xdr:col>28</xdr:col>
      <xdr:colOff>343535</xdr:colOff>
      <xdr:row>2</xdr:row>
      <xdr:rowOff>91440</xdr:rowOff>
    </xdr:from>
    <xdr:to>
      <xdr:col>29</xdr:col>
      <xdr:colOff>426085</xdr:colOff>
      <xdr:row>4</xdr:row>
      <xdr:rowOff>194310</xdr:rowOff>
    </xdr:to>
    <xdr:pic>
      <xdr:nvPicPr>
        <xdr:cNvPr id="13" name="Picture 9">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cstate="print"/>
        <a:srcRect/>
        <a:stretch>
          <a:fillRect/>
        </a:stretch>
      </xdr:blipFill>
      <xdr:spPr>
        <a:xfrm>
          <a:off x="24422735" y="948690"/>
          <a:ext cx="768350" cy="902970"/>
        </a:xfrm>
        <a:prstGeom prst="rect">
          <a:avLst/>
        </a:prstGeom>
        <a:noFill/>
        <a:ln w="1">
          <a:noFill/>
          <a:miter lim="800000"/>
          <a:headEnd/>
          <a:tailEnd type="none" w="med" len="med"/>
        </a:ln>
        <a:effectLst/>
      </xdr:spPr>
    </xdr:pic>
    <xdr:clientData/>
  </xdr:twoCellAnchor>
  <xdr:twoCellAnchor editAs="oneCell">
    <xdr:from>
      <xdr:col>29</xdr:col>
      <xdr:colOff>643255</xdr:colOff>
      <xdr:row>2</xdr:row>
      <xdr:rowOff>66675</xdr:rowOff>
    </xdr:from>
    <xdr:to>
      <xdr:col>31</xdr:col>
      <xdr:colOff>90804</xdr:colOff>
      <xdr:row>4</xdr:row>
      <xdr:rowOff>140970</xdr:rowOff>
    </xdr:to>
    <xdr:pic>
      <xdr:nvPicPr>
        <xdr:cNvPr id="14" name="Picture 11">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cstate="print"/>
        <a:srcRect/>
        <a:stretch>
          <a:fillRect/>
        </a:stretch>
      </xdr:blipFill>
      <xdr:spPr>
        <a:xfrm>
          <a:off x="25408255" y="923925"/>
          <a:ext cx="818515" cy="874395"/>
        </a:xfrm>
        <a:prstGeom prst="rect">
          <a:avLst/>
        </a:prstGeom>
        <a:noFill/>
        <a:ln w="1">
          <a:noFill/>
          <a:miter lim="800000"/>
          <a:headEnd/>
          <a:tailEnd type="none" w="med" len="med"/>
        </a:ln>
        <a:effectLst/>
      </xdr:spPr>
    </xdr:pic>
    <xdr:clientData/>
  </xdr:twoCellAnchor>
  <xdr:twoCellAnchor editAs="oneCell">
    <xdr:from>
      <xdr:col>25</xdr:col>
      <xdr:colOff>279400</xdr:colOff>
      <xdr:row>2</xdr:row>
      <xdr:rowOff>67945</xdr:rowOff>
    </xdr:from>
    <xdr:to>
      <xdr:col>26</xdr:col>
      <xdr:colOff>405765</xdr:colOff>
      <xdr:row>4</xdr:row>
      <xdr:rowOff>130810</xdr:rowOff>
    </xdr:to>
    <xdr:pic>
      <xdr:nvPicPr>
        <xdr:cNvPr id="15" name="Picture 1">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cstate="print"/>
        <a:srcRect/>
        <a:stretch>
          <a:fillRect/>
        </a:stretch>
      </xdr:blipFill>
      <xdr:spPr>
        <a:xfrm>
          <a:off x="22301200" y="925195"/>
          <a:ext cx="812165" cy="862965"/>
        </a:xfrm>
        <a:prstGeom prst="rect">
          <a:avLst/>
        </a:prstGeom>
        <a:noFill/>
        <a:ln w="1">
          <a:noFill/>
          <a:miter lim="800000"/>
          <a:headEnd/>
          <a:tailEnd type="none" w="med" len="med"/>
        </a:ln>
        <a:effectLst/>
      </xdr:spPr>
    </xdr:pic>
    <xdr:clientData/>
  </xdr:twoCellAnchor>
  <xdr:twoCellAnchor editAs="oneCell">
    <xdr:from>
      <xdr:col>31</xdr:col>
      <xdr:colOff>273050</xdr:colOff>
      <xdr:row>2</xdr:row>
      <xdr:rowOff>0</xdr:rowOff>
    </xdr:from>
    <xdr:to>
      <xdr:col>32</xdr:col>
      <xdr:colOff>278765</xdr:colOff>
      <xdr:row>5</xdr:row>
      <xdr:rowOff>34290</xdr:rowOff>
    </xdr:to>
    <xdr:pic>
      <xdr:nvPicPr>
        <xdr:cNvPr id="16" name="图片 15" descr="K2-012">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26409650" y="857250"/>
          <a:ext cx="691515" cy="1234440"/>
        </a:xfrm>
        <a:prstGeom prst="rect">
          <a:avLst/>
        </a:prstGeom>
      </xdr:spPr>
    </xdr:pic>
    <xdr:clientData/>
  </xdr:twoCellAnchor>
  <xdr:twoCellAnchor editAs="oneCell">
    <xdr:from>
      <xdr:col>32</xdr:col>
      <xdr:colOff>426085</xdr:colOff>
      <xdr:row>2</xdr:row>
      <xdr:rowOff>123190</xdr:rowOff>
    </xdr:from>
    <xdr:to>
      <xdr:col>34</xdr:col>
      <xdr:colOff>36195</xdr:colOff>
      <xdr:row>4</xdr:row>
      <xdr:rowOff>306705</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27248485" y="980440"/>
          <a:ext cx="981710" cy="983615"/>
        </a:xfrm>
        <a:prstGeom prst="rect">
          <a:avLst/>
        </a:prstGeom>
        <a:noFill/>
        <a:ln w="9525">
          <a:noFill/>
        </a:ln>
      </xdr:spPr>
    </xdr:pic>
    <xdr:clientData/>
  </xdr:twoCellAnchor>
  <xdr:twoCellAnchor editAs="oneCell">
    <xdr:from>
      <xdr:col>29</xdr:col>
      <xdr:colOff>676910</xdr:colOff>
      <xdr:row>4</xdr:row>
      <xdr:rowOff>372110</xdr:rowOff>
    </xdr:from>
    <xdr:to>
      <xdr:col>31</xdr:col>
      <xdr:colOff>4444</xdr:colOff>
      <xdr:row>6</xdr:row>
      <xdr:rowOff>389255</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25441910" y="2029460"/>
          <a:ext cx="698500" cy="817245"/>
        </a:xfrm>
        <a:prstGeom prst="rect">
          <a:avLst/>
        </a:prstGeom>
        <a:noFill/>
        <a:ln w="9525">
          <a:noFill/>
        </a:ln>
      </xdr:spPr>
    </xdr:pic>
    <xdr:clientData/>
  </xdr:twoCellAnchor>
  <xdr:twoCellAnchor editAs="oneCell">
    <xdr:from>
      <xdr:col>31</xdr:col>
      <xdr:colOff>228600</xdr:colOff>
      <xdr:row>4</xdr:row>
      <xdr:rowOff>299085</xdr:rowOff>
    </xdr:from>
    <xdr:to>
      <xdr:col>32</xdr:col>
      <xdr:colOff>255905</xdr:colOff>
      <xdr:row>7</xdr:row>
      <xdr:rowOff>66040</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26365200" y="1956435"/>
          <a:ext cx="713105" cy="967105"/>
        </a:xfrm>
        <a:prstGeom prst="rect">
          <a:avLst/>
        </a:prstGeom>
        <a:noFill/>
        <a:ln w="9525">
          <a:noFill/>
        </a:ln>
      </xdr:spPr>
    </xdr:pic>
    <xdr:clientData/>
  </xdr:twoCellAnchor>
  <xdr:twoCellAnchor editAs="oneCell">
    <xdr:from>
      <xdr:col>32</xdr:col>
      <xdr:colOff>444500</xdr:colOff>
      <xdr:row>4</xdr:row>
      <xdr:rowOff>281940</xdr:rowOff>
    </xdr:from>
    <xdr:to>
      <xdr:col>33</xdr:col>
      <xdr:colOff>462280</xdr:colOff>
      <xdr:row>7</xdr:row>
      <xdr:rowOff>95250</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27266900" y="1939290"/>
          <a:ext cx="703580" cy="1013460"/>
        </a:xfrm>
        <a:prstGeom prst="rect">
          <a:avLst/>
        </a:prstGeom>
        <a:noFill/>
        <a:ln w="9525">
          <a:noFill/>
        </a:ln>
      </xdr:spPr>
    </xdr:pic>
    <xdr:clientData/>
  </xdr:twoCellAnchor>
  <xdr:twoCellAnchor editAs="oneCell">
    <xdr:from>
      <xdr:col>28</xdr:col>
      <xdr:colOff>235585</xdr:colOff>
      <xdr:row>7</xdr:row>
      <xdr:rowOff>220980</xdr:rowOff>
    </xdr:from>
    <xdr:to>
      <xdr:col>29</xdr:col>
      <xdr:colOff>516890</xdr:colOff>
      <xdr:row>10</xdr:row>
      <xdr:rowOff>65405</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24314785" y="3078480"/>
          <a:ext cx="967105" cy="1044575"/>
        </a:xfrm>
        <a:prstGeom prst="rect">
          <a:avLst/>
        </a:prstGeom>
        <a:noFill/>
        <a:ln w="9525">
          <a:noFill/>
        </a:ln>
      </xdr:spPr>
    </xdr:pic>
    <xdr:clientData/>
  </xdr:twoCellAnchor>
  <xdr:twoCellAnchor editAs="oneCell">
    <xdr:from>
      <xdr:col>29</xdr:col>
      <xdr:colOff>574675</xdr:colOff>
      <xdr:row>7</xdr:row>
      <xdr:rowOff>226060</xdr:rowOff>
    </xdr:from>
    <xdr:to>
      <xdr:col>31</xdr:col>
      <xdr:colOff>270509</xdr:colOff>
      <xdr:row>10</xdr:row>
      <xdr:rowOff>158115</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25339675" y="3083560"/>
          <a:ext cx="1066800" cy="1132205"/>
        </a:xfrm>
        <a:prstGeom prst="rect">
          <a:avLst/>
        </a:prstGeom>
        <a:noFill/>
        <a:ln w="9525">
          <a:noFill/>
        </a:ln>
      </xdr:spPr>
    </xdr:pic>
    <xdr:clientData/>
  </xdr:twoCellAnchor>
  <xdr:twoCellAnchor editAs="oneCell">
    <xdr:from>
      <xdr:col>4</xdr:col>
      <xdr:colOff>95250</xdr:colOff>
      <xdr:row>57</xdr:row>
      <xdr:rowOff>1</xdr:rowOff>
    </xdr:from>
    <xdr:to>
      <xdr:col>5</xdr:col>
      <xdr:colOff>612322</xdr:colOff>
      <xdr:row>61</xdr:row>
      <xdr:rowOff>544286</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476750" y="14020800"/>
          <a:ext cx="1202690" cy="29368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25968;&#25454;&#28304;\AN1014new.xlsm" TargetMode="External"/><Relationship Id="rId1" Type="http://schemas.openxmlformats.org/officeDocument/2006/relationships/externalLinkPath" Target="/&#25968;&#25454;&#28304;/AN1014new.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Users\Administrator\Documents\tencent%20files\1192028711\filerecv\VS1004&#25340;&#40657;&#32511;&#3244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ktionen"/>
      <sheetName val="Info zu Produktabbildungen"/>
      <sheetName val="Beispiel"/>
      <sheetName val="Datendefinitionen"/>
      <sheetName val="Dropdown Lists"/>
      <sheetName val="AttributePTDMAP"/>
      <sheetName val="Vorlage"/>
      <sheetName val="Daten durchsuchen"/>
      <sheetName val="Conditions List"/>
      <sheetName val="Gültige Werte"/>
    </sheetNames>
    <sheetDataSet>
      <sheetData sheetId="0"/>
      <sheetData sheetId="1"/>
      <sheetData sheetId="2"/>
      <sheetData sheetId="3"/>
      <sheetData sheetId="4">
        <row r="4">
          <cell r="A4" t="str">
            <v>shirt</v>
          </cell>
          <cell r="CH4" t="str">
            <v>Anelune</v>
          </cell>
        </row>
      </sheetData>
      <sheetData sheetId="5">
        <row r="1">
          <cell r="A1" t="str">
            <v/>
          </cell>
          <cell r="B1" t="str">
            <v>shirt</v>
          </cell>
        </row>
        <row r="2">
          <cell r="A2" t="str">
            <v>department_name</v>
          </cell>
          <cell r="B2">
            <v>1</v>
          </cell>
        </row>
        <row r="3">
          <cell r="A3" t="str">
            <v>recommended_browse_nodes</v>
          </cell>
          <cell r="B3">
            <v>1</v>
          </cell>
        </row>
        <row r="4">
          <cell r="A4" t="str">
            <v>main_image_url</v>
          </cell>
          <cell r="B4">
            <v>1</v>
          </cell>
        </row>
        <row r="5">
          <cell r="A5" t="str">
            <v>feed_product_type</v>
          </cell>
          <cell r="B5">
            <v>1</v>
          </cell>
        </row>
        <row r="6">
          <cell r="A6" t="str">
            <v>age_range_description</v>
          </cell>
          <cell r="B6">
            <v>1</v>
          </cell>
        </row>
        <row r="7">
          <cell r="A7" t="str">
            <v>brand_name</v>
          </cell>
          <cell r="B7">
            <v>1</v>
          </cell>
        </row>
        <row r="8">
          <cell r="A8" t="str">
            <v>color_map</v>
          </cell>
          <cell r="B8">
            <v>1</v>
          </cell>
        </row>
        <row r="9">
          <cell r="A9" t="str">
            <v>shirt_size_system</v>
          </cell>
          <cell r="B9">
            <v>1</v>
          </cell>
        </row>
        <row r="10">
          <cell r="A10" t="str">
            <v>size_name</v>
          </cell>
          <cell r="B10">
            <v>1</v>
          </cell>
        </row>
        <row r="11">
          <cell r="A11" t="str">
            <v>external_product_id</v>
          </cell>
          <cell r="B11">
            <v>1</v>
          </cell>
        </row>
        <row r="12">
          <cell r="A12" t="str">
            <v>color_name</v>
          </cell>
          <cell r="B12">
            <v>1</v>
          </cell>
        </row>
        <row r="13">
          <cell r="A13" t="str">
            <v>item_sku</v>
          </cell>
          <cell r="B13">
            <v>1</v>
          </cell>
        </row>
        <row r="14">
          <cell r="A14" t="str">
            <v>size_map</v>
          </cell>
          <cell r="B14">
            <v>1</v>
          </cell>
        </row>
        <row r="15">
          <cell r="A15" t="str">
            <v>target_gender</v>
          </cell>
          <cell r="B15">
            <v>1</v>
          </cell>
        </row>
        <row r="16">
          <cell r="A16" t="str">
            <v>external_product_id_type</v>
          </cell>
          <cell r="B16">
            <v>1</v>
          </cell>
        </row>
        <row r="17">
          <cell r="A17" t="str">
            <v>outer_material_type</v>
          </cell>
          <cell r="B17">
            <v>1</v>
          </cell>
        </row>
        <row r="18">
          <cell r="A18" t="str">
            <v>shirt_size_class</v>
          </cell>
          <cell r="B18">
            <v>1</v>
          </cell>
        </row>
        <row r="19">
          <cell r="A19" t="str">
            <v>item_name</v>
          </cell>
          <cell r="B19">
            <v>1</v>
          </cell>
        </row>
        <row r="20">
          <cell r="A20" t="str">
            <v>country_of_origin</v>
          </cell>
          <cell r="B20">
            <v>1</v>
          </cell>
        </row>
        <row r="21">
          <cell r="A21" t="str">
            <v>fabric_type</v>
          </cell>
          <cell r="B21">
            <v>1</v>
          </cell>
        </row>
        <row r="22">
          <cell r="A22" t="str">
            <v/>
          </cell>
          <cell r="B22" t="str">
            <v>shirt</v>
          </cell>
        </row>
        <row r="23">
          <cell r="A23" t="str">
            <v>other_image_url4</v>
          </cell>
          <cell r="B23">
            <v>1</v>
          </cell>
        </row>
        <row r="24">
          <cell r="A24" t="str">
            <v>lithium_battery_weight_unit_of_measure</v>
          </cell>
          <cell r="B24">
            <v>1</v>
          </cell>
        </row>
        <row r="25">
          <cell r="A25" t="str">
            <v>list_price_with_tax</v>
          </cell>
          <cell r="B25">
            <v>1</v>
          </cell>
        </row>
        <row r="26">
          <cell r="A26" t="str">
            <v>quantity_price3</v>
          </cell>
          <cell r="B26">
            <v>1</v>
          </cell>
        </row>
        <row r="27">
          <cell r="A27" t="str">
            <v>sale_end_date</v>
          </cell>
          <cell r="B27">
            <v>1</v>
          </cell>
        </row>
        <row r="28">
          <cell r="A28" t="str">
            <v>language_value4</v>
          </cell>
          <cell r="B28">
            <v>1</v>
          </cell>
        </row>
        <row r="29">
          <cell r="A29" t="str">
            <v>parent_child</v>
          </cell>
          <cell r="B29">
            <v>1</v>
          </cell>
        </row>
        <row r="30">
          <cell r="A30" t="str">
            <v>bullet_point1</v>
          </cell>
          <cell r="B30">
            <v>1</v>
          </cell>
        </row>
        <row r="31">
          <cell r="A31" t="str">
            <v>delivery_schedule_group_id</v>
          </cell>
          <cell r="B31">
            <v>1</v>
          </cell>
        </row>
        <row r="32">
          <cell r="A32" t="str">
            <v>progressive_discount_value2</v>
          </cell>
          <cell r="B32">
            <v>1</v>
          </cell>
        </row>
        <row r="33">
          <cell r="A33" t="str">
            <v>offering_end_date</v>
          </cell>
          <cell r="B33">
            <v>1</v>
          </cell>
        </row>
        <row r="34">
          <cell r="A34" t="str">
            <v>list_price</v>
          </cell>
          <cell r="B34">
            <v>1</v>
          </cell>
        </row>
        <row r="35">
          <cell r="A35" t="str">
            <v>other_image_url3</v>
          </cell>
          <cell r="B35">
            <v>1</v>
          </cell>
        </row>
        <row r="36">
          <cell r="A36" t="str">
            <v>other_image_url2</v>
          </cell>
          <cell r="B36">
            <v>1</v>
          </cell>
        </row>
        <row r="37">
          <cell r="A37" t="str">
            <v>occasion_type5</v>
          </cell>
          <cell r="B37">
            <v>1</v>
          </cell>
        </row>
        <row r="38">
          <cell r="A38" t="str">
            <v>language_value5</v>
          </cell>
          <cell r="B38">
            <v>1</v>
          </cell>
        </row>
        <row r="39">
          <cell r="A39" t="str">
            <v>number_of_lithium_metal_cells</v>
          </cell>
          <cell r="B39">
            <v>1</v>
          </cell>
        </row>
        <row r="40">
          <cell r="A40" t="str">
            <v>package_weight_unit_of_measure</v>
          </cell>
          <cell r="B40">
            <v>1</v>
          </cell>
        </row>
        <row r="41">
          <cell r="A41" t="str">
            <v>bullet_point2</v>
          </cell>
          <cell r="B41">
            <v>1</v>
          </cell>
        </row>
        <row r="42">
          <cell r="A42" t="str">
            <v>quantity_lower_bound4</v>
          </cell>
          <cell r="B42">
            <v>1</v>
          </cell>
        </row>
        <row r="43">
          <cell r="A43" t="str">
            <v>model_name</v>
          </cell>
          <cell r="B43">
            <v>1</v>
          </cell>
        </row>
        <row r="44">
          <cell r="A44" t="str">
            <v>collection_name</v>
          </cell>
          <cell r="B44">
            <v>1</v>
          </cell>
        </row>
        <row r="45">
          <cell r="A45" t="str">
            <v>package_length_unit_of_measure</v>
          </cell>
          <cell r="B45">
            <v>1</v>
          </cell>
        </row>
        <row r="46">
          <cell r="A46" t="str">
            <v>fulfillment_latency</v>
          </cell>
          <cell r="B46">
            <v>1</v>
          </cell>
        </row>
        <row r="47">
          <cell r="A47" t="str">
            <v>legal_disclaimer_description</v>
          </cell>
          <cell r="B47">
            <v>1</v>
          </cell>
        </row>
        <row r="48">
          <cell r="A48" t="str">
            <v>relationship_type</v>
          </cell>
          <cell r="B48">
            <v>1</v>
          </cell>
        </row>
        <row r="49">
          <cell r="A49" t="str">
            <v>eu_toys_safety_directive_warning</v>
          </cell>
          <cell r="B49">
            <v>1</v>
          </cell>
        </row>
        <row r="50">
          <cell r="A50" t="str">
            <v>language_value2</v>
          </cell>
          <cell r="B50">
            <v>1</v>
          </cell>
        </row>
        <row r="51">
          <cell r="A51" t="str">
            <v>package_width_unit_of_measure</v>
          </cell>
          <cell r="B51">
            <v>1</v>
          </cell>
        </row>
        <row r="52">
          <cell r="A52" t="str">
            <v>platinum_keywords1</v>
          </cell>
          <cell r="B52">
            <v>1</v>
          </cell>
        </row>
        <row r="53">
          <cell r="A53" t="str">
            <v>platinum_keywords2</v>
          </cell>
          <cell r="B53">
            <v>1</v>
          </cell>
        </row>
        <row r="54">
          <cell r="A54" t="str">
            <v>safety_data_sheet_url</v>
          </cell>
          <cell r="B54">
            <v>1</v>
          </cell>
        </row>
        <row r="55">
          <cell r="A55" t="str">
            <v>national_stock_number</v>
          </cell>
          <cell r="B55">
            <v>1</v>
          </cell>
        </row>
        <row r="56">
          <cell r="A56" t="str">
            <v>number_of_batteries1</v>
          </cell>
          <cell r="B56">
            <v>1</v>
          </cell>
        </row>
        <row r="57">
          <cell r="A57" t="str">
            <v>occasion_type3</v>
          </cell>
          <cell r="B57">
            <v>1</v>
          </cell>
        </row>
        <row r="58">
          <cell r="A58" t="str">
            <v>special_features1</v>
          </cell>
          <cell r="B58">
            <v>1</v>
          </cell>
        </row>
        <row r="59">
          <cell r="A59" t="str">
            <v>other_image_url1</v>
          </cell>
          <cell r="B59">
            <v>1</v>
          </cell>
        </row>
        <row r="60">
          <cell r="A60" t="str">
            <v>progressive_discount_type</v>
          </cell>
          <cell r="B60">
            <v>1</v>
          </cell>
        </row>
        <row r="61">
          <cell r="A61" t="str">
            <v>weave_type</v>
          </cell>
          <cell r="B61">
            <v>1</v>
          </cell>
        </row>
        <row r="62">
          <cell r="A62" t="str">
            <v>other_image_url7</v>
          </cell>
          <cell r="B62">
            <v>1</v>
          </cell>
        </row>
        <row r="63">
          <cell r="A63" t="str">
            <v>product_site_launch_date</v>
          </cell>
          <cell r="B63">
            <v>1</v>
          </cell>
        </row>
        <row r="64">
          <cell r="A64" t="str">
            <v>quantity_price_type</v>
          </cell>
          <cell r="B64">
            <v>1</v>
          </cell>
        </row>
        <row r="65">
          <cell r="A65" t="str">
            <v>battery_weight</v>
          </cell>
          <cell r="B65">
            <v>1</v>
          </cell>
        </row>
        <row r="66">
          <cell r="A66" t="str">
            <v>bullet_point4</v>
          </cell>
          <cell r="B66">
            <v>1</v>
          </cell>
        </row>
        <row r="67">
          <cell r="A67" t="str">
            <v>package_level</v>
          </cell>
          <cell r="B67">
            <v>1</v>
          </cell>
        </row>
        <row r="68">
          <cell r="A68" t="str">
            <v>pattern_name</v>
          </cell>
          <cell r="B68">
            <v>1</v>
          </cell>
        </row>
        <row r="69">
          <cell r="A69" t="str">
            <v>other_image_url_ps01</v>
          </cell>
          <cell r="B69">
            <v>1</v>
          </cell>
        </row>
        <row r="70">
          <cell r="A70" t="str">
            <v>sport_type1</v>
          </cell>
          <cell r="B70">
            <v>1</v>
          </cell>
        </row>
        <row r="71">
          <cell r="A71" t="str">
            <v>team_name</v>
          </cell>
          <cell r="B71">
            <v>1</v>
          </cell>
        </row>
        <row r="72">
          <cell r="A72" t="str">
            <v>neck_size_unit_of_measure</v>
          </cell>
          <cell r="B72">
            <v>1</v>
          </cell>
        </row>
        <row r="73">
          <cell r="A73" t="str">
            <v>special_features2</v>
          </cell>
          <cell r="B73">
            <v>1</v>
          </cell>
        </row>
        <row r="74">
          <cell r="A74" t="str">
            <v>supplier_declared_dg_hz_regulation5</v>
          </cell>
          <cell r="B74">
            <v>1</v>
          </cell>
        </row>
        <row r="75">
          <cell r="A75" t="str">
            <v>other_image_url8</v>
          </cell>
          <cell r="B75">
            <v>1</v>
          </cell>
        </row>
        <row r="76">
          <cell r="A76" t="str">
            <v>business_price</v>
          </cell>
          <cell r="B76">
            <v>1</v>
          </cell>
        </row>
        <row r="77">
          <cell r="A77" t="str">
            <v>quantity_price2</v>
          </cell>
          <cell r="B77">
            <v>1</v>
          </cell>
        </row>
        <row r="78">
          <cell r="A78" t="str">
            <v>item_shape</v>
          </cell>
          <cell r="B78">
            <v>1</v>
          </cell>
        </row>
        <row r="79">
          <cell r="A79" t="str">
            <v>condition_type</v>
          </cell>
          <cell r="B79">
            <v>1</v>
          </cell>
        </row>
        <row r="80">
          <cell r="A80" t="str">
            <v>sale_price</v>
          </cell>
          <cell r="B80">
            <v>1</v>
          </cell>
        </row>
        <row r="81">
          <cell r="A81" t="str">
            <v>bullet_point5</v>
          </cell>
          <cell r="B81">
            <v>1</v>
          </cell>
        </row>
        <row r="82">
          <cell r="A82" t="str">
            <v>sport_type2</v>
          </cell>
          <cell r="B82">
            <v>1</v>
          </cell>
        </row>
        <row r="83">
          <cell r="A83" t="str">
            <v>eu_toys_safety_directive_language</v>
          </cell>
          <cell r="B83">
            <v>1</v>
          </cell>
        </row>
        <row r="84">
          <cell r="A84" t="str">
            <v>website_shipping_weight</v>
          </cell>
          <cell r="B84">
            <v>1</v>
          </cell>
        </row>
        <row r="85">
          <cell r="A85" t="str">
            <v>unspsc_code</v>
          </cell>
          <cell r="B85">
            <v>1</v>
          </cell>
        </row>
        <row r="86">
          <cell r="A86" t="str">
            <v>fit_type</v>
          </cell>
          <cell r="B86">
            <v>1</v>
          </cell>
        </row>
        <row r="87">
          <cell r="A87" t="str">
            <v>quantity_lower_bound5</v>
          </cell>
          <cell r="B87">
            <v>1</v>
          </cell>
        </row>
        <row r="88">
          <cell r="A88" t="str">
            <v>other_image_url5</v>
          </cell>
          <cell r="B88">
            <v>1</v>
          </cell>
        </row>
        <row r="89">
          <cell r="A89" t="str">
            <v>flash_point_unit_of_measure</v>
          </cell>
          <cell r="B89">
            <v>1</v>
          </cell>
        </row>
        <row r="90">
          <cell r="A90" t="str">
            <v>other_image_url8</v>
          </cell>
          <cell r="B90">
            <v>1</v>
          </cell>
        </row>
        <row r="91">
          <cell r="A91" t="str">
            <v>fulfillment_center_id</v>
          </cell>
          <cell r="B91">
            <v>1</v>
          </cell>
        </row>
        <row r="92">
          <cell r="A92" t="str">
            <v>occasion_type2</v>
          </cell>
          <cell r="B92">
            <v>1</v>
          </cell>
        </row>
        <row r="93">
          <cell r="A93" t="str">
            <v>max_order_quantity</v>
          </cell>
          <cell r="B93">
            <v>1</v>
          </cell>
        </row>
        <row r="94">
          <cell r="A94" t="str">
            <v>battery_weight_unit_of_measure</v>
          </cell>
          <cell r="B94">
            <v>1</v>
          </cell>
        </row>
        <row r="95">
          <cell r="A95" t="str">
            <v>other_image_url2</v>
          </cell>
          <cell r="B95">
            <v>1</v>
          </cell>
        </row>
        <row r="96">
          <cell r="A96" t="str">
            <v>item_width_unit_of_measure</v>
          </cell>
          <cell r="B96">
            <v>1</v>
          </cell>
        </row>
        <row r="97">
          <cell r="A97" t="str">
            <v>inner_material_type</v>
          </cell>
          <cell r="B97">
            <v>1</v>
          </cell>
        </row>
        <row r="98">
          <cell r="A98" t="str">
            <v>care_instructions</v>
          </cell>
          <cell r="B98">
            <v>1</v>
          </cell>
        </row>
        <row r="99">
          <cell r="A99" t="str">
            <v>special_features3</v>
          </cell>
          <cell r="B99">
            <v>1</v>
          </cell>
        </row>
        <row r="100">
          <cell r="A100" t="str">
            <v>generic_keywords</v>
          </cell>
          <cell r="B100">
            <v>1</v>
          </cell>
        </row>
        <row r="101">
          <cell r="A101" t="str">
            <v>occasion_type1</v>
          </cell>
          <cell r="B101">
            <v>1</v>
          </cell>
        </row>
        <row r="102">
          <cell r="A102" t="str">
            <v>cup_size</v>
          </cell>
          <cell r="B102">
            <v>1</v>
          </cell>
        </row>
        <row r="103">
          <cell r="A103" t="str">
            <v>product_description</v>
          </cell>
          <cell r="B103">
            <v>1</v>
          </cell>
        </row>
        <row r="104">
          <cell r="A104" t="str">
            <v>progressive_discount_lower_bound2</v>
          </cell>
          <cell r="B104">
            <v>1</v>
          </cell>
        </row>
        <row r="105">
          <cell r="A105" t="str">
            <v>flash_point</v>
          </cell>
          <cell r="B105">
            <v>1</v>
          </cell>
        </row>
        <row r="106">
          <cell r="A106" t="str">
            <v>manufacturer</v>
          </cell>
          <cell r="B106">
            <v>1</v>
          </cell>
        </row>
        <row r="107">
          <cell r="A107" t="str">
            <v>language_value3</v>
          </cell>
          <cell r="B107">
            <v>1</v>
          </cell>
        </row>
        <row r="108">
          <cell r="A108" t="str">
            <v>quantity_lower_bound3</v>
          </cell>
          <cell r="B108">
            <v>1</v>
          </cell>
        </row>
        <row r="109">
          <cell r="A109" t="str">
            <v>is_autographed</v>
          </cell>
          <cell r="B109">
            <v>1</v>
          </cell>
        </row>
        <row r="110">
          <cell r="A110" t="str">
            <v>offering_can_be_giftwrapped</v>
          </cell>
          <cell r="B110">
            <v>1</v>
          </cell>
        </row>
        <row r="111">
          <cell r="A111" t="str">
            <v>ghs_classification_class3</v>
          </cell>
          <cell r="B111">
            <v>1</v>
          </cell>
        </row>
        <row r="112">
          <cell r="A112" t="str">
            <v>lithium_battery_energy_content</v>
          </cell>
          <cell r="B112">
            <v>1</v>
          </cell>
        </row>
        <row r="113">
          <cell r="A113" t="str">
            <v>item_weight</v>
          </cell>
          <cell r="B113">
            <v>1</v>
          </cell>
        </row>
        <row r="114">
          <cell r="A114" t="str">
            <v>style_name</v>
          </cell>
          <cell r="B114">
            <v>1</v>
          </cell>
        </row>
        <row r="115">
          <cell r="A115" t="str">
            <v>standard_price</v>
          </cell>
          <cell r="B115">
            <v>1</v>
          </cell>
        </row>
        <row r="116">
          <cell r="A116" t="str">
            <v>item_volume</v>
          </cell>
          <cell r="B116">
            <v>1</v>
          </cell>
        </row>
        <row r="117">
          <cell r="A117" t="str">
            <v>ghs_classification_class1</v>
          </cell>
          <cell r="B117">
            <v>1</v>
          </cell>
        </row>
        <row r="118">
          <cell r="A118" t="str">
            <v>quantity_lower_bound2</v>
          </cell>
          <cell r="B118">
            <v>1</v>
          </cell>
        </row>
        <row r="119">
          <cell r="A119" t="str">
            <v>supplier_declared_dg_hz_regulation2</v>
          </cell>
          <cell r="B119">
            <v>1</v>
          </cell>
        </row>
        <row r="120">
          <cell r="A120" t="str">
            <v>quantity_price4</v>
          </cell>
          <cell r="B120">
            <v>1</v>
          </cell>
        </row>
        <row r="121">
          <cell r="A121" t="str">
            <v>is_discontinued_by_manufacturer</v>
          </cell>
          <cell r="B121">
            <v>1</v>
          </cell>
        </row>
        <row r="122">
          <cell r="A122" t="str">
            <v>package_contains_identifier</v>
          </cell>
          <cell r="B122">
            <v>1</v>
          </cell>
        </row>
        <row r="123">
          <cell r="A123" t="str">
            <v>special_features5</v>
          </cell>
          <cell r="B123">
            <v>1</v>
          </cell>
        </row>
        <row r="124">
          <cell r="A124" t="str">
            <v>supplier_declared_material_regulation1</v>
          </cell>
          <cell r="B124">
            <v>1</v>
          </cell>
        </row>
        <row r="125">
          <cell r="A125" t="str">
            <v>package_width</v>
          </cell>
          <cell r="B125">
            <v>1</v>
          </cell>
        </row>
        <row r="126">
          <cell r="A126" t="str">
            <v>supplier_declared_material_regulation2</v>
          </cell>
          <cell r="B126">
            <v>1</v>
          </cell>
        </row>
        <row r="127">
          <cell r="A127" t="str">
            <v>parent_sku</v>
          </cell>
          <cell r="B127">
            <v>1</v>
          </cell>
        </row>
        <row r="128">
          <cell r="A128" t="str">
            <v>are_batteries_included</v>
          </cell>
          <cell r="B128">
            <v>1</v>
          </cell>
        </row>
        <row r="129">
          <cell r="A129" t="str">
            <v>merchant_shipping_group_name</v>
          </cell>
          <cell r="B129">
            <v>1</v>
          </cell>
        </row>
        <row r="130">
          <cell r="A130" t="str">
            <v>ghs_classification_class2</v>
          </cell>
          <cell r="B130">
            <v>1</v>
          </cell>
        </row>
        <row r="131">
          <cell r="A131" t="str">
            <v>map_price</v>
          </cell>
          <cell r="B131">
            <v>1</v>
          </cell>
        </row>
        <row r="132">
          <cell r="A132" t="str">
            <v>offering_can_be_gift_messaged</v>
          </cell>
          <cell r="B132">
            <v>1</v>
          </cell>
        </row>
        <row r="133">
          <cell r="A133" t="str">
            <v>other_image_url_ps06</v>
          </cell>
          <cell r="B133">
            <v>1</v>
          </cell>
        </row>
        <row r="134">
          <cell r="A134" t="str">
            <v>progressive_discount_lower_bound1</v>
          </cell>
          <cell r="B134">
            <v>1</v>
          </cell>
        </row>
        <row r="135">
          <cell r="A135" t="str">
            <v>part_number</v>
          </cell>
          <cell r="B135">
            <v>1</v>
          </cell>
        </row>
        <row r="136">
          <cell r="A136" t="str">
            <v>item_length</v>
          </cell>
          <cell r="B136">
            <v>1</v>
          </cell>
        </row>
        <row r="137">
          <cell r="A137" t="str">
            <v>item_type_name</v>
          </cell>
          <cell r="B137">
            <v>1</v>
          </cell>
        </row>
        <row r="138">
          <cell r="A138" t="str">
            <v>pricing_action</v>
          </cell>
          <cell r="B138">
            <v>1</v>
          </cell>
        </row>
        <row r="139">
          <cell r="A139" t="str">
            <v>supplier_declared_dg_hz_regulation3</v>
          </cell>
          <cell r="B139">
            <v>1</v>
          </cell>
        </row>
        <row r="140">
          <cell r="A140" t="str">
            <v>other_image_url7</v>
          </cell>
          <cell r="B140">
            <v>1</v>
          </cell>
        </row>
        <row r="141">
          <cell r="A141" t="str">
            <v>platinum_keywords5</v>
          </cell>
          <cell r="B141">
            <v>1</v>
          </cell>
        </row>
        <row r="142">
          <cell r="A142" t="str">
            <v>supplier_declared_material_regulation3</v>
          </cell>
          <cell r="B142">
            <v>1</v>
          </cell>
        </row>
        <row r="143">
          <cell r="A143" t="str">
            <v>quantity_price1</v>
          </cell>
          <cell r="B143">
            <v>1</v>
          </cell>
        </row>
        <row r="144">
          <cell r="A144" t="str">
            <v>currency</v>
          </cell>
          <cell r="B144">
            <v>1</v>
          </cell>
        </row>
        <row r="145">
          <cell r="A145" t="str">
            <v>collar_style</v>
          </cell>
          <cell r="B145">
            <v>1</v>
          </cell>
        </row>
        <row r="146">
          <cell r="A146" t="str">
            <v>closure_type</v>
          </cell>
          <cell r="B146">
            <v>1</v>
          </cell>
        </row>
        <row r="147">
          <cell r="A147" t="str">
            <v>progressive_discount_value3</v>
          </cell>
          <cell r="B147">
            <v>1</v>
          </cell>
        </row>
        <row r="148">
          <cell r="A148" t="str">
            <v>other_image_url_ps04</v>
          </cell>
          <cell r="B148">
            <v>1</v>
          </cell>
        </row>
        <row r="149">
          <cell r="A149" t="str">
            <v>lithium_battery_packaging</v>
          </cell>
          <cell r="B149">
            <v>1</v>
          </cell>
        </row>
        <row r="150">
          <cell r="A150" t="str">
            <v>condition_note</v>
          </cell>
          <cell r="B150">
            <v>1</v>
          </cell>
        </row>
        <row r="151">
          <cell r="A151" t="str">
            <v>progressive_discount_lower_bound3</v>
          </cell>
          <cell r="B151">
            <v>1</v>
          </cell>
        </row>
        <row r="152">
          <cell r="A152" t="str">
            <v>other_image_url_ps05</v>
          </cell>
          <cell r="B152">
            <v>1</v>
          </cell>
        </row>
        <row r="153">
          <cell r="A153" t="str">
            <v>shaft_style_type</v>
          </cell>
          <cell r="B153">
            <v>1</v>
          </cell>
        </row>
        <row r="154">
          <cell r="A154" t="str">
            <v>supplier_declared_dg_hz_regulation4</v>
          </cell>
          <cell r="B154">
            <v>1</v>
          </cell>
        </row>
        <row r="155">
          <cell r="A155" t="str">
            <v>item_package_quantity</v>
          </cell>
          <cell r="B155">
            <v>1</v>
          </cell>
        </row>
        <row r="156">
          <cell r="A156" t="str">
            <v>offering_start_date</v>
          </cell>
          <cell r="B156">
            <v>1</v>
          </cell>
        </row>
        <row r="157">
          <cell r="A157" t="str">
            <v>package_length</v>
          </cell>
          <cell r="B157">
            <v>1</v>
          </cell>
        </row>
        <row r="158">
          <cell r="A158" t="str">
            <v>merchant_release_date</v>
          </cell>
          <cell r="B158">
            <v>1</v>
          </cell>
        </row>
        <row r="159">
          <cell r="A159" t="str">
            <v>item_length_unit_of_measure</v>
          </cell>
          <cell r="B159">
            <v>1</v>
          </cell>
        </row>
        <row r="160">
          <cell r="A160" t="str">
            <v>item_weight_unit_of_measure</v>
          </cell>
          <cell r="B160">
            <v>1</v>
          </cell>
        </row>
        <row r="161">
          <cell r="A161" t="str">
            <v>special_features4</v>
          </cell>
          <cell r="B161">
            <v>1</v>
          </cell>
        </row>
        <row r="162">
          <cell r="A162" t="str">
            <v>other_image_url4</v>
          </cell>
          <cell r="B162">
            <v>1</v>
          </cell>
        </row>
        <row r="163">
          <cell r="A163" t="str">
            <v>supplier_declared_dg_hz_regulation1</v>
          </cell>
          <cell r="B163">
            <v>1</v>
          </cell>
        </row>
        <row r="164">
          <cell r="A164" t="str">
            <v>item_volume_unit_of_measure</v>
          </cell>
          <cell r="B164">
            <v>1</v>
          </cell>
        </row>
        <row r="165">
          <cell r="A165" t="str">
            <v>sale_from_date</v>
          </cell>
          <cell r="B165">
            <v>1</v>
          </cell>
        </row>
        <row r="166">
          <cell r="A166" t="str">
            <v>item_width</v>
          </cell>
          <cell r="B166">
            <v>1</v>
          </cell>
        </row>
        <row r="167">
          <cell r="A167" t="str">
            <v>other_image_url1</v>
          </cell>
          <cell r="B167">
            <v>1</v>
          </cell>
        </row>
        <row r="168">
          <cell r="A168" t="str">
            <v>swatch_image_url</v>
          </cell>
          <cell r="B168">
            <v>1</v>
          </cell>
        </row>
        <row r="169">
          <cell r="A169" t="str">
            <v>progressive_discount_value1</v>
          </cell>
          <cell r="B169">
            <v>1</v>
          </cell>
        </row>
        <row r="170">
          <cell r="A170" t="str">
            <v>lifecycle_supply_type</v>
          </cell>
          <cell r="B170">
            <v>1</v>
          </cell>
        </row>
        <row r="171">
          <cell r="A171" t="str">
            <v>uvp_list_price</v>
          </cell>
          <cell r="B171">
            <v>1</v>
          </cell>
        </row>
        <row r="172">
          <cell r="A172" t="str">
            <v>item_height</v>
          </cell>
          <cell r="B172">
            <v>1</v>
          </cell>
        </row>
        <row r="173">
          <cell r="A173" t="str">
            <v>number_of_batteries2</v>
          </cell>
          <cell r="B173">
            <v>1</v>
          </cell>
        </row>
        <row r="174">
          <cell r="A174" t="str">
            <v>eu_toys_safety_directive_age_warning</v>
          </cell>
          <cell r="B174">
            <v>1</v>
          </cell>
        </row>
        <row r="175">
          <cell r="A175" t="str">
            <v>battery_type1</v>
          </cell>
          <cell r="B175">
            <v>1</v>
          </cell>
        </row>
        <row r="176">
          <cell r="A176" t="str">
            <v>gtin_exemption_reason</v>
          </cell>
          <cell r="B176">
            <v>1</v>
          </cell>
        </row>
        <row r="177">
          <cell r="A177" t="str">
            <v>package_contains_quantity</v>
          </cell>
          <cell r="B177">
            <v>1</v>
          </cell>
        </row>
        <row r="178">
          <cell r="A178" t="str">
            <v>subject_character</v>
          </cell>
          <cell r="B178">
            <v>1</v>
          </cell>
        </row>
        <row r="179">
          <cell r="A179" t="str">
            <v>package_height_unit_of_measure</v>
          </cell>
          <cell r="B179">
            <v>1</v>
          </cell>
        </row>
        <row r="180">
          <cell r="A180" t="str">
            <v>number_of_lithium_ion_cells</v>
          </cell>
          <cell r="B180">
            <v>1</v>
          </cell>
        </row>
        <row r="181">
          <cell r="A181" t="str">
            <v>theme</v>
          </cell>
          <cell r="B181">
            <v>1</v>
          </cell>
        </row>
        <row r="182">
          <cell r="A182" t="str">
            <v>product_tax_code</v>
          </cell>
          <cell r="B182">
            <v>1</v>
          </cell>
        </row>
        <row r="183">
          <cell r="A183" t="str">
            <v>other_image_url3</v>
          </cell>
          <cell r="B183">
            <v>1</v>
          </cell>
        </row>
        <row r="184">
          <cell r="A184" t="str">
            <v>lifestyle</v>
          </cell>
          <cell r="B184">
            <v>1</v>
          </cell>
        </row>
        <row r="185">
          <cell r="A185" t="str">
            <v>material_type</v>
          </cell>
          <cell r="B185">
            <v>1</v>
          </cell>
        </row>
        <row r="186">
          <cell r="A186" t="str">
            <v>number_of_items</v>
          </cell>
          <cell r="B186">
            <v>1</v>
          </cell>
        </row>
        <row r="187">
          <cell r="A187" t="str">
            <v>platinum_keywords4</v>
          </cell>
          <cell r="B187">
            <v>1</v>
          </cell>
        </row>
        <row r="188">
          <cell r="A188" t="str">
            <v>language_value1</v>
          </cell>
          <cell r="B188">
            <v>1</v>
          </cell>
        </row>
        <row r="189">
          <cell r="A189" t="str">
            <v>item_length_description</v>
          </cell>
          <cell r="B189">
            <v>1</v>
          </cell>
        </row>
        <row r="190">
          <cell r="A190" t="str">
            <v>package_height</v>
          </cell>
          <cell r="B190">
            <v>1</v>
          </cell>
        </row>
        <row r="191">
          <cell r="A191" t="str">
            <v>number_of_batteries3</v>
          </cell>
          <cell r="B191">
            <v>1</v>
          </cell>
        </row>
        <row r="192">
          <cell r="A192" t="str">
            <v>restock_date</v>
          </cell>
          <cell r="B192">
            <v>1</v>
          </cell>
        </row>
        <row r="193">
          <cell r="A193" t="str">
            <v>batteries_required</v>
          </cell>
          <cell r="B193">
            <v>1</v>
          </cell>
        </row>
        <row r="194">
          <cell r="A194" t="str">
            <v>other_image_url6</v>
          </cell>
          <cell r="B194">
            <v>1</v>
          </cell>
        </row>
        <row r="195">
          <cell r="A195" t="str">
            <v>package_weight</v>
          </cell>
          <cell r="B195">
            <v>1</v>
          </cell>
        </row>
        <row r="196">
          <cell r="A196" t="str">
            <v>battery_type3</v>
          </cell>
          <cell r="B196">
            <v>1</v>
          </cell>
        </row>
        <row r="197">
          <cell r="A197" t="str">
            <v>hazmat_united_nations_regulatory_id</v>
          </cell>
          <cell r="B197">
            <v>1</v>
          </cell>
        </row>
        <row r="198">
          <cell r="A198" t="str">
            <v>safety_warning</v>
          </cell>
          <cell r="B198">
            <v>1</v>
          </cell>
        </row>
        <row r="199">
          <cell r="A199" t="str">
            <v>lithium_battery_energy_content_unit_of_measure</v>
          </cell>
          <cell r="B199">
            <v>1</v>
          </cell>
        </row>
        <row r="200">
          <cell r="A200" t="str">
            <v>other_image_url_ps03</v>
          </cell>
          <cell r="B200">
            <v>1</v>
          </cell>
        </row>
        <row r="201">
          <cell r="A201" t="str">
            <v>occasion_type4</v>
          </cell>
          <cell r="B201">
            <v>1</v>
          </cell>
        </row>
        <row r="202">
          <cell r="A202" t="str">
            <v>battery_cell_composition</v>
          </cell>
          <cell r="B202">
            <v>1</v>
          </cell>
        </row>
        <row r="203">
          <cell r="A203" t="str">
            <v>league_name</v>
          </cell>
          <cell r="B203">
            <v>1</v>
          </cell>
        </row>
        <row r="204">
          <cell r="A204" t="str">
            <v>special_size_type</v>
          </cell>
          <cell r="B204">
            <v>1</v>
          </cell>
        </row>
        <row r="205">
          <cell r="A205" t="str">
            <v>dsa_responsible_party_address</v>
          </cell>
          <cell r="B205">
            <v>1</v>
          </cell>
        </row>
        <row r="206">
          <cell r="A206" t="str">
            <v>neck_size</v>
          </cell>
          <cell r="B206">
            <v>1</v>
          </cell>
        </row>
        <row r="207">
          <cell r="A207" t="str">
            <v>max_aggregate_ship_quantity</v>
          </cell>
          <cell r="B207">
            <v>1</v>
          </cell>
        </row>
        <row r="208">
          <cell r="A208" t="str">
            <v>item_height_unit_of_measure</v>
          </cell>
          <cell r="B208">
            <v>1</v>
          </cell>
        </row>
        <row r="209">
          <cell r="A209" t="str">
            <v>bullet_point3</v>
          </cell>
          <cell r="B209">
            <v>1</v>
          </cell>
        </row>
        <row r="210">
          <cell r="A210" t="str">
            <v>website_shipping_weight_unit_of_measure</v>
          </cell>
          <cell r="B210">
            <v>1</v>
          </cell>
        </row>
        <row r="211">
          <cell r="A211" t="str">
            <v>other_image_url5</v>
          </cell>
          <cell r="B211">
            <v>1</v>
          </cell>
        </row>
        <row r="212">
          <cell r="A212" t="str">
            <v>item_booking_date</v>
          </cell>
          <cell r="B212">
            <v>1</v>
          </cell>
        </row>
        <row r="213">
          <cell r="A213" t="str">
            <v>other_image_url6</v>
          </cell>
          <cell r="B213">
            <v>1</v>
          </cell>
        </row>
        <row r="214">
          <cell r="A214" t="str">
            <v>variation_theme</v>
          </cell>
          <cell r="B214">
            <v>1</v>
          </cell>
        </row>
        <row r="215">
          <cell r="A215" t="str">
            <v>athlete</v>
          </cell>
          <cell r="B215">
            <v>1</v>
          </cell>
        </row>
        <row r="216">
          <cell r="A216" t="str">
            <v>pattern_type</v>
          </cell>
          <cell r="B216">
            <v>1</v>
          </cell>
        </row>
        <row r="217">
          <cell r="A217" t="str">
            <v>fur_description</v>
          </cell>
          <cell r="B217">
            <v>1</v>
          </cell>
        </row>
        <row r="218">
          <cell r="A218" t="str">
            <v>lithium_battery_weight</v>
          </cell>
          <cell r="B218">
            <v>1</v>
          </cell>
        </row>
        <row r="219">
          <cell r="A219" t="str">
            <v>battery_type2</v>
          </cell>
          <cell r="B219">
            <v>1</v>
          </cell>
        </row>
        <row r="220">
          <cell r="A220" t="str">
            <v>quantity</v>
          </cell>
          <cell r="B220">
            <v>1</v>
          </cell>
        </row>
        <row r="221">
          <cell r="A221" t="str">
            <v>quantity_lower_bound1</v>
          </cell>
          <cell r="B221">
            <v>1</v>
          </cell>
        </row>
        <row r="222">
          <cell r="A222" t="str">
            <v>model</v>
          </cell>
          <cell r="B222">
            <v>1</v>
          </cell>
        </row>
        <row r="223">
          <cell r="A223" t="str">
            <v>other_image_url_ps02</v>
          </cell>
          <cell r="B223">
            <v>1</v>
          </cell>
        </row>
        <row r="224">
          <cell r="A224" t="str">
            <v>platinum_keywords3</v>
          </cell>
          <cell r="B224">
            <v>1</v>
          </cell>
        </row>
        <row r="225">
          <cell r="A225" t="str">
            <v>seasons</v>
          </cell>
          <cell r="B225">
            <v>1</v>
          </cell>
        </row>
        <row r="226">
          <cell r="A226" t="str">
            <v>quantity_price5</v>
          </cell>
          <cell r="B226">
            <v>1</v>
          </cell>
        </row>
        <row r="227">
          <cell r="A227" t="str">
            <v>sleeve_type</v>
          </cell>
          <cell r="B227">
            <v>1</v>
          </cell>
        </row>
        <row r="228">
          <cell r="A228" t="str">
            <v/>
          </cell>
          <cell r="B228" t="str">
            <v>shirt</v>
          </cell>
        </row>
        <row r="229">
          <cell r="A229" t="str">
            <v>shirt_size</v>
          </cell>
          <cell r="B229">
            <v>1</v>
          </cell>
        </row>
        <row r="230">
          <cell r="A230" t="str">
            <v>shirt_height_type</v>
          </cell>
          <cell r="B230">
            <v>1</v>
          </cell>
        </row>
        <row r="231">
          <cell r="A231" t="str">
            <v>shirt_sleeve_length_to</v>
          </cell>
          <cell r="B231">
            <v>1</v>
          </cell>
        </row>
        <row r="232">
          <cell r="A232" t="str">
            <v>shirt_neck_size_to</v>
          </cell>
          <cell r="B232">
            <v>1</v>
          </cell>
        </row>
        <row r="233">
          <cell r="A233" t="str">
            <v>shirt_sleeve_length</v>
          </cell>
          <cell r="B233">
            <v>1</v>
          </cell>
        </row>
        <row r="234">
          <cell r="A234" t="str">
            <v>shirt_size_to</v>
          </cell>
          <cell r="B234">
            <v>1</v>
          </cell>
        </row>
        <row r="235">
          <cell r="A235" t="str">
            <v>shirt_body_type</v>
          </cell>
          <cell r="B235">
            <v>1</v>
          </cell>
        </row>
        <row r="236">
          <cell r="A236" t="str">
            <v>update_delete</v>
          </cell>
          <cell r="B236">
            <v>1</v>
          </cell>
        </row>
        <row r="237">
          <cell r="A237" t="str">
            <v>shirt_neck_size</v>
          </cell>
          <cell r="B237">
            <v>1</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ons"/>
      <sheetName val="International URLs"/>
      <sheetName val="International Settings"/>
      <sheetName val="DropdownSizer"/>
      <sheetName val="Instructions"/>
      <sheetName val="Images"/>
      <sheetName val="International Translations"/>
      <sheetName val="Data Validation"/>
      <sheetName val="International Data"/>
      <sheetName val="Example"/>
      <sheetName val="Data Definitions"/>
      <sheetName val="Template"/>
      <sheetName val="Browse Data"/>
      <sheetName val="Valid Values"/>
      <sheetName val="Dropdown Lists"/>
      <sheetName val="AttributePTD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天健 李" id="{C5AA6964-B86A-4F1D-8B9A-4C97B5BB28CB}" userId="766dd942f87f118e" providerId="Windows Live"/>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 dT="2023-12-25T01:46:10.03" personId="{C5AA6964-B86A-4F1D-8B9A-4C97B5BB28CB}" id="{EFD50E80-BFB0-4F9E-A00E-41CBB149EDBA}">
    <text>请填入 色号+链接</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Y88"/>
  <sheetViews>
    <sheetView showGridLines="0" zoomScale="70" zoomScaleNormal="70" zoomScaleSheetLayoutView="25" workbookViewId="0">
      <pane xSplit="2" ySplit="2" topLeftCell="C3" activePane="bottomRight" state="frozen"/>
      <selection pane="topRight"/>
      <selection pane="bottomLeft"/>
      <selection pane="bottomRight" activeCell="J9" sqref="J9:J15"/>
    </sheetView>
  </sheetViews>
  <sheetFormatPr defaultColWidth="9" defaultRowHeight="13.5" outlineLevelRow="1"/>
  <cols>
    <col min="1" max="1" width="41.75" style="122" customWidth="1"/>
    <col min="2" max="2" width="11.375" style="10" hidden="1" customWidth="1"/>
    <col min="3" max="3" width="6.75" style="10" customWidth="1"/>
    <col min="4" max="6" width="9" style="10" customWidth="1"/>
    <col min="7" max="7" width="14.625" style="10" customWidth="1"/>
    <col min="8" max="9" width="8.75" style="10" customWidth="1"/>
    <col min="10" max="10" width="12.125" style="10" customWidth="1"/>
    <col min="11" max="11" width="17.5" style="10" customWidth="1"/>
    <col min="12" max="12" width="13.5" style="10" customWidth="1"/>
    <col min="13" max="13" width="10.375" style="10" customWidth="1"/>
    <col min="14" max="14" width="12.25" style="10" customWidth="1"/>
    <col min="15" max="15" width="18.25" style="10" customWidth="1"/>
    <col min="16" max="16" width="10.75" style="10" customWidth="1"/>
    <col min="17" max="17" width="15" style="10" customWidth="1"/>
    <col min="18" max="22" width="10.25" style="10" customWidth="1"/>
    <col min="23" max="23" width="11.375" style="10" hidden="1" customWidth="1"/>
    <col min="24" max="24" width="11.375" style="10" customWidth="1"/>
    <col min="25" max="75" width="9" style="10"/>
    <col min="76" max="76" width="8.625" style="10" customWidth="1"/>
    <col min="77" max="77" width="9" style="10" customWidth="1"/>
    <col min="78" max="16384" width="9" style="10"/>
  </cols>
  <sheetData>
    <row r="1" spans="1:25" ht="36" customHeight="1">
      <c r="A1" s="272" t="s">
        <v>0</v>
      </c>
      <c r="B1" s="273"/>
      <c r="C1" s="273"/>
      <c r="D1" s="273"/>
      <c r="E1" s="273"/>
      <c r="F1" s="273"/>
      <c r="G1" s="273"/>
      <c r="H1" s="273"/>
      <c r="I1" s="273"/>
      <c r="J1" s="273"/>
      <c r="K1" s="273"/>
      <c r="L1" s="273"/>
      <c r="M1" s="274" t="s">
        <v>321</v>
      </c>
      <c r="N1" s="275"/>
      <c r="O1" s="275"/>
      <c r="P1" s="275"/>
      <c r="Q1" s="275"/>
      <c r="R1" s="275"/>
      <c r="S1" s="275"/>
      <c r="T1" s="275"/>
      <c r="U1" s="275"/>
      <c r="V1" s="275"/>
      <c r="W1" s="275"/>
      <c r="X1" s="276"/>
      <c r="Y1" s="169" t="s">
        <v>1</v>
      </c>
    </row>
    <row r="2" spans="1:25" ht="31.5" customHeight="1">
      <c r="A2" s="262" t="s">
        <v>2</v>
      </c>
      <c r="B2" s="263"/>
      <c r="C2" s="259">
        <v>45641</v>
      </c>
      <c r="D2" s="260"/>
      <c r="E2" s="260"/>
      <c r="F2" s="260"/>
      <c r="G2" s="123" t="s">
        <v>3</v>
      </c>
      <c r="H2" s="261" t="s">
        <v>4</v>
      </c>
      <c r="I2" s="261"/>
      <c r="J2" s="261"/>
      <c r="K2" s="261"/>
      <c r="L2" s="261"/>
      <c r="M2" s="277" t="s">
        <v>5</v>
      </c>
      <c r="N2" s="277"/>
      <c r="O2" s="277"/>
      <c r="P2" s="277" t="s">
        <v>322</v>
      </c>
      <c r="Q2" s="277"/>
      <c r="R2" s="277"/>
      <c r="S2" s="277"/>
      <c r="T2" s="277"/>
      <c r="U2" s="277"/>
      <c r="V2" s="277"/>
      <c r="W2" s="277"/>
      <c r="X2" s="277"/>
    </row>
    <row r="3" spans="1:25" ht="31.5" customHeight="1">
      <c r="A3" s="257" t="s">
        <v>6</v>
      </c>
      <c r="B3" s="258"/>
      <c r="C3" s="259" t="s">
        <v>323</v>
      </c>
      <c r="D3" s="260"/>
      <c r="E3" s="260"/>
      <c r="F3" s="260"/>
      <c r="G3" s="124" t="s">
        <v>7</v>
      </c>
      <c r="H3" s="269">
        <v>45261</v>
      </c>
      <c r="I3" s="261"/>
      <c r="J3" s="261"/>
      <c r="K3" s="261"/>
      <c r="L3" s="261"/>
      <c r="M3" s="143" t="s">
        <v>8</v>
      </c>
      <c r="N3" s="143" t="s">
        <v>9</v>
      </c>
      <c r="O3" s="143" t="s">
        <v>10</v>
      </c>
      <c r="P3" s="143"/>
      <c r="Q3" s="156" t="s">
        <v>11</v>
      </c>
      <c r="R3" s="156" t="s">
        <v>12</v>
      </c>
      <c r="S3" s="156" t="s">
        <v>13</v>
      </c>
      <c r="T3" s="156" t="s">
        <v>14</v>
      </c>
      <c r="U3" s="156" t="s">
        <v>15</v>
      </c>
      <c r="V3" s="156" t="s">
        <v>16</v>
      </c>
      <c r="W3" s="156" t="s">
        <v>17</v>
      </c>
      <c r="X3" s="156" t="s">
        <v>18</v>
      </c>
    </row>
    <row r="4" spans="1:25" ht="31.5" customHeight="1">
      <c r="A4" s="257" t="s">
        <v>19</v>
      </c>
      <c r="B4" s="258"/>
      <c r="C4" s="270" t="s">
        <v>20</v>
      </c>
      <c r="D4" s="271"/>
      <c r="E4" s="271"/>
      <c r="F4" s="271"/>
      <c r="G4" s="123" t="s">
        <v>21</v>
      </c>
      <c r="H4" s="261" t="s">
        <v>22</v>
      </c>
      <c r="I4" s="261"/>
      <c r="J4" s="261"/>
      <c r="K4" s="261"/>
      <c r="L4" s="261"/>
      <c r="M4" s="226" t="s">
        <v>23</v>
      </c>
      <c r="N4" s="144" t="s">
        <v>24</v>
      </c>
      <c r="O4" s="144" t="s">
        <v>25</v>
      </c>
      <c r="P4" s="145"/>
      <c r="Q4" s="164">
        <v>60.5</v>
      </c>
      <c r="R4" s="165">
        <v>61.5</v>
      </c>
      <c r="S4" s="166">
        <v>62.5</v>
      </c>
      <c r="T4" s="166">
        <v>63.5</v>
      </c>
      <c r="U4" s="166">
        <v>64.7</v>
      </c>
      <c r="V4" s="166">
        <v>65.900000000000006</v>
      </c>
      <c r="W4" s="155"/>
      <c r="X4" s="155"/>
    </row>
    <row r="5" spans="1:25" ht="31.5" customHeight="1">
      <c r="A5" s="257" t="s">
        <v>26</v>
      </c>
      <c r="B5" s="258"/>
      <c r="C5" s="259" t="s">
        <v>318</v>
      </c>
      <c r="D5" s="260"/>
      <c r="E5" s="260"/>
      <c r="F5" s="260"/>
      <c r="G5" s="124" t="s">
        <v>27</v>
      </c>
      <c r="H5" s="261" t="s">
        <v>319</v>
      </c>
      <c r="I5" s="261"/>
      <c r="J5" s="261"/>
      <c r="K5" s="261"/>
      <c r="L5" s="261"/>
      <c r="M5" s="227"/>
      <c r="N5" s="144" t="s">
        <v>28</v>
      </c>
      <c r="O5" s="144" t="s">
        <v>29</v>
      </c>
      <c r="P5" s="146"/>
      <c r="Q5" s="164">
        <v>33.4</v>
      </c>
      <c r="R5" s="167">
        <v>34.200000000000003</v>
      </c>
      <c r="S5" s="168">
        <v>35</v>
      </c>
      <c r="T5" s="168">
        <v>35.799999999999997</v>
      </c>
      <c r="U5" s="168">
        <v>36.799999999999997</v>
      </c>
      <c r="V5" s="168">
        <v>37.799999999999997</v>
      </c>
      <c r="W5" s="155"/>
      <c r="X5" s="155"/>
    </row>
    <row r="6" spans="1:25" ht="31.5" customHeight="1">
      <c r="A6" s="262" t="s">
        <v>30</v>
      </c>
      <c r="B6" s="263"/>
      <c r="C6" s="264" t="s">
        <v>322</v>
      </c>
      <c r="D6" s="265"/>
      <c r="E6" s="265"/>
      <c r="F6" s="265"/>
      <c r="G6" s="123" t="s">
        <v>31</v>
      </c>
      <c r="H6" s="266" t="s">
        <v>32</v>
      </c>
      <c r="I6" s="267"/>
      <c r="J6" s="267"/>
      <c r="K6" s="267"/>
      <c r="L6" s="268"/>
      <c r="M6" s="227"/>
      <c r="N6" s="144" t="s">
        <v>33</v>
      </c>
      <c r="O6" s="144" t="s">
        <v>34</v>
      </c>
      <c r="P6" s="147"/>
      <c r="Q6" s="164">
        <v>95</v>
      </c>
      <c r="R6" s="167">
        <v>99</v>
      </c>
      <c r="S6" s="168">
        <v>104</v>
      </c>
      <c r="T6" s="168">
        <v>110</v>
      </c>
      <c r="U6" s="168">
        <v>116</v>
      </c>
      <c r="V6" s="168">
        <v>124</v>
      </c>
      <c r="W6" s="155"/>
      <c r="X6" s="155"/>
    </row>
    <row r="7" spans="1:25" ht="31.5" customHeight="1">
      <c r="A7" s="231" t="s">
        <v>35</v>
      </c>
      <c r="B7" s="232"/>
      <c r="C7" s="125" t="s">
        <v>11</v>
      </c>
      <c r="D7" s="125" t="s">
        <v>12</v>
      </c>
      <c r="E7" s="125" t="s">
        <v>36</v>
      </c>
      <c r="F7" s="125" t="s">
        <v>14</v>
      </c>
      <c r="G7" s="125" t="s">
        <v>15</v>
      </c>
      <c r="H7" s="125" t="s">
        <v>16</v>
      </c>
      <c r="I7" s="125" t="s">
        <v>17</v>
      </c>
      <c r="J7" s="223" t="s">
        <v>37</v>
      </c>
      <c r="K7" s="223" t="s">
        <v>38</v>
      </c>
      <c r="L7" s="224" t="s">
        <v>39</v>
      </c>
      <c r="M7" s="227"/>
      <c r="N7" s="144" t="s">
        <v>40</v>
      </c>
      <c r="O7" s="144" t="s">
        <v>41</v>
      </c>
      <c r="P7" s="146"/>
      <c r="Q7" s="164">
        <v>111</v>
      </c>
      <c r="R7" s="167">
        <v>115</v>
      </c>
      <c r="S7" s="168">
        <v>120</v>
      </c>
      <c r="T7" s="168">
        <v>126</v>
      </c>
      <c r="U7" s="168">
        <v>132</v>
      </c>
      <c r="V7" s="168">
        <v>140</v>
      </c>
      <c r="W7" s="155"/>
      <c r="X7" s="155"/>
    </row>
    <row r="8" spans="1:25" ht="31.5" customHeight="1">
      <c r="A8" s="233"/>
      <c r="B8" s="234"/>
      <c r="C8" s="126"/>
      <c r="D8" s="126"/>
      <c r="E8" s="126"/>
      <c r="F8" s="126"/>
      <c r="G8" s="126"/>
      <c r="H8" s="126"/>
      <c r="I8" s="126"/>
      <c r="J8" s="223"/>
      <c r="K8" s="223"/>
      <c r="L8" s="225"/>
      <c r="M8" s="227"/>
      <c r="N8" s="144" t="s">
        <v>42</v>
      </c>
      <c r="O8" s="144" t="s">
        <v>43</v>
      </c>
      <c r="P8" s="148"/>
      <c r="Q8" s="164">
        <v>24.7</v>
      </c>
      <c r="R8" s="167">
        <v>25.1</v>
      </c>
      <c r="S8" s="168">
        <v>25.5</v>
      </c>
      <c r="T8" s="168">
        <v>25.9</v>
      </c>
      <c r="U8" s="168">
        <v>26.3</v>
      </c>
      <c r="V8" s="168">
        <v>26.7</v>
      </c>
      <c r="W8" s="155"/>
      <c r="X8" s="155"/>
    </row>
    <row r="9" spans="1:25" ht="31.5" customHeight="1">
      <c r="A9" s="59" t="s">
        <v>44</v>
      </c>
      <c r="B9" s="127" t="s">
        <v>45</v>
      </c>
      <c r="C9" s="128"/>
      <c r="D9" s="129">
        <v>13</v>
      </c>
      <c r="E9" s="129">
        <v>25</v>
      </c>
      <c r="F9" s="129">
        <v>38</v>
      </c>
      <c r="G9" s="129">
        <v>40</v>
      </c>
      <c r="H9" s="129">
        <v>33</v>
      </c>
      <c r="I9" s="129"/>
      <c r="J9" s="149">
        <f>SUM(D9:H9)</f>
        <v>149</v>
      </c>
      <c r="K9" s="150">
        <f>J9*1.1</f>
        <v>163.9</v>
      </c>
      <c r="L9" s="151" t="str">
        <f>VLOOKUP(A9,'（运营）数据源'!E:H,4,0)</f>
        <v>红根</v>
      </c>
      <c r="M9" s="227"/>
      <c r="N9" s="144" t="s">
        <v>46</v>
      </c>
      <c r="O9" s="144" t="s">
        <v>43</v>
      </c>
      <c r="P9" s="148"/>
      <c r="Q9" s="164">
        <v>18.899999999999999</v>
      </c>
      <c r="R9" s="167">
        <v>19.100000000000001</v>
      </c>
      <c r="S9" s="168">
        <v>19.3</v>
      </c>
      <c r="T9" s="168">
        <v>19.5</v>
      </c>
      <c r="U9" s="168">
        <v>19.7</v>
      </c>
      <c r="V9" s="168">
        <v>19.899999999999999</v>
      </c>
      <c r="W9" s="155"/>
      <c r="X9" s="155"/>
    </row>
    <row r="10" spans="1:25" ht="31.5" customHeight="1">
      <c r="A10" s="130" t="s">
        <v>47</v>
      </c>
      <c r="B10" s="127"/>
      <c r="C10" s="128"/>
      <c r="D10" s="129">
        <v>8</v>
      </c>
      <c r="E10" s="129">
        <v>18</v>
      </c>
      <c r="F10" s="129">
        <v>25</v>
      </c>
      <c r="G10" s="129">
        <v>25</v>
      </c>
      <c r="H10" s="129">
        <v>20</v>
      </c>
      <c r="I10" s="129"/>
      <c r="J10" s="149">
        <f t="shared" ref="J10:J15" si="0">SUM(D10:H10)</f>
        <v>96</v>
      </c>
      <c r="K10" s="150">
        <f t="shared" ref="K10:K15" si="1">J10*1.1</f>
        <v>105.60000000000001</v>
      </c>
      <c r="L10" s="151" t="str">
        <f>VLOOKUP(A10,'（运营）数据源'!E:H,4,0)</f>
        <v>红根</v>
      </c>
      <c r="M10" s="227"/>
      <c r="N10" s="144" t="s">
        <v>48</v>
      </c>
      <c r="O10" s="144" t="s">
        <v>43</v>
      </c>
      <c r="P10" s="147"/>
      <c r="Q10" s="164">
        <v>24.6</v>
      </c>
      <c r="R10" s="167">
        <v>25.1</v>
      </c>
      <c r="S10" s="168">
        <v>25.6</v>
      </c>
      <c r="T10" s="168">
        <v>26.1</v>
      </c>
      <c r="U10" s="168">
        <v>26.6</v>
      </c>
      <c r="V10" s="168">
        <v>27.1</v>
      </c>
      <c r="W10" s="155"/>
      <c r="X10" s="155"/>
    </row>
    <row r="11" spans="1:25" ht="31.5" customHeight="1">
      <c r="A11" s="131" t="s">
        <v>49</v>
      </c>
      <c r="B11" s="127"/>
      <c r="C11" s="128"/>
      <c r="D11" s="129">
        <v>5</v>
      </c>
      <c r="E11" s="129">
        <v>15</v>
      </c>
      <c r="F11" s="129">
        <v>20</v>
      </c>
      <c r="G11" s="129">
        <v>23</v>
      </c>
      <c r="H11" s="129">
        <v>18</v>
      </c>
      <c r="I11" s="129"/>
      <c r="J11" s="149">
        <f t="shared" si="0"/>
        <v>81</v>
      </c>
      <c r="K11" s="150">
        <f t="shared" si="1"/>
        <v>89.100000000000009</v>
      </c>
      <c r="L11" s="151" t="str">
        <f>VLOOKUP(A11,'（运营）数据源'!E:H,4,0)</f>
        <v>红根</v>
      </c>
      <c r="M11" s="227"/>
      <c r="N11" s="144" t="s">
        <v>50</v>
      </c>
      <c r="O11" s="144" t="s">
        <v>43</v>
      </c>
      <c r="P11" s="147"/>
      <c r="Q11" s="164">
        <v>27.3</v>
      </c>
      <c r="R11" s="167">
        <v>27.8</v>
      </c>
      <c r="S11" s="168">
        <v>28.3</v>
      </c>
      <c r="T11" s="168">
        <v>28.8</v>
      </c>
      <c r="U11" s="168">
        <v>29.3</v>
      </c>
      <c r="V11" s="168">
        <v>29.8</v>
      </c>
      <c r="W11" s="155"/>
      <c r="X11" s="155"/>
    </row>
    <row r="12" spans="1:25" ht="31.5" customHeight="1">
      <c r="A12" s="130" t="s">
        <v>51</v>
      </c>
      <c r="B12" s="127"/>
      <c r="C12" s="128"/>
      <c r="D12" s="129">
        <v>5</v>
      </c>
      <c r="E12" s="129">
        <v>13</v>
      </c>
      <c r="F12" s="129">
        <v>20</v>
      </c>
      <c r="G12" s="129">
        <v>23</v>
      </c>
      <c r="H12" s="129">
        <v>18</v>
      </c>
      <c r="I12" s="129"/>
      <c r="J12" s="149">
        <f t="shared" si="0"/>
        <v>79</v>
      </c>
      <c r="K12" s="150">
        <f t="shared" si="1"/>
        <v>86.9</v>
      </c>
      <c r="L12" s="151" t="str">
        <f>VLOOKUP(A12,'（运营）数据源'!E:H,4,0)</f>
        <v>红根</v>
      </c>
      <c r="M12" s="227"/>
      <c r="N12" s="144" t="s">
        <v>52</v>
      </c>
      <c r="O12" s="144" t="s">
        <v>53</v>
      </c>
      <c r="P12" s="147"/>
      <c r="Q12" s="164">
        <v>20.9</v>
      </c>
      <c r="R12" s="167">
        <v>21.7</v>
      </c>
      <c r="S12" s="168">
        <v>22.5</v>
      </c>
      <c r="T12" s="168">
        <v>23.3</v>
      </c>
      <c r="U12" s="168">
        <v>24.1</v>
      </c>
      <c r="V12" s="168">
        <v>24.9</v>
      </c>
      <c r="W12" s="155"/>
      <c r="X12" s="155"/>
    </row>
    <row r="13" spans="1:25" ht="31.5" customHeight="1">
      <c r="A13" s="131" t="s">
        <v>54</v>
      </c>
      <c r="B13" s="127" t="s">
        <v>44</v>
      </c>
      <c r="C13" s="128"/>
      <c r="D13" s="129">
        <v>5</v>
      </c>
      <c r="E13" s="129">
        <v>13</v>
      </c>
      <c r="F13" s="129">
        <v>20</v>
      </c>
      <c r="G13" s="129">
        <v>20</v>
      </c>
      <c r="H13" s="129">
        <v>15</v>
      </c>
      <c r="I13" s="129"/>
      <c r="J13" s="149">
        <f t="shared" si="0"/>
        <v>73</v>
      </c>
      <c r="K13" s="150">
        <f t="shared" si="1"/>
        <v>80.300000000000011</v>
      </c>
      <c r="L13" s="151" t="str">
        <f>VLOOKUP(A13,'（运营）数据源'!E:H,4,0)</f>
        <v>红根</v>
      </c>
      <c r="M13" s="227"/>
      <c r="N13" s="152" t="s">
        <v>55</v>
      </c>
      <c r="O13" s="144" t="s">
        <v>34</v>
      </c>
      <c r="P13" s="147"/>
      <c r="Q13" s="164">
        <v>49.5</v>
      </c>
      <c r="R13" s="167">
        <v>50.5</v>
      </c>
      <c r="S13" s="168">
        <v>51.5</v>
      </c>
      <c r="T13" s="168">
        <v>52.5</v>
      </c>
      <c r="U13" s="168">
        <v>53.5</v>
      </c>
      <c r="V13" s="168">
        <v>54.5</v>
      </c>
      <c r="W13" s="155"/>
      <c r="X13" s="155"/>
    </row>
    <row r="14" spans="1:25" ht="31.5" customHeight="1">
      <c r="A14" s="130" t="s">
        <v>56</v>
      </c>
      <c r="B14" s="127" t="s">
        <v>47</v>
      </c>
      <c r="C14" s="128"/>
      <c r="D14" s="129">
        <v>5</v>
      </c>
      <c r="E14" s="129">
        <v>13</v>
      </c>
      <c r="F14" s="129">
        <v>18</v>
      </c>
      <c r="G14" s="129">
        <v>18</v>
      </c>
      <c r="H14" s="129">
        <v>15</v>
      </c>
      <c r="I14" s="129"/>
      <c r="J14" s="149">
        <f t="shared" si="0"/>
        <v>69</v>
      </c>
      <c r="K14" s="150">
        <f t="shared" si="1"/>
        <v>75.900000000000006</v>
      </c>
      <c r="L14" s="151" t="str">
        <f>VLOOKUP(A14,'（运营）数据源'!E:H,4,0)</f>
        <v>红根</v>
      </c>
      <c r="M14" s="227"/>
      <c r="N14" s="153" t="s">
        <v>57</v>
      </c>
      <c r="O14" s="153" t="s">
        <v>43</v>
      </c>
      <c r="P14" s="154"/>
      <c r="Q14" s="164">
        <v>50.5</v>
      </c>
      <c r="R14" s="167">
        <v>51.5</v>
      </c>
      <c r="S14" s="167">
        <v>52.5</v>
      </c>
      <c r="T14" s="167">
        <v>53.5</v>
      </c>
      <c r="U14" s="167">
        <v>54.5</v>
      </c>
      <c r="V14" s="167">
        <v>55.5</v>
      </c>
      <c r="W14" s="155"/>
      <c r="X14" s="155"/>
    </row>
    <row r="15" spans="1:25" ht="31.5" customHeight="1">
      <c r="A15" s="131" t="s">
        <v>58</v>
      </c>
      <c r="B15" s="127" t="s">
        <v>56</v>
      </c>
      <c r="C15" s="128"/>
      <c r="D15" s="129">
        <v>5</v>
      </c>
      <c r="E15" s="129">
        <v>10</v>
      </c>
      <c r="F15" s="129">
        <v>15</v>
      </c>
      <c r="G15" s="129">
        <v>15</v>
      </c>
      <c r="H15" s="129">
        <v>15</v>
      </c>
      <c r="I15" s="129"/>
      <c r="J15" s="149">
        <f t="shared" si="0"/>
        <v>60</v>
      </c>
      <c r="K15" s="150">
        <f t="shared" si="1"/>
        <v>66</v>
      </c>
      <c r="L15" s="151" t="str">
        <f>VLOOKUP(A15,'（运营）数据源'!E:H,4,0)</f>
        <v>红根</v>
      </c>
      <c r="M15" s="227"/>
      <c r="N15" s="153"/>
      <c r="O15" s="153"/>
      <c r="P15" s="154"/>
      <c r="Q15" s="154"/>
      <c r="R15" s="167"/>
      <c r="S15" s="167"/>
      <c r="T15" s="167"/>
      <c r="U15" s="167"/>
      <c r="V15" s="167"/>
      <c r="W15" s="155"/>
      <c r="X15" s="155"/>
    </row>
    <row r="16" spans="1:25" ht="31.5" customHeight="1">
      <c r="A16" s="59"/>
      <c r="B16" s="127"/>
      <c r="C16" s="128"/>
      <c r="D16" s="132"/>
      <c r="E16" s="132"/>
      <c r="F16" s="132"/>
      <c r="G16" s="132"/>
      <c r="H16" s="132"/>
      <c r="I16" s="129"/>
      <c r="J16" s="149"/>
      <c r="K16" s="150"/>
      <c r="L16" s="151"/>
      <c r="M16" s="227"/>
      <c r="N16" s="153"/>
      <c r="O16" s="153"/>
      <c r="P16" s="154"/>
      <c r="Q16" s="154"/>
      <c r="R16" s="167"/>
      <c r="S16" s="167"/>
      <c r="T16" s="167"/>
      <c r="U16" s="167"/>
      <c r="V16" s="167"/>
      <c r="W16" s="155"/>
      <c r="X16" s="155"/>
    </row>
    <row r="17" spans="1:24" ht="31.5" customHeight="1">
      <c r="A17" s="59"/>
      <c r="B17" s="127" t="s">
        <v>54</v>
      </c>
      <c r="C17" s="128"/>
      <c r="D17" s="132"/>
      <c r="E17" s="132"/>
      <c r="F17" s="132"/>
      <c r="G17" s="132"/>
      <c r="H17" s="132"/>
      <c r="I17" s="129"/>
      <c r="J17" s="149"/>
      <c r="K17" s="150"/>
      <c r="L17" s="151"/>
      <c r="M17" s="227"/>
      <c r="N17" s="153"/>
      <c r="O17" s="153"/>
      <c r="P17" s="154"/>
      <c r="Q17" s="154"/>
      <c r="R17" s="167"/>
      <c r="S17" s="167"/>
      <c r="T17" s="167"/>
      <c r="U17" s="167"/>
      <c r="V17" s="167"/>
      <c r="W17" s="155"/>
      <c r="X17" s="155"/>
    </row>
    <row r="18" spans="1:24" ht="31.5" customHeight="1">
      <c r="A18" s="60"/>
      <c r="B18" s="127"/>
      <c r="C18" s="128"/>
      <c r="D18" s="132"/>
      <c r="E18" s="132"/>
      <c r="F18" s="132"/>
      <c r="G18" s="132"/>
      <c r="H18" s="132"/>
      <c r="I18" s="129"/>
      <c r="J18" s="149"/>
      <c r="K18" s="150"/>
      <c r="L18" s="151"/>
      <c r="M18" s="227"/>
      <c r="N18" s="155"/>
      <c r="O18" s="155"/>
      <c r="P18" s="155"/>
      <c r="Q18" s="155"/>
      <c r="R18" s="155"/>
      <c r="S18" s="155"/>
      <c r="T18" s="155"/>
      <c r="U18" s="155"/>
      <c r="V18" s="155"/>
      <c r="W18" s="155"/>
      <c r="X18" s="155"/>
    </row>
    <row r="19" spans="1:24" ht="31.5" hidden="1" customHeight="1" outlineLevel="1">
      <c r="A19" s="59"/>
      <c r="B19" s="127"/>
      <c r="C19" s="128"/>
      <c r="D19" s="132"/>
      <c r="E19" s="132"/>
      <c r="F19" s="132"/>
      <c r="G19" s="132"/>
      <c r="H19" s="132"/>
      <c r="I19" s="129"/>
      <c r="J19" s="149"/>
      <c r="K19" s="150"/>
      <c r="L19" s="151"/>
      <c r="M19" s="227"/>
      <c r="N19" s="155"/>
      <c r="O19" s="155"/>
      <c r="P19" s="155"/>
      <c r="Q19" s="155"/>
      <c r="R19" s="155"/>
      <c r="S19" s="155"/>
      <c r="T19" s="155"/>
      <c r="U19" s="155"/>
      <c r="V19" s="155"/>
      <c r="W19" s="155"/>
      <c r="X19" s="155"/>
    </row>
    <row r="20" spans="1:24" ht="31.5" hidden="1" customHeight="1" outlineLevel="1">
      <c r="A20" s="60"/>
      <c r="B20" s="127"/>
      <c r="C20" s="128"/>
      <c r="D20" s="132"/>
      <c r="E20" s="132"/>
      <c r="F20" s="132"/>
      <c r="G20" s="132"/>
      <c r="H20" s="132"/>
      <c r="I20" s="129"/>
      <c r="J20" s="149"/>
      <c r="K20" s="150"/>
      <c r="L20" s="151"/>
      <c r="M20" s="227"/>
      <c r="N20" s="155"/>
      <c r="O20" s="155"/>
      <c r="P20" s="155"/>
      <c r="Q20" s="155"/>
      <c r="R20" s="155"/>
      <c r="S20" s="155"/>
      <c r="T20" s="155"/>
      <c r="U20" s="155"/>
      <c r="V20" s="155"/>
      <c r="W20" s="155"/>
      <c r="X20" s="155"/>
    </row>
    <row r="21" spans="1:24" ht="31.5" hidden="1" customHeight="1" outlineLevel="1">
      <c r="A21" s="59"/>
      <c r="B21" s="127"/>
      <c r="C21" s="128"/>
      <c r="D21" s="132"/>
      <c r="E21" s="132"/>
      <c r="F21" s="132"/>
      <c r="G21" s="132"/>
      <c r="H21" s="132"/>
      <c r="I21" s="129"/>
      <c r="J21" s="149"/>
      <c r="K21" s="150"/>
      <c r="L21" s="151"/>
      <c r="M21" s="227"/>
      <c r="N21" s="155"/>
      <c r="O21" s="155"/>
      <c r="P21" s="155"/>
      <c r="Q21" s="155"/>
      <c r="R21" s="155"/>
      <c r="S21" s="155"/>
      <c r="T21" s="155"/>
      <c r="U21" s="155"/>
      <c r="V21" s="155"/>
      <c r="W21" s="155"/>
      <c r="X21" s="155"/>
    </row>
    <row r="22" spans="1:24" ht="31.5" hidden="1" customHeight="1" outlineLevel="1">
      <c r="A22" s="60"/>
      <c r="B22" s="127" t="s">
        <v>59</v>
      </c>
      <c r="C22" s="128"/>
      <c r="D22" s="132"/>
      <c r="E22" s="132"/>
      <c r="F22" s="132"/>
      <c r="G22" s="132"/>
      <c r="H22" s="132"/>
      <c r="I22" s="129"/>
      <c r="J22" s="149"/>
      <c r="K22" s="150"/>
      <c r="L22" s="151"/>
      <c r="M22" s="227"/>
      <c r="N22" s="155"/>
      <c r="O22" s="155"/>
      <c r="P22" s="155"/>
      <c r="Q22" s="155"/>
      <c r="R22" s="155"/>
      <c r="S22" s="155"/>
      <c r="T22" s="155"/>
      <c r="U22" s="155"/>
      <c r="V22" s="155"/>
      <c r="W22" s="155"/>
      <c r="X22" s="155"/>
    </row>
    <row r="23" spans="1:24" ht="31.5" hidden="1" customHeight="1" outlineLevel="1">
      <c r="A23" s="60"/>
      <c r="B23" s="127"/>
      <c r="C23" s="128"/>
      <c r="D23" s="132"/>
      <c r="E23" s="132"/>
      <c r="F23" s="132"/>
      <c r="G23" s="132"/>
      <c r="H23" s="132"/>
      <c r="I23" s="129"/>
      <c r="J23" s="149"/>
      <c r="K23" s="150"/>
      <c r="L23" s="151"/>
      <c r="M23" s="227"/>
      <c r="N23" s="155"/>
      <c r="O23" s="155"/>
      <c r="P23" s="155"/>
      <c r="Q23" s="155"/>
      <c r="R23" s="155"/>
      <c r="S23" s="155"/>
      <c r="T23" s="155"/>
      <c r="U23" s="155"/>
      <c r="V23" s="155"/>
      <c r="W23" s="155"/>
      <c r="X23" s="155"/>
    </row>
    <row r="24" spans="1:24" ht="31.5" hidden="1" customHeight="1" outlineLevel="1">
      <c r="A24" s="133"/>
      <c r="B24" s="127"/>
      <c r="C24" s="128"/>
      <c r="D24" s="129"/>
      <c r="E24" s="129"/>
      <c r="F24" s="129"/>
      <c r="G24" s="129"/>
      <c r="H24" s="129"/>
      <c r="I24" s="129"/>
      <c r="J24" s="149"/>
      <c r="K24" s="150"/>
      <c r="L24" s="151"/>
      <c r="M24" s="227"/>
      <c r="N24" s="155"/>
      <c r="O24" s="155"/>
      <c r="P24" s="155"/>
      <c r="Q24" s="155"/>
      <c r="R24" s="155"/>
      <c r="S24" s="155"/>
      <c r="T24" s="155"/>
      <c r="U24" s="155"/>
      <c r="V24" s="155"/>
      <c r="W24" s="155"/>
      <c r="X24" s="155"/>
    </row>
    <row r="25" spans="1:24" ht="31.5" hidden="1" customHeight="1" outlineLevel="1">
      <c r="A25" s="133"/>
      <c r="B25" s="127"/>
      <c r="C25" s="128"/>
      <c r="D25" s="129"/>
      <c r="E25" s="129"/>
      <c r="F25" s="129"/>
      <c r="G25" s="129"/>
      <c r="H25" s="129"/>
      <c r="I25" s="129"/>
      <c r="J25" s="149"/>
      <c r="K25" s="150"/>
      <c r="L25" s="151"/>
      <c r="M25" s="227"/>
      <c r="N25" s="155"/>
      <c r="O25" s="155"/>
      <c r="P25" s="155"/>
      <c r="Q25" s="155"/>
      <c r="R25" s="155"/>
      <c r="S25" s="155"/>
      <c r="T25" s="155"/>
      <c r="U25" s="155"/>
      <c r="V25" s="155"/>
      <c r="W25" s="155"/>
      <c r="X25" s="155"/>
    </row>
    <row r="26" spans="1:24" ht="31.5" hidden="1" customHeight="1" outlineLevel="1">
      <c r="A26" s="133"/>
      <c r="B26" s="127"/>
      <c r="C26" s="128"/>
      <c r="D26" s="129"/>
      <c r="E26" s="129"/>
      <c r="F26" s="129"/>
      <c r="G26" s="129"/>
      <c r="H26" s="129"/>
      <c r="I26" s="129"/>
      <c r="J26" s="149"/>
      <c r="K26" s="150"/>
      <c r="L26" s="151"/>
      <c r="M26" s="227"/>
      <c r="N26" s="155"/>
      <c r="O26" s="155"/>
      <c r="P26" s="155"/>
      <c r="Q26" s="155"/>
      <c r="R26" s="155"/>
      <c r="S26" s="155"/>
      <c r="T26" s="155"/>
      <c r="U26" s="155"/>
      <c r="V26" s="155"/>
      <c r="W26" s="155"/>
      <c r="X26" s="155"/>
    </row>
    <row r="27" spans="1:24" ht="31.5" hidden="1" customHeight="1" outlineLevel="1">
      <c r="A27" s="133"/>
      <c r="B27" s="127"/>
      <c r="C27" s="128"/>
      <c r="D27" s="129"/>
      <c r="E27" s="129"/>
      <c r="F27" s="129"/>
      <c r="G27" s="129"/>
      <c r="H27" s="129"/>
      <c r="I27" s="129"/>
      <c r="J27" s="149"/>
      <c r="K27" s="150"/>
      <c r="L27" s="151"/>
      <c r="M27" s="227"/>
      <c r="N27" s="155"/>
      <c r="O27" s="155"/>
      <c r="P27" s="155"/>
      <c r="Q27" s="155"/>
      <c r="R27" s="155"/>
      <c r="S27" s="155"/>
      <c r="T27" s="155"/>
      <c r="U27" s="155"/>
      <c r="V27" s="155"/>
      <c r="W27" s="155"/>
      <c r="X27" s="155"/>
    </row>
    <row r="28" spans="1:24" ht="31.5" hidden="1" customHeight="1" outlineLevel="1">
      <c r="A28" s="133"/>
      <c r="B28" s="127"/>
      <c r="C28" s="128"/>
      <c r="D28" s="129"/>
      <c r="E28" s="129"/>
      <c r="F28" s="129"/>
      <c r="G28" s="129"/>
      <c r="H28" s="129"/>
      <c r="I28" s="129"/>
      <c r="J28" s="149"/>
      <c r="K28" s="150"/>
      <c r="L28" s="151"/>
      <c r="M28" s="227"/>
      <c r="N28" s="155"/>
      <c r="O28" s="155"/>
      <c r="P28" s="155"/>
      <c r="Q28" s="155"/>
      <c r="R28" s="155"/>
      <c r="S28" s="155"/>
      <c r="T28" s="155"/>
      <c r="U28" s="155"/>
      <c r="V28" s="155"/>
      <c r="W28" s="155"/>
      <c r="X28" s="155"/>
    </row>
    <row r="29" spans="1:24" ht="31.5" hidden="1" customHeight="1" outlineLevel="1">
      <c r="A29" s="133"/>
      <c r="B29" s="127"/>
      <c r="C29" s="128"/>
      <c r="D29" s="129"/>
      <c r="E29" s="129"/>
      <c r="F29" s="129"/>
      <c r="G29" s="129"/>
      <c r="H29" s="129"/>
      <c r="I29" s="129"/>
      <c r="J29" s="149"/>
      <c r="K29" s="129"/>
      <c r="L29" s="151"/>
      <c r="M29" s="227"/>
      <c r="N29" s="155"/>
      <c r="O29" s="155"/>
      <c r="P29" s="155"/>
      <c r="Q29" s="155"/>
      <c r="R29" s="155"/>
      <c r="S29" s="155"/>
      <c r="T29" s="155"/>
      <c r="U29" s="155"/>
      <c r="V29" s="155"/>
      <c r="W29" s="155"/>
      <c r="X29" s="155"/>
    </row>
    <row r="30" spans="1:24" ht="31.5" hidden="1" customHeight="1" outlineLevel="1">
      <c r="A30" s="133"/>
      <c r="B30" s="127"/>
      <c r="C30" s="128"/>
      <c r="D30" s="129"/>
      <c r="E30" s="129"/>
      <c r="F30" s="129"/>
      <c r="G30" s="129"/>
      <c r="H30" s="129"/>
      <c r="I30" s="129"/>
      <c r="J30" s="149"/>
      <c r="K30" s="129"/>
      <c r="L30" s="151"/>
      <c r="M30" s="227"/>
      <c r="N30" s="155"/>
      <c r="O30" s="155"/>
      <c r="P30" s="155"/>
      <c r="Q30" s="155"/>
      <c r="R30" s="155"/>
      <c r="S30" s="155"/>
      <c r="T30" s="155"/>
      <c r="U30" s="155"/>
      <c r="V30" s="155"/>
      <c r="W30" s="155"/>
      <c r="X30" s="155"/>
    </row>
    <row r="31" spans="1:24" ht="31.5" hidden="1" customHeight="1" outlineLevel="1">
      <c r="A31" s="133"/>
      <c r="B31" s="127"/>
      <c r="C31" s="128"/>
      <c r="D31" s="129"/>
      <c r="E31" s="129"/>
      <c r="F31" s="129"/>
      <c r="G31" s="129"/>
      <c r="H31" s="129"/>
      <c r="I31" s="129"/>
      <c r="J31" s="149"/>
      <c r="K31" s="129"/>
      <c r="L31" s="151"/>
      <c r="M31" s="227"/>
      <c r="N31" s="155"/>
      <c r="O31" s="155"/>
      <c r="P31" s="155"/>
      <c r="Q31" s="155"/>
      <c r="R31" s="155"/>
      <c r="S31" s="155"/>
      <c r="T31" s="155"/>
      <c r="U31" s="155"/>
      <c r="V31" s="155"/>
      <c r="W31" s="155"/>
      <c r="X31" s="155"/>
    </row>
    <row r="32" spans="1:24" ht="31.5" hidden="1" customHeight="1" outlineLevel="1">
      <c r="A32" s="133"/>
      <c r="B32" s="127"/>
      <c r="C32" s="128"/>
      <c r="D32" s="129"/>
      <c r="E32" s="129"/>
      <c r="F32" s="129"/>
      <c r="G32" s="129"/>
      <c r="H32" s="129"/>
      <c r="I32" s="129"/>
      <c r="J32" s="149"/>
      <c r="K32" s="129"/>
      <c r="L32" s="151"/>
      <c r="M32" s="227"/>
      <c r="N32" s="155"/>
      <c r="O32" s="155"/>
      <c r="P32" s="155"/>
      <c r="Q32" s="155"/>
      <c r="R32" s="155"/>
      <c r="S32" s="155"/>
      <c r="T32" s="155"/>
      <c r="U32" s="155"/>
      <c r="V32" s="155"/>
      <c r="W32" s="155"/>
      <c r="X32" s="155"/>
    </row>
    <row r="33" spans="1:24" ht="31.5" hidden="1" customHeight="1" outlineLevel="1">
      <c r="A33" s="133"/>
      <c r="B33" s="127"/>
      <c r="C33" s="128"/>
      <c r="D33" s="129"/>
      <c r="E33" s="129"/>
      <c r="F33" s="129"/>
      <c r="G33" s="129"/>
      <c r="H33" s="129"/>
      <c r="I33" s="129"/>
      <c r="J33" s="149"/>
      <c r="K33" s="129"/>
      <c r="L33" s="151"/>
      <c r="M33" s="227"/>
      <c r="N33" s="155"/>
      <c r="O33" s="155"/>
      <c r="P33" s="155"/>
      <c r="Q33" s="155"/>
      <c r="R33" s="155"/>
      <c r="S33" s="155"/>
      <c r="T33" s="155"/>
      <c r="U33" s="155"/>
      <c r="V33" s="155"/>
      <c r="W33" s="155"/>
      <c r="X33" s="155"/>
    </row>
    <row r="34" spans="1:24" ht="31.5" hidden="1" customHeight="1" outlineLevel="1">
      <c r="A34" s="133"/>
      <c r="B34" s="127"/>
      <c r="C34" s="128"/>
      <c r="D34" s="129"/>
      <c r="E34" s="129"/>
      <c r="F34" s="129"/>
      <c r="G34" s="129"/>
      <c r="H34" s="129"/>
      <c r="I34" s="129"/>
      <c r="J34" s="149"/>
      <c r="K34" s="129"/>
      <c r="L34" s="151"/>
      <c r="M34" s="227"/>
      <c r="N34" s="155"/>
      <c r="O34" s="155"/>
      <c r="P34" s="155"/>
      <c r="Q34" s="155"/>
      <c r="R34" s="155"/>
      <c r="S34" s="155"/>
      <c r="T34" s="155"/>
      <c r="U34" s="155"/>
      <c r="V34" s="155"/>
      <c r="W34" s="155"/>
      <c r="X34" s="155"/>
    </row>
    <row r="35" spans="1:24" ht="31.5" hidden="1" customHeight="1" outlineLevel="1">
      <c r="A35" s="134"/>
      <c r="B35" s="135"/>
      <c r="C35" s="128"/>
      <c r="D35" s="129"/>
      <c r="E35" s="129"/>
      <c r="F35" s="129"/>
      <c r="G35" s="129"/>
      <c r="H35" s="129"/>
      <c r="I35" s="129"/>
      <c r="J35" s="149"/>
      <c r="K35" s="129"/>
      <c r="L35" s="151"/>
      <c r="M35" s="227"/>
      <c r="N35" s="155"/>
      <c r="O35" s="155"/>
      <c r="P35" s="155"/>
      <c r="Q35" s="155"/>
      <c r="R35" s="155"/>
      <c r="S35" s="155"/>
      <c r="T35" s="155"/>
      <c r="U35" s="155"/>
      <c r="V35" s="155"/>
      <c r="W35" s="155"/>
      <c r="X35" s="155"/>
    </row>
    <row r="36" spans="1:24" ht="31.5" customHeight="1" collapsed="1">
      <c r="A36" s="133"/>
      <c r="B36" s="127"/>
      <c r="C36" s="136"/>
      <c r="D36" s="137"/>
      <c r="E36" s="137"/>
      <c r="F36" s="137"/>
      <c r="G36" s="137"/>
      <c r="H36" s="138"/>
      <c r="I36" s="156" t="s">
        <v>37</v>
      </c>
      <c r="J36" s="157">
        <f>SUM(J9:J35)</f>
        <v>607</v>
      </c>
      <c r="K36" s="157"/>
      <c r="L36" s="157"/>
      <c r="M36" s="228"/>
      <c r="N36" s="158"/>
      <c r="O36" s="158"/>
      <c r="P36" s="158"/>
      <c r="Q36" s="158"/>
      <c r="R36" s="158"/>
      <c r="S36" s="158"/>
      <c r="T36" s="158"/>
      <c r="U36" s="154"/>
      <c r="V36" s="154"/>
      <c r="W36" s="155"/>
      <c r="X36" s="155"/>
    </row>
    <row r="37" spans="1:24" ht="27" customHeight="1">
      <c r="A37" s="252" t="s">
        <v>60</v>
      </c>
      <c r="B37" s="253"/>
      <c r="C37" s="253"/>
      <c r="D37" s="253"/>
      <c r="E37" s="253"/>
      <c r="F37" s="253"/>
      <c r="G37" s="253"/>
      <c r="H37" s="253"/>
      <c r="I37" s="253"/>
      <c r="J37" s="253"/>
      <c r="K37" s="253"/>
      <c r="L37" s="253"/>
      <c r="M37" s="254" t="s">
        <v>61</v>
      </c>
      <c r="N37" s="254"/>
      <c r="O37" s="254"/>
      <c r="P37" s="254"/>
      <c r="Q37" s="254"/>
      <c r="R37" s="254"/>
      <c r="S37" s="254"/>
      <c r="T37" s="254"/>
      <c r="U37" s="254"/>
      <c r="V37" s="254"/>
      <c r="W37" s="254"/>
      <c r="X37" s="254"/>
    </row>
    <row r="38" spans="1:24" ht="59.1" customHeight="1">
      <c r="A38" s="206"/>
      <c r="B38" s="206"/>
      <c r="C38" s="206"/>
      <c r="D38" s="206"/>
      <c r="E38" s="206"/>
      <c r="F38" s="206"/>
      <c r="G38" s="206"/>
      <c r="H38" s="206"/>
      <c r="I38" s="206"/>
      <c r="J38" s="206"/>
      <c r="K38" s="206"/>
      <c r="L38" s="207"/>
      <c r="M38" s="235" t="s">
        <v>62</v>
      </c>
      <c r="N38" s="236"/>
      <c r="O38" s="236"/>
      <c r="P38" s="236"/>
      <c r="Q38" s="236"/>
      <c r="R38" s="236"/>
      <c r="S38" s="236"/>
      <c r="T38" s="236"/>
      <c r="U38" s="236"/>
      <c r="V38" s="236"/>
      <c r="W38" s="236"/>
      <c r="X38" s="237"/>
    </row>
    <row r="39" spans="1:24" ht="59.1" customHeight="1">
      <c r="A39" s="206"/>
      <c r="B39" s="206"/>
      <c r="C39" s="206"/>
      <c r="D39" s="206"/>
      <c r="E39" s="206"/>
      <c r="F39" s="206"/>
      <c r="G39" s="206"/>
      <c r="H39" s="206"/>
      <c r="I39" s="206"/>
      <c r="J39" s="206"/>
      <c r="K39" s="206"/>
      <c r="L39" s="207"/>
      <c r="M39" s="238"/>
      <c r="N39" s="239"/>
      <c r="O39" s="239"/>
      <c r="P39" s="239"/>
      <c r="Q39" s="239"/>
      <c r="R39" s="239"/>
      <c r="S39" s="239"/>
      <c r="T39" s="239"/>
      <c r="U39" s="239"/>
      <c r="V39" s="239"/>
      <c r="W39" s="239"/>
      <c r="X39" s="240"/>
    </row>
    <row r="40" spans="1:24" ht="59.1" customHeight="1">
      <c r="A40" s="206"/>
      <c r="B40" s="206"/>
      <c r="C40" s="206"/>
      <c r="D40" s="206"/>
      <c r="E40" s="206"/>
      <c r="F40" s="206"/>
      <c r="G40" s="206"/>
      <c r="H40" s="206"/>
      <c r="I40" s="206"/>
      <c r="J40" s="206"/>
      <c r="K40" s="206"/>
      <c r="L40" s="207"/>
      <c r="M40" s="238"/>
      <c r="N40" s="239"/>
      <c r="O40" s="239"/>
      <c r="P40" s="239"/>
      <c r="Q40" s="239"/>
      <c r="R40" s="239"/>
      <c r="S40" s="239"/>
      <c r="T40" s="239"/>
      <c r="U40" s="239"/>
      <c r="V40" s="239"/>
      <c r="W40" s="239"/>
      <c r="X40" s="240"/>
    </row>
    <row r="41" spans="1:24" ht="59.1" customHeight="1">
      <c r="A41" s="206"/>
      <c r="B41" s="206"/>
      <c r="C41" s="206"/>
      <c r="D41" s="206"/>
      <c r="E41" s="206"/>
      <c r="F41" s="206"/>
      <c r="G41" s="206"/>
      <c r="H41" s="206"/>
      <c r="I41" s="206"/>
      <c r="J41" s="206"/>
      <c r="K41" s="206"/>
      <c r="L41" s="207"/>
      <c r="M41" s="238"/>
      <c r="N41" s="239"/>
      <c r="O41" s="239"/>
      <c r="P41" s="239"/>
      <c r="Q41" s="239"/>
      <c r="R41" s="239"/>
      <c r="S41" s="239"/>
      <c r="T41" s="239"/>
      <c r="U41" s="239"/>
      <c r="V41" s="239"/>
      <c r="W41" s="239"/>
      <c r="X41" s="240"/>
    </row>
    <row r="42" spans="1:24" ht="59.1" customHeight="1">
      <c r="A42" s="206"/>
      <c r="B42" s="206"/>
      <c r="C42" s="206"/>
      <c r="D42" s="206"/>
      <c r="E42" s="206"/>
      <c r="F42" s="206"/>
      <c r="G42" s="206"/>
      <c r="H42" s="206"/>
      <c r="I42" s="206"/>
      <c r="J42" s="206"/>
      <c r="K42" s="206"/>
      <c r="L42" s="207"/>
      <c r="M42" s="238"/>
      <c r="N42" s="239"/>
      <c r="O42" s="239"/>
      <c r="P42" s="239"/>
      <c r="Q42" s="239"/>
      <c r="R42" s="239"/>
      <c r="S42" s="239"/>
      <c r="T42" s="239"/>
      <c r="U42" s="239"/>
      <c r="V42" s="239"/>
      <c r="W42" s="239"/>
      <c r="X42" s="240"/>
    </row>
    <row r="43" spans="1:24" ht="27" customHeight="1">
      <c r="A43" s="255" t="s">
        <v>63</v>
      </c>
      <c r="B43" s="255"/>
      <c r="C43" s="255"/>
      <c r="D43" s="255"/>
      <c r="E43" s="255"/>
      <c r="F43" s="255"/>
      <c r="G43" s="255"/>
      <c r="H43" s="255"/>
      <c r="I43" s="255"/>
      <c r="J43" s="255"/>
      <c r="K43" s="255"/>
      <c r="L43" s="256"/>
      <c r="M43" s="238"/>
      <c r="N43" s="239"/>
      <c r="O43" s="239"/>
      <c r="P43" s="239"/>
      <c r="Q43" s="239"/>
      <c r="R43" s="239"/>
      <c r="S43" s="239"/>
      <c r="T43" s="239"/>
      <c r="U43" s="239"/>
      <c r="V43" s="239"/>
      <c r="W43" s="239"/>
      <c r="X43" s="240"/>
    </row>
    <row r="44" spans="1:24" ht="27" customHeight="1">
      <c r="A44" s="242" t="s">
        <v>64</v>
      </c>
      <c r="B44" s="243"/>
      <c r="C44" s="243"/>
      <c r="D44" s="243"/>
      <c r="E44" s="243"/>
      <c r="F44" s="243"/>
      <c r="G44" s="243"/>
      <c r="H44" s="243"/>
      <c r="I44" s="243"/>
      <c r="J44" s="243"/>
      <c r="K44" s="243"/>
      <c r="L44" s="243"/>
      <c r="M44" s="238"/>
      <c r="N44" s="239"/>
      <c r="O44" s="239"/>
      <c r="P44" s="239"/>
      <c r="Q44" s="239"/>
      <c r="R44" s="239"/>
      <c r="S44" s="239"/>
      <c r="T44" s="239"/>
      <c r="U44" s="239"/>
      <c r="V44" s="239"/>
      <c r="W44" s="239"/>
      <c r="X44" s="240"/>
    </row>
    <row r="45" spans="1:24" ht="27" customHeight="1">
      <c r="A45" s="139" t="s">
        <v>65</v>
      </c>
      <c r="B45" s="139"/>
      <c r="C45" s="139"/>
      <c r="D45" s="139"/>
      <c r="E45" s="139"/>
      <c r="F45" s="139"/>
      <c r="G45" s="139"/>
      <c r="H45" s="139"/>
      <c r="I45" s="139"/>
      <c r="J45" s="139"/>
      <c r="K45" s="139"/>
      <c r="L45" s="159"/>
      <c r="M45" s="238"/>
      <c r="N45" s="239"/>
      <c r="O45" s="239"/>
      <c r="P45" s="239"/>
      <c r="Q45" s="239"/>
      <c r="R45" s="239"/>
      <c r="S45" s="239"/>
      <c r="T45" s="239"/>
      <c r="U45" s="239"/>
      <c r="V45" s="239"/>
      <c r="W45" s="239"/>
      <c r="X45" s="240"/>
    </row>
    <row r="46" spans="1:24" ht="27" customHeight="1">
      <c r="A46" s="139" t="s">
        <v>66</v>
      </c>
      <c r="B46" s="140"/>
      <c r="C46" s="140"/>
      <c r="D46" s="140"/>
      <c r="E46" s="140"/>
      <c r="F46" s="140"/>
      <c r="G46" s="141"/>
      <c r="H46" s="142"/>
      <c r="I46" s="160"/>
      <c r="J46" s="160"/>
      <c r="K46" s="160"/>
      <c r="L46" s="161"/>
      <c r="M46" s="238"/>
      <c r="N46" s="239"/>
      <c r="O46" s="239"/>
      <c r="P46" s="239"/>
      <c r="Q46" s="239"/>
      <c r="R46" s="239"/>
      <c r="S46" s="239"/>
      <c r="T46" s="239"/>
      <c r="U46" s="239"/>
      <c r="V46" s="239"/>
      <c r="W46" s="239"/>
      <c r="X46" s="240"/>
    </row>
    <row r="47" spans="1:24" ht="27" hidden="1" customHeight="1">
      <c r="A47" s="139"/>
      <c r="B47" s="140"/>
      <c r="C47" s="140"/>
      <c r="D47" s="140"/>
      <c r="E47" s="140"/>
      <c r="F47" s="140"/>
      <c r="G47" s="141"/>
      <c r="H47" s="142"/>
      <c r="I47" s="160"/>
      <c r="J47" s="160"/>
      <c r="K47" s="160"/>
      <c r="L47" s="160"/>
      <c r="M47" s="238"/>
      <c r="N47" s="239"/>
      <c r="O47" s="239"/>
      <c r="P47" s="239"/>
      <c r="Q47" s="239"/>
      <c r="R47" s="239"/>
      <c r="S47" s="239"/>
      <c r="T47" s="239"/>
      <c r="U47" s="239"/>
      <c r="V47" s="239"/>
      <c r="W47" s="239"/>
      <c r="X47" s="240"/>
    </row>
    <row r="48" spans="1:24" ht="27" hidden="1" customHeight="1">
      <c r="A48" s="242" t="s">
        <v>67</v>
      </c>
      <c r="B48" s="243"/>
      <c r="C48" s="243"/>
      <c r="D48" s="243"/>
      <c r="E48" s="243"/>
      <c r="F48" s="243"/>
      <c r="G48" s="243"/>
      <c r="H48" s="243"/>
      <c r="I48" s="243"/>
      <c r="J48" s="243"/>
      <c r="K48" s="243"/>
      <c r="L48" s="243"/>
      <c r="M48" s="238"/>
      <c r="N48" s="239"/>
      <c r="O48" s="239"/>
      <c r="P48" s="239"/>
      <c r="Q48" s="239"/>
      <c r="R48" s="239"/>
      <c r="S48" s="239"/>
      <c r="T48" s="239"/>
      <c r="U48" s="239"/>
      <c r="V48" s="239"/>
      <c r="W48" s="239"/>
      <c r="X48" s="240"/>
    </row>
    <row r="49" spans="1:24" ht="27" hidden="1" customHeight="1">
      <c r="A49" s="139" t="s">
        <v>65</v>
      </c>
      <c r="B49" s="139"/>
      <c r="C49" s="139"/>
      <c r="D49" s="139"/>
      <c r="E49" s="139"/>
      <c r="F49" s="139"/>
      <c r="G49" s="139"/>
      <c r="H49" s="139"/>
      <c r="I49" s="139"/>
      <c r="J49" s="139"/>
      <c r="K49" s="139"/>
      <c r="L49" s="159"/>
      <c r="M49" s="238"/>
      <c r="N49" s="239"/>
      <c r="O49" s="239"/>
      <c r="P49" s="239"/>
      <c r="Q49" s="239"/>
      <c r="R49" s="239"/>
      <c r="S49" s="239"/>
      <c r="T49" s="239"/>
      <c r="U49" s="239"/>
      <c r="V49" s="239"/>
      <c r="W49" s="239"/>
      <c r="X49" s="240"/>
    </row>
    <row r="50" spans="1:24" ht="27.95" hidden="1" customHeight="1">
      <c r="A50" s="139" t="s">
        <v>66</v>
      </c>
      <c r="B50" s="140"/>
      <c r="C50" s="140"/>
      <c r="D50" s="140"/>
      <c r="E50" s="140"/>
      <c r="F50" s="140"/>
      <c r="G50" s="141"/>
      <c r="H50" s="142"/>
      <c r="I50" s="142"/>
      <c r="J50" s="160"/>
      <c r="K50" s="160"/>
      <c r="L50" s="161"/>
      <c r="M50" s="238"/>
      <c r="N50" s="239"/>
      <c r="O50" s="239"/>
      <c r="P50" s="239"/>
      <c r="Q50" s="239"/>
      <c r="R50" s="239"/>
      <c r="S50" s="239"/>
      <c r="T50" s="239"/>
      <c r="U50" s="239"/>
      <c r="V50" s="239"/>
      <c r="W50" s="239"/>
      <c r="X50" s="240"/>
    </row>
    <row r="51" spans="1:24" ht="27.95" hidden="1" customHeight="1">
      <c r="A51" s="139"/>
      <c r="B51" s="140"/>
      <c r="C51" s="140"/>
      <c r="D51" s="140"/>
      <c r="E51" s="140"/>
      <c r="F51" s="140"/>
      <c r="G51" s="141"/>
      <c r="H51" s="142"/>
      <c r="I51" s="142"/>
      <c r="J51" s="160"/>
      <c r="K51" s="160"/>
      <c r="L51" s="160"/>
      <c r="M51" s="238"/>
      <c r="N51" s="239"/>
      <c r="O51" s="239"/>
      <c r="P51" s="239"/>
      <c r="Q51" s="239"/>
      <c r="R51" s="239"/>
      <c r="S51" s="239"/>
      <c r="T51" s="239"/>
      <c r="U51" s="239"/>
      <c r="V51" s="239"/>
      <c r="W51" s="239"/>
      <c r="X51" s="240"/>
    </row>
    <row r="52" spans="1:24" ht="27" hidden="1" customHeight="1">
      <c r="A52" s="242"/>
      <c r="B52" s="243"/>
      <c r="C52" s="243"/>
      <c r="D52" s="243"/>
      <c r="E52" s="243"/>
      <c r="F52" s="243"/>
      <c r="G52" s="243"/>
      <c r="H52" s="243"/>
      <c r="I52" s="243"/>
      <c r="J52" s="243"/>
      <c r="K52" s="243"/>
      <c r="L52" s="243"/>
      <c r="M52" s="238"/>
      <c r="N52" s="239"/>
      <c r="O52" s="239"/>
      <c r="P52" s="239"/>
      <c r="Q52" s="239"/>
      <c r="R52" s="239"/>
      <c r="S52" s="239"/>
      <c r="T52" s="239"/>
      <c r="U52" s="239"/>
      <c r="V52" s="239"/>
      <c r="W52" s="239"/>
      <c r="X52" s="240"/>
    </row>
    <row r="53" spans="1:24" ht="27" hidden="1" customHeight="1">
      <c r="A53" s="139" t="s">
        <v>65</v>
      </c>
      <c r="B53" s="139"/>
      <c r="C53" s="139"/>
      <c r="D53" s="139"/>
      <c r="E53" s="139"/>
      <c r="F53" s="139"/>
      <c r="G53" s="139"/>
      <c r="H53" s="139"/>
      <c r="I53" s="139"/>
      <c r="J53" s="139"/>
      <c r="K53" s="139"/>
      <c r="L53" s="159"/>
      <c r="M53" s="238"/>
      <c r="N53" s="239"/>
      <c r="O53" s="239"/>
      <c r="P53" s="239"/>
      <c r="Q53" s="239"/>
      <c r="R53" s="239"/>
      <c r="S53" s="239"/>
      <c r="T53" s="239"/>
      <c r="U53" s="239"/>
      <c r="V53" s="239"/>
      <c r="W53" s="239"/>
      <c r="X53" s="240"/>
    </row>
    <row r="54" spans="1:24" ht="30" hidden="1" customHeight="1">
      <c r="A54" s="139" t="s">
        <v>66</v>
      </c>
      <c r="B54" s="140"/>
      <c r="C54" s="140"/>
      <c r="D54" s="140"/>
      <c r="E54" s="140"/>
      <c r="F54" s="140"/>
      <c r="G54" s="141"/>
      <c r="H54" s="142"/>
      <c r="I54" s="142"/>
      <c r="J54" s="160"/>
      <c r="K54" s="160"/>
      <c r="L54" s="161"/>
      <c r="M54" s="238"/>
      <c r="N54" s="239"/>
      <c r="O54" s="239"/>
      <c r="P54" s="239"/>
      <c r="Q54" s="239"/>
      <c r="R54" s="239"/>
      <c r="S54" s="239"/>
      <c r="T54" s="239"/>
      <c r="U54" s="239"/>
      <c r="V54" s="239"/>
      <c r="W54" s="239"/>
      <c r="X54" s="240"/>
    </row>
    <row r="55" spans="1:24" ht="30" hidden="1" customHeight="1">
      <c r="A55" s="139"/>
      <c r="B55" s="140"/>
      <c r="C55" s="140"/>
      <c r="D55" s="140"/>
      <c r="E55" s="140"/>
      <c r="F55" s="140"/>
      <c r="G55" s="141"/>
      <c r="H55" s="142"/>
      <c r="I55" s="142"/>
      <c r="J55" s="160"/>
      <c r="K55" s="160"/>
      <c r="L55" s="160"/>
      <c r="M55" s="238"/>
      <c r="N55" s="239"/>
      <c r="O55" s="239"/>
      <c r="P55" s="239"/>
      <c r="Q55" s="239"/>
      <c r="R55" s="239"/>
      <c r="S55" s="239"/>
      <c r="T55" s="239"/>
      <c r="U55" s="239"/>
      <c r="V55" s="239"/>
      <c r="W55" s="239"/>
      <c r="X55" s="240"/>
    </row>
    <row r="56" spans="1:24" ht="30" customHeight="1">
      <c r="A56" s="244" t="s">
        <v>68</v>
      </c>
      <c r="B56" s="245"/>
      <c r="C56" s="245"/>
      <c r="D56" s="245"/>
      <c r="E56" s="245"/>
      <c r="F56" s="245"/>
      <c r="G56" s="245"/>
      <c r="H56" s="245"/>
      <c r="I56" s="245"/>
      <c r="J56" s="245"/>
      <c r="K56" s="245"/>
      <c r="L56" s="245"/>
      <c r="M56" s="246" t="s">
        <v>69</v>
      </c>
      <c r="N56" s="246"/>
      <c r="O56" s="246"/>
      <c r="P56" s="246"/>
      <c r="Q56" s="246"/>
      <c r="R56" s="246"/>
      <c r="S56" s="246"/>
      <c r="T56" s="246"/>
      <c r="U56" s="246"/>
      <c r="V56" s="246"/>
      <c r="W56" s="246"/>
      <c r="X56" s="246"/>
    </row>
    <row r="57" spans="1:24" ht="40.5" customHeight="1">
      <c r="A57" s="247" t="s">
        <v>70</v>
      </c>
      <c r="B57" s="247"/>
      <c r="C57" s="248" t="s">
        <v>71</v>
      </c>
      <c r="D57" s="248"/>
      <c r="E57" s="248" t="s">
        <v>72</v>
      </c>
      <c r="F57" s="248"/>
      <c r="G57" s="248" t="s">
        <v>73</v>
      </c>
      <c r="H57" s="248"/>
      <c r="I57" s="249" t="s">
        <v>74</v>
      </c>
      <c r="J57" s="250"/>
      <c r="K57" s="250"/>
      <c r="L57" s="250"/>
      <c r="M57" s="162"/>
      <c r="N57" s="251" t="s">
        <v>75</v>
      </c>
      <c r="O57" s="251"/>
      <c r="P57" s="251" t="s">
        <v>76</v>
      </c>
      <c r="Q57" s="251"/>
      <c r="R57" s="251" t="s">
        <v>77</v>
      </c>
      <c r="S57" s="251"/>
      <c r="T57" s="251"/>
      <c r="U57" s="251"/>
      <c r="V57" s="251" t="s">
        <v>78</v>
      </c>
      <c r="W57" s="251"/>
      <c r="X57" s="251"/>
    </row>
    <row r="58" spans="1:24" ht="47.1" customHeight="1">
      <c r="A58" s="208" t="s">
        <v>79</v>
      </c>
      <c r="B58" s="208"/>
      <c r="C58" s="209" t="s">
        <v>80</v>
      </c>
      <c r="D58" s="210"/>
      <c r="E58" s="215"/>
      <c r="F58" s="215"/>
      <c r="G58" s="208" t="s">
        <v>81</v>
      </c>
      <c r="H58" s="208"/>
      <c r="I58" s="209" t="s">
        <v>320</v>
      </c>
      <c r="J58" s="216"/>
      <c r="K58" s="216"/>
      <c r="L58" s="216"/>
      <c r="M58" s="205" t="s">
        <v>82</v>
      </c>
      <c r="N58" s="205" t="s">
        <v>83</v>
      </c>
      <c r="O58" s="163" t="s">
        <v>84</v>
      </c>
      <c r="P58" s="205" t="s">
        <v>85</v>
      </c>
      <c r="Q58" s="205"/>
      <c r="R58" s="205" t="s">
        <v>86</v>
      </c>
      <c r="S58" s="205"/>
      <c r="T58" s="205"/>
      <c r="U58" s="205"/>
      <c r="V58" s="205" t="s">
        <v>87</v>
      </c>
      <c r="W58" s="205"/>
      <c r="X58" s="205"/>
    </row>
    <row r="59" spans="1:24" ht="47.1" customHeight="1">
      <c r="A59" s="208"/>
      <c r="B59" s="208"/>
      <c r="C59" s="211"/>
      <c r="D59" s="212"/>
      <c r="E59" s="215"/>
      <c r="F59" s="215"/>
      <c r="G59" s="208"/>
      <c r="H59" s="208"/>
      <c r="I59" s="211"/>
      <c r="J59" s="217"/>
      <c r="K59" s="217"/>
      <c r="L59" s="217"/>
      <c r="M59" s="205"/>
      <c r="N59" s="205"/>
      <c r="O59" s="163" t="s">
        <v>88</v>
      </c>
      <c r="P59" s="205"/>
      <c r="Q59" s="205"/>
      <c r="R59" s="205"/>
      <c r="S59" s="205"/>
      <c r="T59" s="205"/>
      <c r="U59" s="205"/>
      <c r="V59" s="205"/>
      <c r="W59" s="205"/>
      <c r="X59" s="205"/>
    </row>
    <row r="60" spans="1:24" ht="47.1" customHeight="1">
      <c r="A60" s="208"/>
      <c r="B60" s="208"/>
      <c r="C60" s="211"/>
      <c r="D60" s="212"/>
      <c r="E60" s="215"/>
      <c r="F60" s="215"/>
      <c r="G60" s="208"/>
      <c r="H60" s="208"/>
      <c r="I60" s="211"/>
      <c r="J60" s="217"/>
      <c r="K60" s="217"/>
      <c r="L60" s="217"/>
      <c r="M60" s="205"/>
      <c r="N60" s="205"/>
      <c r="O60" s="163" t="s">
        <v>89</v>
      </c>
      <c r="P60" s="205"/>
      <c r="Q60" s="205"/>
      <c r="R60" s="205"/>
      <c r="S60" s="205"/>
      <c r="T60" s="205"/>
      <c r="U60" s="205"/>
      <c r="V60" s="205"/>
      <c r="W60" s="205"/>
      <c r="X60" s="205"/>
    </row>
    <row r="61" spans="1:24" ht="47.1" customHeight="1">
      <c r="A61" s="208"/>
      <c r="B61" s="208"/>
      <c r="C61" s="211"/>
      <c r="D61" s="212"/>
      <c r="E61" s="215"/>
      <c r="F61" s="215"/>
      <c r="G61" s="208"/>
      <c r="H61" s="208"/>
      <c r="I61" s="211"/>
      <c r="J61" s="217"/>
      <c r="K61" s="217"/>
      <c r="L61" s="217"/>
      <c r="M61" s="205"/>
      <c r="N61" s="205" t="s">
        <v>90</v>
      </c>
      <c r="O61" s="163" t="s">
        <v>91</v>
      </c>
      <c r="P61" s="205" t="s">
        <v>85</v>
      </c>
      <c r="Q61" s="205"/>
      <c r="R61" s="205" t="s">
        <v>92</v>
      </c>
      <c r="S61" s="205"/>
      <c r="T61" s="205"/>
      <c r="U61" s="205"/>
      <c r="V61" s="205" t="s">
        <v>87</v>
      </c>
      <c r="W61" s="205"/>
      <c r="X61" s="205"/>
    </row>
    <row r="62" spans="1:24" ht="47.1" customHeight="1">
      <c r="A62" s="208"/>
      <c r="B62" s="208"/>
      <c r="C62" s="213"/>
      <c r="D62" s="214"/>
      <c r="E62" s="215"/>
      <c r="F62" s="215"/>
      <c r="G62" s="208"/>
      <c r="H62" s="208"/>
      <c r="I62" s="213"/>
      <c r="J62" s="218"/>
      <c r="K62" s="218"/>
      <c r="L62" s="218"/>
      <c r="M62" s="205"/>
      <c r="N62" s="205"/>
      <c r="O62" s="163" t="s">
        <v>93</v>
      </c>
      <c r="P62" s="205"/>
      <c r="Q62" s="205"/>
      <c r="R62" s="205"/>
      <c r="S62" s="205"/>
      <c r="T62" s="205"/>
      <c r="U62" s="205"/>
      <c r="V62" s="205"/>
      <c r="W62" s="205"/>
      <c r="X62" s="205"/>
    </row>
    <row r="63" spans="1:24" ht="47.1" customHeight="1">
      <c r="A63" s="219" t="s">
        <v>94</v>
      </c>
      <c r="B63" s="219"/>
      <c r="C63" s="219"/>
      <c r="D63" s="219"/>
      <c r="E63" s="219"/>
      <c r="F63" s="219"/>
      <c r="G63" s="219"/>
      <c r="H63" s="219"/>
      <c r="I63" s="219"/>
      <c r="J63" s="219"/>
      <c r="K63" s="219"/>
      <c r="L63" s="220"/>
      <c r="M63" s="205"/>
      <c r="N63" s="205"/>
      <c r="O63" s="163" t="s">
        <v>95</v>
      </c>
      <c r="P63" s="205"/>
      <c r="Q63" s="205"/>
      <c r="R63" s="205"/>
      <c r="S63" s="205"/>
      <c r="T63" s="205"/>
      <c r="U63" s="205"/>
      <c r="V63" s="205"/>
      <c r="W63" s="205"/>
      <c r="X63" s="205"/>
    </row>
    <row r="64" spans="1:24" ht="47.1" customHeight="1">
      <c r="A64" s="229" t="s">
        <v>96</v>
      </c>
      <c r="B64" s="229"/>
      <c r="C64" s="229"/>
      <c r="D64" s="229"/>
      <c r="E64" s="229"/>
      <c r="F64" s="229"/>
      <c r="G64" s="229"/>
      <c r="H64" s="229"/>
      <c r="I64" s="229"/>
      <c r="J64" s="229"/>
      <c r="K64" s="229"/>
      <c r="L64" s="229"/>
      <c r="M64" s="205"/>
      <c r="N64" s="205"/>
      <c r="O64" s="163" t="s">
        <v>97</v>
      </c>
      <c r="P64" s="205"/>
      <c r="Q64" s="205"/>
      <c r="R64" s="205"/>
      <c r="S64" s="205"/>
      <c r="T64" s="205"/>
      <c r="U64" s="205"/>
      <c r="V64" s="205"/>
      <c r="W64" s="205"/>
      <c r="X64" s="205"/>
    </row>
    <row r="65" spans="1:24" ht="33" customHeight="1">
      <c r="A65" s="230"/>
      <c r="B65" s="230"/>
      <c r="C65" s="230"/>
      <c r="D65" s="230"/>
      <c r="E65" s="230"/>
      <c r="F65" s="230"/>
      <c r="G65" s="230"/>
      <c r="H65" s="230"/>
      <c r="I65" s="230"/>
      <c r="J65" s="230"/>
      <c r="K65" s="230"/>
      <c r="L65" s="230"/>
      <c r="M65" s="205"/>
      <c r="N65" s="205"/>
      <c r="O65" s="163" t="s">
        <v>98</v>
      </c>
      <c r="P65" s="205"/>
      <c r="Q65" s="205"/>
      <c r="R65" s="205"/>
      <c r="S65" s="205"/>
      <c r="T65" s="205"/>
      <c r="U65" s="205"/>
      <c r="V65" s="205"/>
      <c r="W65" s="205"/>
      <c r="X65" s="205"/>
    </row>
    <row r="66" spans="1:24" ht="47.1" customHeight="1">
      <c r="A66" s="230"/>
      <c r="B66" s="230"/>
      <c r="C66" s="230"/>
      <c r="D66" s="230"/>
      <c r="E66" s="230"/>
      <c r="F66" s="230"/>
      <c r="G66" s="230"/>
      <c r="H66" s="230"/>
      <c r="I66" s="230"/>
      <c r="J66" s="230"/>
      <c r="K66" s="230"/>
      <c r="L66" s="230"/>
      <c r="M66" s="205"/>
      <c r="N66" s="205"/>
      <c r="O66" s="163" t="s">
        <v>99</v>
      </c>
      <c r="P66" s="205" t="s">
        <v>100</v>
      </c>
      <c r="Q66" s="205"/>
      <c r="R66" s="205"/>
      <c r="S66" s="205"/>
      <c r="T66" s="205"/>
      <c r="U66" s="205"/>
      <c r="V66" s="205"/>
      <c r="W66" s="205"/>
      <c r="X66" s="205"/>
    </row>
    <row r="67" spans="1:24" ht="33.950000000000003" customHeight="1">
      <c r="A67" s="230"/>
      <c r="B67" s="230"/>
      <c r="C67" s="230"/>
      <c r="D67" s="230"/>
      <c r="E67" s="230"/>
      <c r="F67" s="230"/>
      <c r="G67" s="230"/>
      <c r="H67" s="230"/>
      <c r="I67" s="230"/>
      <c r="J67" s="230"/>
      <c r="K67" s="230"/>
      <c r="L67" s="230"/>
      <c r="M67" s="205"/>
      <c r="N67" s="205"/>
      <c r="O67" s="163" t="s">
        <v>101</v>
      </c>
      <c r="P67" s="205" t="s">
        <v>102</v>
      </c>
      <c r="Q67" s="221"/>
      <c r="R67" s="205"/>
      <c r="S67" s="205"/>
      <c r="T67" s="205"/>
      <c r="U67" s="205"/>
      <c r="V67" s="205"/>
      <c r="W67" s="205"/>
      <c r="X67" s="205"/>
    </row>
    <row r="68" spans="1:24" ht="33.950000000000003" customHeight="1">
      <c r="A68" s="230"/>
      <c r="B68" s="230"/>
      <c r="C68" s="230"/>
      <c r="D68" s="230"/>
      <c r="E68" s="230"/>
      <c r="F68" s="230"/>
      <c r="G68" s="230"/>
      <c r="H68" s="230"/>
      <c r="I68" s="230"/>
      <c r="J68" s="230"/>
      <c r="K68" s="230"/>
      <c r="L68" s="230"/>
      <c r="M68" s="203" t="s">
        <v>103</v>
      </c>
      <c r="N68" s="203" t="s">
        <v>83</v>
      </c>
      <c r="O68" s="170" t="s">
        <v>104</v>
      </c>
      <c r="P68" s="203" t="s">
        <v>105</v>
      </c>
      <c r="Q68" s="203"/>
      <c r="R68" s="203" t="s">
        <v>106</v>
      </c>
      <c r="S68" s="203"/>
      <c r="T68" s="203" t="s">
        <v>107</v>
      </c>
      <c r="U68" s="203"/>
      <c r="V68" s="203" t="s">
        <v>108</v>
      </c>
      <c r="W68" s="203"/>
      <c r="X68" s="203"/>
    </row>
    <row r="69" spans="1:24" ht="47.1" customHeight="1">
      <c r="A69" s="230"/>
      <c r="B69" s="230"/>
      <c r="C69" s="230"/>
      <c r="D69" s="230"/>
      <c r="E69" s="230"/>
      <c r="F69" s="230"/>
      <c r="G69" s="230"/>
      <c r="H69" s="230"/>
      <c r="I69" s="230"/>
      <c r="J69" s="230"/>
      <c r="K69" s="230"/>
      <c r="L69" s="230"/>
      <c r="M69" s="203"/>
      <c r="N69" s="203"/>
      <c r="O69" s="170" t="s">
        <v>109</v>
      </c>
      <c r="P69" s="203"/>
      <c r="Q69" s="203"/>
      <c r="R69" s="203"/>
      <c r="S69" s="203"/>
      <c r="T69" s="203"/>
      <c r="U69" s="203"/>
      <c r="V69" s="203"/>
      <c r="W69" s="203"/>
      <c r="X69" s="203"/>
    </row>
    <row r="70" spans="1:24" ht="36.950000000000003" customHeight="1">
      <c r="A70" s="230"/>
      <c r="B70" s="230"/>
      <c r="C70" s="230"/>
      <c r="D70" s="230"/>
      <c r="E70" s="230"/>
      <c r="F70" s="230"/>
      <c r="G70" s="230"/>
      <c r="H70" s="230"/>
      <c r="I70" s="230"/>
      <c r="J70" s="230"/>
      <c r="K70" s="230"/>
      <c r="L70" s="230"/>
      <c r="M70" s="203"/>
      <c r="N70" s="203"/>
      <c r="O70" s="170" t="s">
        <v>110</v>
      </c>
      <c r="P70" s="203"/>
      <c r="Q70" s="203"/>
      <c r="R70" s="203"/>
      <c r="S70" s="203"/>
      <c r="T70" s="203"/>
      <c r="U70" s="203"/>
      <c r="V70" s="203"/>
      <c r="W70" s="203"/>
      <c r="X70" s="203"/>
    </row>
    <row r="71" spans="1:24" ht="36.950000000000003" customHeight="1">
      <c r="A71" s="230"/>
      <c r="B71" s="230"/>
      <c r="C71" s="230"/>
      <c r="D71" s="230"/>
      <c r="E71" s="230"/>
      <c r="F71" s="230"/>
      <c r="G71" s="230"/>
      <c r="H71" s="230"/>
      <c r="I71" s="230"/>
      <c r="J71" s="230"/>
      <c r="K71" s="230"/>
      <c r="L71" s="230"/>
      <c r="M71" s="203"/>
      <c r="N71" s="203" t="s">
        <v>90</v>
      </c>
      <c r="O71" s="170" t="s">
        <v>111</v>
      </c>
      <c r="P71" s="203"/>
      <c r="Q71" s="203"/>
      <c r="R71" s="203"/>
      <c r="S71" s="203"/>
      <c r="T71" s="203"/>
      <c r="U71" s="203"/>
      <c r="V71" s="203"/>
      <c r="W71" s="203"/>
      <c r="X71" s="203"/>
    </row>
    <row r="72" spans="1:24" ht="36.950000000000003" customHeight="1">
      <c r="A72" s="230"/>
      <c r="B72" s="230"/>
      <c r="C72" s="230"/>
      <c r="D72" s="230"/>
      <c r="E72" s="230"/>
      <c r="F72" s="230"/>
      <c r="G72" s="230"/>
      <c r="H72" s="230"/>
      <c r="I72" s="230"/>
      <c r="J72" s="230"/>
      <c r="K72" s="230"/>
      <c r="L72" s="230"/>
      <c r="M72" s="203"/>
      <c r="N72" s="203"/>
      <c r="O72" s="170" t="s">
        <v>112</v>
      </c>
      <c r="P72" s="203"/>
      <c r="Q72" s="203"/>
      <c r="R72" s="203"/>
      <c r="S72" s="203"/>
      <c r="T72" s="203"/>
      <c r="U72" s="203"/>
      <c r="V72" s="203"/>
      <c r="W72" s="203"/>
      <c r="X72" s="203"/>
    </row>
    <row r="73" spans="1:24" ht="36.950000000000003" customHeight="1">
      <c r="A73" s="230"/>
      <c r="B73" s="230"/>
      <c r="C73" s="230"/>
      <c r="D73" s="230"/>
      <c r="E73" s="230"/>
      <c r="F73" s="230"/>
      <c r="G73" s="230"/>
      <c r="H73" s="230"/>
      <c r="I73" s="230"/>
      <c r="J73" s="230"/>
      <c r="K73" s="230"/>
      <c r="L73" s="230"/>
      <c r="M73" s="203"/>
      <c r="N73" s="203"/>
      <c r="O73" s="170" t="s">
        <v>113</v>
      </c>
      <c r="P73" s="203"/>
      <c r="Q73" s="203"/>
      <c r="R73" s="203" t="s">
        <v>114</v>
      </c>
      <c r="S73" s="203"/>
      <c r="T73" s="203" t="s">
        <v>115</v>
      </c>
      <c r="U73" s="203"/>
      <c r="V73" s="203" t="s">
        <v>116</v>
      </c>
      <c r="W73" s="203"/>
      <c r="X73" s="203"/>
    </row>
    <row r="74" spans="1:24" ht="36.950000000000003" customHeight="1">
      <c r="A74" s="230"/>
      <c r="B74" s="230"/>
      <c r="C74" s="230"/>
      <c r="D74" s="230"/>
      <c r="E74" s="230"/>
      <c r="F74" s="230"/>
      <c r="G74" s="230"/>
      <c r="H74" s="230"/>
      <c r="I74" s="230"/>
      <c r="J74" s="230"/>
      <c r="K74" s="230"/>
      <c r="L74" s="230"/>
      <c r="M74" s="203"/>
      <c r="N74" s="203"/>
      <c r="O74" s="170" t="s">
        <v>117</v>
      </c>
      <c r="P74" s="203"/>
      <c r="Q74" s="203"/>
      <c r="R74" s="203"/>
      <c r="S74" s="203"/>
      <c r="T74" s="203"/>
      <c r="U74" s="203"/>
      <c r="V74" s="203"/>
      <c r="W74" s="203"/>
      <c r="X74" s="203"/>
    </row>
    <row r="75" spans="1:24" ht="36.950000000000003" customHeight="1">
      <c r="A75" s="230"/>
      <c r="B75" s="230"/>
      <c r="C75" s="230"/>
      <c r="D75" s="230"/>
      <c r="E75" s="230"/>
      <c r="F75" s="230"/>
      <c r="G75" s="230"/>
      <c r="H75" s="230"/>
      <c r="I75" s="230"/>
      <c r="J75" s="230"/>
      <c r="K75" s="230"/>
      <c r="L75" s="230"/>
      <c r="M75" s="203"/>
      <c r="N75" s="203"/>
      <c r="O75" s="170" t="s">
        <v>118</v>
      </c>
      <c r="P75" s="203"/>
      <c r="Q75" s="203"/>
      <c r="R75" s="203"/>
      <c r="S75" s="203"/>
      <c r="T75" s="203"/>
      <c r="U75" s="203"/>
      <c r="V75" s="203"/>
      <c r="W75" s="203"/>
      <c r="X75" s="203"/>
    </row>
    <row r="76" spans="1:24" ht="14.25" customHeight="1">
      <c r="A76" s="230"/>
      <c r="B76" s="230"/>
      <c r="C76" s="230"/>
      <c r="D76" s="230"/>
      <c r="E76" s="230"/>
      <c r="F76" s="230"/>
      <c r="G76" s="230"/>
      <c r="H76" s="230"/>
      <c r="I76" s="230"/>
      <c r="J76" s="230"/>
      <c r="K76" s="230"/>
      <c r="L76" s="230"/>
      <c r="M76" s="203"/>
      <c r="N76" s="203"/>
      <c r="O76" s="170" t="s">
        <v>119</v>
      </c>
      <c r="P76" s="203"/>
      <c r="Q76" s="203"/>
      <c r="R76" s="203"/>
      <c r="S76" s="203"/>
      <c r="T76" s="203"/>
      <c r="U76" s="203"/>
      <c r="V76" s="203"/>
      <c r="W76" s="203"/>
      <c r="X76" s="204"/>
    </row>
    <row r="77" spans="1:24" ht="14.25" customHeight="1">
      <c r="A77" s="230"/>
      <c r="B77" s="230"/>
      <c r="C77" s="230"/>
      <c r="D77" s="230"/>
      <c r="E77" s="230"/>
      <c r="F77" s="230"/>
      <c r="G77" s="230"/>
      <c r="H77" s="230"/>
      <c r="I77" s="230"/>
      <c r="J77" s="230"/>
      <c r="K77" s="230"/>
      <c r="L77" s="230"/>
      <c r="M77" s="203"/>
      <c r="N77" s="203"/>
      <c r="O77" s="170" t="s">
        <v>120</v>
      </c>
      <c r="P77" s="203"/>
      <c r="Q77" s="203"/>
      <c r="R77" s="203"/>
      <c r="S77" s="203"/>
      <c r="T77" s="203"/>
      <c r="U77" s="203"/>
      <c r="V77" s="203"/>
      <c r="W77" s="203"/>
      <c r="X77" s="204"/>
    </row>
    <row r="78" spans="1:24" ht="14.25" customHeight="1">
      <c r="A78" s="230"/>
      <c r="B78" s="230"/>
      <c r="C78" s="230"/>
      <c r="D78" s="230"/>
      <c r="E78" s="230"/>
      <c r="F78" s="230"/>
      <c r="G78" s="230"/>
      <c r="H78" s="230"/>
      <c r="I78" s="230"/>
      <c r="J78" s="230"/>
      <c r="K78" s="230"/>
      <c r="L78" s="230"/>
      <c r="M78" s="203"/>
      <c r="N78" s="203"/>
      <c r="O78" s="170" t="s">
        <v>121</v>
      </c>
      <c r="P78" s="203"/>
      <c r="Q78" s="203"/>
      <c r="R78" s="203"/>
      <c r="S78" s="203"/>
      <c r="T78" s="203"/>
      <c r="U78" s="203"/>
      <c r="V78" s="203"/>
      <c r="W78" s="203"/>
      <c r="X78" s="204"/>
    </row>
    <row r="79" spans="1:24" ht="15" customHeight="1">
      <c r="A79" s="230"/>
      <c r="B79" s="230"/>
      <c r="C79" s="230"/>
      <c r="D79" s="230"/>
      <c r="E79" s="230"/>
      <c r="F79" s="230"/>
      <c r="G79" s="230"/>
      <c r="H79" s="230"/>
      <c r="I79" s="230"/>
      <c r="J79" s="230"/>
      <c r="K79" s="230"/>
      <c r="L79" s="230"/>
      <c r="M79" s="203"/>
      <c r="N79" s="203"/>
      <c r="O79" s="170" t="s">
        <v>122</v>
      </c>
      <c r="P79" s="203" t="s">
        <v>123</v>
      </c>
      <c r="Q79" s="241"/>
      <c r="R79" s="203"/>
      <c r="S79" s="204"/>
      <c r="T79" s="203"/>
      <c r="U79" s="204"/>
      <c r="V79" s="203"/>
      <c r="W79" s="204"/>
      <c r="X79" s="204"/>
    </row>
    <row r="80" spans="1:24" ht="40.5">
      <c r="A80" s="230"/>
      <c r="B80" s="230"/>
      <c r="C80" s="230"/>
      <c r="D80" s="230"/>
      <c r="E80" s="230"/>
      <c r="F80" s="230"/>
      <c r="G80" s="230"/>
      <c r="H80" s="230"/>
      <c r="I80" s="230"/>
      <c r="J80" s="230"/>
      <c r="K80" s="230"/>
      <c r="L80" s="230"/>
      <c r="M80" s="203"/>
      <c r="N80" s="203"/>
      <c r="O80" s="170" t="s">
        <v>124</v>
      </c>
      <c r="P80" s="203" t="s">
        <v>125</v>
      </c>
      <c r="Q80" s="241"/>
      <c r="R80" s="203"/>
      <c r="S80" s="204"/>
      <c r="T80" s="203"/>
      <c r="U80" s="204"/>
      <c r="V80" s="203"/>
      <c r="W80" s="204"/>
      <c r="X80" s="204"/>
    </row>
    <row r="81" spans="1:24" ht="18.75" customHeight="1">
      <c r="A81" s="230"/>
      <c r="B81" s="230"/>
      <c r="C81" s="230"/>
      <c r="D81" s="230"/>
      <c r="E81" s="230"/>
      <c r="F81" s="230"/>
      <c r="G81" s="230"/>
      <c r="H81" s="230"/>
      <c r="I81" s="230"/>
      <c r="J81" s="230"/>
      <c r="K81" s="230"/>
      <c r="L81" s="230"/>
      <c r="M81" s="201" t="s">
        <v>126</v>
      </c>
      <c r="N81" s="222" t="s">
        <v>127</v>
      </c>
      <c r="O81" s="222"/>
      <c r="P81" s="201" t="s">
        <v>128</v>
      </c>
      <c r="Q81" s="202"/>
      <c r="R81" s="201" t="s">
        <v>106</v>
      </c>
      <c r="S81" s="202"/>
      <c r="T81" s="201" t="s">
        <v>129</v>
      </c>
      <c r="U81" s="202"/>
      <c r="V81" s="201" t="s">
        <v>130</v>
      </c>
      <c r="W81" s="202"/>
      <c r="X81" s="202"/>
    </row>
    <row r="82" spans="1:24" ht="14.25" customHeight="1">
      <c r="A82" s="230"/>
      <c r="B82" s="230"/>
      <c r="C82" s="230"/>
      <c r="D82" s="230"/>
      <c r="E82" s="230"/>
      <c r="F82" s="230"/>
      <c r="G82" s="230"/>
      <c r="H82" s="230"/>
      <c r="I82" s="230"/>
      <c r="J82" s="230"/>
      <c r="K82" s="230"/>
      <c r="L82" s="230"/>
      <c r="M82" s="201"/>
      <c r="N82" s="222" t="s">
        <v>131</v>
      </c>
      <c r="O82" s="222"/>
      <c r="P82" s="202"/>
      <c r="Q82" s="201"/>
      <c r="R82" s="201"/>
      <c r="S82" s="202"/>
      <c r="T82" s="201"/>
      <c r="U82" s="202"/>
      <c r="V82" s="201"/>
      <c r="W82" s="202"/>
      <c r="X82" s="202"/>
    </row>
    <row r="83" spans="1:24" ht="14.25" customHeight="1">
      <c r="A83" s="230"/>
      <c r="B83" s="230"/>
      <c r="C83" s="230"/>
      <c r="D83" s="230"/>
      <c r="E83" s="230"/>
      <c r="F83" s="230"/>
      <c r="G83" s="230"/>
      <c r="H83" s="230"/>
      <c r="I83" s="230"/>
      <c r="J83" s="230"/>
      <c r="K83" s="230"/>
      <c r="L83" s="230"/>
      <c r="M83" s="201"/>
      <c r="N83" s="222" t="s">
        <v>132</v>
      </c>
      <c r="O83" s="222"/>
      <c r="P83" s="202"/>
      <c r="Q83" s="201"/>
      <c r="R83" s="201"/>
      <c r="S83" s="202"/>
      <c r="T83" s="201"/>
      <c r="U83" s="202"/>
      <c r="V83" s="201"/>
      <c r="W83" s="202"/>
      <c r="X83" s="202"/>
    </row>
    <row r="84" spans="1:24" ht="14.25" customHeight="1">
      <c r="A84" s="230"/>
      <c r="B84" s="230"/>
      <c r="C84" s="230"/>
      <c r="D84" s="230"/>
      <c r="E84" s="230"/>
      <c r="F84" s="230"/>
      <c r="G84" s="230"/>
      <c r="H84" s="230"/>
      <c r="I84" s="230"/>
      <c r="J84" s="230"/>
      <c r="K84" s="230"/>
      <c r="L84" s="230"/>
      <c r="M84" s="201"/>
      <c r="N84" s="222" t="s">
        <v>133</v>
      </c>
      <c r="O84" s="222"/>
      <c r="P84" s="202"/>
      <c r="Q84" s="201"/>
      <c r="R84" s="201"/>
      <c r="S84" s="202"/>
      <c r="T84" s="201"/>
      <c r="U84" s="202"/>
      <c r="V84" s="201"/>
      <c r="W84" s="202"/>
      <c r="X84" s="202"/>
    </row>
    <row r="85" spans="1:24" ht="14.25" customHeight="1">
      <c r="A85" s="230"/>
      <c r="B85" s="230"/>
      <c r="C85" s="230"/>
      <c r="D85" s="230"/>
      <c r="E85" s="230"/>
      <c r="F85" s="230"/>
      <c r="G85" s="230"/>
      <c r="H85" s="230"/>
      <c r="I85" s="230"/>
      <c r="J85" s="230"/>
      <c r="K85" s="230"/>
      <c r="L85" s="230"/>
      <c r="M85" s="201"/>
      <c r="N85" s="222" t="s">
        <v>134</v>
      </c>
      <c r="O85" s="222"/>
      <c r="P85" s="202"/>
      <c r="Q85" s="201"/>
      <c r="R85" s="201" t="s">
        <v>114</v>
      </c>
      <c r="S85" s="202"/>
      <c r="T85" s="201" t="s">
        <v>135</v>
      </c>
      <c r="U85" s="202"/>
      <c r="V85" s="201" t="s">
        <v>116</v>
      </c>
      <c r="W85" s="202"/>
      <c r="X85" s="202"/>
    </row>
    <row r="86" spans="1:24" ht="20.25" customHeight="1">
      <c r="A86" s="230"/>
      <c r="B86" s="230"/>
      <c r="C86" s="230"/>
      <c r="D86" s="230"/>
      <c r="E86" s="230"/>
      <c r="F86" s="230"/>
      <c r="G86" s="230"/>
      <c r="H86" s="230"/>
      <c r="I86" s="230"/>
      <c r="J86" s="230"/>
      <c r="K86" s="230"/>
      <c r="L86" s="230"/>
      <c r="M86" s="201"/>
      <c r="N86" s="222" t="s">
        <v>136</v>
      </c>
      <c r="O86" s="222"/>
      <c r="P86" s="202"/>
      <c r="Q86" s="201"/>
      <c r="R86" s="201"/>
      <c r="S86" s="202"/>
      <c r="T86" s="201"/>
      <c r="U86" s="202"/>
      <c r="V86" s="201"/>
      <c r="W86" s="202"/>
      <c r="X86" s="202"/>
    </row>
    <row r="87" spans="1:24" ht="14.25" customHeight="1">
      <c r="A87" s="230"/>
      <c r="B87" s="230"/>
      <c r="C87" s="230"/>
      <c r="D87" s="230"/>
      <c r="E87" s="230"/>
      <c r="F87" s="230"/>
      <c r="G87" s="230"/>
      <c r="H87" s="230"/>
      <c r="I87" s="230"/>
      <c r="J87" s="230"/>
      <c r="K87" s="230"/>
      <c r="L87" s="230"/>
      <c r="M87" s="201"/>
      <c r="N87" s="222" t="s">
        <v>137</v>
      </c>
      <c r="O87" s="222"/>
      <c r="P87" s="202"/>
      <c r="Q87" s="201"/>
      <c r="R87" s="201"/>
      <c r="S87" s="202"/>
      <c r="T87" s="201"/>
      <c r="U87" s="202"/>
      <c r="V87" s="201"/>
      <c r="W87" s="202"/>
      <c r="X87" s="202"/>
    </row>
    <row r="88" spans="1:24" ht="14.25" customHeight="1"/>
  </sheetData>
  <mergeCells count="88">
    <mergeCell ref="A1:L1"/>
    <mergeCell ref="M1:X1"/>
    <mergeCell ref="A2:B2"/>
    <mergeCell ref="C2:F2"/>
    <mergeCell ref="H2:L2"/>
    <mergeCell ref="M2:O2"/>
    <mergeCell ref="P2:X2"/>
    <mergeCell ref="A3:B3"/>
    <mergeCell ref="C3:F3"/>
    <mergeCell ref="H3:L3"/>
    <mergeCell ref="A4:B4"/>
    <mergeCell ref="C4:F4"/>
    <mergeCell ref="H4:L4"/>
    <mergeCell ref="A5:B5"/>
    <mergeCell ref="C5:F5"/>
    <mergeCell ref="H5:L5"/>
    <mergeCell ref="A6:B6"/>
    <mergeCell ref="C6:F6"/>
    <mergeCell ref="H6:L6"/>
    <mergeCell ref="A37:L37"/>
    <mergeCell ref="M37:X37"/>
    <mergeCell ref="A43:L43"/>
    <mergeCell ref="A44:L44"/>
    <mergeCell ref="A48:L48"/>
    <mergeCell ref="P79:Q79"/>
    <mergeCell ref="P80:Q80"/>
    <mergeCell ref="P61:Q65"/>
    <mergeCell ref="P68:Q78"/>
    <mergeCell ref="A52:L52"/>
    <mergeCell ref="A56:L56"/>
    <mergeCell ref="M56:X56"/>
    <mergeCell ref="A57:B57"/>
    <mergeCell ref="C57:D57"/>
    <mergeCell ref="E57:F57"/>
    <mergeCell ref="G57:H57"/>
    <mergeCell ref="I57:L57"/>
    <mergeCell ref="N57:O57"/>
    <mergeCell ref="P57:Q57"/>
    <mergeCell ref="R57:U57"/>
    <mergeCell ref="V57:X57"/>
    <mergeCell ref="N81:O81"/>
    <mergeCell ref="N82:O82"/>
    <mergeCell ref="N83:O83"/>
    <mergeCell ref="N84:O84"/>
    <mergeCell ref="N85:O85"/>
    <mergeCell ref="N86:O86"/>
    <mergeCell ref="N87:O87"/>
    <mergeCell ref="J7:J8"/>
    <mergeCell ref="K7:K8"/>
    <mergeCell ref="L7:L8"/>
    <mergeCell ref="M4:M36"/>
    <mergeCell ref="M58:M67"/>
    <mergeCell ref="M68:M80"/>
    <mergeCell ref="M81:M87"/>
    <mergeCell ref="N58:N60"/>
    <mergeCell ref="N61:N67"/>
    <mergeCell ref="N68:N70"/>
    <mergeCell ref="N71:N80"/>
    <mergeCell ref="A64:L87"/>
    <mergeCell ref="A7:B8"/>
    <mergeCell ref="M38:X55"/>
    <mergeCell ref="P58:Q60"/>
    <mergeCell ref="R58:U60"/>
    <mergeCell ref="V58:X60"/>
    <mergeCell ref="A38:L42"/>
    <mergeCell ref="A58:B62"/>
    <mergeCell ref="C58:D62"/>
    <mergeCell ref="E58:F62"/>
    <mergeCell ref="G58:H62"/>
    <mergeCell ref="I58:L62"/>
    <mergeCell ref="R61:U67"/>
    <mergeCell ref="V61:X67"/>
    <mergeCell ref="A63:L63"/>
    <mergeCell ref="P66:Q66"/>
    <mergeCell ref="P67:Q67"/>
    <mergeCell ref="R68:S72"/>
    <mergeCell ref="T68:U72"/>
    <mergeCell ref="V68:X72"/>
    <mergeCell ref="R73:S80"/>
    <mergeCell ref="T73:U80"/>
    <mergeCell ref="V73:X80"/>
    <mergeCell ref="P81:Q87"/>
    <mergeCell ref="R81:S84"/>
    <mergeCell ref="T81:U84"/>
    <mergeCell ref="V81:X84"/>
    <mergeCell ref="R85:S87"/>
    <mergeCell ref="T85:U87"/>
    <mergeCell ref="V85:X87"/>
  </mergeCells>
  <phoneticPr fontId="77" type="noConversion"/>
  <conditionalFormatting sqref="D9:H23">
    <cfRule type="cellIs" dxfId="296" priority="1" operator="lessThan">
      <formula>1</formula>
    </cfRule>
  </conditionalFormatting>
  <dataValidations count="1">
    <dataValidation allowBlank="1" showInputMessage="1" showErrorMessage="1" sqref="H2:L2" xr:uid="{00000000-0002-0000-0000-000000000000}"/>
  </dataValidations>
  <printOptions horizontalCentered="1"/>
  <pageMargins left="0.118055555555556" right="0.118055555555556" top="3.8888888888888903E-2" bottom="3.8888888888888903E-2" header="3.8888888888888903E-2" footer="3.8888888888888903E-2"/>
  <pageSetup paperSize="9" scale="37" fitToHeight="0" orientation="portrait" r:id="rId1"/>
  <rowBreaks count="2" manualBreakCount="2">
    <brk id="75" max="16383" man="1"/>
    <brk id="76" max="16383" man="1"/>
  </rowBreaks>
  <colBreaks count="1" manualBreakCount="1">
    <brk id="2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C000"/>
  </sheetPr>
  <dimension ref="A1:L194"/>
  <sheetViews>
    <sheetView showGridLines="0" showZeros="0" zoomScaleSheetLayoutView="85" workbookViewId="0">
      <pane xSplit="1" ySplit="3" topLeftCell="B4" activePane="bottomRight" state="frozen"/>
      <selection pane="topRight"/>
      <selection pane="bottomLeft"/>
      <selection pane="bottomRight" activeCell="J193" sqref="J193"/>
    </sheetView>
  </sheetViews>
  <sheetFormatPr defaultColWidth="9.75" defaultRowHeight="14.25"/>
  <cols>
    <col min="1" max="1" width="13" style="20" customWidth="1"/>
    <col min="2" max="2" width="27.625" style="20" customWidth="1"/>
    <col min="3" max="3" width="13" style="20" customWidth="1"/>
    <col min="4" max="4" width="32.125" style="20" customWidth="1"/>
    <col min="5" max="5" width="16.5" style="20" hidden="1" customWidth="1"/>
    <col min="6" max="6" width="19.5" style="20" customWidth="1"/>
    <col min="7" max="7" width="14.25" style="20" customWidth="1"/>
    <col min="8" max="8" width="15.375" style="20" customWidth="1"/>
    <col min="9" max="10" width="10.5" style="20" customWidth="1"/>
    <col min="11" max="11" width="24.125" style="67" customWidth="1"/>
    <col min="12" max="12" width="15.375" style="67" hidden="1" customWidth="1"/>
    <col min="13" max="13" width="9.75" style="20"/>
    <col min="14" max="14" width="26.375" style="20" customWidth="1"/>
    <col min="15" max="16384" width="9.75" style="20"/>
  </cols>
  <sheetData>
    <row r="1" spans="1:12" ht="33" customHeight="1">
      <c r="A1" s="93" t="s">
        <v>138</v>
      </c>
      <c r="B1" s="93"/>
      <c r="C1" s="93"/>
      <c r="D1" s="93"/>
      <c r="E1" s="93"/>
      <c r="F1" s="93"/>
      <c r="G1" s="93"/>
      <c r="H1" s="93"/>
      <c r="I1" s="107"/>
      <c r="J1" s="107"/>
      <c r="K1" s="68"/>
    </row>
    <row r="2" spans="1:12" ht="30" customHeight="1">
      <c r="A2" s="94" t="s">
        <v>139</v>
      </c>
      <c r="B2" s="95" t="str">
        <f>运营生产订单!H2</f>
        <v>东莞市石碣美致制衣厂</v>
      </c>
      <c r="C2" s="94" t="s">
        <v>140</v>
      </c>
      <c r="D2" s="96"/>
      <c r="E2" s="97" t="s">
        <v>141</v>
      </c>
      <c r="F2" s="69" t="str">
        <f>+LEFT(运营生产订单!C3,FIND("-",运营生产订单!C3)-1)</f>
        <v>ANDE</v>
      </c>
      <c r="G2" s="94" t="s">
        <v>142</v>
      </c>
      <c r="H2" s="96" t="str">
        <f>+运营生产订单!$H$5</f>
        <v>AN</v>
      </c>
      <c r="I2" s="108" t="s">
        <v>143</v>
      </c>
      <c r="J2" s="109"/>
      <c r="K2" s="110">
        <f>+运营生产订单!$C$2</f>
        <v>45641</v>
      </c>
    </row>
    <row r="3" spans="1:12" ht="22.15" customHeight="1">
      <c r="A3" s="70" t="s">
        <v>7</v>
      </c>
      <c r="B3" s="70" t="s">
        <v>19</v>
      </c>
      <c r="C3" s="70" t="s">
        <v>144</v>
      </c>
      <c r="D3" s="70" t="s">
        <v>145</v>
      </c>
      <c r="E3" s="98"/>
      <c r="F3" s="72" t="s">
        <v>31</v>
      </c>
      <c r="G3" s="67" t="s">
        <v>66</v>
      </c>
      <c r="H3" s="71" t="s">
        <v>65</v>
      </c>
      <c r="I3" s="71" t="s">
        <v>146</v>
      </c>
      <c r="J3" s="71" t="s">
        <v>147</v>
      </c>
      <c r="K3" s="71" t="s">
        <v>148</v>
      </c>
    </row>
    <row r="4" spans="1:12">
      <c r="A4" s="99" t="str">
        <f ca="1">IF(J4&gt;0,运营生产订单!$H$3,"")</f>
        <v/>
      </c>
      <c r="B4" s="70" t="str">
        <f ca="1">+IF(J4&gt;0,运营生产订单!$C$4,"")</f>
        <v/>
      </c>
      <c r="C4" s="70" t="str">
        <f ca="1">+IF(J4&gt;0,MID(运营生产订单!$C$3,FIND("-",运营生产订单!$C$3)+1,20),"")</f>
        <v/>
      </c>
      <c r="D4" s="100" t="str">
        <f ca="1">+IF(J4&gt;0,VLOOKUP(C4&amp;H4&amp;I4,'（运营）数据源'!$A:$B,2,0),"")</f>
        <v/>
      </c>
      <c r="E4" s="100" t="str">
        <f ca="1">+IF(J4&gt;0,VLOOKUP(D4,'（运营）数据源'!$B:$H,7,0),"")</f>
        <v/>
      </c>
      <c r="F4" s="100" t="str">
        <f ca="1">+IF(J4&gt;0,VLOOKUP(D4,'（运营）数据源'!B:G,6,0),"")</f>
        <v/>
      </c>
      <c r="G4" s="70" t="str">
        <f ca="1">+IFERROR(VLOOKUP(D4,'（运营）数据源'!$B:$D,3,0),"")</f>
        <v/>
      </c>
      <c r="H4" s="101" t="str">
        <f ca="1">+IF(ISNUMBER(FIND(" ",INDIRECT("运营生产订单!$A$"&amp;(INT((ROW()-4)/7)+9)))),LEFT(INDIRECT("运营生产订单!$A$"&amp;(INT((ROW()-4)/7)+9)),FIND(" ",INDIRECT("运营生产订单!$A$"&amp;(INT((ROW()-4)/7)+9)),1)-1),INDIRECT("运营生产订单!$A$"&amp;(INT((ROW()-4)/7)+9)))</f>
        <v>纯白色1#</v>
      </c>
      <c r="I4" s="111" t="str">
        <f>+运营生产订单!$C$7</f>
        <v>XS</v>
      </c>
      <c r="J4" s="70">
        <f ca="1">+SUMPRODUCT((运营生产订单!$A$9:$A$35=L4)*(运营生产订单!$C$7:$I$7=I4)*运营生产订单!$C$9:'运营生产订单'!$I$35)</f>
        <v>0</v>
      </c>
      <c r="K4" s="112" t="str">
        <f ca="1">E4</f>
        <v/>
      </c>
      <c r="L4" s="67" t="str">
        <f ca="1">INDIRECT("运营生产订单!$A$"&amp;(INT((ROW()-4)/7)+9))</f>
        <v>纯白色1#</v>
      </c>
    </row>
    <row r="5" spans="1:12">
      <c r="A5" s="99">
        <f ca="1">IF(J5&gt;0,运营生产订单!$H$3,"")</f>
        <v>45261</v>
      </c>
      <c r="B5" s="70" t="str">
        <f ca="1">+IF(J5&gt;0,运营生产订单!$C$4,"")</f>
        <v>PO231201AN1014</v>
      </c>
      <c r="C5" s="70" t="str">
        <f ca="1">+IF(J5&gt;0,MID(运营生产订单!$C$3,FIND("-",运营生产订单!$C$3)+1,20),"")</f>
        <v>AN1014</v>
      </c>
      <c r="D5" s="100" t="str">
        <f ca="1">+IF(J5&gt;0,VLOOKUP(C5&amp;H5&amp;I5,'（运营）数据源'!$A:$B,2,0),"")</f>
        <v>AN1014-White-S-CD-DE-NEW</v>
      </c>
      <c r="E5" s="100"/>
      <c r="F5" s="100" t="str">
        <f ca="1">+IF(J5&gt;0,VLOOKUP(D5,'（运营）数据源'!B:G,6,0),"")</f>
        <v>破卡纯色</v>
      </c>
      <c r="G5" s="70" t="str">
        <f ca="1">+IFERROR(VLOOKUP(D5,'（运营）数据源'!$B:$D,3,0),"")</f>
        <v>1#</v>
      </c>
      <c r="H5" s="101" t="str">
        <f t="shared" ref="H5:H32" ca="1" si="0">+IF(ISNUMBER(FIND(" ",INDIRECT("运营生产订单!$A$"&amp;(INT((ROW()-4)/7)+9)))),LEFT(INDIRECT("运营生产订单!$A$"&amp;(INT((ROW()-4)/7)+9)),FIND(" ",INDIRECT("运营生产订单!$A$"&amp;(INT((ROW()-4)/7)+9)),1)-1),INDIRECT("运营生产订单!$A$"&amp;(INT((ROW()-4)/7)+9)))</f>
        <v>纯白色1#</v>
      </c>
      <c r="I5" s="111" t="str">
        <f>+运营生产订单!$D$7</f>
        <v>S</v>
      </c>
      <c r="J5" s="70">
        <f ca="1">+SUMPRODUCT((运营生产订单!$A$9:$A$35=L5)*(运营生产订单!$C$7:$I$7=I5)*运营生产订单!$C$9:'运营生产订单'!$I$35)</f>
        <v>13</v>
      </c>
      <c r="K5" s="112" t="str">
        <f ca="1">VLOOKUP(D5,'（运营）数据源'!B:H,7,0)</f>
        <v>红根</v>
      </c>
      <c r="L5" s="67" t="str">
        <f t="shared" ref="L5:L31" ca="1" si="1">INDIRECT("运营生产订单!$A$"&amp;(INT((ROW()-4)/7)+9))</f>
        <v>纯白色1#</v>
      </c>
    </row>
    <row r="6" spans="1:12">
      <c r="A6" s="99">
        <f ca="1">IF(J6&gt;0,运营生产订单!$H$3,"")</f>
        <v>45261</v>
      </c>
      <c r="B6" s="70" t="str">
        <f ca="1">+IF(J6&gt;0,运营生产订单!$C$4,"")</f>
        <v>PO231201AN1014</v>
      </c>
      <c r="C6" s="70" t="str">
        <f ca="1">+IF(J6&gt;0,MID(运营生产订单!$C$3,FIND("-",运营生产订单!$C$3)+1,20),"")</f>
        <v>AN1014</v>
      </c>
      <c r="D6" s="100" t="str">
        <f ca="1">+IF(J6&gt;0,VLOOKUP(C6&amp;H6&amp;I6,'（运营）数据源'!$A:$B,2,0),"")</f>
        <v>AN1014-White-M-CD-DE-NEW</v>
      </c>
      <c r="E6" s="100"/>
      <c r="F6" s="100" t="str">
        <f ca="1">+IF(J6&gt;0,VLOOKUP(D6,'（运营）数据源'!B:G,6,0),"")</f>
        <v>破卡纯色</v>
      </c>
      <c r="G6" s="70" t="str">
        <f ca="1">+IFERROR(VLOOKUP(D6,'（运营）数据源'!$B:$D,3,0),"")</f>
        <v>1#</v>
      </c>
      <c r="H6" s="101" t="str">
        <f t="shared" ca="1" si="0"/>
        <v>纯白色1#</v>
      </c>
      <c r="I6" s="111" t="str">
        <f>+运营生产订单!$E$7</f>
        <v>M</v>
      </c>
      <c r="J6" s="70">
        <f ca="1">+SUMPRODUCT((运营生产订单!$A$9:$A$35=L6)*(运营生产订单!$C$7:$I$7=I6)*运营生产订单!$C$9:'运营生产订单'!$I$35)</f>
        <v>25</v>
      </c>
      <c r="K6" s="112" t="str">
        <f ca="1">VLOOKUP(D6,'（运营）数据源'!B:H,7,0)</f>
        <v>红根</v>
      </c>
      <c r="L6" s="67" t="str">
        <f t="shared" ca="1" si="1"/>
        <v>纯白色1#</v>
      </c>
    </row>
    <row r="7" spans="1:12">
      <c r="A7" s="99">
        <f ca="1">IF(J7&gt;0,运营生产订单!$H$3,"")</f>
        <v>45261</v>
      </c>
      <c r="B7" s="70" t="str">
        <f ca="1">+IF(J7&gt;0,运营生产订单!$C$4,"")</f>
        <v>PO231201AN1014</v>
      </c>
      <c r="C7" s="70" t="str">
        <f ca="1">+IF(J7&gt;0,MID(运营生产订单!$C$3,FIND("-",运营生产订单!$C$3)+1,20),"")</f>
        <v>AN1014</v>
      </c>
      <c r="D7" s="100" t="str">
        <f ca="1">+IF(J7&gt;0,VLOOKUP(C7&amp;H7&amp;I7,'（运营）数据源'!$A:$B,2,0),"")</f>
        <v>AN1014-White-L-CD-DE-NEW</v>
      </c>
      <c r="E7" s="100"/>
      <c r="F7" s="100" t="str">
        <f ca="1">+IF(J7&gt;0,VLOOKUP(D7,'（运营）数据源'!B:G,6,0),"")</f>
        <v>破卡纯色</v>
      </c>
      <c r="G7" s="70" t="str">
        <f ca="1">+IFERROR(VLOOKUP(D7,'（运营）数据源'!$B:$D,3,0),"")</f>
        <v>1#</v>
      </c>
      <c r="H7" s="101" t="str">
        <f t="shared" ca="1" si="0"/>
        <v>纯白色1#</v>
      </c>
      <c r="I7" s="111" t="str">
        <f>+运营生产订单!$F$7</f>
        <v>L</v>
      </c>
      <c r="J7" s="70">
        <f ca="1">+SUMPRODUCT((运营生产订单!$A$9:$A$35=L7)*(运营生产订单!$C$7:$I$7=I7)*运营生产订单!$C$9:'运营生产订单'!$I$35)</f>
        <v>38</v>
      </c>
      <c r="K7" s="112" t="str">
        <f ca="1">VLOOKUP(D7,'（运营）数据源'!B:H,7,0)</f>
        <v>红根</v>
      </c>
      <c r="L7" s="67" t="str">
        <f t="shared" ca="1" si="1"/>
        <v>纯白色1#</v>
      </c>
    </row>
    <row r="8" spans="1:12">
      <c r="A8" s="99">
        <f ca="1">IF(J8&gt;0,运营生产订单!$H$3,"")</f>
        <v>45261</v>
      </c>
      <c r="B8" s="70" t="str">
        <f ca="1">+IF(J8&gt;0,运营生产订单!$C$4,"")</f>
        <v>PO231201AN1014</v>
      </c>
      <c r="C8" s="70" t="str">
        <f ca="1">+IF(J8&gt;0,MID(运营生产订单!$C$3,FIND("-",运营生产订单!$C$3)+1,20),"")</f>
        <v>AN1014</v>
      </c>
      <c r="D8" s="100" t="str">
        <f ca="1">+IF(J8&gt;0,VLOOKUP(C8&amp;H8&amp;I8,'（运营）数据源'!$A:$B,2,0),"")</f>
        <v>AN1014-White-XL-CD-DE-NEW</v>
      </c>
      <c r="E8" s="100"/>
      <c r="F8" s="100" t="str">
        <f ca="1">+IF(J8&gt;0,VLOOKUP(D8,'（运营）数据源'!B:G,6,0),"")</f>
        <v>破卡纯色</v>
      </c>
      <c r="G8" s="70" t="str">
        <f ca="1">+IFERROR(VLOOKUP(D8,'（运营）数据源'!$B:$D,3,0),"")</f>
        <v>1#</v>
      </c>
      <c r="H8" s="101" t="str">
        <f t="shared" ca="1" si="0"/>
        <v>纯白色1#</v>
      </c>
      <c r="I8" s="111" t="str">
        <f>+运营生产订单!$G$7</f>
        <v>XL</v>
      </c>
      <c r="J8" s="70">
        <f ca="1">+SUMPRODUCT((运营生产订单!$A$9:$A$35=L8)*(运营生产订单!$C$7:$I$7=I8)*运营生产订单!$C$9:'运营生产订单'!$I$35)</f>
        <v>40</v>
      </c>
      <c r="K8" s="112" t="str">
        <f ca="1">VLOOKUP(D8,'（运营）数据源'!B:H,7,0)</f>
        <v>红根</v>
      </c>
      <c r="L8" s="67" t="str">
        <f t="shared" ca="1" si="1"/>
        <v>纯白色1#</v>
      </c>
    </row>
    <row r="9" spans="1:12">
      <c r="A9" s="99">
        <f ca="1">IF(J9&gt;0,运营生产订单!$H$3,"")</f>
        <v>45261</v>
      </c>
      <c r="B9" s="70" t="str">
        <f ca="1">+IF(J9&gt;0,运营生产订单!$C$4,"")</f>
        <v>PO231201AN1014</v>
      </c>
      <c r="C9" s="70" t="str">
        <f ca="1">+IF(J9&gt;0,MID(运营生产订单!$C$3,FIND("-",运营生产订单!$C$3)+1,20),"")</f>
        <v>AN1014</v>
      </c>
      <c r="D9" s="100" t="str">
        <f ca="1">+IF(J9&gt;0,VLOOKUP(C9&amp;H9&amp;I9,'（运营）数据源'!$A:$B,2,0),"")</f>
        <v>AN1014-White-XXL-CD-DE-NEW</v>
      </c>
      <c r="E9" s="100"/>
      <c r="F9" s="100" t="str">
        <f ca="1">+IF(J9&gt;0,VLOOKUP(D9,'（运营）数据源'!B:G,6,0),"")</f>
        <v>破卡纯色</v>
      </c>
      <c r="G9" s="70" t="str">
        <f ca="1">+IFERROR(VLOOKUP(D9,'（运营）数据源'!$B:$D,3,0),"")</f>
        <v>1#</v>
      </c>
      <c r="H9" s="101" t="str">
        <f t="shared" ca="1" si="0"/>
        <v>纯白色1#</v>
      </c>
      <c r="I9" s="111" t="str">
        <f>+运营生产订单!$H$7</f>
        <v>2XL</v>
      </c>
      <c r="J9" s="70">
        <f ca="1">+SUMPRODUCT((运营生产订单!$A$9:$A$35=L9)*(运营生产订单!$C$7:$I$7=I9)*运营生产订单!$C$9:'运营生产订单'!$I$35)</f>
        <v>33</v>
      </c>
      <c r="K9" s="112" t="str">
        <f ca="1">VLOOKUP(D9,'（运营）数据源'!B:H,7,0)</f>
        <v>红根</v>
      </c>
      <c r="L9" s="67" t="str">
        <f t="shared" ca="1" si="1"/>
        <v>纯白色1#</v>
      </c>
    </row>
    <row r="10" spans="1:12" hidden="1">
      <c r="A10" s="99" t="str">
        <f ca="1">IF(J10&gt;0,运营生产订单!$H$3,"")</f>
        <v/>
      </c>
      <c r="B10" s="70" t="str">
        <f ca="1">+IF(J10&gt;0,运营生产订单!$C$4,"")</f>
        <v/>
      </c>
      <c r="C10" s="70" t="str">
        <f ca="1">+IF(J10&gt;0,MID(运营生产订单!$C$3,FIND("-",运营生产订单!$C$3)+1,20),"")</f>
        <v/>
      </c>
      <c r="D10" s="100" t="str">
        <f ca="1">+IF(J10&gt;0,VLOOKUP(C10&amp;H10&amp;I10,'（运营）数据源'!$A:$B,2,0),"")</f>
        <v/>
      </c>
      <c r="E10" s="100"/>
      <c r="F10" s="100" t="str">
        <f ca="1">+IF(J10&gt;0,VLOOKUP(D10,'（运营）数据源'!B:G,6,0),"")</f>
        <v/>
      </c>
      <c r="G10" s="70" t="str">
        <f ca="1">+IFERROR(VLOOKUP(D10,'（运营）数据源'!$B:$D,3,0),"")</f>
        <v/>
      </c>
      <c r="H10" s="101" t="str">
        <f t="shared" ca="1" si="0"/>
        <v>纯白色1#</v>
      </c>
      <c r="I10" s="111" t="str">
        <f>+运营生产订单!$I$7</f>
        <v>3XL</v>
      </c>
      <c r="J10" s="70">
        <f ca="1">+SUMPRODUCT((运营生产订单!$A$9:$A$35=L10)*(运营生产订单!$C$7:$I$7=I10)*运营生产订单!$C$9:'运营生产订单'!$I$35)</f>
        <v>0</v>
      </c>
      <c r="K10" s="112" t="e">
        <f ca="1">VLOOKUP(D10,'（运营）数据源'!B:H,7,0)</f>
        <v>#N/A</v>
      </c>
      <c r="L10" s="67" t="str">
        <f t="shared" ca="1" si="1"/>
        <v>纯白色1#</v>
      </c>
    </row>
    <row r="11" spans="1:12" hidden="1">
      <c r="A11" s="99" t="str">
        <f ca="1">IF(J11&gt;0,运营生产订单!$H$3,"")</f>
        <v/>
      </c>
      <c r="B11" s="70" t="str">
        <f ca="1">+IF(J11&gt;0,运营生产订单!$C$4,"")</f>
        <v/>
      </c>
      <c r="C11" s="70" t="str">
        <f ca="1">+IF(J11&gt;0,MID(运营生产订单!$C$3,FIND("-",运营生产订单!$C$3)+1,20),"")</f>
        <v/>
      </c>
      <c r="D11" s="100" t="str">
        <f ca="1">+IF(J11&gt;0,VLOOKUP(C11&amp;H11&amp;I11,'（运营）数据源'!$A:$B,2,0),"")</f>
        <v/>
      </c>
      <c r="E11" s="100"/>
      <c r="F11" s="100" t="str">
        <f ca="1">+IF(J11&gt;0,VLOOKUP(D11,'（运营）数据源'!B:G,6,0),"")</f>
        <v/>
      </c>
      <c r="G11" s="70" t="str">
        <f ca="1">+IFERROR(VLOOKUP(D11,'（运营）数据源'!$B:$D,3,0),"")</f>
        <v/>
      </c>
      <c r="H11" s="101" t="str">
        <f t="shared" ca="1" si="0"/>
        <v>纯黑色48#</v>
      </c>
      <c r="I11" s="111" t="str">
        <f>+运营生产订单!$C$7</f>
        <v>XS</v>
      </c>
      <c r="J11" s="70">
        <f ca="1">+SUMPRODUCT((运营生产订单!$A$9:$A$35=L11)*(运营生产订单!$C$7:$I$7=I11)*运营生产订单!$C$9:'运营生产订单'!$I$35)</f>
        <v>0</v>
      </c>
      <c r="K11" s="112" t="e">
        <f ca="1">VLOOKUP(D11,'（运营）数据源'!B:H,7,0)</f>
        <v>#N/A</v>
      </c>
      <c r="L11" s="67" t="str">
        <f t="shared" ca="1" si="1"/>
        <v>纯黑色48#</v>
      </c>
    </row>
    <row r="12" spans="1:12">
      <c r="A12" s="99">
        <f ca="1">IF(J12&gt;0,运营生产订单!$H$3,"")</f>
        <v>45261</v>
      </c>
      <c r="B12" s="70" t="str">
        <f ca="1">+IF(J12&gt;0,运营生产订单!$C$4,"")</f>
        <v>PO231201AN1014</v>
      </c>
      <c r="C12" s="70" t="str">
        <f ca="1">+IF(J12&gt;0,MID(运营生产订单!$C$3,FIND("-",运营生产订单!$C$3)+1,20),"")</f>
        <v>AN1014</v>
      </c>
      <c r="D12" s="100" t="str">
        <f ca="1">+IF(J12&gt;0,VLOOKUP(C12&amp;H12&amp;I12,'（运营）数据源'!$A:$B,2,0),"")</f>
        <v>AN1014-Black-S-CD-DE-NEW</v>
      </c>
      <c r="E12" s="100"/>
      <c r="F12" s="100" t="str">
        <f ca="1">+IF(J12&gt;0,VLOOKUP(D12,'（运营）数据源'!B:G,6,0),"")</f>
        <v>破卡纯色</v>
      </c>
      <c r="G12" s="70" t="str">
        <f ca="1">+IFERROR(VLOOKUP(D12,'（运营）数据源'!$B:$D,3,0),"")</f>
        <v>48#</v>
      </c>
      <c r="H12" s="101" t="str">
        <f t="shared" ca="1" si="0"/>
        <v>纯黑色48#</v>
      </c>
      <c r="I12" s="111" t="str">
        <f>+运营生产订单!$D$7</f>
        <v>S</v>
      </c>
      <c r="J12" s="70">
        <f ca="1">+SUMPRODUCT((运营生产订单!$A$9:$A$35=L12)*(运营生产订单!$C$7:$I$7=I12)*运营生产订单!$C$9:'运营生产订单'!$I$35)</f>
        <v>8</v>
      </c>
      <c r="K12" s="112" t="str">
        <f ca="1">VLOOKUP(D12,'（运营）数据源'!B:H,7,0)</f>
        <v>红根</v>
      </c>
      <c r="L12" s="67" t="str">
        <f t="shared" ca="1" si="1"/>
        <v>纯黑色48#</v>
      </c>
    </row>
    <row r="13" spans="1:12">
      <c r="A13" s="99">
        <f ca="1">IF(J13&gt;0,运营生产订单!$H$3,"")</f>
        <v>45261</v>
      </c>
      <c r="B13" s="70" t="str">
        <f ca="1">+IF(J13&gt;0,运营生产订单!$C$4,"")</f>
        <v>PO231201AN1014</v>
      </c>
      <c r="C13" s="70" t="str">
        <f ca="1">+IF(J13&gt;0,MID(运营生产订单!$C$3,FIND("-",运营生产订单!$C$3)+1,20),"")</f>
        <v>AN1014</v>
      </c>
      <c r="D13" s="100" t="str">
        <f ca="1">+IF(J13&gt;0,VLOOKUP(C13&amp;H13&amp;I13,'（运营）数据源'!$A:$B,2,0),"")</f>
        <v>AN1014-Black-M-CD-DE-NEW</v>
      </c>
      <c r="E13" s="100"/>
      <c r="F13" s="100" t="str">
        <f ca="1">+IF(J13&gt;0,VLOOKUP(D13,'（运营）数据源'!B:G,6,0),"")</f>
        <v>破卡纯色</v>
      </c>
      <c r="G13" s="70" t="str">
        <f ca="1">+IFERROR(VLOOKUP(D13,'（运营）数据源'!$B:$D,3,0),"")</f>
        <v>48#</v>
      </c>
      <c r="H13" s="101" t="str">
        <f t="shared" ca="1" si="0"/>
        <v>纯黑色48#</v>
      </c>
      <c r="I13" s="111" t="str">
        <f>+运营生产订单!$E$7</f>
        <v>M</v>
      </c>
      <c r="J13" s="70">
        <f ca="1">+SUMPRODUCT((运营生产订单!$A$9:$A$35=L13)*(运营生产订单!$C$7:$I$7=I13)*运营生产订单!$C$9:'运营生产订单'!$I$35)</f>
        <v>18</v>
      </c>
      <c r="K13" s="112" t="str">
        <f ca="1">VLOOKUP(D13,'（运营）数据源'!B:H,7,0)</f>
        <v>红根</v>
      </c>
      <c r="L13" s="67" t="str">
        <f t="shared" ca="1" si="1"/>
        <v>纯黑色48#</v>
      </c>
    </row>
    <row r="14" spans="1:12">
      <c r="A14" s="99">
        <f ca="1">IF(J14&gt;0,运营生产订单!$H$3,"")</f>
        <v>45261</v>
      </c>
      <c r="B14" s="70" t="str">
        <f ca="1">+IF(J14&gt;0,运营生产订单!$C$4,"")</f>
        <v>PO231201AN1014</v>
      </c>
      <c r="C14" s="70" t="str">
        <f ca="1">+IF(J14&gt;0,MID(运营生产订单!$C$3,FIND("-",运营生产订单!$C$3)+1,20),"")</f>
        <v>AN1014</v>
      </c>
      <c r="D14" s="100" t="str">
        <f ca="1">+IF(J14&gt;0,VLOOKUP(C14&amp;H14&amp;I14,'（运营）数据源'!$A:$B,2,0),"")</f>
        <v>AN1014-Black-L-CD-DE-NEW</v>
      </c>
      <c r="E14" s="100"/>
      <c r="F14" s="100" t="str">
        <f ca="1">+IF(J14&gt;0,VLOOKUP(D14,'（运营）数据源'!B:G,6,0),"")</f>
        <v>破卡纯色</v>
      </c>
      <c r="G14" s="70" t="str">
        <f ca="1">+IFERROR(VLOOKUP(D14,'（运营）数据源'!$B:$D,3,0),"")</f>
        <v>48#</v>
      </c>
      <c r="H14" s="101" t="str">
        <f t="shared" ca="1" si="0"/>
        <v>纯黑色48#</v>
      </c>
      <c r="I14" s="111" t="str">
        <f>+运营生产订单!$F$7</f>
        <v>L</v>
      </c>
      <c r="J14" s="70">
        <f ca="1">+SUMPRODUCT((运营生产订单!$A$9:$A$35=L14)*(运营生产订单!$C$7:$I$7=I14)*运营生产订单!$C$9:'运营生产订单'!$I$35)</f>
        <v>25</v>
      </c>
      <c r="K14" s="112" t="str">
        <f ca="1">VLOOKUP(D14,'（运营）数据源'!B:H,7,0)</f>
        <v>红根</v>
      </c>
      <c r="L14" s="67" t="str">
        <f t="shared" ca="1" si="1"/>
        <v>纯黑色48#</v>
      </c>
    </row>
    <row r="15" spans="1:12">
      <c r="A15" s="99">
        <f ca="1">IF(J15&gt;0,运营生产订单!$H$3,"")</f>
        <v>45261</v>
      </c>
      <c r="B15" s="70" t="str">
        <f ca="1">+IF(J15&gt;0,运营生产订单!$C$4,"")</f>
        <v>PO231201AN1014</v>
      </c>
      <c r="C15" s="70" t="str">
        <f ca="1">+IF(J15&gt;0,MID(运营生产订单!$C$3,FIND("-",运营生产订单!$C$3)+1,20),"")</f>
        <v>AN1014</v>
      </c>
      <c r="D15" s="100" t="str">
        <f ca="1">+IF(J15&gt;0,VLOOKUP(C15&amp;H15&amp;I15,'（运营）数据源'!$A:$B,2,0),"")</f>
        <v>AN1014-Black-XL-CD-DE-NEW</v>
      </c>
      <c r="E15" s="100"/>
      <c r="F15" s="100" t="str">
        <f ca="1">+IF(J15&gt;0,VLOOKUP(D15,'（运营）数据源'!B:G,6,0),"")</f>
        <v>破卡纯色</v>
      </c>
      <c r="G15" s="70" t="str">
        <f ca="1">+IFERROR(VLOOKUP(D15,'（运营）数据源'!$B:$D,3,0),"")</f>
        <v>48#</v>
      </c>
      <c r="H15" s="101" t="str">
        <f t="shared" ca="1" si="0"/>
        <v>纯黑色48#</v>
      </c>
      <c r="I15" s="111" t="str">
        <f>+运营生产订单!$G$7</f>
        <v>XL</v>
      </c>
      <c r="J15" s="70">
        <f ca="1">+SUMPRODUCT((运营生产订单!$A$9:$A$35=L15)*(运营生产订单!$C$7:$I$7=I15)*运营生产订单!$C$9:'运营生产订单'!$I$35)</f>
        <v>25</v>
      </c>
      <c r="K15" s="112" t="str">
        <f ca="1">VLOOKUP(D15,'（运营）数据源'!B:H,7,0)</f>
        <v>红根</v>
      </c>
      <c r="L15" s="67" t="str">
        <f t="shared" ca="1" si="1"/>
        <v>纯黑色48#</v>
      </c>
    </row>
    <row r="16" spans="1:12">
      <c r="A16" s="99">
        <f ca="1">IF(J16&gt;0,运营生产订单!$H$3,"")</f>
        <v>45261</v>
      </c>
      <c r="B16" s="70" t="str">
        <f ca="1">+IF(J16&gt;0,运营生产订单!$C$4,"")</f>
        <v>PO231201AN1014</v>
      </c>
      <c r="C16" s="70" t="str">
        <f ca="1">+IF(J16&gt;0,MID(运营生产订单!$C$3,FIND("-",运营生产订单!$C$3)+1,20),"")</f>
        <v>AN1014</v>
      </c>
      <c r="D16" s="100" t="str">
        <f ca="1">+IF(J16&gt;0,VLOOKUP(C16&amp;H16&amp;I16,'（运营）数据源'!$A:$B,2,0),"")</f>
        <v>AN1014-Black-XXL-CD-DE-NEW</v>
      </c>
      <c r="E16" s="100"/>
      <c r="F16" s="100" t="str">
        <f ca="1">+IF(J16&gt;0,VLOOKUP(D16,'（运营）数据源'!B:G,6,0),"")</f>
        <v>破卡纯色</v>
      </c>
      <c r="G16" s="70" t="str">
        <f ca="1">+IFERROR(VLOOKUP(D16,'（运营）数据源'!$B:$D,3,0),"")</f>
        <v>48#</v>
      </c>
      <c r="H16" s="101" t="str">
        <f t="shared" ca="1" si="0"/>
        <v>纯黑色48#</v>
      </c>
      <c r="I16" s="111" t="str">
        <f>+运营生产订单!$H$7</f>
        <v>2XL</v>
      </c>
      <c r="J16" s="70">
        <f ca="1">+SUMPRODUCT((运营生产订单!$A$9:$A$35=L16)*(运营生产订单!$C$7:$I$7=I16)*运营生产订单!$C$9:'运营生产订单'!$I$35)</f>
        <v>20</v>
      </c>
      <c r="K16" s="112" t="str">
        <f ca="1">VLOOKUP(D16,'（运营）数据源'!B:H,7,0)</f>
        <v>红根</v>
      </c>
      <c r="L16" s="67" t="str">
        <f t="shared" ca="1" si="1"/>
        <v>纯黑色48#</v>
      </c>
    </row>
    <row r="17" spans="1:12" hidden="1">
      <c r="A17" s="99" t="str">
        <f ca="1">IF(J17&gt;0,运营生产订单!$H$3,"")</f>
        <v/>
      </c>
      <c r="B17" s="70" t="str">
        <f ca="1">+IF(J17&gt;0,运营生产订单!$C$4,"")</f>
        <v/>
      </c>
      <c r="C17" s="70" t="str">
        <f ca="1">+IF(J17&gt;0,MID(运营生产订单!$C$3,FIND("-",运营生产订单!$C$3)+1,20),"")</f>
        <v/>
      </c>
      <c r="D17" s="100" t="str">
        <f ca="1">+IF(J17&gt;0,VLOOKUP(C17&amp;H17&amp;I17,'（运营）数据源'!$A:$B,2,0),"")</f>
        <v/>
      </c>
      <c r="E17" s="100"/>
      <c r="F17" s="100" t="str">
        <f ca="1">+IF(J17&gt;0,VLOOKUP(D17,'（运营）数据源'!B:G,6,0),"")</f>
        <v/>
      </c>
      <c r="G17" s="70" t="str">
        <f ca="1">+IFERROR(VLOOKUP(D17,'（运营）数据源'!$B:$D,3,0),"")</f>
        <v/>
      </c>
      <c r="H17" s="101" t="str">
        <f t="shared" ca="1" si="0"/>
        <v>纯黑色48#</v>
      </c>
      <c r="I17" s="111" t="str">
        <f>+运营生产订单!$I$7</f>
        <v>3XL</v>
      </c>
      <c r="J17" s="70">
        <f ca="1">+SUMPRODUCT((运营生产订单!$A$9:$A$35=L17)*(运营生产订单!$C$7:$I$7=I17)*运营生产订单!$C$9:'运营生产订单'!$I$35)</f>
        <v>0</v>
      </c>
      <c r="K17" s="112" t="e">
        <f ca="1">VLOOKUP(D17,'（运营）数据源'!B:H,7,0)</f>
        <v>#N/A</v>
      </c>
      <c r="L17" s="67" t="str">
        <f t="shared" ca="1" si="1"/>
        <v>纯黑色48#</v>
      </c>
    </row>
    <row r="18" spans="1:12" hidden="1">
      <c r="A18" s="99" t="str">
        <f ca="1">IF(J18&gt;0,运营生产订单!$H$3,"")</f>
        <v/>
      </c>
      <c r="B18" s="70" t="str">
        <f ca="1">+IF(J18&gt;0,运营生产订单!$C$4,"")</f>
        <v/>
      </c>
      <c r="C18" s="70" t="str">
        <f ca="1">+IF(J18&gt;0,MID(运营生产订单!$C$3,FIND("-",运营生产订单!$C$3)+1,20),"")</f>
        <v/>
      </c>
      <c r="D18" s="100" t="str">
        <f ca="1">+IF(J18&gt;0,VLOOKUP(C18&amp;H18&amp;I18,'（运营）数据源'!$A:$B,2,0),"")</f>
        <v/>
      </c>
      <c r="E18" s="100"/>
      <c r="F18" s="100" t="str">
        <f ca="1">+IF(J18&gt;0,VLOOKUP(D18,'（运营）数据源'!B:G,6,0),"")</f>
        <v/>
      </c>
      <c r="G18" s="70" t="str">
        <f ca="1">+IFERROR(VLOOKUP(D18,'（运营）数据源'!$B:$D,3,0),"")</f>
        <v/>
      </c>
      <c r="H18" s="101" t="str">
        <f t="shared" ca="1" si="0"/>
        <v>粉色2#</v>
      </c>
      <c r="I18" s="111" t="str">
        <f>+运营生产订单!$C$7</f>
        <v>XS</v>
      </c>
      <c r="J18" s="70">
        <f ca="1">+SUMPRODUCT((运营生产订单!$A$9:$A$35=L18)*(运营生产订单!$C$7:$I$7=I18)*运营生产订单!$C$9:'运营生产订单'!$I$35)</f>
        <v>0</v>
      </c>
      <c r="K18" s="112" t="e">
        <f ca="1">VLOOKUP(D18,'（运营）数据源'!B:H,7,0)</f>
        <v>#N/A</v>
      </c>
      <c r="L18" s="67" t="str">
        <f t="shared" ca="1" si="1"/>
        <v>粉色2#</v>
      </c>
    </row>
    <row r="19" spans="1:12">
      <c r="A19" s="99">
        <f ca="1">IF(J19&gt;0,运营生产订单!$H$3,"")</f>
        <v>45261</v>
      </c>
      <c r="B19" s="70" t="str">
        <f ca="1">+IF(J19&gt;0,运营生产订单!$C$4,"")</f>
        <v>PO231201AN1014</v>
      </c>
      <c r="C19" s="70" t="str">
        <f ca="1">+IF(J19&gt;0,MID(运营生产订单!$C$3,FIND("-",运营生产订单!$C$3)+1,20),"")</f>
        <v>AN1014</v>
      </c>
      <c r="D19" s="100" t="str">
        <f ca="1">+IF(J19&gt;0,VLOOKUP(C19&amp;H19&amp;I19,'（运营）数据源'!$A:$B,2,0),"")</f>
        <v>AN1014-Pink-S-CD-DE-NEW</v>
      </c>
      <c r="E19" s="100"/>
      <c r="F19" s="100" t="str">
        <f ca="1">+IF(J19&gt;0,VLOOKUP(D19,'（运营）数据源'!B:G,6,0),"")</f>
        <v>破卡纯色</v>
      </c>
      <c r="G19" s="70" t="str">
        <f ca="1">+IFERROR(VLOOKUP(D19,'（运营）数据源'!$B:$D,3,0),"")</f>
        <v>165#</v>
      </c>
      <c r="H19" s="101" t="str">
        <f t="shared" ca="1" si="0"/>
        <v>粉色2#</v>
      </c>
      <c r="I19" s="111" t="str">
        <f>+运营生产订单!$D$7</f>
        <v>S</v>
      </c>
      <c r="J19" s="70">
        <f ca="1">+SUMPRODUCT((运营生产订单!$A$9:$A$35=L19)*(运营生产订单!$C$7:$I$7=I19)*运营生产订单!$C$9:'运营生产订单'!$I$35)</f>
        <v>5</v>
      </c>
      <c r="K19" s="112" t="str">
        <f ca="1">VLOOKUP(D19,'（运营）数据源'!B:H,7,0)</f>
        <v>红根</v>
      </c>
      <c r="L19" s="67" t="str">
        <f t="shared" ca="1" si="1"/>
        <v>粉色2#</v>
      </c>
    </row>
    <row r="20" spans="1:12">
      <c r="A20" s="99">
        <f ca="1">IF(J20&gt;0,运营生产订单!$H$3,"")</f>
        <v>45261</v>
      </c>
      <c r="B20" s="70" t="str">
        <f ca="1">+IF(J20&gt;0,运营生产订单!$C$4,"")</f>
        <v>PO231201AN1014</v>
      </c>
      <c r="C20" s="70" t="str">
        <f ca="1">+IF(J20&gt;0,MID(运营生产订单!$C$3,FIND("-",运营生产订单!$C$3)+1,20),"")</f>
        <v>AN1014</v>
      </c>
      <c r="D20" s="100" t="str">
        <f ca="1">+IF(J20&gt;0,VLOOKUP(C20&amp;H20&amp;I20,'（运营）数据源'!$A:$B,2,0),"")</f>
        <v>AN1014-Pink-M-CD-DE-NEW</v>
      </c>
      <c r="E20" s="100"/>
      <c r="F20" s="100" t="str">
        <f ca="1">+IF(J20&gt;0,VLOOKUP(D20,'（运营）数据源'!B:G,6,0),"")</f>
        <v>破卡纯色</v>
      </c>
      <c r="G20" s="70" t="str">
        <f ca="1">+IFERROR(VLOOKUP(D20,'（运营）数据源'!$B:$D,3,0),"")</f>
        <v>165#</v>
      </c>
      <c r="H20" s="101" t="str">
        <f t="shared" ca="1" si="0"/>
        <v>粉色2#</v>
      </c>
      <c r="I20" s="111" t="str">
        <f>+运营生产订单!$E$7</f>
        <v>M</v>
      </c>
      <c r="J20" s="70">
        <f ca="1">+SUMPRODUCT((运营生产订单!$A$9:$A$35=L20)*(运营生产订单!$C$7:$I$7=I20)*运营生产订单!$C$9:'运营生产订单'!$I$35)</f>
        <v>15</v>
      </c>
      <c r="K20" s="112" t="str">
        <f ca="1">VLOOKUP(D20,'（运营）数据源'!B:H,7,0)</f>
        <v>红根</v>
      </c>
      <c r="L20" s="67" t="str">
        <f t="shared" ca="1" si="1"/>
        <v>粉色2#</v>
      </c>
    </row>
    <row r="21" spans="1:12">
      <c r="A21" s="99">
        <f ca="1">IF(J21&gt;0,运营生产订单!$H$3,"")</f>
        <v>45261</v>
      </c>
      <c r="B21" s="70" t="str">
        <f ca="1">+IF(J21&gt;0,运营生产订单!$C$4,"")</f>
        <v>PO231201AN1014</v>
      </c>
      <c r="C21" s="70" t="str">
        <f ca="1">+IF(J21&gt;0,MID(运营生产订单!$C$3,FIND("-",运营生产订单!$C$3)+1,20),"")</f>
        <v>AN1014</v>
      </c>
      <c r="D21" s="100" t="str">
        <f ca="1">+IF(J21&gt;0,VLOOKUP(C21&amp;H21&amp;I21,'（运营）数据源'!$A:$B,2,0),"")</f>
        <v>AN1014-Pink-L-CD-DE-NEW</v>
      </c>
      <c r="E21" s="100"/>
      <c r="F21" s="100" t="str">
        <f ca="1">+IF(J21&gt;0,VLOOKUP(D21,'（运营）数据源'!B:G,6,0),"")</f>
        <v>破卡纯色</v>
      </c>
      <c r="G21" s="70" t="str">
        <f ca="1">+IFERROR(VLOOKUP(D21,'（运营）数据源'!$B:$D,3,0),"")</f>
        <v>165#</v>
      </c>
      <c r="H21" s="101" t="str">
        <f t="shared" ca="1" si="0"/>
        <v>粉色2#</v>
      </c>
      <c r="I21" s="111" t="str">
        <f>+运营生产订单!$F$7</f>
        <v>L</v>
      </c>
      <c r="J21" s="70">
        <f ca="1">+SUMPRODUCT((运营生产订单!$A$9:$A$35=L21)*(运营生产订单!$C$7:$I$7=I21)*运营生产订单!$C$9:'运营生产订单'!$I$35)</f>
        <v>20</v>
      </c>
      <c r="K21" s="112" t="str">
        <f ca="1">VLOOKUP(D21,'（运营）数据源'!B:H,7,0)</f>
        <v>红根</v>
      </c>
      <c r="L21" s="67" t="str">
        <f t="shared" ca="1" si="1"/>
        <v>粉色2#</v>
      </c>
    </row>
    <row r="22" spans="1:12">
      <c r="A22" s="99">
        <f ca="1">IF(J22&gt;0,运营生产订单!$H$3,"")</f>
        <v>45261</v>
      </c>
      <c r="B22" s="70" t="str">
        <f ca="1">+IF(J22&gt;0,运营生产订单!$C$4,"")</f>
        <v>PO231201AN1014</v>
      </c>
      <c r="C22" s="70" t="str">
        <f ca="1">+IF(J22&gt;0,MID(运营生产订单!$C$3,FIND("-",运营生产订单!$C$3)+1,20),"")</f>
        <v>AN1014</v>
      </c>
      <c r="D22" s="100" t="str">
        <f ca="1">+IF(J22&gt;0,VLOOKUP(C22&amp;H22&amp;I22,'（运营）数据源'!$A:$B,2,0),"")</f>
        <v>AN1014-Pink-XL-CD-DE-NEW</v>
      </c>
      <c r="E22" s="100"/>
      <c r="F22" s="100" t="str">
        <f ca="1">+IF(J22&gt;0,VLOOKUP(D22,'（运营）数据源'!B:G,6,0),"")</f>
        <v>破卡纯色</v>
      </c>
      <c r="G22" s="70" t="str">
        <f ca="1">+IFERROR(VLOOKUP(D22,'（运营）数据源'!$B:$D,3,0),"")</f>
        <v>165#</v>
      </c>
      <c r="H22" s="101" t="str">
        <f t="shared" ca="1" si="0"/>
        <v>粉色2#</v>
      </c>
      <c r="I22" s="111" t="str">
        <f>+运营生产订单!$G$7</f>
        <v>XL</v>
      </c>
      <c r="J22" s="70">
        <f ca="1">+SUMPRODUCT((运营生产订单!$A$9:$A$35=L22)*(运营生产订单!$C$7:$I$7=I22)*运营生产订单!$C$9:'运营生产订单'!$I$35)</f>
        <v>23</v>
      </c>
      <c r="K22" s="112" t="str">
        <f ca="1">VLOOKUP(D22,'（运营）数据源'!B:H,7,0)</f>
        <v>红根</v>
      </c>
      <c r="L22" s="67" t="str">
        <f t="shared" ca="1" si="1"/>
        <v>粉色2#</v>
      </c>
    </row>
    <row r="23" spans="1:12">
      <c r="A23" s="99">
        <f ca="1">IF(J23&gt;0,运营生产订单!$H$3,"")</f>
        <v>45261</v>
      </c>
      <c r="B23" s="70" t="str">
        <f ca="1">+IF(J23&gt;0,运营生产订单!$C$4,"")</f>
        <v>PO231201AN1014</v>
      </c>
      <c r="C23" s="70" t="str">
        <f ca="1">+IF(J23&gt;0,MID(运营生产订单!$C$3,FIND("-",运营生产订单!$C$3)+1,20),"")</f>
        <v>AN1014</v>
      </c>
      <c r="D23" s="100" t="str">
        <f ca="1">+IF(J23&gt;0,VLOOKUP(C23&amp;H23&amp;I23,'（运营）数据源'!$A:$B,2,0),"")</f>
        <v>AN1014-Pink-XXL-CD-DE-NEW</v>
      </c>
      <c r="E23" s="100"/>
      <c r="F23" s="100" t="str">
        <f ca="1">+IF(J23&gt;0,VLOOKUP(D23,'（运营）数据源'!B:G,6,0),"")</f>
        <v>破卡纯色</v>
      </c>
      <c r="G23" s="70" t="str">
        <f ca="1">+IFERROR(VLOOKUP(D23,'（运营）数据源'!$B:$D,3,0),"")</f>
        <v>165#</v>
      </c>
      <c r="H23" s="101" t="str">
        <f t="shared" ca="1" si="0"/>
        <v>粉色2#</v>
      </c>
      <c r="I23" s="111" t="str">
        <f>+运营生产订单!$H$7</f>
        <v>2XL</v>
      </c>
      <c r="J23" s="70">
        <f ca="1">+SUMPRODUCT((运营生产订单!$A$9:$A$35=L23)*(运营生产订单!$C$7:$I$7=I23)*运营生产订单!$C$9:'运营生产订单'!$I$35)</f>
        <v>18</v>
      </c>
      <c r="K23" s="112" t="str">
        <f ca="1">VLOOKUP(D23,'（运营）数据源'!B:H,7,0)</f>
        <v>红根</v>
      </c>
      <c r="L23" s="67" t="str">
        <f t="shared" ca="1" si="1"/>
        <v>粉色2#</v>
      </c>
    </row>
    <row r="24" spans="1:12" hidden="1">
      <c r="A24" s="99" t="str">
        <f ca="1">IF(J24&gt;0,运营生产订单!$H$3,"")</f>
        <v/>
      </c>
      <c r="B24" s="70" t="str">
        <f ca="1">+IF(J24&gt;0,运营生产订单!$C$4,"")</f>
        <v/>
      </c>
      <c r="C24" s="70" t="str">
        <f ca="1">+IF(J24&gt;0,MID(运营生产订单!$C$3,FIND("-",运营生产订单!$C$3)+1,20),"")</f>
        <v/>
      </c>
      <c r="D24" s="100" t="str">
        <f ca="1">+IF(J24&gt;0,VLOOKUP(C24&amp;H24&amp;I24,'（运营）数据源'!$A:$B,2,0),"")</f>
        <v/>
      </c>
      <c r="E24" s="100"/>
      <c r="F24" s="100" t="str">
        <f ca="1">+IF(J24&gt;0,VLOOKUP(D24,'（运营）数据源'!B:G,6,0),"")</f>
        <v/>
      </c>
      <c r="G24" s="70" t="str">
        <f ca="1">+IFERROR(VLOOKUP(D24,'（运营）数据源'!$B:$D,3,0),"")</f>
        <v/>
      </c>
      <c r="H24" s="101" t="str">
        <f t="shared" ca="1" si="0"/>
        <v>粉色2#</v>
      </c>
      <c r="I24" s="111" t="str">
        <f>+运营生产订单!$I$7</f>
        <v>3XL</v>
      </c>
      <c r="J24" s="70">
        <f ca="1">+SUMPRODUCT((运营生产订单!$A$9:$A$35=L24)*(运营生产订单!$C$7:$I$7=I24)*运营生产订单!$C$9:'运营生产订单'!$I$35)</f>
        <v>0</v>
      </c>
      <c r="K24" s="112" t="e">
        <f ca="1">VLOOKUP(D24,'（运营）数据源'!B:H,7,0)</f>
        <v>#N/A</v>
      </c>
      <c r="L24" s="67" t="str">
        <f t="shared" ca="1" si="1"/>
        <v>粉色2#</v>
      </c>
    </row>
    <row r="25" spans="1:12" hidden="1">
      <c r="A25" s="102" t="str">
        <f ca="1">IF(J25&gt;0,运营生产订单!$H$3,"")</f>
        <v/>
      </c>
      <c r="B25" s="70" t="str">
        <f ca="1">+IF(J25&gt;0,运营生产订单!$C$4,"")</f>
        <v/>
      </c>
      <c r="C25" s="70" t="str">
        <f ca="1">+IF(J25&gt;0,MID(运营生产订单!$C$3,FIND("-",运营生产订单!$C$3)+1,20),"")</f>
        <v/>
      </c>
      <c r="D25" s="103" t="str">
        <f ca="1">+IF(J25&gt;0,VLOOKUP(C25&amp;H25&amp;I25,'（运营）数据源'!$A:$B,2,0),"")</f>
        <v/>
      </c>
      <c r="E25" s="100"/>
      <c r="F25" s="100" t="str">
        <f ca="1">+IF(J25&gt;0,VLOOKUP(D25,'（运营）数据源'!B:G,6,0),"")</f>
        <v/>
      </c>
      <c r="G25" s="104" t="str">
        <f ca="1">+IFERROR(VLOOKUP(D25,'（运营）数据源'!$B:$D,3,0),"")</f>
        <v/>
      </c>
      <c r="H25" s="105" t="str">
        <f t="shared" ca="1" si="0"/>
        <v>橙红点PH0008#</v>
      </c>
      <c r="I25" s="113" t="str">
        <f>+运营生产订单!$C$7</f>
        <v>XS</v>
      </c>
      <c r="J25" s="70">
        <f ca="1">+SUMPRODUCT((运营生产订单!$A$9:$A$35=L25)*(运营生产订单!$C$7:$I$7=I25)*运营生产订单!$C$9:'运营生产订单'!$I$35)</f>
        <v>0</v>
      </c>
      <c r="K25" s="112" t="e">
        <f ca="1">VLOOKUP(D25,'（运营）数据源'!B:H,7,0)</f>
        <v>#N/A</v>
      </c>
      <c r="L25" s="67" t="str">
        <f t="shared" ca="1" si="1"/>
        <v>橙红点PH0008#</v>
      </c>
    </row>
    <row r="26" spans="1:12">
      <c r="A26" s="99">
        <f ca="1">IF(J26&gt;0,运营生产订单!$H$3,"")</f>
        <v>45261</v>
      </c>
      <c r="B26" s="70" t="str">
        <f ca="1">+IF(J26&gt;0,运营生产订单!$C$4,"")</f>
        <v>PO231201AN1014</v>
      </c>
      <c r="C26" s="70" t="str">
        <f ca="1">+IF(J26&gt;0,MID(运营生产订单!$C$3,FIND("-",运营生产订单!$C$3)+1,20),"")</f>
        <v>AN1014</v>
      </c>
      <c r="D26" s="100" t="str">
        <f ca="1">+IF(J26&gt;0,VLOOKUP(C26&amp;H26&amp;I26,'（运营）数据源'!$A:$B,2,0),"")</f>
        <v>AN1014-F Floral red-S-CD-DE-NEW</v>
      </c>
      <c r="E26" s="100"/>
      <c r="F26" s="100" t="str">
        <f ca="1">+IF(J26&gt;0,VLOOKUP(D26,'（运营）数据源'!B:G,6,0),"")</f>
        <v>破卡印花</v>
      </c>
      <c r="G26" s="70" t="str">
        <f ca="1">+IFERROR(VLOOKUP(D26,'（运营）数据源'!$B:$D,3,0),"")</f>
        <v>PH0008#</v>
      </c>
      <c r="H26" s="101" t="str">
        <f t="shared" ca="1" si="0"/>
        <v>橙红点PH0008#</v>
      </c>
      <c r="I26" s="111" t="str">
        <f>+运营生产订单!$D$7</f>
        <v>S</v>
      </c>
      <c r="J26" s="70">
        <f ca="1">+SUMPRODUCT((运营生产订单!$A$9:$A$35=L26)*(运营生产订单!$C$7:$I$7=I26)*运营生产订单!$C$9:'运营生产订单'!$I$35)</f>
        <v>5</v>
      </c>
      <c r="K26" s="112" t="str">
        <f ca="1">VLOOKUP(D26,'（运营）数据源'!B:H,7,0)</f>
        <v>红根</v>
      </c>
      <c r="L26" s="67" t="str">
        <f t="shared" ca="1" si="1"/>
        <v>橙红点PH0008#</v>
      </c>
    </row>
    <row r="27" spans="1:12">
      <c r="A27" s="99">
        <f ca="1">IF(J27&gt;0,运营生产订单!$H$3,"")</f>
        <v>45261</v>
      </c>
      <c r="B27" s="70" t="str">
        <f ca="1">+IF(J27&gt;0,运营生产订单!$C$4,"")</f>
        <v>PO231201AN1014</v>
      </c>
      <c r="C27" s="70" t="str">
        <f ca="1">+IF(J27&gt;0,MID(运营生产订单!$C$3,FIND("-",运营生产订单!$C$3)+1,20),"")</f>
        <v>AN1014</v>
      </c>
      <c r="D27" s="100" t="str">
        <f ca="1">+IF(J27&gt;0,VLOOKUP(C27&amp;H27&amp;I27,'（运营）数据源'!$A:$B,2,0),"")</f>
        <v>AN1014-F Floral red-M-CD-DE-NEW</v>
      </c>
      <c r="E27" s="100"/>
      <c r="F27" s="100" t="str">
        <f ca="1">+IF(J27&gt;0,VLOOKUP(D27,'（运营）数据源'!B:G,6,0),"")</f>
        <v>破卡印花</v>
      </c>
      <c r="G27" s="70" t="str">
        <f ca="1">+IFERROR(VLOOKUP(D27,'（运营）数据源'!$B:$D,3,0),"")</f>
        <v>PH0008#</v>
      </c>
      <c r="H27" s="101" t="str">
        <f t="shared" ca="1" si="0"/>
        <v>橙红点PH0008#</v>
      </c>
      <c r="I27" s="111" t="str">
        <f>+运营生产订单!$E$7</f>
        <v>M</v>
      </c>
      <c r="J27" s="70">
        <f ca="1">+SUMPRODUCT((运营生产订单!$A$9:$A$35=L27)*(运营生产订单!$C$7:$I$7=I27)*运营生产订单!$C$9:'运营生产订单'!$I$35)</f>
        <v>13</v>
      </c>
      <c r="K27" s="112" t="str">
        <f ca="1">VLOOKUP(D27,'（运营）数据源'!B:H,7,0)</f>
        <v>红根</v>
      </c>
      <c r="L27" s="67" t="str">
        <f t="shared" ca="1" si="1"/>
        <v>橙红点PH0008#</v>
      </c>
    </row>
    <row r="28" spans="1:12">
      <c r="A28" s="99">
        <f ca="1">IF(J28&gt;0,运营生产订单!$H$3,"")</f>
        <v>45261</v>
      </c>
      <c r="B28" s="70" t="str">
        <f ca="1">+IF(J28&gt;0,运营生产订单!$C$4,"")</f>
        <v>PO231201AN1014</v>
      </c>
      <c r="C28" s="70" t="str">
        <f ca="1">+IF(J28&gt;0,MID(运营生产订单!$C$3,FIND("-",运营生产订单!$C$3)+1,20),"")</f>
        <v>AN1014</v>
      </c>
      <c r="D28" s="100" t="str">
        <f ca="1">+IF(J28&gt;0,VLOOKUP(C28&amp;H28&amp;I28,'（运营）数据源'!$A:$B,2,0),"")</f>
        <v>AN1014-F Floral red-L-CD-DE-NEW</v>
      </c>
      <c r="E28" s="100"/>
      <c r="F28" s="100" t="str">
        <f ca="1">+IF(J28&gt;0,VLOOKUP(D28,'（运营）数据源'!B:G,6,0),"")</f>
        <v>破卡印花</v>
      </c>
      <c r="G28" s="70" t="str">
        <f ca="1">+IFERROR(VLOOKUP(D28,'（运营）数据源'!$B:$D,3,0),"")</f>
        <v>PH0008#</v>
      </c>
      <c r="H28" s="101" t="str">
        <f t="shared" ca="1" si="0"/>
        <v>橙红点PH0008#</v>
      </c>
      <c r="I28" s="111" t="str">
        <f>+运营生产订单!$F$7</f>
        <v>L</v>
      </c>
      <c r="J28" s="70">
        <f ca="1">+SUMPRODUCT((运营生产订单!$A$9:$A$35=L28)*(运营生产订单!$C$7:$I$7=I28)*运营生产订单!$C$9:'运营生产订单'!$I$35)</f>
        <v>20</v>
      </c>
      <c r="K28" s="112" t="str">
        <f ca="1">VLOOKUP(D28,'（运营）数据源'!B:H,7,0)</f>
        <v>红根</v>
      </c>
      <c r="L28" s="67" t="str">
        <f t="shared" ca="1" si="1"/>
        <v>橙红点PH0008#</v>
      </c>
    </row>
    <row r="29" spans="1:12">
      <c r="A29" s="99">
        <f ca="1">IF(J29&gt;0,运营生产订单!$H$3,"")</f>
        <v>45261</v>
      </c>
      <c r="B29" s="70" t="str">
        <f ca="1">+IF(J29&gt;0,运营生产订单!$C$4,"")</f>
        <v>PO231201AN1014</v>
      </c>
      <c r="C29" s="70" t="str">
        <f ca="1">+IF(J29&gt;0,MID(运营生产订单!$C$3,FIND("-",运营生产订单!$C$3)+1,20),"")</f>
        <v>AN1014</v>
      </c>
      <c r="D29" s="100" t="str">
        <f ca="1">+IF(J29&gt;0,VLOOKUP(C29&amp;H29&amp;I29,'（运营）数据源'!$A:$B,2,0),"")</f>
        <v>AN1014-F Floral red-XL-CD-DE-NEW</v>
      </c>
      <c r="E29" s="100"/>
      <c r="F29" s="100" t="str">
        <f ca="1">+IF(J29&gt;0,VLOOKUP(D29,'（运营）数据源'!B:G,6,0),"")</f>
        <v>破卡印花</v>
      </c>
      <c r="G29" s="70" t="str">
        <f ca="1">+IFERROR(VLOOKUP(D29,'（运营）数据源'!$B:$D,3,0),"")</f>
        <v>PH0008#</v>
      </c>
      <c r="H29" s="101" t="str">
        <f t="shared" ca="1" si="0"/>
        <v>橙红点PH0008#</v>
      </c>
      <c r="I29" s="111" t="str">
        <f>+运营生产订单!$G$7</f>
        <v>XL</v>
      </c>
      <c r="J29" s="70">
        <f ca="1">+SUMPRODUCT((运营生产订单!$A$9:$A$35=L29)*(运营生产订单!$C$7:$I$7=I29)*运营生产订单!$C$9:'运营生产订单'!$I$35)</f>
        <v>23</v>
      </c>
      <c r="K29" s="112" t="str">
        <f ca="1">VLOOKUP(D29,'（运营）数据源'!B:H,7,0)</f>
        <v>红根</v>
      </c>
      <c r="L29" s="67" t="str">
        <f t="shared" ca="1" si="1"/>
        <v>橙红点PH0008#</v>
      </c>
    </row>
    <row r="30" spans="1:12">
      <c r="A30" s="99">
        <f ca="1">IF(J30&gt;0,运营生产订单!$H$3,"")</f>
        <v>45261</v>
      </c>
      <c r="B30" s="70" t="str">
        <f ca="1">+IF(J30&gt;0,运营生产订单!$C$4,"")</f>
        <v>PO231201AN1014</v>
      </c>
      <c r="C30" s="70" t="str">
        <f ca="1">+IF(J30&gt;0,MID(运营生产订单!$C$3,FIND("-",运营生产订单!$C$3)+1,20),"")</f>
        <v>AN1014</v>
      </c>
      <c r="D30" s="100" t="str">
        <f ca="1">+IF(J30&gt;0,VLOOKUP(C30&amp;H30&amp;I30,'（运营）数据源'!$A:$B,2,0),"")</f>
        <v>AN1014-F Floral red-XXL-CD-DE-NEW</v>
      </c>
      <c r="E30" s="100"/>
      <c r="F30" s="100" t="str">
        <f ca="1">+IF(J30&gt;0,VLOOKUP(D30,'（运营）数据源'!B:G,6,0),"")</f>
        <v>破卡印花</v>
      </c>
      <c r="G30" s="70" t="str">
        <f ca="1">+IFERROR(VLOOKUP(D30,'（运营）数据源'!$B:$D,3,0),"")</f>
        <v>PH0008#</v>
      </c>
      <c r="H30" s="101" t="str">
        <f t="shared" ca="1" si="0"/>
        <v>橙红点PH0008#</v>
      </c>
      <c r="I30" s="111" t="str">
        <f>+运营生产订单!$H$7</f>
        <v>2XL</v>
      </c>
      <c r="J30" s="70">
        <f ca="1">+SUMPRODUCT((运营生产订单!$A$9:$A$35=L30)*(运营生产订单!$C$7:$I$7=I30)*运营生产订单!$C$9:'运营生产订单'!$I$35)</f>
        <v>18</v>
      </c>
      <c r="K30" s="112" t="str">
        <f ca="1">VLOOKUP(D30,'（运营）数据源'!B:H,7,0)</f>
        <v>红根</v>
      </c>
      <c r="L30" s="67" t="str">
        <f t="shared" ca="1" si="1"/>
        <v>橙红点PH0008#</v>
      </c>
    </row>
    <row r="31" spans="1:12" hidden="1">
      <c r="A31" s="99" t="str">
        <f ca="1">IF(J31&gt;0,运营生产订单!$H$3,"")</f>
        <v/>
      </c>
      <c r="B31" s="70" t="str">
        <f ca="1">+IF(J31&gt;0,运营生产订单!$C$4,"")</f>
        <v/>
      </c>
      <c r="C31" s="70" t="str">
        <f ca="1">+IF(J31&gt;0,MID(运营生产订单!$C$3,FIND("-",运营生产订单!$C$3)+1,20),"")</f>
        <v/>
      </c>
      <c r="D31" s="100" t="str">
        <f ca="1">+IF(J31&gt;0,VLOOKUP(C31&amp;H31&amp;I31,'（运营）数据源'!$A:$B,2,0),"")</f>
        <v/>
      </c>
      <c r="E31" s="100"/>
      <c r="F31" s="100" t="str">
        <f ca="1">+IF(J31&gt;0,VLOOKUP(D31,'（运营）数据源'!B:G,6,0),"")</f>
        <v/>
      </c>
      <c r="G31" s="70" t="str">
        <f ca="1">+IFERROR(VLOOKUP(D31,'（运营）数据源'!$B:$D,3,0),"")</f>
        <v/>
      </c>
      <c r="H31" s="106" t="str">
        <f t="shared" ca="1" si="0"/>
        <v>橙红点PH0008#</v>
      </c>
      <c r="I31" s="114" t="str">
        <f>+运营生产订单!$I$7</f>
        <v>3XL</v>
      </c>
      <c r="J31" s="70">
        <f ca="1">+SUMPRODUCT((运营生产订单!$A$9:$A$35=L31)*(运营生产订单!$C$7:$I$7=I31)*运营生产订单!$C$9:'运营生产订单'!$I$35)</f>
        <v>0</v>
      </c>
      <c r="K31" s="112" t="e">
        <f ca="1">VLOOKUP(D31,'（运营）数据源'!B:H,7,0)</f>
        <v>#N/A</v>
      </c>
      <c r="L31" s="67" t="str">
        <f t="shared" ca="1" si="1"/>
        <v>橙红点PH0008#</v>
      </c>
    </row>
    <row r="32" spans="1:12" hidden="1">
      <c r="A32" s="99" t="str">
        <f ca="1">IF(J32&gt;0,运营生产订单!$H$3,"")</f>
        <v/>
      </c>
      <c r="B32" s="70" t="str">
        <f ca="1">+IF(J32&gt;0,运营生产订单!$C$4,"")</f>
        <v/>
      </c>
      <c r="C32" s="70" t="str">
        <f ca="1">+IF(J32&gt;0,MID(运营生产订单!$C$3,FIND("-",运营生产订单!$C$3)+1,20),"")</f>
        <v/>
      </c>
      <c r="D32" s="100" t="str">
        <f ca="1">+IF(J32&gt;0,VLOOKUP(C32&amp;H32&amp;I32,'（运营）数据源'!$A:$B,2,0),"")</f>
        <v/>
      </c>
      <c r="E32" s="100"/>
      <c r="F32" s="100" t="str">
        <f ca="1">+IF(J32&gt;0,VLOOKUP(D32,'（运营）数据源'!B:G,6,0),"")</f>
        <v/>
      </c>
      <c r="G32" s="70" t="str">
        <f ca="1">+IFERROR(VLOOKUP(D32,'（运营）数据源'!$B:$D,3,0),"")</f>
        <v/>
      </c>
      <c r="H32" s="106" t="str">
        <f t="shared" ca="1" si="0"/>
        <v>皇家蓝17#</v>
      </c>
      <c r="I32" s="111" t="str">
        <f>+运营生产订单!$C$7</f>
        <v>XS</v>
      </c>
      <c r="J32" s="70">
        <f ca="1">+SUMPRODUCT((运营生产订单!$A$9:$A$35=L32)*(运营生产订单!$C$7:$I$7=I32)*运营生产订单!$C$9:'运营生产订单'!$I$35)</f>
        <v>0</v>
      </c>
      <c r="K32" s="112" t="e">
        <f ca="1">VLOOKUP(D32,'（运营）数据源'!B:H,7,0)</f>
        <v>#N/A</v>
      </c>
      <c r="L32" s="67" t="str">
        <f t="shared" ref="L32:L41" ca="1" si="2">INDIRECT("运营生产订单!$A$"&amp;(INT((ROW()-4)/7)+9))</f>
        <v>皇家蓝17#</v>
      </c>
    </row>
    <row r="33" spans="1:12">
      <c r="A33" s="99">
        <f ca="1">IF(J33&gt;0,运营生产订单!$H$3,"")</f>
        <v>45261</v>
      </c>
      <c r="B33" s="70" t="str">
        <f ca="1">+IF(J33&gt;0,运营生产订单!$C$4,"")</f>
        <v>PO231201AN1014</v>
      </c>
      <c r="C33" s="70" t="str">
        <f ca="1">+IF(J33&gt;0,MID(运营生产订单!$C$3,FIND("-",运营生产订单!$C$3)+1,20),"")</f>
        <v>AN1014</v>
      </c>
      <c r="D33" s="100" t="str">
        <f ca="1">+IF(J33&gt;0,VLOOKUP(C33&amp;H33&amp;I33,'（运营）数据源'!$A:$B,2,0),"")</f>
        <v>AN1014-Royal blue-S-CD-DE-NEW</v>
      </c>
      <c r="E33" s="100"/>
      <c r="F33" s="100" t="str">
        <f ca="1">+IF(J33&gt;0,VLOOKUP(D33,'（运营）数据源'!B:G,6,0),"")</f>
        <v>破卡纯色</v>
      </c>
      <c r="G33" s="70" t="str">
        <f ca="1">+IFERROR(VLOOKUP(D33,'（运营）数据源'!$B:$D,3,0),"")</f>
        <v>17#</v>
      </c>
      <c r="H33" s="106" t="str">
        <f t="shared" ref="H33:H38" ca="1" si="3">+IF(ISNUMBER(FIND(" ",INDIRECT("运营生产订单!$A$"&amp;(INT((ROW()-4)/7)+9)))),LEFT(INDIRECT("运营生产订单!$A$"&amp;(INT((ROW()-4)/7)+9)),FIND(" ",INDIRECT("运营生产订单!$A$"&amp;(INT((ROW()-4)/7)+9)),1)-1),INDIRECT("运营生产订单!$A$"&amp;(INT((ROW()-4)/7)+9)))</f>
        <v>皇家蓝17#</v>
      </c>
      <c r="I33" s="111" t="str">
        <f>+运营生产订单!$D$7</f>
        <v>S</v>
      </c>
      <c r="J33" s="70">
        <f ca="1">+SUMPRODUCT((运营生产订单!$A$9:$A$35=L33)*(运营生产订单!$C$7:$I$7=I33)*运营生产订单!$C$9:'运营生产订单'!$I$35)</f>
        <v>5</v>
      </c>
      <c r="K33" s="112" t="str">
        <f ca="1">VLOOKUP(D33,'（运营）数据源'!B:H,7,0)</f>
        <v>红根</v>
      </c>
      <c r="L33" s="67" t="str">
        <f t="shared" ca="1" si="2"/>
        <v>皇家蓝17#</v>
      </c>
    </row>
    <row r="34" spans="1:12">
      <c r="A34" s="99">
        <f ca="1">IF(J34&gt;0,运营生产订单!$H$3,"")</f>
        <v>45261</v>
      </c>
      <c r="B34" s="70" t="str">
        <f ca="1">+IF(J34&gt;0,运营生产订单!$C$4,"")</f>
        <v>PO231201AN1014</v>
      </c>
      <c r="C34" s="70" t="str">
        <f ca="1">+IF(J34&gt;0,MID(运营生产订单!$C$3,FIND("-",运营生产订单!$C$3)+1,20),"")</f>
        <v>AN1014</v>
      </c>
      <c r="D34" s="100" t="str">
        <f ca="1">+IF(J34&gt;0,VLOOKUP(C34&amp;H34&amp;I34,'（运营）数据源'!$A:$B,2,0),"")</f>
        <v>AN1014-Royal blue-M-CD-DE-NEW</v>
      </c>
      <c r="E34" s="100"/>
      <c r="F34" s="100" t="str">
        <f ca="1">+IF(J34&gt;0,VLOOKUP(D34,'（运营）数据源'!B:G,6,0),"")</f>
        <v>破卡纯色</v>
      </c>
      <c r="G34" s="70" t="str">
        <f ca="1">+IFERROR(VLOOKUP(D34,'（运营）数据源'!$B:$D,3,0),"")</f>
        <v>17#</v>
      </c>
      <c r="H34" s="106" t="str">
        <f t="shared" ca="1" si="3"/>
        <v>皇家蓝17#</v>
      </c>
      <c r="I34" s="111" t="str">
        <f>+运营生产订单!$E$7</f>
        <v>M</v>
      </c>
      <c r="J34" s="70">
        <f ca="1">+SUMPRODUCT((运营生产订单!$A$9:$A$35=L34)*(运营生产订单!$C$7:$I$7=I34)*运营生产订单!$C$9:'运营生产订单'!$I$35)</f>
        <v>13</v>
      </c>
      <c r="K34" s="112" t="str">
        <f ca="1">VLOOKUP(D34,'（运营）数据源'!B:H,7,0)</f>
        <v>红根</v>
      </c>
      <c r="L34" s="67" t="str">
        <f t="shared" ca="1" si="2"/>
        <v>皇家蓝17#</v>
      </c>
    </row>
    <row r="35" spans="1:12">
      <c r="A35" s="99">
        <f ca="1">IF(J35&gt;0,运营生产订单!$H$3,"")</f>
        <v>45261</v>
      </c>
      <c r="B35" s="70" t="str">
        <f ca="1">+IF(J35&gt;0,运营生产订单!$C$4,"")</f>
        <v>PO231201AN1014</v>
      </c>
      <c r="C35" s="70" t="str">
        <f ca="1">+IF(J35&gt;0,MID(运营生产订单!$C$3,FIND("-",运营生产订单!$C$3)+1,20),"")</f>
        <v>AN1014</v>
      </c>
      <c r="D35" s="100" t="str">
        <f ca="1">+IF(J35&gt;0,VLOOKUP(C35&amp;H35&amp;I35,'（运营）数据源'!$A:$B,2,0),"")</f>
        <v>AN1014-Royal blue-L-CD-DE-NEW</v>
      </c>
      <c r="E35" s="100"/>
      <c r="F35" s="100" t="str">
        <f ca="1">+IF(J35&gt;0,VLOOKUP(D35,'（运营）数据源'!B:G,6,0),"")</f>
        <v>破卡纯色</v>
      </c>
      <c r="G35" s="70" t="str">
        <f ca="1">+IFERROR(VLOOKUP(D35,'（运营）数据源'!$B:$D,3,0),"")</f>
        <v>17#</v>
      </c>
      <c r="H35" s="106" t="str">
        <f t="shared" ca="1" si="3"/>
        <v>皇家蓝17#</v>
      </c>
      <c r="I35" s="111" t="str">
        <f>+运营生产订单!$F$7</f>
        <v>L</v>
      </c>
      <c r="J35" s="70">
        <f ca="1">+SUMPRODUCT((运营生产订单!$A$9:$A$35=L35)*(运营生产订单!$C$7:$I$7=I35)*运营生产订单!$C$9:'运营生产订单'!$I$35)</f>
        <v>20</v>
      </c>
      <c r="K35" s="112" t="str">
        <f ca="1">VLOOKUP(D35,'（运营）数据源'!B:H,7,0)</f>
        <v>红根</v>
      </c>
      <c r="L35" s="67" t="str">
        <f t="shared" ca="1" si="2"/>
        <v>皇家蓝17#</v>
      </c>
    </row>
    <row r="36" spans="1:12">
      <c r="A36" s="99">
        <f ca="1">IF(J36&gt;0,运营生产订单!$H$3,"")</f>
        <v>45261</v>
      </c>
      <c r="B36" s="70" t="str">
        <f ca="1">+IF(J36&gt;0,运营生产订单!$C$4,"")</f>
        <v>PO231201AN1014</v>
      </c>
      <c r="C36" s="70" t="str">
        <f ca="1">+IF(J36&gt;0,MID(运营生产订单!$C$3,FIND("-",运营生产订单!$C$3)+1,20),"")</f>
        <v>AN1014</v>
      </c>
      <c r="D36" s="100" t="str">
        <f ca="1">+IF(J36&gt;0,VLOOKUP(C36&amp;H36&amp;I36,'（运营）数据源'!$A:$B,2,0),"")</f>
        <v>AN1014-Royal blue-XL-CD-DE-NEW</v>
      </c>
      <c r="E36" s="100"/>
      <c r="F36" s="100" t="str">
        <f ca="1">+IF(J36&gt;0,VLOOKUP(D36,'（运营）数据源'!B:G,6,0),"")</f>
        <v>破卡纯色</v>
      </c>
      <c r="G36" s="70" t="str">
        <f ca="1">+IFERROR(VLOOKUP(D36,'（运营）数据源'!$B:$D,3,0),"")</f>
        <v>17#</v>
      </c>
      <c r="H36" s="106" t="str">
        <f t="shared" ca="1" si="3"/>
        <v>皇家蓝17#</v>
      </c>
      <c r="I36" s="111" t="str">
        <f>+运营生产订单!$G$7</f>
        <v>XL</v>
      </c>
      <c r="J36" s="70">
        <f ca="1">+SUMPRODUCT((运营生产订单!$A$9:$A$35=L36)*(运营生产订单!$C$7:$I$7=I36)*运营生产订单!$C$9:'运营生产订单'!$I$35)</f>
        <v>20</v>
      </c>
      <c r="K36" s="112" t="str">
        <f ca="1">VLOOKUP(D36,'（运营）数据源'!B:H,7,0)</f>
        <v>红根</v>
      </c>
      <c r="L36" s="67" t="str">
        <f t="shared" ca="1" si="2"/>
        <v>皇家蓝17#</v>
      </c>
    </row>
    <row r="37" spans="1:12">
      <c r="A37" s="99">
        <f ca="1">IF(J37&gt;0,运营生产订单!$H$3,"")</f>
        <v>45261</v>
      </c>
      <c r="B37" s="70" t="str">
        <f ca="1">+IF(J37&gt;0,运营生产订单!$C$4,"")</f>
        <v>PO231201AN1014</v>
      </c>
      <c r="C37" s="70" t="str">
        <f ca="1">+IF(J37&gt;0,MID(运营生产订单!$C$3,FIND("-",运营生产订单!$C$3)+1,20),"")</f>
        <v>AN1014</v>
      </c>
      <c r="D37" s="100" t="str">
        <f ca="1">+IF(J37&gt;0,VLOOKUP(C37&amp;H37&amp;I37,'（运营）数据源'!$A:$B,2,0),"")</f>
        <v>AN1014-Royal blue-XXL-CD-DE-NEW</v>
      </c>
      <c r="E37" s="100"/>
      <c r="F37" s="100" t="str">
        <f ca="1">+IF(J37&gt;0,VLOOKUP(D37,'（运营）数据源'!B:G,6,0),"")</f>
        <v>破卡纯色</v>
      </c>
      <c r="G37" s="70" t="str">
        <f ca="1">+IFERROR(VLOOKUP(D37,'（运营）数据源'!$B:$D,3,0),"")</f>
        <v>17#</v>
      </c>
      <c r="H37" s="106" t="str">
        <f t="shared" ca="1" si="3"/>
        <v>皇家蓝17#</v>
      </c>
      <c r="I37" s="111" t="str">
        <f>+运营生产订单!$H$7</f>
        <v>2XL</v>
      </c>
      <c r="J37" s="70">
        <f ca="1">+SUMPRODUCT((运营生产订单!$A$9:$A$35=L37)*(运营生产订单!$C$7:$I$7=I37)*运营生产订单!$C$9:'运营生产订单'!$I$35)</f>
        <v>15</v>
      </c>
      <c r="K37" s="112" t="str">
        <f ca="1">VLOOKUP(D37,'（运营）数据源'!B:H,7,0)</f>
        <v>红根</v>
      </c>
      <c r="L37" s="67" t="str">
        <f t="shared" ca="1" si="2"/>
        <v>皇家蓝17#</v>
      </c>
    </row>
    <row r="38" spans="1:12" hidden="1">
      <c r="A38" s="99" t="str">
        <f ca="1">IF(J38&gt;0,运营生产订单!$H$3,"")</f>
        <v/>
      </c>
      <c r="B38" s="70" t="str">
        <f ca="1">+IF(J38&gt;0,运营生产订单!$C$4,"")</f>
        <v/>
      </c>
      <c r="C38" s="70" t="str">
        <f ca="1">+IF(J38&gt;0,MID(运营生产订单!$C$3,FIND("-",运营生产订单!$C$3)+1,20),"")</f>
        <v/>
      </c>
      <c r="D38" s="100" t="str">
        <f ca="1">+IF(J38&gt;0,VLOOKUP(C38&amp;H38&amp;I38,'（运营）数据源'!$A:$B,2,0),"")</f>
        <v/>
      </c>
      <c r="E38" s="100"/>
      <c r="F38" s="100" t="str">
        <f ca="1">+IF(J38&gt;0,VLOOKUP(D38,'（运营）数据源'!B:G,6,0),"")</f>
        <v/>
      </c>
      <c r="G38" s="70" t="str">
        <f ca="1">+IFERROR(VLOOKUP(D38,'（运营）数据源'!$B:$D,3,0),"")</f>
        <v/>
      </c>
      <c r="H38" s="106" t="str">
        <f t="shared" ca="1" si="3"/>
        <v>皇家蓝17#</v>
      </c>
      <c r="I38" s="111" t="str">
        <f>+运营生产订单!$I$7</f>
        <v>3XL</v>
      </c>
      <c r="J38" s="70">
        <f ca="1">+SUMPRODUCT((运营生产订单!$A$9:$A$35=L38)*(运营生产订单!$C$7:$I$7=I38)*运营生产订单!$C$9:'运营生产订单'!$I$35)</f>
        <v>0</v>
      </c>
      <c r="K38" s="112" t="e">
        <f ca="1">VLOOKUP(D38,'（运营）数据源'!B:H,7,0)</f>
        <v>#N/A</v>
      </c>
      <c r="L38" s="67" t="str">
        <f t="shared" ca="1" si="2"/>
        <v>皇家蓝17#</v>
      </c>
    </row>
    <row r="39" spans="1:12" hidden="1">
      <c r="A39" s="99" t="str">
        <f ca="1">IF(J39&gt;0,运营生产订单!$H$3,"")</f>
        <v/>
      </c>
      <c r="B39" s="70" t="str">
        <f ca="1">+IF(J39&gt;0,运营生产订单!$C$4,"")</f>
        <v/>
      </c>
      <c r="C39" s="70" t="str">
        <f ca="1">+IF(J39&gt;0,MID(运营生产订单!$C$3,FIND("-",运营生产订单!$C$3)+1,20),"")</f>
        <v/>
      </c>
      <c r="D39" s="100" t="str">
        <f ca="1">+IF(J39&gt;0,VLOOKUP(C39&amp;H39&amp;I39,'（运营）数据源'!$A:$B,2,0),"")</f>
        <v/>
      </c>
      <c r="E39" s="100"/>
      <c r="F39" s="100" t="str">
        <f ca="1">+IF(J39&gt;0,VLOOKUP(D39,'（运营）数据源'!B:G,6,0),"")</f>
        <v/>
      </c>
      <c r="G39" s="70" t="str">
        <f ca="1">+IFERROR(VLOOKUP(D39,'（运营）数据源'!$B:$D,3,0),"")</f>
        <v/>
      </c>
      <c r="H39" s="106" t="str">
        <f t="shared" ref="H39:H45" ca="1" si="4">+IF(ISNUMBER(FIND(" ",INDIRECT("运营生产订单!$A$"&amp;(INT((ROW()-4)/7)+9)))),LEFT(INDIRECT("运营生产订单!$A$"&amp;(INT((ROW()-4)/7)+9)),FIND(" ",INDIRECT("运营生产订单!$A$"&amp;(INT((ROW()-4)/7)+9)),1)-1),INDIRECT("运营生产订单!$A$"&amp;(INT((ROW()-4)/7)+9)))</f>
        <v>深蓝色47#</v>
      </c>
      <c r="I39" s="111" t="str">
        <f>+运营生产订单!$C$7</f>
        <v>XS</v>
      </c>
      <c r="J39" s="70">
        <f ca="1">+SUMPRODUCT((运营生产订单!$A$9:$A$35=L39)*(运营生产订单!$C$7:$I$7=I39)*运营生产订单!$C$9:'运营生产订单'!$I$35)</f>
        <v>0</v>
      </c>
      <c r="K39" s="112" t="e">
        <f ca="1">VLOOKUP(D39,'（运营）数据源'!B:H,7,0)</f>
        <v>#N/A</v>
      </c>
      <c r="L39" s="67" t="str">
        <f t="shared" ca="1" si="2"/>
        <v>深蓝色47#</v>
      </c>
    </row>
    <row r="40" spans="1:12">
      <c r="A40" s="99">
        <f ca="1">IF(J40&gt;0,运营生产订单!$H$3,"")</f>
        <v>45261</v>
      </c>
      <c r="B40" s="70" t="str">
        <f ca="1">+IF(J40&gt;0,运营生产订单!$C$4,"")</f>
        <v>PO231201AN1014</v>
      </c>
      <c r="C40" s="70" t="str">
        <f ca="1">+IF(J40&gt;0,MID(运营生产订单!$C$3,FIND("-",运营生产订单!$C$3)+1,20),"")</f>
        <v>AN1014</v>
      </c>
      <c r="D40" s="100" t="str">
        <f ca="1">+IF(J40&gt;0,VLOOKUP(C40&amp;H40&amp;I40,'（运营）数据源'!$A:$B,2,0),"")</f>
        <v>AN1014-Navy blue-S-CD-DE-NEW</v>
      </c>
      <c r="E40" s="100"/>
      <c r="F40" s="100" t="str">
        <f ca="1">+IF(J40&gt;0,VLOOKUP(D40,'（运营）数据源'!B:G,6,0),"")</f>
        <v>破卡纯色</v>
      </c>
      <c r="G40" s="70" t="str">
        <f ca="1">+IFERROR(VLOOKUP(D40,'（运营）数据源'!$B:$D,3,0),"")</f>
        <v>47#</v>
      </c>
      <c r="H40" s="106" t="str">
        <f t="shared" ca="1" si="4"/>
        <v>深蓝色47#</v>
      </c>
      <c r="I40" s="111" t="str">
        <f>+运营生产订单!$D$7</f>
        <v>S</v>
      </c>
      <c r="J40" s="70">
        <f ca="1">+SUMPRODUCT((运营生产订单!$A$9:$A$35=L40)*(运营生产订单!$C$7:$I$7=I40)*运营生产订单!$C$9:'运营生产订单'!$I$35)</f>
        <v>5</v>
      </c>
      <c r="K40" s="112" t="str">
        <f ca="1">VLOOKUP(D40,'（运营）数据源'!B:H,7,0)</f>
        <v>红根</v>
      </c>
      <c r="L40" s="67" t="str">
        <f t="shared" ca="1" si="2"/>
        <v>深蓝色47#</v>
      </c>
    </row>
    <row r="41" spans="1:12">
      <c r="A41" s="99">
        <f ca="1">IF(J41&gt;0,运营生产订单!$H$3,"")</f>
        <v>45261</v>
      </c>
      <c r="B41" s="70" t="str">
        <f ca="1">+IF(J41&gt;0,运营生产订单!$C$4,"")</f>
        <v>PO231201AN1014</v>
      </c>
      <c r="C41" s="70" t="str">
        <f ca="1">+IF(J41&gt;0,MID(运营生产订单!$C$3,FIND("-",运营生产订单!$C$3)+1,20),"")</f>
        <v>AN1014</v>
      </c>
      <c r="D41" s="100" t="str">
        <f ca="1">+IF(J41&gt;0,VLOOKUP(C41&amp;H41&amp;I41,'（运营）数据源'!$A:$B,2,0),"")</f>
        <v>AN1014-Navy blue-M-CD-DE-NEW</v>
      </c>
      <c r="E41" s="100"/>
      <c r="F41" s="100" t="str">
        <f ca="1">+IF(J41&gt;0,VLOOKUP(D41,'（运营）数据源'!B:G,6,0),"")</f>
        <v>破卡纯色</v>
      </c>
      <c r="G41" s="70" t="str">
        <f ca="1">+IFERROR(VLOOKUP(D41,'（运营）数据源'!$B:$D,3,0),"")</f>
        <v>47#</v>
      </c>
      <c r="H41" s="106" t="str">
        <f t="shared" ca="1" si="4"/>
        <v>深蓝色47#</v>
      </c>
      <c r="I41" s="111" t="str">
        <f>+运营生产订单!$E$7</f>
        <v>M</v>
      </c>
      <c r="J41" s="70">
        <f ca="1">+SUMPRODUCT((运营生产订单!$A$9:$A$35=L41)*(运营生产订单!$C$7:$I$7=I41)*运营生产订单!$C$9:'运营生产订单'!$I$35)</f>
        <v>13</v>
      </c>
      <c r="K41" s="112" t="str">
        <f ca="1">VLOOKUP(D41,'（运营）数据源'!B:H,7,0)</f>
        <v>红根</v>
      </c>
      <c r="L41" s="67" t="str">
        <f t="shared" ca="1" si="2"/>
        <v>深蓝色47#</v>
      </c>
    </row>
    <row r="42" spans="1:12">
      <c r="A42" s="99">
        <f ca="1">IF(J42&gt;0,运营生产订单!$H$3,"")</f>
        <v>45261</v>
      </c>
      <c r="B42" s="70" t="str">
        <f ca="1">+IF(J42&gt;0,运营生产订单!$C$4,"")</f>
        <v>PO231201AN1014</v>
      </c>
      <c r="C42" s="70" t="str">
        <f ca="1">+IF(J42&gt;0,MID(运营生产订单!$C$3,FIND("-",运营生产订单!$C$3)+1,20),"")</f>
        <v>AN1014</v>
      </c>
      <c r="D42" s="100" t="str">
        <f ca="1">+IF(J42&gt;0,VLOOKUP(C42&amp;H42&amp;I42,'（运营）数据源'!$A:$B,2,0),"")</f>
        <v>AN1014-Navy blue-L-CD-DE-NEW</v>
      </c>
      <c r="E42" s="100"/>
      <c r="F42" s="100" t="str">
        <f ca="1">+IF(J42&gt;0,VLOOKUP(D42,'（运营）数据源'!B:G,6,0),"")</f>
        <v>破卡纯色</v>
      </c>
      <c r="G42" s="70" t="str">
        <f ca="1">+IFERROR(VLOOKUP(D42,'（运营）数据源'!$B:$D,3,0),"")</f>
        <v>47#</v>
      </c>
      <c r="H42" s="106" t="str">
        <f t="shared" ca="1" si="4"/>
        <v>深蓝色47#</v>
      </c>
      <c r="I42" s="111" t="str">
        <f>+运营生产订单!$F$7</f>
        <v>L</v>
      </c>
      <c r="J42" s="70">
        <f ca="1">+SUMPRODUCT((运营生产订单!$A$9:$A$35=L42)*(运营生产订单!$C$7:$I$7=I42)*运营生产订单!$C$9:'运营生产订单'!$I$35)</f>
        <v>18</v>
      </c>
      <c r="K42" s="112" t="str">
        <f ca="1">VLOOKUP(D42,'（运营）数据源'!B:H,7,0)</f>
        <v>红根</v>
      </c>
      <c r="L42" s="67" t="str">
        <f t="shared" ref="L42:L51" ca="1" si="5">INDIRECT("运营生产订单!$A$"&amp;(INT((ROW()-4)/7)+9))</f>
        <v>深蓝色47#</v>
      </c>
    </row>
    <row r="43" spans="1:12">
      <c r="A43" s="99">
        <f ca="1">IF(J43&gt;0,运营生产订单!$H$3,"")</f>
        <v>45261</v>
      </c>
      <c r="B43" s="70" t="str">
        <f ca="1">+IF(J43&gt;0,运营生产订单!$C$4,"")</f>
        <v>PO231201AN1014</v>
      </c>
      <c r="C43" s="70" t="str">
        <f ca="1">+IF(J43&gt;0,MID(运营生产订单!$C$3,FIND("-",运营生产订单!$C$3)+1,20),"")</f>
        <v>AN1014</v>
      </c>
      <c r="D43" s="100" t="str">
        <f ca="1">+IF(J43&gt;0,VLOOKUP(C43&amp;H43&amp;I43,'（运营）数据源'!$A:$B,2,0),"")</f>
        <v>AN1014-Navy blue-XL-CD-DE-NEW</v>
      </c>
      <c r="E43" s="100"/>
      <c r="F43" s="100" t="str">
        <f ca="1">+IF(J43&gt;0,VLOOKUP(D43,'（运营）数据源'!B:G,6,0),"")</f>
        <v>破卡纯色</v>
      </c>
      <c r="G43" s="70" t="str">
        <f ca="1">+IFERROR(VLOOKUP(D43,'（运营）数据源'!$B:$D,3,0),"")</f>
        <v>47#</v>
      </c>
      <c r="H43" s="106" t="str">
        <f t="shared" ca="1" si="4"/>
        <v>深蓝色47#</v>
      </c>
      <c r="I43" s="111" t="str">
        <f>+运营生产订单!$G$7</f>
        <v>XL</v>
      </c>
      <c r="J43" s="70">
        <f ca="1">+SUMPRODUCT((运营生产订单!$A$9:$A$35=L43)*(运营生产订单!$C$7:$I$7=I43)*运营生产订单!$C$9:'运营生产订单'!$I$35)</f>
        <v>18</v>
      </c>
      <c r="K43" s="112" t="str">
        <f ca="1">VLOOKUP(D43,'（运营）数据源'!B:H,7,0)</f>
        <v>红根</v>
      </c>
      <c r="L43" s="67" t="str">
        <f t="shared" ca="1" si="5"/>
        <v>深蓝色47#</v>
      </c>
    </row>
    <row r="44" spans="1:12">
      <c r="A44" s="99">
        <f ca="1">IF(J44&gt;0,运营生产订单!$H$3,"")</f>
        <v>45261</v>
      </c>
      <c r="B44" s="70" t="str">
        <f ca="1">+IF(J44&gt;0,运营生产订单!$C$4,"")</f>
        <v>PO231201AN1014</v>
      </c>
      <c r="C44" s="70" t="str">
        <f ca="1">+IF(J44&gt;0,MID(运营生产订单!$C$3,FIND("-",运营生产订单!$C$3)+1,20),"")</f>
        <v>AN1014</v>
      </c>
      <c r="D44" s="100" t="str">
        <f ca="1">+IF(J44&gt;0,VLOOKUP(C44&amp;H44&amp;I44,'（运营）数据源'!$A:$B,2,0),"")</f>
        <v>AN1014-Navy blue-XXL-CD-DE-NEW</v>
      </c>
      <c r="E44" s="100"/>
      <c r="F44" s="100" t="str">
        <f ca="1">+IF(J44&gt;0,VLOOKUP(D44,'（运营）数据源'!B:G,6,0),"")</f>
        <v>破卡纯色</v>
      </c>
      <c r="G44" s="70" t="str">
        <f ca="1">+IFERROR(VLOOKUP(D44,'（运营）数据源'!$B:$D,3,0),"")</f>
        <v>47#</v>
      </c>
      <c r="H44" s="106" t="str">
        <f t="shared" ca="1" si="4"/>
        <v>深蓝色47#</v>
      </c>
      <c r="I44" s="111" t="str">
        <f>+运营生产订单!$H$7</f>
        <v>2XL</v>
      </c>
      <c r="J44" s="70">
        <f ca="1">+SUMPRODUCT((运营生产订单!$A$9:$A$35=L44)*(运营生产订单!$C$7:$I$7=I44)*运营生产订单!$C$9:'运营生产订单'!$I$35)</f>
        <v>15</v>
      </c>
      <c r="K44" s="112" t="str">
        <f ca="1">VLOOKUP(D44,'（运营）数据源'!B:H,7,0)</f>
        <v>红根</v>
      </c>
      <c r="L44" s="67" t="str">
        <f t="shared" ca="1" si="5"/>
        <v>深蓝色47#</v>
      </c>
    </row>
    <row r="45" spans="1:12" hidden="1">
      <c r="A45" s="99" t="str">
        <f ca="1">IF(J45&gt;0,运营生产订单!$H$3,"")</f>
        <v/>
      </c>
      <c r="B45" s="70" t="str">
        <f ca="1">+IF(J45&gt;0,运营生产订单!$C$4,"")</f>
        <v/>
      </c>
      <c r="C45" s="70" t="str">
        <f ca="1">+IF(J45&gt;0,MID(运营生产订单!$C$3,FIND("-",运营生产订单!$C$3)+1,20),"")</f>
        <v/>
      </c>
      <c r="D45" s="100" t="str">
        <f ca="1">+IF(J45&gt;0,VLOOKUP(C45&amp;H45&amp;I45,'（运营）数据源'!$A:$B,2,0),"")</f>
        <v/>
      </c>
      <c r="E45" s="100"/>
      <c r="F45" s="100" t="str">
        <f ca="1">+IF(J45&gt;0,VLOOKUP(D45,'（运营）数据源'!B:G,6,0),"")</f>
        <v/>
      </c>
      <c r="G45" s="70" t="str">
        <f ca="1">+IFERROR(VLOOKUP(D45,'（运营）数据源'!$B:$D,3,0),"")</f>
        <v/>
      </c>
      <c r="H45" s="106" t="str">
        <f t="shared" ca="1" si="4"/>
        <v>深蓝色47#</v>
      </c>
      <c r="I45" s="111" t="str">
        <f>+运营生产订单!$I$7</f>
        <v>3XL</v>
      </c>
      <c r="J45" s="70">
        <f ca="1">+SUMPRODUCT((运营生产订单!$A$9:$A$35=L45)*(运营生产订单!$C$7:$I$7=I45)*运营生产订单!$C$9:'运营生产订单'!$I$35)</f>
        <v>0</v>
      </c>
      <c r="K45" s="112" t="e">
        <f ca="1">VLOOKUP(D45,'（运营）数据源'!B:H,7,0)</f>
        <v>#N/A</v>
      </c>
      <c r="L45" s="67" t="str">
        <f t="shared" ca="1" si="5"/>
        <v>深蓝色47#</v>
      </c>
    </row>
    <row r="46" spans="1:12" hidden="1">
      <c r="A46" s="99" t="str">
        <f ca="1">IF(J46&gt;0,运营生产订单!$H$3,"")</f>
        <v/>
      </c>
      <c r="B46" s="70" t="str">
        <f ca="1">+IF(J46&gt;0,运营生产订单!$C$4,"")</f>
        <v/>
      </c>
      <c r="C46" s="70" t="str">
        <f ca="1">+IF(J46&gt;0,MID(运营生产订单!$C$3,FIND("-",运营生产订单!$C$3)+1,20),"")</f>
        <v/>
      </c>
      <c r="D46" s="100" t="str">
        <f ca="1">+IF(J46&gt;0,VLOOKUP(C46&amp;H46&amp;I46,'（运营）数据源'!$A:$B,2,0),"")</f>
        <v/>
      </c>
      <c r="E46" s="100"/>
      <c r="F46" s="100" t="str">
        <f ca="1">+IF(J46&gt;0,VLOOKUP(D46,'（运营）数据源'!B:G,6,0),"")</f>
        <v/>
      </c>
      <c r="G46" s="70" t="str">
        <f ca="1">+IFERROR(VLOOKUP(D46,'（运营）数据源'!$B:$D,3,0),"")</f>
        <v/>
      </c>
      <c r="H46" s="106" t="str">
        <f t="shared" ref="H46:H55" ca="1" si="6">+IF(ISNUMBER(FIND(" ",INDIRECT("运营生产订单!$A$"&amp;(INT((ROW()-4)/7)+9)))),LEFT(INDIRECT("运营生产订单!$A$"&amp;(INT((ROW()-4)/7)+9)),FIND(" ",INDIRECT("运营生产订单!$A$"&amp;(INT((ROW()-4)/7)+9)),1)-1),INDIRECT("运营生产订单!$A$"&amp;(INT((ROW()-4)/7)+9)))</f>
        <v>黑波点PH0002#</v>
      </c>
      <c r="I46" s="111" t="str">
        <f>+运营生产订单!$C$7</f>
        <v>XS</v>
      </c>
      <c r="J46" s="70">
        <f ca="1">+SUMPRODUCT((运营生产订单!$A$9:$A$35=L46)*(运营生产订单!$C$7:$I$7=I46)*运营生产订单!$C$9:'运营生产订单'!$I$35)</f>
        <v>0</v>
      </c>
      <c r="K46" s="112" t="e">
        <f ca="1">VLOOKUP(D46,'（运营）数据源'!B:H,7,0)</f>
        <v>#N/A</v>
      </c>
      <c r="L46" s="67" t="str">
        <f t="shared" ca="1" si="5"/>
        <v>黑波点PH0002#</v>
      </c>
    </row>
    <row r="47" spans="1:12">
      <c r="A47" s="99">
        <f ca="1">IF(J47&gt;0,运营生产订单!$H$3,"")</f>
        <v>45261</v>
      </c>
      <c r="B47" s="70" t="str">
        <f ca="1">+IF(J47&gt;0,运营生产订单!$C$4,"")</f>
        <v>PO231201AN1014</v>
      </c>
      <c r="C47" s="70" t="str">
        <f ca="1">+IF(J47&gt;0,MID(运营生产订单!$C$3,FIND("-",运营生产订单!$C$3)+1,20),"")</f>
        <v>AN1014</v>
      </c>
      <c r="D47" s="100" t="str">
        <f ca="1">+IF(J47&gt;0,VLOOKUP(C47&amp;H47&amp;I47,'（运营）数据源'!$A:$B,2,0),"")</f>
        <v>AN1014-F Black Dot-S-CD-DE-NEW</v>
      </c>
      <c r="E47" s="100"/>
      <c r="F47" s="100" t="str">
        <f ca="1">+IF(J47&gt;0,VLOOKUP(D47,'（运营）数据源'!B:G,6,0),"")</f>
        <v>破卡印花</v>
      </c>
      <c r="G47" s="70" t="str">
        <f ca="1">+IFERROR(VLOOKUP(D47,'（运营）数据源'!$B:$D,3,0),"")</f>
        <v>PH0002#</v>
      </c>
      <c r="H47" s="106" t="str">
        <f t="shared" ca="1" si="6"/>
        <v>黑波点PH0002#</v>
      </c>
      <c r="I47" s="111" t="str">
        <f>+运营生产订单!$D$7</f>
        <v>S</v>
      </c>
      <c r="J47" s="70">
        <f ca="1">+SUMPRODUCT((运营生产订单!$A$9:$A$35=L47)*(运营生产订单!$C$7:$I$7=I47)*运营生产订单!$C$9:'运营生产订单'!$I$35)</f>
        <v>5</v>
      </c>
      <c r="K47" s="112" t="str">
        <f ca="1">VLOOKUP(D47,'（运营）数据源'!B:H,7,0)</f>
        <v>红根</v>
      </c>
      <c r="L47" s="67" t="str">
        <f t="shared" ca="1" si="5"/>
        <v>黑波点PH0002#</v>
      </c>
    </row>
    <row r="48" spans="1:12">
      <c r="A48" s="99">
        <f ca="1">IF(J48&gt;0,运营生产订单!$H$3,"")</f>
        <v>45261</v>
      </c>
      <c r="B48" s="70" t="str">
        <f ca="1">+IF(J48&gt;0,运营生产订单!$C$4,"")</f>
        <v>PO231201AN1014</v>
      </c>
      <c r="C48" s="70" t="str">
        <f ca="1">+IF(J48&gt;0,MID(运营生产订单!$C$3,FIND("-",运营生产订单!$C$3)+1,20),"")</f>
        <v>AN1014</v>
      </c>
      <c r="D48" s="100" t="str">
        <f ca="1">+IF(J48&gt;0,VLOOKUP(C48&amp;H48&amp;I48,'（运营）数据源'!$A:$B,2,0),"")</f>
        <v>AN1014-F Black Dot-M-CD-DE-NEW</v>
      </c>
      <c r="E48" s="100"/>
      <c r="F48" s="100" t="str">
        <f ca="1">+IF(J48&gt;0,VLOOKUP(D48,'（运营）数据源'!B:G,6,0),"")</f>
        <v>破卡印花</v>
      </c>
      <c r="G48" s="70" t="str">
        <f ca="1">+IFERROR(VLOOKUP(D48,'（运营）数据源'!$B:$D,3,0),"")</f>
        <v>PH0002#</v>
      </c>
      <c r="H48" s="106" t="str">
        <f t="shared" ca="1" si="6"/>
        <v>黑波点PH0002#</v>
      </c>
      <c r="I48" s="111" t="str">
        <f>+运营生产订单!$E$7</f>
        <v>M</v>
      </c>
      <c r="J48" s="70">
        <f ca="1">+SUMPRODUCT((运营生产订单!$A$9:$A$35=L48)*(运营生产订单!$C$7:$I$7=I48)*运营生产订单!$C$9:'运营生产订单'!$I$35)</f>
        <v>10</v>
      </c>
      <c r="K48" s="112" t="str">
        <f ca="1">VLOOKUP(D48,'（运营）数据源'!B:H,7,0)</f>
        <v>红根</v>
      </c>
      <c r="L48" s="67" t="str">
        <f t="shared" ca="1" si="5"/>
        <v>黑波点PH0002#</v>
      </c>
    </row>
    <row r="49" spans="1:12">
      <c r="A49" s="99">
        <f ca="1">IF(J49&gt;0,运营生产订单!$H$3,"")</f>
        <v>45261</v>
      </c>
      <c r="B49" s="70" t="str">
        <f ca="1">+IF(J49&gt;0,运营生产订单!$C$4,"")</f>
        <v>PO231201AN1014</v>
      </c>
      <c r="C49" s="70" t="str">
        <f ca="1">+IF(J49&gt;0,MID(运营生产订单!$C$3,FIND("-",运营生产订单!$C$3)+1,20),"")</f>
        <v>AN1014</v>
      </c>
      <c r="D49" s="100" t="str">
        <f ca="1">+IF(J49&gt;0,VLOOKUP(C49&amp;H49&amp;I49,'（运营）数据源'!$A:$B,2,0),"")</f>
        <v>AN1014-F Black Dot-L-CD-DE-NEW</v>
      </c>
      <c r="E49" s="100"/>
      <c r="F49" s="100" t="str">
        <f ca="1">+IF(J49&gt;0,VLOOKUP(D49,'（运营）数据源'!B:G,6,0),"")</f>
        <v>破卡印花</v>
      </c>
      <c r="G49" s="70" t="str">
        <f ca="1">+IFERROR(VLOOKUP(D49,'（运营）数据源'!$B:$D,3,0),"")</f>
        <v>PH0002#</v>
      </c>
      <c r="H49" s="106" t="str">
        <f t="shared" ca="1" si="6"/>
        <v>黑波点PH0002#</v>
      </c>
      <c r="I49" s="111" t="str">
        <f>+运营生产订单!$F$7</f>
        <v>L</v>
      </c>
      <c r="J49" s="70">
        <f ca="1">+SUMPRODUCT((运营生产订单!$A$9:$A$35=L49)*(运营生产订单!$C$7:$I$7=I49)*运营生产订单!$C$9:'运营生产订单'!$I$35)</f>
        <v>15</v>
      </c>
      <c r="K49" s="112" t="str">
        <f ca="1">VLOOKUP(D49,'（运营）数据源'!B:H,7,0)</f>
        <v>红根</v>
      </c>
      <c r="L49" s="67" t="str">
        <f t="shared" ca="1" si="5"/>
        <v>黑波点PH0002#</v>
      </c>
    </row>
    <row r="50" spans="1:12">
      <c r="A50" s="99">
        <f ca="1">IF(J50&gt;0,运营生产订单!$H$3,"")</f>
        <v>45261</v>
      </c>
      <c r="B50" s="70" t="str">
        <f ca="1">+IF(J50&gt;0,运营生产订单!$C$4,"")</f>
        <v>PO231201AN1014</v>
      </c>
      <c r="C50" s="70" t="str">
        <f ca="1">+IF(J50&gt;0,MID(运营生产订单!$C$3,FIND("-",运营生产订单!$C$3)+1,20),"")</f>
        <v>AN1014</v>
      </c>
      <c r="D50" s="100" t="str">
        <f ca="1">+IF(J50&gt;0,VLOOKUP(C50&amp;H50&amp;I50,'（运营）数据源'!$A:$B,2,0),"")</f>
        <v>AN1014-F Black Dot-XL-CD-DE-NEW</v>
      </c>
      <c r="E50" s="100"/>
      <c r="F50" s="100" t="str">
        <f ca="1">+IF(J50&gt;0,VLOOKUP(D50,'（运营）数据源'!B:G,6,0),"")</f>
        <v>破卡印花</v>
      </c>
      <c r="G50" s="70" t="str">
        <f ca="1">+IFERROR(VLOOKUP(D50,'（运营）数据源'!$B:$D,3,0),"")</f>
        <v>PH0002#</v>
      </c>
      <c r="H50" s="106" t="str">
        <f t="shared" ca="1" si="6"/>
        <v>黑波点PH0002#</v>
      </c>
      <c r="I50" s="111" t="str">
        <f>+运营生产订单!$G$7</f>
        <v>XL</v>
      </c>
      <c r="J50" s="70">
        <f ca="1">+SUMPRODUCT((运营生产订单!$A$9:$A$35=L50)*(运营生产订单!$C$7:$I$7=I50)*运营生产订单!$C$9:'运营生产订单'!$I$35)</f>
        <v>15</v>
      </c>
      <c r="K50" s="112" t="str">
        <f ca="1">VLOOKUP(D50,'（运营）数据源'!B:H,7,0)</f>
        <v>红根</v>
      </c>
      <c r="L50" s="67" t="str">
        <f t="shared" ca="1" si="5"/>
        <v>黑波点PH0002#</v>
      </c>
    </row>
    <row r="51" spans="1:12">
      <c r="A51" s="99">
        <f ca="1">IF(J51&gt;0,运营生产订单!$H$3,"")</f>
        <v>45261</v>
      </c>
      <c r="B51" s="70" t="str">
        <f ca="1">+IF(J51&gt;0,运营生产订单!$C$4,"")</f>
        <v>PO231201AN1014</v>
      </c>
      <c r="C51" s="70" t="str">
        <f ca="1">+IF(J51&gt;0,MID(运营生产订单!$C$3,FIND("-",运营生产订单!$C$3)+1,20),"")</f>
        <v>AN1014</v>
      </c>
      <c r="D51" s="100" t="str">
        <f ca="1">+IF(J51&gt;0,VLOOKUP(C51&amp;H51&amp;I51,'（运营）数据源'!$A:$B,2,0),"")</f>
        <v>AN1014-F Black Dot-XXL-CD-DE-NEW</v>
      </c>
      <c r="E51" s="100"/>
      <c r="F51" s="100" t="str">
        <f ca="1">+IF(J51&gt;0,VLOOKUP(D51,'（运营）数据源'!B:G,6,0),"")</f>
        <v>破卡印花</v>
      </c>
      <c r="G51" s="70" t="str">
        <f ca="1">+IFERROR(VLOOKUP(D51,'（运营）数据源'!$B:$D,3,0),"")</f>
        <v>PH0002#</v>
      </c>
      <c r="H51" s="106" t="str">
        <f t="shared" ca="1" si="6"/>
        <v>黑波点PH0002#</v>
      </c>
      <c r="I51" s="111" t="str">
        <f>+运营生产订单!$H$7</f>
        <v>2XL</v>
      </c>
      <c r="J51" s="70">
        <f ca="1">+SUMPRODUCT((运营生产订单!$A$9:$A$35=L51)*(运营生产订单!$C$7:$I$7=I51)*运营生产订单!$C$9:'运营生产订单'!$I$35)</f>
        <v>15</v>
      </c>
      <c r="K51" s="112" t="str">
        <f ca="1">VLOOKUP(D51,'（运营）数据源'!B:H,7,0)</f>
        <v>红根</v>
      </c>
      <c r="L51" s="67" t="str">
        <f t="shared" ca="1" si="5"/>
        <v>黑波点PH0002#</v>
      </c>
    </row>
    <row r="52" spans="1:12" hidden="1">
      <c r="A52" s="99" t="str">
        <f ca="1">IF(J52&gt;0,运营生产订单!$H$3,"")</f>
        <v/>
      </c>
      <c r="B52" s="70" t="str">
        <f ca="1">+IF(J52&gt;0,运营生产订单!$C$4,"")</f>
        <v/>
      </c>
      <c r="C52" s="70" t="str">
        <f ca="1">+IF(J52&gt;0,MID(运营生产订单!$C$3,FIND("-",运营生产订单!$C$3)+1,20),"")</f>
        <v/>
      </c>
      <c r="D52" s="100" t="str">
        <f ca="1">+IF(J52&gt;0,VLOOKUP(C52&amp;H52&amp;I52,'（运营）数据源'!$A:$B,2,0),"")</f>
        <v/>
      </c>
      <c r="E52" s="100"/>
      <c r="F52" s="100" t="str">
        <f ca="1">+IF(J52&gt;0,VLOOKUP(D52,'（运营）数据源'!B:G,6,0),"")</f>
        <v/>
      </c>
      <c r="G52" s="70" t="str">
        <f ca="1">+IFERROR(VLOOKUP(D52,'（运营）数据源'!$B:$D,3,0),"")</f>
        <v/>
      </c>
      <c r="H52" s="106" t="str">
        <f t="shared" ca="1" si="6"/>
        <v>黑波点PH0002#</v>
      </c>
      <c r="I52" s="111" t="str">
        <f>+运营生产订单!$I$7</f>
        <v>3XL</v>
      </c>
      <c r="J52" s="70">
        <f ca="1">+SUMPRODUCT((运营生产订单!$A$9:$A$35=L52)*(运营生产订单!$C$7:$I$7=I52)*运营生产订单!$C$9:'运营生产订单'!$I$35)</f>
        <v>0</v>
      </c>
      <c r="K52" s="112" t="e">
        <f ca="1">VLOOKUP(D52,'（运营）数据源'!B:H,7,0)</f>
        <v>#N/A</v>
      </c>
      <c r="L52" s="67" t="str">
        <f t="shared" ref="L52:L61" ca="1" si="7">INDIRECT("运营生产订单!$A$"&amp;(INT((ROW()-4)/7)+9))</f>
        <v>黑波点PH0002#</v>
      </c>
    </row>
    <row r="53" spans="1:12" hidden="1">
      <c r="A53" s="99" t="str">
        <f ca="1">IF(J53&gt;0,运营生产订单!$H$3,"")</f>
        <v/>
      </c>
      <c r="B53" s="70" t="str">
        <f ca="1">+IF(J53&gt;0,运营生产订单!$C$4,"")</f>
        <v/>
      </c>
      <c r="C53" s="70" t="str">
        <f ca="1">+IF(J53&gt;0,MID(运营生产订单!$C$3,FIND("-",运营生产订单!$C$3)+1,20),"")</f>
        <v/>
      </c>
      <c r="D53" s="100" t="str">
        <f ca="1">+IF(J53&gt;0,VLOOKUP(C53&amp;H53&amp;I53,'（运营）数据源'!$A:$B,2,0),"")</f>
        <v/>
      </c>
      <c r="E53" s="100"/>
      <c r="F53" s="100" t="str">
        <f ca="1">+IF(J53&gt;0,VLOOKUP(D53,'（运营）数据源'!B:G,6,0),"")</f>
        <v/>
      </c>
      <c r="G53" s="70" t="str">
        <f ca="1">+IFERROR(VLOOKUP(D53,'（运营）数据源'!$B:$D,3,0),"")</f>
        <v/>
      </c>
      <c r="H53" s="106">
        <f t="shared" ca="1" si="6"/>
        <v>0</v>
      </c>
      <c r="I53" s="111" t="str">
        <f>+运营生产订单!$C$7</f>
        <v>XS</v>
      </c>
      <c r="J53" s="70">
        <f ca="1">+SUMPRODUCT((运营生产订单!$A$9:$A$35=L53)*(运营生产订单!$C$7:$I$7=I53)*运营生产订单!$C$9:'运营生产订单'!$I$35)</f>
        <v>0</v>
      </c>
      <c r="K53" s="112" t="e">
        <f ca="1">VLOOKUP(D53,'（运营）数据源'!B:H,7,0)</f>
        <v>#N/A</v>
      </c>
      <c r="L53" s="67">
        <f t="shared" ca="1" si="7"/>
        <v>0</v>
      </c>
    </row>
    <row r="54" spans="1:12" hidden="1">
      <c r="A54" s="99" t="str">
        <f ca="1">IF(J54&gt;0,运营生产订单!$H$3,"")</f>
        <v/>
      </c>
      <c r="B54" s="70" t="str">
        <f ca="1">+IF(J54&gt;0,运营生产订单!$C$4,"")</f>
        <v/>
      </c>
      <c r="C54" s="70" t="str">
        <f ca="1">+IF(J54&gt;0,MID(运营生产订单!$C$3,FIND("-",运营生产订单!$C$3)+1,20),"")</f>
        <v/>
      </c>
      <c r="D54" s="100" t="str">
        <f ca="1">+IF(J54&gt;0,VLOOKUP(C54&amp;H54&amp;I54,'（运营）数据源'!$A:$B,2,0),"")</f>
        <v/>
      </c>
      <c r="E54" s="100"/>
      <c r="F54" s="100" t="str">
        <f ca="1">+IF(J54&gt;0,VLOOKUP(D54,'（运营）数据源'!B:G,6,0),"")</f>
        <v/>
      </c>
      <c r="G54" s="70" t="str">
        <f ca="1">+IFERROR(VLOOKUP(D54,'（运营）数据源'!$B:$D,3,0),"")</f>
        <v/>
      </c>
      <c r="H54" s="106">
        <f t="shared" ca="1" si="6"/>
        <v>0</v>
      </c>
      <c r="I54" s="111" t="str">
        <f>+运营生产订单!$D$7</f>
        <v>S</v>
      </c>
      <c r="J54" s="70">
        <f ca="1">+SUMPRODUCT((运营生产订单!$A$9:$A$35=L54)*(运营生产订单!$C$7:$I$7=I54)*运营生产订单!$C$9:'运营生产订单'!$I$35)</f>
        <v>0</v>
      </c>
      <c r="K54" s="112" t="e">
        <f ca="1">VLOOKUP(D54,'（运营）数据源'!B:H,7,0)</f>
        <v>#N/A</v>
      </c>
      <c r="L54" s="67">
        <f t="shared" ca="1" si="7"/>
        <v>0</v>
      </c>
    </row>
    <row r="55" spans="1:12" hidden="1">
      <c r="A55" s="99" t="str">
        <f ca="1">IF(J55&gt;0,运营生产订单!$H$3,"")</f>
        <v/>
      </c>
      <c r="B55" s="70" t="str">
        <f ca="1">+IF(J55&gt;0,运营生产订单!$C$4,"")</f>
        <v/>
      </c>
      <c r="C55" s="70" t="str">
        <f ca="1">+IF(J55&gt;0,MID(运营生产订单!$C$3,FIND("-",运营生产订单!$C$3)+1,20),"")</f>
        <v/>
      </c>
      <c r="D55" s="100" t="str">
        <f ca="1">+IF(J55&gt;0,VLOOKUP(C55&amp;H55&amp;I55,'（运营）数据源'!$A:$B,2,0),"")</f>
        <v/>
      </c>
      <c r="E55" s="100"/>
      <c r="F55" s="100" t="str">
        <f ca="1">+IF(J55&gt;0,VLOOKUP(D55,'（运营）数据源'!B:G,6,0),"")</f>
        <v/>
      </c>
      <c r="G55" s="70" t="str">
        <f ca="1">+IFERROR(VLOOKUP(D55,'（运营）数据源'!$B:$D,3,0),"")</f>
        <v/>
      </c>
      <c r="H55" s="106">
        <f t="shared" ca="1" si="6"/>
        <v>0</v>
      </c>
      <c r="I55" s="111" t="str">
        <f>+运营生产订单!$E$7</f>
        <v>M</v>
      </c>
      <c r="J55" s="70">
        <f ca="1">+SUMPRODUCT((运营生产订单!$A$9:$A$35=L55)*(运营生产订单!$C$7:$I$7=I55)*运营生产订单!$C$9:'运营生产订单'!$I$35)</f>
        <v>0</v>
      </c>
      <c r="K55" s="112" t="e">
        <f ca="1">VLOOKUP(D55,'（运营）数据源'!B:H,7,0)</f>
        <v>#N/A</v>
      </c>
      <c r="L55" s="67">
        <f t="shared" ca="1" si="7"/>
        <v>0</v>
      </c>
    </row>
    <row r="56" spans="1:12" hidden="1">
      <c r="A56" s="99" t="str">
        <f ca="1">IF(J56&gt;0,运营生产订单!$H$3,"")</f>
        <v/>
      </c>
      <c r="B56" s="70" t="str">
        <f ca="1">+IF(J56&gt;0,运营生产订单!$C$4,"")</f>
        <v/>
      </c>
      <c r="C56" s="70" t="str">
        <f ca="1">+IF(J56&gt;0,MID(运营生产订单!$C$3,FIND("-",运营生产订单!$C$3)+1,20),"")</f>
        <v/>
      </c>
      <c r="D56" s="100" t="str">
        <f ca="1">+IF(J56&gt;0,VLOOKUP(C56&amp;H56&amp;I56,'（运营）数据源'!$A:$B,2,0),"")</f>
        <v/>
      </c>
      <c r="E56" s="100"/>
      <c r="F56" s="100" t="str">
        <f ca="1">+IF(J56&gt;0,VLOOKUP(D56,'（运营）数据源'!B:G,6,0),"")</f>
        <v/>
      </c>
      <c r="G56" s="70" t="str">
        <f ca="1">+IFERROR(VLOOKUP(D56,'（运营）数据源'!$B:$D,3,0),"")</f>
        <v/>
      </c>
      <c r="H56" s="106">
        <f t="shared" ref="H56:H65" ca="1" si="8">+IF(ISNUMBER(FIND(" ",INDIRECT("运营生产订单!$A$"&amp;(INT((ROW()-4)/7)+9)))),LEFT(INDIRECT("运营生产订单!$A$"&amp;(INT((ROW()-4)/7)+9)),FIND(" ",INDIRECT("运营生产订单!$A$"&amp;(INT((ROW()-4)/7)+9)),1)-1),INDIRECT("运营生产订单!$A$"&amp;(INT((ROW()-4)/7)+9)))</f>
        <v>0</v>
      </c>
      <c r="I56" s="111" t="str">
        <f>+运营生产订单!$F$7</f>
        <v>L</v>
      </c>
      <c r="J56" s="70">
        <f ca="1">+SUMPRODUCT((运营生产订单!$A$9:$A$35=L56)*(运营生产订单!$C$7:$I$7=I56)*运营生产订单!$C$9:'运营生产订单'!$I$35)</f>
        <v>0</v>
      </c>
      <c r="K56" s="112" t="e">
        <f ca="1">VLOOKUP(D56,'（运营）数据源'!B:H,7,0)</f>
        <v>#N/A</v>
      </c>
      <c r="L56" s="67">
        <f t="shared" ca="1" si="7"/>
        <v>0</v>
      </c>
    </row>
    <row r="57" spans="1:12" hidden="1">
      <c r="A57" s="99" t="str">
        <f ca="1">IF(J57&gt;0,运营生产订单!$H$3,"")</f>
        <v/>
      </c>
      <c r="B57" s="70" t="str">
        <f ca="1">+IF(J57&gt;0,运营生产订单!$C$4,"")</f>
        <v/>
      </c>
      <c r="C57" s="70" t="str">
        <f ca="1">+IF(J57&gt;0,MID(运营生产订单!$C$3,FIND("-",运营生产订单!$C$3)+1,20),"")</f>
        <v/>
      </c>
      <c r="D57" s="100" t="str">
        <f ca="1">+IF(J57&gt;0,VLOOKUP(C57&amp;H57&amp;I57,'（运营）数据源'!$A:$B,2,0),"")</f>
        <v/>
      </c>
      <c r="E57" s="100"/>
      <c r="F57" s="100" t="str">
        <f ca="1">+IF(J57&gt;0,VLOOKUP(D57,'（运营）数据源'!B:G,6,0),"")</f>
        <v/>
      </c>
      <c r="G57" s="70" t="str">
        <f ca="1">+IFERROR(VLOOKUP(D57,'（运营）数据源'!$B:$D,3,0),"")</f>
        <v/>
      </c>
      <c r="H57" s="106">
        <f t="shared" ca="1" si="8"/>
        <v>0</v>
      </c>
      <c r="I57" s="111" t="str">
        <f>+运营生产订单!$G$7</f>
        <v>XL</v>
      </c>
      <c r="J57" s="70">
        <f ca="1">+SUMPRODUCT((运营生产订单!$A$9:$A$35=L57)*(运营生产订单!$C$7:$I$7=I57)*运营生产订单!$C$9:'运营生产订单'!$I$35)</f>
        <v>0</v>
      </c>
      <c r="K57" s="112" t="e">
        <f ca="1">VLOOKUP(D57,'（运营）数据源'!B:H,7,0)</f>
        <v>#N/A</v>
      </c>
      <c r="L57" s="67">
        <f t="shared" ca="1" si="7"/>
        <v>0</v>
      </c>
    </row>
    <row r="58" spans="1:12" hidden="1">
      <c r="A58" s="99" t="str">
        <f ca="1">IF(J58&gt;0,运营生产订单!$H$3,"")</f>
        <v/>
      </c>
      <c r="B58" s="70" t="str">
        <f ca="1">+IF(J58&gt;0,运营生产订单!$C$4,"")</f>
        <v/>
      </c>
      <c r="C58" s="70" t="str">
        <f ca="1">+IF(J58&gt;0,MID(运营生产订单!$C$3,FIND("-",运营生产订单!$C$3)+1,20),"")</f>
        <v/>
      </c>
      <c r="D58" s="100" t="str">
        <f ca="1">+IF(J58&gt;0,VLOOKUP(C58&amp;H58&amp;I58,'（运营）数据源'!$A:$B,2,0),"")</f>
        <v/>
      </c>
      <c r="E58" s="100"/>
      <c r="F58" s="100" t="str">
        <f ca="1">+IF(J58&gt;0,VLOOKUP(D58,'（运营）数据源'!B:G,6,0),"")</f>
        <v/>
      </c>
      <c r="G58" s="70" t="str">
        <f ca="1">+IFERROR(VLOOKUP(D58,'（运营）数据源'!$B:$D,3,0),"")</f>
        <v/>
      </c>
      <c r="H58" s="106">
        <f t="shared" ca="1" si="8"/>
        <v>0</v>
      </c>
      <c r="I58" s="111" t="str">
        <f>+运营生产订单!$H$7</f>
        <v>2XL</v>
      </c>
      <c r="J58" s="70">
        <f ca="1">+SUMPRODUCT((运营生产订单!$A$9:$A$35=L58)*(运营生产订单!$C$7:$I$7=I58)*运营生产订单!$C$9:'运营生产订单'!$I$35)</f>
        <v>0</v>
      </c>
      <c r="K58" s="112" t="e">
        <f ca="1">VLOOKUP(D58,'（运营）数据源'!B:H,7,0)</f>
        <v>#N/A</v>
      </c>
      <c r="L58" s="67">
        <f t="shared" ca="1" si="7"/>
        <v>0</v>
      </c>
    </row>
    <row r="59" spans="1:12" hidden="1">
      <c r="A59" s="99" t="str">
        <f ca="1">IF(J59&gt;0,运营生产订单!$H$3,"")</f>
        <v/>
      </c>
      <c r="B59" s="70" t="str">
        <f ca="1">+IF(J59&gt;0,运营生产订单!$C$4,"")</f>
        <v/>
      </c>
      <c r="C59" s="70" t="str">
        <f ca="1">+IF(J59&gt;0,MID(运营生产订单!$C$3,FIND("-",运营生产订单!$C$3)+1,20),"")</f>
        <v/>
      </c>
      <c r="D59" s="100" t="str">
        <f ca="1">+IF(J59&gt;0,VLOOKUP(C59&amp;H59&amp;I59,'（运营）数据源'!$A:$B,2,0),"")</f>
        <v/>
      </c>
      <c r="E59" s="100"/>
      <c r="F59" s="100" t="str">
        <f ca="1">+IF(J59&gt;0,VLOOKUP(D59,'（运营）数据源'!B:G,6,0),"")</f>
        <v/>
      </c>
      <c r="G59" s="70" t="str">
        <f ca="1">+IFERROR(VLOOKUP(D59,'（运营）数据源'!$B:$D,3,0),"")</f>
        <v/>
      </c>
      <c r="H59" s="106">
        <f t="shared" ca="1" si="8"/>
        <v>0</v>
      </c>
      <c r="I59" s="111" t="str">
        <f>+运营生产订单!$I$7</f>
        <v>3XL</v>
      </c>
      <c r="J59" s="70">
        <f ca="1">+SUMPRODUCT((运营生产订单!$A$9:$A$35=L59)*(运营生产订单!$C$7:$I$7=I59)*运营生产订单!$C$9:'运营生产订单'!$I$35)</f>
        <v>0</v>
      </c>
      <c r="K59" s="112" t="e">
        <f ca="1">VLOOKUP(D59,'（运营）数据源'!B:H,7,0)</f>
        <v>#N/A</v>
      </c>
      <c r="L59" s="67">
        <f t="shared" ca="1" si="7"/>
        <v>0</v>
      </c>
    </row>
    <row r="60" spans="1:12" hidden="1">
      <c r="A60" s="99" t="str">
        <f ca="1">IF(J60&gt;0,运营生产订单!$H$3,"")</f>
        <v/>
      </c>
      <c r="B60" s="70" t="str">
        <f ca="1">+IF(J60&gt;0,运营生产订单!$C$4,"")</f>
        <v/>
      </c>
      <c r="C60" s="70" t="str">
        <f ca="1">+IF(J60&gt;0,MID(运营生产订单!$C$3,FIND("-",运营生产订单!$C$3)+1,20),"")</f>
        <v/>
      </c>
      <c r="D60" s="100" t="str">
        <f ca="1">+IF(J60&gt;0,VLOOKUP(C60&amp;H60&amp;I60,'（运营）数据源'!$A:$B,2,0),"")</f>
        <v/>
      </c>
      <c r="E60" s="100"/>
      <c r="F60" s="100" t="str">
        <f ca="1">+IF(J60&gt;0,VLOOKUP(D60,'（运营）数据源'!B:G,6,0),"")</f>
        <v/>
      </c>
      <c r="G60" s="70" t="str">
        <f ca="1">+IFERROR(VLOOKUP(D60,'（运营）数据源'!$B:$D,3,0),"")</f>
        <v/>
      </c>
      <c r="H60" s="106">
        <f t="shared" ca="1" si="8"/>
        <v>0</v>
      </c>
      <c r="I60" s="111" t="str">
        <f>+运营生产订单!$C$7</f>
        <v>XS</v>
      </c>
      <c r="J60" s="70">
        <f ca="1">+SUMPRODUCT((运营生产订单!$A$9:$A$35=L60)*(运营生产订单!$C$7:$I$7=I60)*运营生产订单!$C$9:'运营生产订单'!$I$35)</f>
        <v>0</v>
      </c>
      <c r="K60" s="112" t="e">
        <f ca="1">VLOOKUP(D60,'（运营）数据源'!B:H,7,0)</f>
        <v>#N/A</v>
      </c>
      <c r="L60" s="67">
        <f t="shared" ca="1" si="7"/>
        <v>0</v>
      </c>
    </row>
    <row r="61" spans="1:12" hidden="1">
      <c r="A61" s="99" t="str">
        <f ca="1">IF(J61&gt;0,运营生产订单!$H$3,"")</f>
        <v/>
      </c>
      <c r="B61" s="70" t="str">
        <f ca="1">+IF(J61&gt;0,运营生产订单!$C$4,"")</f>
        <v/>
      </c>
      <c r="C61" s="70" t="str">
        <f ca="1">+IF(J61&gt;0,MID(运营生产订单!$C$3,FIND("-",运营生产订单!$C$3)+1,20),"")</f>
        <v/>
      </c>
      <c r="D61" s="100" t="str">
        <f ca="1">+IF(J61&gt;0,VLOOKUP(C61&amp;H61&amp;I61,'（运营）数据源'!$A:$B,2,0),"")</f>
        <v/>
      </c>
      <c r="E61" s="100"/>
      <c r="F61" s="100" t="str">
        <f ca="1">+IF(J61&gt;0,VLOOKUP(D61,'（运营）数据源'!B:G,6,0),"")</f>
        <v/>
      </c>
      <c r="G61" s="70" t="str">
        <f ca="1">+IFERROR(VLOOKUP(D61,'（运营）数据源'!$B:$D,3,0),"")</f>
        <v/>
      </c>
      <c r="H61" s="106">
        <f t="shared" ca="1" si="8"/>
        <v>0</v>
      </c>
      <c r="I61" s="111" t="str">
        <f>+运营生产订单!$D$7</f>
        <v>S</v>
      </c>
      <c r="J61" s="70">
        <f ca="1">+SUMPRODUCT((运营生产订单!$A$9:$A$35=L61)*(运营生产订单!$C$7:$I$7=I61)*运营生产订单!$C$9:'运营生产订单'!$I$35)</f>
        <v>0</v>
      </c>
      <c r="K61" s="112" t="e">
        <f ca="1">VLOOKUP(D61,'（运营）数据源'!B:H,7,0)</f>
        <v>#N/A</v>
      </c>
      <c r="L61" s="67">
        <f t="shared" ca="1" si="7"/>
        <v>0</v>
      </c>
    </row>
    <row r="62" spans="1:12" hidden="1">
      <c r="A62" s="99" t="str">
        <f ca="1">IF(J62&gt;0,运营生产订单!$H$3,"")</f>
        <v/>
      </c>
      <c r="B62" s="70" t="str">
        <f ca="1">+IF(J62&gt;0,运营生产订单!$C$4,"")</f>
        <v/>
      </c>
      <c r="C62" s="70" t="str">
        <f ca="1">+IF(J62&gt;0,MID(运营生产订单!$C$3,FIND("-",运营生产订单!$C$3)+1,20),"")</f>
        <v/>
      </c>
      <c r="D62" s="100" t="str">
        <f ca="1">+IF(J62&gt;0,VLOOKUP(C62&amp;H62&amp;I62,'（运营）数据源'!$A:$B,2,0),"")</f>
        <v/>
      </c>
      <c r="E62" s="100"/>
      <c r="F62" s="100" t="str">
        <f ca="1">+IF(J62&gt;0,VLOOKUP(D62,'（运营）数据源'!B:G,6,0),"")</f>
        <v/>
      </c>
      <c r="G62" s="70" t="str">
        <f ca="1">+IFERROR(VLOOKUP(D62,'（运营）数据源'!$B:$D,3,0),"")</f>
        <v/>
      </c>
      <c r="H62" s="106">
        <f t="shared" ca="1" si="8"/>
        <v>0</v>
      </c>
      <c r="I62" s="111" t="str">
        <f>+运营生产订单!$E$7</f>
        <v>M</v>
      </c>
      <c r="J62" s="70">
        <f ca="1">+SUMPRODUCT((运营生产订单!$A$9:$A$35=L62)*(运营生产订单!$C$7:$I$7=I62)*运营生产订单!$C$9:'运营生产订单'!$I$35)</f>
        <v>0</v>
      </c>
      <c r="K62" s="112" t="e">
        <f ca="1">VLOOKUP(D62,'（运营）数据源'!B:H,7,0)</f>
        <v>#N/A</v>
      </c>
      <c r="L62" s="67">
        <f t="shared" ref="L62:L71" ca="1" si="9">INDIRECT("运营生产订单!$A$"&amp;(INT((ROW()-4)/7)+9))</f>
        <v>0</v>
      </c>
    </row>
    <row r="63" spans="1:12" hidden="1">
      <c r="A63" s="99" t="str">
        <f ca="1">IF(J63&gt;0,运营生产订单!$H$3,"")</f>
        <v/>
      </c>
      <c r="B63" s="70" t="str">
        <f ca="1">+IF(J63&gt;0,运营生产订单!$C$4,"")</f>
        <v/>
      </c>
      <c r="C63" s="70" t="str">
        <f ca="1">+IF(J63&gt;0,MID(运营生产订单!$C$3,FIND("-",运营生产订单!$C$3)+1,20),"")</f>
        <v/>
      </c>
      <c r="D63" s="100" t="str">
        <f ca="1">+IF(J63&gt;0,VLOOKUP(C63&amp;H63&amp;I63,'（运营）数据源'!$A:$B,2,0),"")</f>
        <v/>
      </c>
      <c r="E63" s="100"/>
      <c r="F63" s="100" t="str">
        <f ca="1">+IF(J63&gt;0,VLOOKUP(D63,'（运营）数据源'!B:G,6,0),"")</f>
        <v/>
      </c>
      <c r="G63" s="70" t="str">
        <f ca="1">+IFERROR(VLOOKUP(D63,'（运营）数据源'!$B:$D,3,0),"")</f>
        <v/>
      </c>
      <c r="H63" s="106">
        <f t="shared" ca="1" si="8"/>
        <v>0</v>
      </c>
      <c r="I63" s="111" t="str">
        <f>+运营生产订单!$F$7</f>
        <v>L</v>
      </c>
      <c r="J63" s="70">
        <f ca="1">+SUMPRODUCT((运营生产订单!$A$9:$A$35=L63)*(运营生产订单!$C$7:$I$7=I63)*运营生产订单!$C$9:'运营生产订单'!$I$35)</f>
        <v>0</v>
      </c>
      <c r="K63" s="112" t="e">
        <f ca="1">VLOOKUP(D63,'（运营）数据源'!B:H,7,0)</f>
        <v>#N/A</v>
      </c>
      <c r="L63" s="67">
        <f t="shared" ca="1" si="9"/>
        <v>0</v>
      </c>
    </row>
    <row r="64" spans="1:12" hidden="1">
      <c r="A64" s="99" t="str">
        <f ca="1">IF(J64&gt;0,运营生产订单!$H$3,"")</f>
        <v/>
      </c>
      <c r="B64" s="70" t="str">
        <f ca="1">+IF(J64&gt;0,运营生产订单!$C$4,"")</f>
        <v/>
      </c>
      <c r="C64" s="70" t="str">
        <f ca="1">+IF(J64&gt;0,MID(运营生产订单!$C$3,FIND("-",运营生产订单!$C$3)+1,20),"")</f>
        <v/>
      </c>
      <c r="D64" s="100" t="str">
        <f ca="1">+IF(J64&gt;0,VLOOKUP(C64&amp;H64&amp;I64,'（运营）数据源'!$A:$B,2,0),"")</f>
        <v/>
      </c>
      <c r="E64" s="100"/>
      <c r="F64" s="100" t="str">
        <f ca="1">+IF(J64&gt;0,VLOOKUP(D64,'（运营）数据源'!B:G,6,0),"")</f>
        <v/>
      </c>
      <c r="G64" s="70" t="str">
        <f ca="1">+IFERROR(VLOOKUP(D64,'（运营）数据源'!$B:$D,3,0),"")</f>
        <v/>
      </c>
      <c r="H64" s="106">
        <f t="shared" ca="1" si="8"/>
        <v>0</v>
      </c>
      <c r="I64" s="111" t="str">
        <f>+运营生产订单!$G$7</f>
        <v>XL</v>
      </c>
      <c r="J64" s="70">
        <f ca="1">+SUMPRODUCT((运营生产订单!$A$9:$A$35=L64)*(运营生产订单!$C$7:$I$7=I64)*运营生产订单!$C$9:'运营生产订单'!$I$35)</f>
        <v>0</v>
      </c>
      <c r="K64" s="112" t="e">
        <f ca="1">VLOOKUP(D64,'（运营）数据源'!B:H,7,0)</f>
        <v>#N/A</v>
      </c>
      <c r="L64" s="67">
        <f t="shared" ca="1" si="9"/>
        <v>0</v>
      </c>
    </row>
    <row r="65" spans="1:12" hidden="1">
      <c r="A65" s="99" t="str">
        <f ca="1">IF(J65&gt;0,运营生产订单!$H$3,"")</f>
        <v/>
      </c>
      <c r="B65" s="70" t="str">
        <f ca="1">+IF(J65&gt;0,运营生产订单!$C$4,"")</f>
        <v/>
      </c>
      <c r="C65" s="70" t="str">
        <f ca="1">+IF(J65&gt;0,MID(运营生产订单!$C$3,FIND("-",运营生产订单!$C$3)+1,20),"")</f>
        <v/>
      </c>
      <c r="D65" s="100" t="str">
        <f ca="1">+IF(J65&gt;0,VLOOKUP(C65&amp;H65&amp;I65,'（运营）数据源'!$A:$B,2,0),"")</f>
        <v/>
      </c>
      <c r="E65" s="100"/>
      <c r="F65" s="100" t="str">
        <f ca="1">+IF(J65&gt;0,VLOOKUP(D65,'（运营）数据源'!B:G,6,0),"")</f>
        <v/>
      </c>
      <c r="G65" s="70" t="str">
        <f ca="1">+IFERROR(VLOOKUP(D65,'（运营）数据源'!$B:$D,3,0),"")</f>
        <v/>
      </c>
      <c r="H65" s="106">
        <f t="shared" ca="1" si="8"/>
        <v>0</v>
      </c>
      <c r="I65" s="111" t="str">
        <f>+运营生产订单!$H$7</f>
        <v>2XL</v>
      </c>
      <c r="J65" s="70">
        <f ca="1">+SUMPRODUCT((运营生产订单!$A$9:$A$35=L65)*(运营生产订单!$C$7:$I$7=I65)*运营生产订单!$C$9:'运营生产订单'!$I$35)</f>
        <v>0</v>
      </c>
      <c r="K65" s="112" t="e">
        <f ca="1">VLOOKUP(D65,'（运营）数据源'!B:H,7,0)</f>
        <v>#N/A</v>
      </c>
      <c r="L65" s="67">
        <f t="shared" ca="1" si="9"/>
        <v>0</v>
      </c>
    </row>
    <row r="66" spans="1:12" hidden="1">
      <c r="A66" s="99" t="str">
        <f ca="1">IF(J66&gt;0,运营生产订单!$H$3,"")</f>
        <v/>
      </c>
      <c r="B66" s="70" t="str">
        <f ca="1">+IF(J66&gt;0,运营生产订单!$C$4,"")</f>
        <v/>
      </c>
      <c r="C66" s="70" t="str">
        <f ca="1">+IF(J66&gt;0,MID(运营生产订单!$C$3,FIND("-",运营生产订单!$C$3)+1,20),"")</f>
        <v/>
      </c>
      <c r="D66" s="100" t="str">
        <f ca="1">+IF(J66&gt;0,VLOOKUP(C66&amp;H66&amp;I66,'（运营）数据源'!$A:$B,2,0),"")</f>
        <v/>
      </c>
      <c r="E66" s="100"/>
      <c r="F66" s="100" t="str">
        <f ca="1">+IF(J66&gt;0,VLOOKUP(D66,'（运营）数据源'!B:G,6,0),"")</f>
        <v/>
      </c>
      <c r="G66" s="70" t="str">
        <f ca="1">+IFERROR(VLOOKUP(D66,'（运营）数据源'!$B:$D,3,0),"")</f>
        <v/>
      </c>
      <c r="H66" s="106">
        <f t="shared" ref="H66:H75" ca="1" si="10">+IF(ISNUMBER(FIND(" ",INDIRECT("运营生产订单!$A$"&amp;(INT((ROW()-4)/7)+9)))),LEFT(INDIRECT("运营生产订单!$A$"&amp;(INT((ROW()-4)/7)+9)),FIND(" ",INDIRECT("运营生产订单!$A$"&amp;(INT((ROW()-4)/7)+9)),1)-1),INDIRECT("运营生产订单!$A$"&amp;(INT((ROW()-4)/7)+9)))</f>
        <v>0</v>
      </c>
      <c r="I66" s="111" t="str">
        <f>+运营生产订单!$I$7</f>
        <v>3XL</v>
      </c>
      <c r="J66" s="70">
        <f ca="1">+SUMPRODUCT((运营生产订单!$A$9:$A$35=L66)*(运营生产订单!$C$7:$I$7=I66)*运营生产订单!$C$9:'运营生产订单'!$I$35)</f>
        <v>0</v>
      </c>
      <c r="K66" s="112" t="e">
        <f ca="1">VLOOKUP(D66,'（运营）数据源'!B:H,7,0)</f>
        <v>#N/A</v>
      </c>
      <c r="L66" s="67">
        <f t="shared" ca="1" si="9"/>
        <v>0</v>
      </c>
    </row>
    <row r="67" spans="1:12" hidden="1">
      <c r="A67" s="99" t="str">
        <f ca="1">IF(J67&gt;0,运营生产订单!$H$3,"")</f>
        <v/>
      </c>
      <c r="B67" s="70" t="str">
        <f ca="1">+IF(J67&gt;0,运营生产订单!$C$4,"")</f>
        <v/>
      </c>
      <c r="C67" s="70" t="str">
        <f ca="1">+IF(J67&gt;0,MID(运营生产订单!$C$3,FIND("-",运营生产订单!$C$3)+1,20),"")</f>
        <v/>
      </c>
      <c r="D67" s="100" t="str">
        <f ca="1">+IF(J67&gt;0,VLOOKUP(C67&amp;H67&amp;I67,'（运营）数据源'!$A:$B,2,0),"")</f>
        <v/>
      </c>
      <c r="E67" s="100"/>
      <c r="F67" s="100" t="str">
        <f ca="1">+IF(J67&gt;0,VLOOKUP(D67,'（运营）数据源'!B:G,6,0),"")</f>
        <v/>
      </c>
      <c r="G67" s="70" t="str">
        <f ca="1">+IFERROR(VLOOKUP(D67,'（运营）数据源'!$B:$D,3,0),"")</f>
        <v/>
      </c>
      <c r="H67" s="106">
        <f t="shared" ca="1" si="10"/>
        <v>0</v>
      </c>
      <c r="I67" s="111" t="str">
        <f>+运营生产订单!$C$7</f>
        <v>XS</v>
      </c>
      <c r="J67" s="70">
        <f ca="1">+SUMPRODUCT((运营生产订单!$A$9:$A$35=L67)*(运营生产订单!$C$7:$I$7=I67)*运营生产订单!$C$9:'运营生产订单'!$I$35)</f>
        <v>0</v>
      </c>
      <c r="K67" s="112" t="e">
        <f ca="1">VLOOKUP(D67,'（运营）数据源'!B:H,7,0)</f>
        <v>#N/A</v>
      </c>
      <c r="L67" s="67">
        <f t="shared" ca="1" si="9"/>
        <v>0</v>
      </c>
    </row>
    <row r="68" spans="1:12" hidden="1">
      <c r="A68" s="99" t="str">
        <f ca="1">IF(J68&gt;0,运营生产订单!$H$3,"")</f>
        <v/>
      </c>
      <c r="B68" s="70" t="str">
        <f ca="1">+IF(J68&gt;0,运营生产订单!$C$4,"")</f>
        <v/>
      </c>
      <c r="C68" s="70" t="str">
        <f ca="1">+IF(J68&gt;0,MID(运营生产订单!$C$3,FIND("-",运营生产订单!$C$3)+1,20),"")</f>
        <v/>
      </c>
      <c r="D68" s="100" t="str">
        <f ca="1">+IF(J68&gt;0,VLOOKUP(C68&amp;H68&amp;I68,'（运营）数据源'!$A:$B,2,0),"")</f>
        <v/>
      </c>
      <c r="E68" s="100"/>
      <c r="F68" s="100" t="str">
        <f ca="1">+IF(J68&gt;0,VLOOKUP(D68,'（运营）数据源'!B:G,6,0),"")</f>
        <v/>
      </c>
      <c r="G68" s="70" t="str">
        <f ca="1">+IFERROR(VLOOKUP(D68,'（运营）数据源'!$B:$D,3,0),"")</f>
        <v/>
      </c>
      <c r="H68" s="106">
        <f t="shared" ca="1" si="10"/>
        <v>0</v>
      </c>
      <c r="I68" s="111" t="str">
        <f>+运营生产订单!$D$7</f>
        <v>S</v>
      </c>
      <c r="J68" s="70">
        <f ca="1">+SUMPRODUCT((运营生产订单!$A$9:$A$35=L68)*(运营生产订单!$C$7:$I$7=I68)*运营生产订单!$C$9:'运营生产订单'!$I$35)</f>
        <v>0</v>
      </c>
      <c r="K68" s="112" t="e">
        <f ca="1">VLOOKUP(D68,'（运营）数据源'!B:H,7,0)</f>
        <v>#N/A</v>
      </c>
      <c r="L68" s="67">
        <f t="shared" ca="1" si="9"/>
        <v>0</v>
      </c>
    </row>
    <row r="69" spans="1:12" hidden="1">
      <c r="A69" s="99" t="str">
        <f ca="1">IF(J69&gt;0,运营生产订单!$H$3,"")</f>
        <v/>
      </c>
      <c r="B69" s="70" t="str">
        <f ca="1">+IF(J69&gt;0,运营生产订单!$C$4,"")</f>
        <v/>
      </c>
      <c r="C69" s="70" t="str">
        <f ca="1">+IF(J69&gt;0,MID(运营生产订单!$C$3,FIND("-",运营生产订单!$C$3)+1,20),"")</f>
        <v/>
      </c>
      <c r="D69" s="100" t="str">
        <f ca="1">+IF(J69&gt;0,VLOOKUP(C69&amp;H69&amp;I69,'（运营）数据源'!$A:$B,2,0),"")</f>
        <v/>
      </c>
      <c r="E69" s="100"/>
      <c r="F69" s="100" t="str">
        <f ca="1">+IF(J69&gt;0,VLOOKUP(D69,'（运营）数据源'!B:G,6,0),"")</f>
        <v/>
      </c>
      <c r="G69" s="70" t="str">
        <f ca="1">+IFERROR(VLOOKUP(D69,'（运营）数据源'!$B:$D,3,0),"")</f>
        <v/>
      </c>
      <c r="H69" s="106">
        <f t="shared" ca="1" si="10"/>
        <v>0</v>
      </c>
      <c r="I69" s="111" t="str">
        <f>+运营生产订单!$E$7</f>
        <v>M</v>
      </c>
      <c r="J69" s="70">
        <f ca="1">+SUMPRODUCT((运营生产订单!$A$9:$A$35=L69)*(运营生产订单!$C$7:$I$7=I69)*运营生产订单!$C$9:'运营生产订单'!$I$35)</f>
        <v>0</v>
      </c>
      <c r="K69" s="112" t="e">
        <f ca="1">VLOOKUP(D69,'（运营）数据源'!B:H,7,0)</f>
        <v>#N/A</v>
      </c>
      <c r="L69" s="67">
        <f t="shared" ca="1" si="9"/>
        <v>0</v>
      </c>
    </row>
    <row r="70" spans="1:12" hidden="1">
      <c r="A70" s="99" t="str">
        <f ca="1">IF(J70&gt;0,运营生产订单!$H$3,"")</f>
        <v/>
      </c>
      <c r="B70" s="70" t="str">
        <f ca="1">+IF(J70&gt;0,运营生产订单!$C$4,"")</f>
        <v/>
      </c>
      <c r="C70" s="70" t="str">
        <f ca="1">+IF(J70&gt;0,MID(运营生产订单!$C$3,FIND("-",运营生产订单!$C$3)+1,20),"")</f>
        <v/>
      </c>
      <c r="D70" s="100" t="str">
        <f ca="1">+IF(J70&gt;0,VLOOKUP(C70&amp;H70&amp;I70,'（运营）数据源'!$A:$B,2,0),"")</f>
        <v/>
      </c>
      <c r="E70" s="100"/>
      <c r="F70" s="100" t="str">
        <f ca="1">+IF(J70&gt;0,VLOOKUP(D70,'（运营）数据源'!B:G,6,0),"")</f>
        <v/>
      </c>
      <c r="G70" s="70" t="str">
        <f ca="1">+IFERROR(VLOOKUP(D70,'（运营）数据源'!$B:$D,3,0),"")</f>
        <v/>
      </c>
      <c r="H70" s="106">
        <f t="shared" ca="1" si="10"/>
        <v>0</v>
      </c>
      <c r="I70" s="111" t="str">
        <f>+运营生产订单!$F$7</f>
        <v>L</v>
      </c>
      <c r="J70" s="70">
        <f ca="1">+SUMPRODUCT((运营生产订单!$A$9:$A$35=L70)*(运营生产订单!$C$7:$I$7=I70)*运营生产订单!$C$9:'运营生产订单'!$I$35)</f>
        <v>0</v>
      </c>
      <c r="K70" s="112" t="e">
        <f ca="1">VLOOKUP(D70,'（运营）数据源'!B:H,7,0)</f>
        <v>#N/A</v>
      </c>
      <c r="L70" s="67">
        <f t="shared" ca="1" si="9"/>
        <v>0</v>
      </c>
    </row>
    <row r="71" spans="1:12" hidden="1">
      <c r="A71" s="99" t="str">
        <f ca="1">IF(J71&gt;0,运营生产订单!$H$3,"")</f>
        <v/>
      </c>
      <c r="B71" s="70" t="str">
        <f ca="1">+IF(J71&gt;0,运营生产订单!$C$4,"")</f>
        <v/>
      </c>
      <c r="C71" s="70" t="str">
        <f ca="1">+IF(J71&gt;0,MID(运营生产订单!$C$3,FIND("-",运营生产订单!$C$3)+1,20),"")</f>
        <v/>
      </c>
      <c r="D71" s="100" t="str">
        <f ca="1">+IF(J71&gt;0,VLOOKUP(C71&amp;H71&amp;I71,'（运营）数据源'!$A:$B,2,0),"")</f>
        <v/>
      </c>
      <c r="E71" s="100"/>
      <c r="F71" s="100" t="str">
        <f ca="1">+IF(J71&gt;0,VLOOKUP(D71,'（运营）数据源'!B:G,6,0),"")</f>
        <v/>
      </c>
      <c r="G71" s="70" t="str">
        <f ca="1">+IFERROR(VLOOKUP(D71,'（运营）数据源'!$B:$D,3,0),"")</f>
        <v/>
      </c>
      <c r="H71" s="106">
        <f t="shared" ca="1" si="10"/>
        <v>0</v>
      </c>
      <c r="I71" s="111" t="str">
        <f>+运营生产订单!$G$7</f>
        <v>XL</v>
      </c>
      <c r="J71" s="70">
        <f ca="1">+SUMPRODUCT((运营生产订单!$A$9:$A$35=L71)*(运营生产订单!$C$7:$I$7=I71)*运营生产订单!$C$9:'运营生产订单'!$I$35)</f>
        <v>0</v>
      </c>
      <c r="K71" s="112" t="e">
        <f ca="1">VLOOKUP(D71,'（运营）数据源'!B:H,7,0)</f>
        <v>#N/A</v>
      </c>
      <c r="L71" s="67">
        <f t="shared" ca="1" si="9"/>
        <v>0</v>
      </c>
    </row>
    <row r="72" spans="1:12" hidden="1">
      <c r="A72" s="99" t="str">
        <f ca="1">IF(J72&gt;0,运营生产订单!$H$3,"")</f>
        <v/>
      </c>
      <c r="B72" s="70" t="str">
        <f ca="1">+IF(J72&gt;0,运营生产订单!$C$4,"")</f>
        <v/>
      </c>
      <c r="C72" s="70" t="str">
        <f ca="1">+IF(J72&gt;0,MID(运营生产订单!$C$3,FIND("-",运营生产订单!$C$3)+1,20),"")</f>
        <v/>
      </c>
      <c r="D72" s="100" t="str">
        <f ca="1">+IF(J72&gt;0,VLOOKUP(C72&amp;H72&amp;I72,'（运营）数据源'!$A:$B,2,0),"")</f>
        <v/>
      </c>
      <c r="E72" s="100"/>
      <c r="F72" s="100" t="str">
        <f ca="1">+IF(J72&gt;0,VLOOKUP(D72,'（运营）数据源'!B:G,6,0),"")</f>
        <v/>
      </c>
      <c r="G72" s="70" t="str">
        <f ca="1">+IFERROR(VLOOKUP(D72,'（运营）数据源'!$B:$D,3,0),"")</f>
        <v/>
      </c>
      <c r="H72" s="106">
        <f t="shared" ca="1" si="10"/>
        <v>0</v>
      </c>
      <c r="I72" s="111" t="str">
        <f>+运营生产订单!$H$7</f>
        <v>2XL</v>
      </c>
      <c r="J72" s="70">
        <f ca="1">+SUMPRODUCT((运营生产订单!$A$9:$A$35=L72)*(运营生产订单!$C$7:$I$7=I72)*运营生产订单!$C$9:'运营生产订单'!$I$35)</f>
        <v>0</v>
      </c>
      <c r="K72" s="112" t="e">
        <f ca="1">VLOOKUP(D72,'（运营）数据源'!B:H,7,0)</f>
        <v>#N/A</v>
      </c>
      <c r="L72" s="67">
        <f t="shared" ref="L72:L81" ca="1" si="11">INDIRECT("运营生产订单!$A$"&amp;(INT((ROW()-4)/7)+9))</f>
        <v>0</v>
      </c>
    </row>
    <row r="73" spans="1:12" hidden="1">
      <c r="A73" s="99" t="str">
        <f ca="1">IF(J73&gt;0,运营生产订单!$H$3,"")</f>
        <v/>
      </c>
      <c r="B73" s="70" t="str">
        <f ca="1">+IF(J73&gt;0,运营生产订单!$C$4,"")</f>
        <v/>
      </c>
      <c r="C73" s="70" t="str">
        <f ca="1">+IF(J73&gt;0,MID(运营生产订单!$C$3,FIND("-",运营生产订单!$C$3)+1,20),"")</f>
        <v/>
      </c>
      <c r="D73" s="100" t="str">
        <f ca="1">+IF(J73&gt;0,VLOOKUP(C73&amp;H73&amp;I73,'（运营）数据源'!$A:$B,2,0),"")</f>
        <v/>
      </c>
      <c r="E73" s="100"/>
      <c r="F73" s="100" t="str">
        <f ca="1">+IF(J73&gt;0,VLOOKUP(D73,'（运营）数据源'!B:G,6,0),"")</f>
        <v/>
      </c>
      <c r="G73" s="70" t="str">
        <f ca="1">+IFERROR(VLOOKUP(D73,'（运营）数据源'!$B:$D,3,0),"")</f>
        <v/>
      </c>
      <c r="H73" s="106">
        <f t="shared" ca="1" si="10"/>
        <v>0</v>
      </c>
      <c r="I73" s="111" t="str">
        <f>+运营生产订单!$I$7</f>
        <v>3XL</v>
      </c>
      <c r="J73" s="70">
        <f ca="1">+SUMPRODUCT((运营生产订单!$A$9:$A$35=L73)*(运营生产订单!$C$7:$I$7=I73)*运营生产订单!$C$9:'运营生产订单'!$I$35)</f>
        <v>0</v>
      </c>
      <c r="K73" s="112" t="e">
        <f ca="1">VLOOKUP(D73,'（运营）数据源'!B:H,7,0)</f>
        <v>#N/A</v>
      </c>
      <c r="L73" s="67">
        <f t="shared" ca="1" si="11"/>
        <v>0</v>
      </c>
    </row>
    <row r="74" spans="1:12" hidden="1">
      <c r="A74" s="99" t="str">
        <f ca="1">IF(J74&gt;0,运营生产订单!$H$3,"")</f>
        <v/>
      </c>
      <c r="B74" s="70" t="str">
        <f ca="1">+IF(J74&gt;0,运营生产订单!$C$4,"")</f>
        <v/>
      </c>
      <c r="C74" s="70" t="str">
        <f ca="1">+IF(J74&gt;0,MID(运营生产订单!$C$3,FIND("-",运营生产订单!$C$3)+1,20),"")</f>
        <v/>
      </c>
      <c r="D74" s="100" t="str">
        <f ca="1">+IF(J74&gt;0,VLOOKUP(C74&amp;H74&amp;I74,'（运营）数据源'!$A:$B,2,0),"")</f>
        <v/>
      </c>
      <c r="E74" s="100"/>
      <c r="F74" s="100" t="str">
        <f ca="1">+IF(J74&gt;0,VLOOKUP(D74,'（运营）数据源'!B:G,6,0),"")</f>
        <v/>
      </c>
      <c r="G74" s="70" t="str">
        <f ca="1">+IFERROR(VLOOKUP(D74,'（运营）数据源'!$B:$D,3,0),"")</f>
        <v/>
      </c>
      <c r="H74" s="106">
        <f t="shared" ca="1" si="10"/>
        <v>0</v>
      </c>
      <c r="I74" s="111" t="str">
        <f>+运营生产订单!$C$7</f>
        <v>XS</v>
      </c>
      <c r="J74" s="70">
        <f ca="1">+SUMPRODUCT((运营生产订单!$A$9:$A$35=L74)*(运营生产订单!$C$7:$I$7=I74)*运营生产订单!$C$9:'运营生产订单'!$I$35)</f>
        <v>0</v>
      </c>
      <c r="K74" s="112" t="e">
        <f ca="1">VLOOKUP(D74,'（运营）数据源'!B:H,7,0)</f>
        <v>#N/A</v>
      </c>
      <c r="L74" s="67">
        <f t="shared" ca="1" si="11"/>
        <v>0</v>
      </c>
    </row>
    <row r="75" spans="1:12" hidden="1">
      <c r="A75" s="99" t="str">
        <f ca="1">IF(J75&gt;0,运营生产订单!$H$3,"")</f>
        <v/>
      </c>
      <c r="B75" s="70" t="str">
        <f ca="1">+IF(J75&gt;0,运营生产订单!$C$4,"")</f>
        <v/>
      </c>
      <c r="C75" s="70" t="str">
        <f ca="1">+IF(J75&gt;0,MID(运营生产订单!$C$3,FIND("-",运营生产订单!$C$3)+1,20),"")</f>
        <v/>
      </c>
      <c r="D75" s="100" t="str">
        <f ca="1">+IF(J75&gt;0,VLOOKUP(C75&amp;H75&amp;I75,'（运营）数据源'!$A:$B,2,0),"")</f>
        <v/>
      </c>
      <c r="E75" s="100"/>
      <c r="F75" s="100" t="str">
        <f ca="1">+IF(J75&gt;0,VLOOKUP(D75,'（运营）数据源'!B:G,6,0),"")</f>
        <v/>
      </c>
      <c r="G75" s="70" t="str">
        <f ca="1">+IFERROR(VLOOKUP(D75,'（运营）数据源'!$B:$D,3,0),"")</f>
        <v/>
      </c>
      <c r="H75" s="106">
        <f t="shared" ca="1" si="10"/>
        <v>0</v>
      </c>
      <c r="I75" s="111" t="str">
        <f>+运营生产订单!$D$7</f>
        <v>S</v>
      </c>
      <c r="J75" s="70">
        <f ca="1">+SUMPRODUCT((运营生产订单!$A$9:$A$35=L75)*(运营生产订单!$C$7:$I$7=I75)*运营生产订单!$C$9:'运营生产订单'!$I$35)</f>
        <v>0</v>
      </c>
      <c r="K75" s="112" t="e">
        <f ca="1">VLOOKUP(D75,'（运营）数据源'!B:H,7,0)</f>
        <v>#N/A</v>
      </c>
      <c r="L75" s="67">
        <f t="shared" ca="1" si="11"/>
        <v>0</v>
      </c>
    </row>
    <row r="76" spans="1:12" hidden="1">
      <c r="A76" s="99" t="str">
        <f ca="1">IF(J76&gt;0,运营生产订单!$H$3,"")</f>
        <v/>
      </c>
      <c r="B76" s="70" t="str">
        <f ca="1">+IF(J76&gt;0,运营生产订单!$C$4,"")</f>
        <v/>
      </c>
      <c r="C76" s="70" t="str">
        <f ca="1">+IF(J76&gt;0,MID(运营生产订单!$C$3,FIND("-",运营生产订单!$C$3)+1,20),"")</f>
        <v/>
      </c>
      <c r="D76" s="100" t="str">
        <f ca="1">+IF(J76&gt;0,VLOOKUP(C76&amp;H76&amp;I76,'（运营）数据源'!$A:$B,2,0),"")</f>
        <v/>
      </c>
      <c r="E76" s="100"/>
      <c r="F76" s="100" t="str">
        <f ca="1">+IF(J76&gt;0,VLOOKUP(D76,'（运营）数据源'!B:G,6,0),"")</f>
        <v/>
      </c>
      <c r="G76" s="70" t="str">
        <f ca="1">+IFERROR(VLOOKUP(D76,'（运营）数据源'!$B:$D,3,0),"")</f>
        <v/>
      </c>
      <c r="H76" s="106">
        <f t="shared" ref="H76:H85" ca="1" si="12">+IF(ISNUMBER(FIND(" ",INDIRECT("运营生产订单!$A$"&amp;(INT((ROW()-4)/7)+9)))),LEFT(INDIRECT("运营生产订单!$A$"&amp;(INT((ROW()-4)/7)+9)),FIND(" ",INDIRECT("运营生产订单!$A$"&amp;(INT((ROW()-4)/7)+9)),1)-1),INDIRECT("运营生产订单!$A$"&amp;(INT((ROW()-4)/7)+9)))</f>
        <v>0</v>
      </c>
      <c r="I76" s="111" t="str">
        <f>+运营生产订单!$E$7</f>
        <v>M</v>
      </c>
      <c r="J76" s="70">
        <f ca="1">+SUMPRODUCT((运营生产订单!$A$9:$A$35=L76)*(运营生产订单!$C$7:$I$7=I76)*运营生产订单!$C$9:'运营生产订单'!$I$35)</f>
        <v>0</v>
      </c>
      <c r="K76" s="112" t="e">
        <f ca="1">VLOOKUP(D76,'（运营）数据源'!B:H,7,0)</f>
        <v>#N/A</v>
      </c>
      <c r="L76" s="67">
        <f t="shared" ca="1" si="11"/>
        <v>0</v>
      </c>
    </row>
    <row r="77" spans="1:12" hidden="1">
      <c r="A77" s="99" t="str">
        <f ca="1">IF(J77&gt;0,运营生产订单!$H$3,"")</f>
        <v/>
      </c>
      <c r="B77" s="70" t="str">
        <f ca="1">+IF(J77&gt;0,运营生产订单!$C$4,"")</f>
        <v/>
      </c>
      <c r="C77" s="70" t="str">
        <f ca="1">+IF(J77&gt;0,MID(运营生产订单!$C$3,FIND("-",运营生产订单!$C$3)+1,20),"")</f>
        <v/>
      </c>
      <c r="D77" s="100" t="str">
        <f ca="1">+IF(J77&gt;0,VLOOKUP(C77&amp;H77&amp;I77,'（运营）数据源'!$A:$B,2,0),"")</f>
        <v/>
      </c>
      <c r="E77" s="100"/>
      <c r="F77" s="100" t="str">
        <f ca="1">+IF(J77&gt;0,VLOOKUP(D77,'（运营）数据源'!B:G,6,0),"")</f>
        <v/>
      </c>
      <c r="G77" s="70" t="str">
        <f ca="1">+IFERROR(VLOOKUP(D77,'（运营）数据源'!$B:$D,3,0),"")</f>
        <v/>
      </c>
      <c r="H77" s="106">
        <f t="shared" ca="1" si="12"/>
        <v>0</v>
      </c>
      <c r="I77" s="111" t="str">
        <f>+运营生产订单!$F$7</f>
        <v>L</v>
      </c>
      <c r="J77" s="70">
        <f ca="1">+SUMPRODUCT((运营生产订单!$A$9:$A$35=L77)*(运营生产订单!$C$7:$I$7=I77)*运营生产订单!$C$9:'运营生产订单'!$I$35)</f>
        <v>0</v>
      </c>
      <c r="K77" s="112" t="e">
        <f ca="1">VLOOKUP(D77,'（运营）数据源'!B:H,7,0)</f>
        <v>#N/A</v>
      </c>
      <c r="L77" s="67">
        <f t="shared" ca="1" si="11"/>
        <v>0</v>
      </c>
    </row>
    <row r="78" spans="1:12" hidden="1">
      <c r="A78" s="99" t="str">
        <f ca="1">IF(J78&gt;0,运营生产订单!$H$3,"")</f>
        <v/>
      </c>
      <c r="B78" s="70" t="str">
        <f ca="1">+IF(J78&gt;0,运营生产订单!$C$4,"")</f>
        <v/>
      </c>
      <c r="C78" s="70" t="str">
        <f ca="1">+IF(J78&gt;0,MID(运营生产订单!$C$3,FIND("-",运营生产订单!$C$3)+1,20),"")</f>
        <v/>
      </c>
      <c r="D78" s="100" t="str">
        <f ca="1">+IF(J78&gt;0,VLOOKUP(C78&amp;H78&amp;I78,'（运营）数据源'!$A:$B,2,0),"")</f>
        <v/>
      </c>
      <c r="E78" s="100"/>
      <c r="F78" s="100" t="str">
        <f ca="1">+IF(J78&gt;0,VLOOKUP(D78,'（运营）数据源'!B:G,6,0),"")</f>
        <v/>
      </c>
      <c r="G78" s="70" t="str">
        <f ca="1">+IFERROR(VLOOKUP(D78,'（运营）数据源'!$B:$D,3,0),"")</f>
        <v/>
      </c>
      <c r="H78" s="106">
        <f t="shared" ca="1" si="12"/>
        <v>0</v>
      </c>
      <c r="I78" s="111" t="str">
        <f>+运营生产订单!$G$7</f>
        <v>XL</v>
      </c>
      <c r="J78" s="70">
        <f ca="1">+SUMPRODUCT((运营生产订单!$A$9:$A$35=L78)*(运营生产订单!$C$7:$I$7=I78)*运营生产订单!$C$9:'运营生产订单'!$I$35)</f>
        <v>0</v>
      </c>
      <c r="K78" s="112" t="e">
        <f ca="1">VLOOKUP(D78,'（运营）数据源'!B:H,7,0)</f>
        <v>#N/A</v>
      </c>
      <c r="L78" s="67">
        <f t="shared" ca="1" si="11"/>
        <v>0</v>
      </c>
    </row>
    <row r="79" spans="1:12" hidden="1">
      <c r="A79" s="99" t="str">
        <f ca="1">IF(J79&gt;0,运营生产订单!$H$3,"")</f>
        <v/>
      </c>
      <c r="B79" s="70" t="str">
        <f ca="1">+IF(J79&gt;0,运营生产订单!$C$4,"")</f>
        <v/>
      </c>
      <c r="C79" s="70" t="str">
        <f ca="1">+IF(J79&gt;0,MID(运营生产订单!$C$3,FIND("-",运营生产订单!$C$3)+1,20),"")</f>
        <v/>
      </c>
      <c r="D79" s="100" t="str">
        <f ca="1">+IF(J79&gt;0,VLOOKUP(C79&amp;H79&amp;I79,'（运营）数据源'!$A:$B,2,0),"")</f>
        <v/>
      </c>
      <c r="E79" s="100"/>
      <c r="F79" s="100" t="str">
        <f ca="1">+IF(J79&gt;0,VLOOKUP(D79,'（运营）数据源'!B:G,6,0),"")</f>
        <v/>
      </c>
      <c r="G79" s="70" t="str">
        <f ca="1">+IFERROR(VLOOKUP(D79,'（运营）数据源'!$B:$D,3,0),"")</f>
        <v/>
      </c>
      <c r="H79" s="106">
        <f t="shared" ca="1" si="12"/>
        <v>0</v>
      </c>
      <c r="I79" s="111" t="str">
        <f>+运营生产订单!$H$7</f>
        <v>2XL</v>
      </c>
      <c r="J79" s="70">
        <f ca="1">+SUMPRODUCT((运营生产订单!$A$9:$A$35=L79)*(运营生产订单!$C$7:$I$7=I79)*运营生产订单!$C$9:'运营生产订单'!$I$35)</f>
        <v>0</v>
      </c>
      <c r="K79" s="112" t="e">
        <f ca="1">VLOOKUP(D79,'（运营）数据源'!B:H,7,0)</f>
        <v>#N/A</v>
      </c>
      <c r="L79" s="67">
        <f t="shared" ca="1" si="11"/>
        <v>0</v>
      </c>
    </row>
    <row r="80" spans="1:12" hidden="1">
      <c r="A80" s="99" t="str">
        <f ca="1">IF(J80&gt;0,运营生产订单!$H$3,"")</f>
        <v/>
      </c>
      <c r="B80" s="70" t="str">
        <f ca="1">+IF(J80&gt;0,运营生产订单!$C$4,"")</f>
        <v/>
      </c>
      <c r="C80" s="70" t="str">
        <f ca="1">+IF(J80&gt;0,MID(运营生产订单!$C$3,FIND("-",运营生产订单!$C$3)+1,20),"")</f>
        <v/>
      </c>
      <c r="D80" s="100" t="str">
        <f ca="1">+IF(J80&gt;0,VLOOKUP(C80&amp;H80&amp;I80,'（运营）数据源'!$A:$B,2,0),"")</f>
        <v/>
      </c>
      <c r="E80" s="100"/>
      <c r="F80" s="100" t="str">
        <f ca="1">+IF(J80&gt;0,VLOOKUP(D80,'（运营）数据源'!B:G,6,0),"")</f>
        <v/>
      </c>
      <c r="G80" s="70" t="str">
        <f ca="1">+IFERROR(VLOOKUP(D80,'（运营）数据源'!$B:$D,3,0),"")</f>
        <v/>
      </c>
      <c r="H80" s="106">
        <f t="shared" ca="1" si="12"/>
        <v>0</v>
      </c>
      <c r="I80" s="111" t="str">
        <f>+运营生产订单!$I$7</f>
        <v>3XL</v>
      </c>
      <c r="J80" s="70">
        <f ca="1">+SUMPRODUCT((运营生产订单!$A$9:$A$35=L80)*(运营生产订单!$C$7:$I$7=I80)*运营生产订单!$C$9:'运营生产订单'!$I$35)</f>
        <v>0</v>
      </c>
      <c r="K80" s="112" t="e">
        <f ca="1">VLOOKUP(D80,'（运营）数据源'!B:H,7,0)</f>
        <v>#N/A</v>
      </c>
      <c r="L80" s="67">
        <f t="shared" ca="1" si="11"/>
        <v>0</v>
      </c>
    </row>
    <row r="81" spans="1:12" hidden="1">
      <c r="A81" s="99" t="str">
        <f ca="1">IF(J81&gt;0,运营生产订单!$H$3,"")</f>
        <v/>
      </c>
      <c r="B81" s="70" t="str">
        <f ca="1">+IF(J81&gt;0,运营生产订单!$C$4,"")</f>
        <v/>
      </c>
      <c r="C81" s="70" t="str">
        <f ca="1">+IF(J81&gt;0,MID(运营生产订单!$C$3,FIND("-",运营生产订单!$C$3)+1,20),"")</f>
        <v/>
      </c>
      <c r="D81" s="100" t="str">
        <f ca="1">+IF(J81&gt;0,VLOOKUP(C81&amp;H81&amp;I81,'（运营）数据源'!$A:$B,2,0),"")</f>
        <v/>
      </c>
      <c r="E81" s="100"/>
      <c r="F81" s="100" t="str">
        <f ca="1">+IF(J81&gt;0,VLOOKUP(D81,'（运营）数据源'!B:G,6,0),"")</f>
        <v/>
      </c>
      <c r="G81" s="70" t="str">
        <f ca="1">+IFERROR(VLOOKUP(D81,'（运营）数据源'!$B:$D,3,0),"")</f>
        <v/>
      </c>
      <c r="H81" s="106">
        <f t="shared" ca="1" si="12"/>
        <v>0</v>
      </c>
      <c r="I81" s="111" t="str">
        <f>+运营生产订单!$C$7</f>
        <v>XS</v>
      </c>
      <c r="J81" s="70">
        <f ca="1">+SUMPRODUCT((运营生产订单!$A$9:$A$35=L81)*(运营生产订单!$C$7:$I$7=I81)*运营生产订单!$C$9:'运营生产订单'!$I$35)</f>
        <v>0</v>
      </c>
      <c r="K81" s="112" t="e">
        <f ca="1">VLOOKUP(D81,'（运营）数据源'!B:H,7,0)</f>
        <v>#N/A</v>
      </c>
      <c r="L81" s="67">
        <f t="shared" ca="1" si="11"/>
        <v>0</v>
      </c>
    </row>
    <row r="82" spans="1:12" hidden="1">
      <c r="A82" s="99" t="str">
        <f ca="1">IF(J82&gt;0,运营生产订单!$H$3,"")</f>
        <v/>
      </c>
      <c r="B82" s="70" t="str">
        <f ca="1">+IF(J82&gt;0,运营生产订单!$C$4,"")</f>
        <v/>
      </c>
      <c r="C82" s="70" t="str">
        <f ca="1">+IF(J82&gt;0,MID(运营生产订单!$C$3,FIND("-",运营生产订单!$C$3)+1,20),"")</f>
        <v/>
      </c>
      <c r="D82" s="100" t="str">
        <f ca="1">+IF(J82&gt;0,VLOOKUP(C82&amp;H82&amp;I82,'（运营）数据源'!$A:$B,2,0),"")</f>
        <v/>
      </c>
      <c r="E82" s="100"/>
      <c r="F82" s="100" t="str">
        <f ca="1">+IF(J82&gt;0,VLOOKUP(D82,'（运营）数据源'!B:G,6,0),"")</f>
        <v/>
      </c>
      <c r="G82" s="70" t="str">
        <f ca="1">+IFERROR(VLOOKUP(D82,'（运营）数据源'!$B:$D,3,0),"")</f>
        <v/>
      </c>
      <c r="H82" s="106">
        <f t="shared" ca="1" si="12"/>
        <v>0</v>
      </c>
      <c r="I82" s="111" t="str">
        <f>+运营生产订单!$D$7</f>
        <v>S</v>
      </c>
      <c r="J82" s="70">
        <f ca="1">+SUMPRODUCT((运营生产订单!$A$9:$A$35=L82)*(运营生产订单!$C$7:$I$7=I82)*运营生产订单!$C$9:'运营生产订单'!$I$35)</f>
        <v>0</v>
      </c>
      <c r="K82" s="112" t="e">
        <f ca="1">VLOOKUP(D82,'（运营）数据源'!B:H,7,0)</f>
        <v>#N/A</v>
      </c>
      <c r="L82" s="67">
        <f t="shared" ref="L82:L91" ca="1" si="13">INDIRECT("运营生产订单!$A$"&amp;(INT((ROW()-4)/7)+9))</f>
        <v>0</v>
      </c>
    </row>
    <row r="83" spans="1:12" hidden="1">
      <c r="A83" s="99" t="str">
        <f ca="1">IF(J83&gt;0,运营生产订单!$H$3,"")</f>
        <v/>
      </c>
      <c r="B83" s="70" t="str">
        <f ca="1">+IF(J83&gt;0,运营生产订单!$C$4,"")</f>
        <v/>
      </c>
      <c r="C83" s="70" t="str">
        <f ca="1">+IF(J83&gt;0,MID(运营生产订单!$C$3,FIND("-",运营生产订单!$C$3)+1,20),"")</f>
        <v/>
      </c>
      <c r="D83" s="100" t="str">
        <f ca="1">+IF(J83&gt;0,VLOOKUP(C83&amp;H83&amp;I83,'（运营）数据源'!$A:$B,2,0),"")</f>
        <v/>
      </c>
      <c r="E83" s="100"/>
      <c r="F83" s="100" t="str">
        <f ca="1">+IF(J83&gt;0,VLOOKUP(D83,'（运营）数据源'!B:G,6,0),"")</f>
        <v/>
      </c>
      <c r="G83" s="70" t="str">
        <f ca="1">+IFERROR(VLOOKUP(D83,'（运营）数据源'!$B:$D,3,0),"")</f>
        <v/>
      </c>
      <c r="H83" s="106">
        <f t="shared" ca="1" si="12"/>
        <v>0</v>
      </c>
      <c r="I83" s="111" t="str">
        <f>+运营生产订单!$E$7</f>
        <v>M</v>
      </c>
      <c r="J83" s="70">
        <f ca="1">+SUMPRODUCT((运营生产订单!$A$9:$A$35=L83)*(运营生产订单!$C$7:$I$7=I83)*运营生产订单!$C$9:'运营生产订单'!$I$35)</f>
        <v>0</v>
      </c>
      <c r="K83" s="112" t="e">
        <f ca="1">VLOOKUP(D83,'（运营）数据源'!B:H,7,0)</f>
        <v>#N/A</v>
      </c>
      <c r="L83" s="67">
        <f t="shared" ca="1" si="13"/>
        <v>0</v>
      </c>
    </row>
    <row r="84" spans="1:12" hidden="1">
      <c r="A84" s="99" t="str">
        <f ca="1">IF(J84&gt;0,运营生产订单!$H$3,"")</f>
        <v/>
      </c>
      <c r="B84" s="70" t="str">
        <f ca="1">+IF(J84&gt;0,运营生产订单!$C$4,"")</f>
        <v/>
      </c>
      <c r="C84" s="70" t="str">
        <f ca="1">+IF(J84&gt;0,MID(运营生产订单!$C$3,FIND("-",运营生产订单!$C$3)+1,20),"")</f>
        <v/>
      </c>
      <c r="D84" s="100" t="str">
        <f ca="1">+IF(J84&gt;0,VLOOKUP(C84&amp;H84&amp;I84,'（运营）数据源'!$A:$B,2,0),"")</f>
        <v/>
      </c>
      <c r="E84" s="100"/>
      <c r="F84" s="100" t="str">
        <f ca="1">+IF(J84&gt;0,VLOOKUP(D84,'（运营）数据源'!B:G,6,0),"")</f>
        <v/>
      </c>
      <c r="G84" s="70" t="str">
        <f ca="1">+IFERROR(VLOOKUP(D84,'（运营）数据源'!$B:$D,3,0),"")</f>
        <v/>
      </c>
      <c r="H84" s="106">
        <f t="shared" ca="1" si="12"/>
        <v>0</v>
      </c>
      <c r="I84" s="111" t="str">
        <f>+运营生产订单!$F$7</f>
        <v>L</v>
      </c>
      <c r="J84" s="70">
        <f ca="1">+SUMPRODUCT((运营生产订单!$A$9:$A$35=L84)*(运营生产订单!$C$7:$I$7=I84)*运营生产订单!$C$9:'运营生产订单'!$I$35)</f>
        <v>0</v>
      </c>
      <c r="K84" s="112" t="e">
        <f ca="1">VLOOKUP(D84,'（运营）数据源'!B:H,7,0)</f>
        <v>#N/A</v>
      </c>
      <c r="L84" s="67">
        <f t="shared" ca="1" si="13"/>
        <v>0</v>
      </c>
    </row>
    <row r="85" spans="1:12" hidden="1">
      <c r="A85" s="99" t="str">
        <f ca="1">IF(J85&gt;0,运营生产订单!$H$3,"")</f>
        <v/>
      </c>
      <c r="B85" s="70" t="str">
        <f ca="1">+IF(J85&gt;0,运营生产订单!$C$4,"")</f>
        <v/>
      </c>
      <c r="C85" s="70" t="str">
        <f ca="1">+IF(J85&gt;0,MID(运营生产订单!$C$3,FIND("-",运营生产订单!$C$3)+1,20),"")</f>
        <v/>
      </c>
      <c r="D85" s="100" t="str">
        <f ca="1">+IF(J85&gt;0,VLOOKUP(C85&amp;H85&amp;I85,'（运营）数据源'!$A:$B,2,0),"")</f>
        <v/>
      </c>
      <c r="E85" s="100"/>
      <c r="F85" s="100" t="str">
        <f ca="1">+IF(J85&gt;0,VLOOKUP(D85,'（运营）数据源'!B:G,6,0),"")</f>
        <v/>
      </c>
      <c r="G85" s="70" t="str">
        <f ca="1">+IFERROR(VLOOKUP(D85,'（运营）数据源'!$B:$D,3,0),"")</f>
        <v/>
      </c>
      <c r="H85" s="106">
        <f t="shared" ca="1" si="12"/>
        <v>0</v>
      </c>
      <c r="I85" s="111" t="str">
        <f>+运营生产订单!$G$7</f>
        <v>XL</v>
      </c>
      <c r="J85" s="70">
        <f ca="1">+SUMPRODUCT((运营生产订单!$A$9:$A$35=L85)*(运营生产订单!$C$7:$I$7=I85)*运营生产订单!$C$9:'运营生产订单'!$I$35)</f>
        <v>0</v>
      </c>
      <c r="K85" s="112" t="e">
        <f ca="1">VLOOKUP(D85,'（运营）数据源'!B:H,7,0)</f>
        <v>#N/A</v>
      </c>
      <c r="L85" s="67">
        <f t="shared" ca="1" si="13"/>
        <v>0</v>
      </c>
    </row>
    <row r="86" spans="1:12" hidden="1">
      <c r="A86" s="99" t="str">
        <f ca="1">IF(J86&gt;0,运营生产订单!$H$3,"")</f>
        <v/>
      </c>
      <c r="B86" s="70" t="str">
        <f ca="1">+IF(J86&gt;0,运营生产订单!$C$4,"")</f>
        <v/>
      </c>
      <c r="C86" s="70" t="str">
        <f ca="1">+IF(J86&gt;0,MID(运营生产订单!$C$3,FIND("-",运营生产订单!$C$3)+1,20),"")</f>
        <v/>
      </c>
      <c r="D86" s="100" t="str">
        <f ca="1">+IF(J86&gt;0,VLOOKUP(C86&amp;H86&amp;I86,'（运营）数据源'!$A:$B,2,0),"")</f>
        <v/>
      </c>
      <c r="E86" s="100"/>
      <c r="F86" s="100" t="str">
        <f ca="1">+IF(J86&gt;0,VLOOKUP(D86,'（运营）数据源'!B:G,6,0),"")</f>
        <v/>
      </c>
      <c r="G86" s="70" t="str">
        <f ca="1">+IFERROR(VLOOKUP(D86,'（运营）数据源'!$B:$D,3,0),"")</f>
        <v/>
      </c>
      <c r="H86" s="106">
        <f t="shared" ref="H86:H95" ca="1" si="14">+IF(ISNUMBER(FIND(" ",INDIRECT("运营生产订单!$A$"&amp;(INT((ROW()-4)/7)+9)))),LEFT(INDIRECT("运营生产订单!$A$"&amp;(INT((ROW()-4)/7)+9)),FIND(" ",INDIRECT("运营生产订单!$A$"&amp;(INT((ROW()-4)/7)+9)),1)-1),INDIRECT("运营生产订单!$A$"&amp;(INT((ROW()-4)/7)+9)))</f>
        <v>0</v>
      </c>
      <c r="I86" s="111" t="str">
        <f>+运营生产订单!$H$7</f>
        <v>2XL</v>
      </c>
      <c r="J86" s="70">
        <f ca="1">+SUMPRODUCT((运营生产订单!$A$9:$A$35=L86)*(运营生产订单!$C$7:$I$7=I86)*运营生产订单!$C$9:'运营生产订单'!$I$35)</f>
        <v>0</v>
      </c>
      <c r="K86" s="112" t="e">
        <f ca="1">VLOOKUP(D86,'（运营）数据源'!B:H,7,0)</f>
        <v>#N/A</v>
      </c>
      <c r="L86" s="67">
        <f t="shared" ca="1" si="13"/>
        <v>0</v>
      </c>
    </row>
    <row r="87" spans="1:12" hidden="1">
      <c r="A87" s="99" t="str">
        <f ca="1">IF(J87&gt;0,运营生产订单!$H$3,"")</f>
        <v/>
      </c>
      <c r="B87" s="70" t="str">
        <f ca="1">+IF(J87&gt;0,运营生产订单!$C$4,"")</f>
        <v/>
      </c>
      <c r="C87" s="70" t="str">
        <f ca="1">+IF(J87&gt;0,MID(运营生产订单!$C$3,FIND("-",运营生产订单!$C$3)+1,20),"")</f>
        <v/>
      </c>
      <c r="D87" s="100" t="str">
        <f ca="1">+IF(J87&gt;0,VLOOKUP(C87&amp;H87&amp;I87,'（运营）数据源'!$A:$B,2,0),"")</f>
        <v/>
      </c>
      <c r="E87" s="100"/>
      <c r="F87" s="100" t="str">
        <f ca="1">+IF(J87&gt;0,VLOOKUP(D87,'（运营）数据源'!B:G,6,0),"")</f>
        <v/>
      </c>
      <c r="G87" s="70" t="str">
        <f ca="1">+IFERROR(VLOOKUP(D87,'（运营）数据源'!$B:$D,3,0),"")</f>
        <v/>
      </c>
      <c r="H87" s="106">
        <f t="shared" ca="1" si="14"/>
        <v>0</v>
      </c>
      <c r="I87" s="111" t="str">
        <f>+运营生产订单!$I$7</f>
        <v>3XL</v>
      </c>
      <c r="J87" s="70">
        <f ca="1">+SUMPRODUCT((运营生产订单!$A$9:$A$35=L87)*(运营生产订单!$C$7:$I$7=I87)*运营生产订单!$C$9:'运营生产订单'!$I$35)</f>
        <v>0</v>
      </c>
      <c r="K87" s="112" t="e">
        <f ca="1">VLOOKUP(D87,'（运营）数据源'!B:H,7,0)</f>
        <v>#N/A</v>
      </c>
      <c r="L87" s="67">
        <f t="shared" ca="1" si="13"/>
        <v>0</v>
      </c>
    </row>
    <row r="88" spans="1:12" hidden="1">
      <c r="A88" s="99" t="str">
        <f ca="1">IF(J88&gt;0,运营生产订单!$H$3,"")</f>
        <v/>
      </c>
      <c r="B88" s="70" t="str">
        <f ca="1">+IF(J88&gt;0,运营生产订单!$C$4,"")</f>
        <v/>
      </c>
      <c r="C88" s="70" t="str">
        <f ca="1">+IF(J88&gt;0,MID(运营生产订单!$C$3,FIND("-",运营生产订单!$C$3)+1,20),"")</f>
        <v/>
      </c>
      <c r="D88" s="100" t="str">
        <f ca="1">+IF(J88&gt;0,VLOOKUP(C88&amp;H88&amp;I88,'（运营）数据源'!$A:$B,2,0),"")</f>
        <v/>
      </c>
      <c r="E88" s="100"/>
      <c r="F88" s="100" t="str">
        <f ca="1">+IF(J88&gt;0,VLOOKUP(D88,'（运营）数据源'!B:G,6,0),"")</f>
        <v/>
      </c>
      <c r="G88" s="70" t="str">
        <f ca="1">+IFERROR(VLOOKUP(D88,'（运营）数据源'!$B:$D,3,0),"")</f>
        <v/>
      </c>
      <c r="H88" s="106">
        <f t="shared" ca="1" si="14"/>
        <v>0</v>
      </c>
      <c r="I88" s="111" t="str">
        <f>+运营生产订单!$C$7</f>
        <v>XS</v>
      </c>
      <c r="J88" s="70">
        <f ca="1">+SUMPRODUCT((运营生产订单!$A$9:$A$35=L88)*(运营生产订单!$C$7:$I$7=I88)*运营生产订单!$C$9:'运营生产订单'!$I$35)</f>
        <v>0</v>
      </c>
      <c r="K88" s="112" t="e">
        <f ca="1">VLOOKUP(D88,'（运营）数据源'!B:H,7,0)</f>
        <v>#N/A</v>
      </c>
      <c r="L88" s="67">
        <f t="shared" ca="1" si="13"/>
        <v>0</v>
      </c>
    </row>
    <row r="89" spans="1:12" hidden="1">
      <c r="A89" s="99" t="str">
        <f ca="1">IF(J89&gt;0,运营生产订单!$H$3,"")</f>
        <v/>
      </c>
      <c r="B89" s="70" t="str">
        <f ca="1">+IF(J89&gt;0,运营生产订单!$C$4,"")</f>
        <v/>
      </c>
      <c r="C89" s="70" t="str">
        <f ca="1">+IF(J89&gt;0,MID(运营生产订单!$C$3,FIND("-",运营生产订单!$C$3)+1,20),"")</f>
        <v/>
      </c>
      <c r="D89" s="100" t="str">
        <f ca="1">+IF(J89&gt;0,VLOOKUP(C89&amp;H89&amp;I89,'（运营）数据源'!$A:$B,2,0),"")</f>
        <v/>
      </c>
      <c r="E89" s="100"/>
      <c r="F89" s="100" t="str">
        <f ca="1">+IF(J89&gt;0,VLOOKUP(D89,'（运营）数据源'!B:G,6,0),"")</f>
        <v/>
      </c>
      <c r="G89" s="70" t="str">
        <f ca="1">+IFERROR(VLOOKUP(D89,'（运营）数据源'!$B:$D,3,0),"")</f>
        <v/>
      </c>
      <c r="H89" s="106">
        <f t="shared" ca="1" si="14"/>
        <v>0</v>
      </c>
      <c r="I89" s="111" t="str">
        <f>+运营生产订单!$D$7</f>
        <v>S</v>
      </c>
      <c r="J89" s="70">
        <f ca="1">+SUMPRODUCT((运营生产订单!$A$9:$A$35=L89)*(运营生产订单!$C$7:$I$7=I89)*运营生产订单!$C$9:'运营生产订单'!$I$35)</f>
        <v>0</v>
      </c>
      <c r="K89" s="112" t="e">
        <f ca="1">VLOOKUP(D89,'（运营）数据源'!B:H,7,0)</f>
        <v>#N/A</v>
      </c>
      <c r="L89" s="67">
        <f t="shared" ca="1" si="13"/>
        <v>0</v>
      </c>
    </row>
    <row r="90" spans="1:12" hidden="1">
      <c r="A90" s="99" t="str">
        <f ca="1">IF(J90&gt;0,运营生产订单!$H$3,"")</f>
        <v/>
      </c>
      <c r="B90" s="70" t="str">
        <f ca="1">+IF(J90&gt;0,运营生产订单!$C$4,"")</f>
        <v/>
      </c>
      <c r="C90" s="70" t="str">
        <f ca="1">+IF(J90&gt;0,MID(运营生产订单!$C$3,FIND("-",运营生产订单!$C$3)+1,20),"")</f>
        <v/>
      </c>
      <c r="D90" s="100" t="str">
        <f ca="1">+IF(J90&gt;0,VLOOKUP(C90&amp;H90&amp;I90,'（运营）数据源'!$A:$B,2,0),"")</f>
        <v/>
      </c>
      <c r="E90" s="100"/>
      <c r="F90" s="100" t="str">
        <f ca="1">+IF(J90&gt;0,VLOOKUP(D90,'（运营）数据源'!B:G,6,0),"")</f>
        <v/>
      </c>
      <c r="G90" s="70" t="str">
        <f ca="1">+IFERROR(VLOOKUP(D90,'（运营）数据源'!$B:$D,3,0),"")</f>
        <v/>
      </c>
      <c r="H90" s="106">
        <f t="shared" ca="1" si="14"/>
        <v>0</v>
      </c>
      <c r="I90" s="111" t="str">
        <f>+运营生产订单!$E$7</f>
        <v>M</v>
      </c>
      <c r="J90" s="70">
        <f ca="1">+SUMPRODUCT((运营生产订单!$A$9:$A$35=L90)*(运营生产订单!$C$7:$I$7=I90)*运营生产订单!$C$9:'运营生产订单'!$I$35)</f>
        <v>0</v>
      </c>
      <c r="K90" s="112" t="e">
        <f ca="1">VLOOKUP(D90,'（运营）数据源'!B:H,7,0)</f>
        <v>#N/A</v>
      </c>
      <c r="L90" s="67">
        <f t="shared" ca="1" si="13"/>
        <v>0</v>
      </c>
    </row>
    <row r="91" spans="1:12" hidden="1">
      <c r="A91" s="99" t="str">
        <f ca="1">IF(J91&gt;0,运营生产订单!$H$3,"")</f>
        <v/>
      </c>
      <c r="B91" s="70" t="str">
        <f ca="1">+IF(J91&gt;0,运营生产订单!$C$4,"")</f>
        <v/>
      </c>
      <c r="C91" s="70" t="str">
        <f ca="1">+IF(J91&gt;0,MID(运营生产订单!$C$3,FIND("-",运营生产订单!$C$3)+1,20),"")</f>
        <v/>
      </c>
      <c r="D91" s="100" t="str">
        <f ca="1">+IF(J91&gt;0,VLOOKUP(C91&amp;H91&amp;I91,'（运营）数据源'!$A:$B,2,0),"")</f>
        <v/>
      </c>
      <c r="E91" s="100"/>
      <c r="F91" s="100" t="str">
        <f ca="1">+IF(J91&gt;0,VLOOKUP(D91,'（运营）数据源'!B:G,6,0),"")</f>
        <v/>
      </c>
      <c r="G91" s="70" t="str">
        <f ca="1">+IFERROR(VLOOKUP(D91,'（运营）数据源'!$B:$D,3,0),"")</f>
        <v/>
      </c>
      <c r="H91" s="106">
        <f t="shared" ca="1" si="14"/>
        <v>0</v>
      </c>
      <c r="I91" s="111" t="str">
        <f>+运营生产订单!$F$7</f>
        <v>L</v>
      </c>
      <c r="J91" s="70">
        <f ca="1">+SUMPRODUCT((运营生产订单!$A$9:$A$35=L91)*(运营生产订单!$C$7:$I$7=I91)*运营生产订单!$C$9:'运营生产订单'!$I$35)</f>
        <v>0</v>
      </c>
      <c r="K91" s="112" t="e">
        <f ca="1">VLOOKUP(D91,'（运营）数据源'!B:H,7,0)</f>
        <v>#N/A</v>
      </c>
      <c r="L91" s="67">
        <f t="shared" ca="1" si="13"/>
        <v>0</v>
      </c>
    </row>
    <row r="92" spans="1:12" hidden="1">
      <c r="A92" s="99" t="str">
        <f ca="1">IF(J92&gt;0,运营生产订单!$H$3,"")</f>
        <v/>
      </c>
      <c r="B92" s="70" t="str">
        <f ca="1">+IF(J92&gt;0,运营生产订单!$C$4,"")</f>
        <v/>
      </c>
      <c r="C92" s="70" t="str">
        <f ca="1">+IF(J92&gt;0,MID(运营生产订单!$C$3,FIND("-",运营生产订单!$C$3)+1,20),"")</f>
        <v/>
      </c>
      <c r="D92" s="100" t="str">
        <f ca="1">+IF(J92&gt;0,VLOOKUP(C92&amp;H92&amp;I92,'（运营）数据源'!$A:$B,2,0),"")</f>
        <v/>
      </c>
      <c r="E92" s="100"/>
      <c r="F92" s="100" t="str">
        <f ca="1">+IF(J92&gt;0,VLOOKUP(D92,'（运营）数据源'!B:G,6,0),"")</f>
        <v/>
      </c>
      <c r="G92" s="70" t="str">
        <f ca="1">+IFERROR(VLOOKUP(D92,'（运营）数据源'!$B:$D,3,0),"")</f>
        <v/>
      </c>
      <c r="H92" s="106">
        <f t="shared" ca="1" si="14"/>
        <v>0</v>
      </c>
      <c r="I92" s="111" t="str">
        <f>+运营生产订单!$G$7</f>
        <v>XL</v>
      </c>
      <c r="J92" s="70">
        <f ca="1">+SUMPRODUCT((运营生产订单!$A$9:$A$35=L92)*(运营生产订单!$C$7:$I$7=I92)*运营生产订单!$C$9:'运营生产订单'!$I$35)</f>
        <v>0</v>
      </c>
      <c r="K92" s="112" t="e">
        <f ca="1">VLOOKUP(D92,'（运营）数据源'!B:H,7,0)</f>
        <v>#N/A</v>
      </c>
      <c r="L92" s="67">
        <f t="shared" ref="L92:L101" ca="1" si="15">INDIRECT("运营生产订单!$A$"&amp;(INT((ROW()-4)/7)+9))</f>
        <v>0</v>
      </c>
    </row>
    <row r="93" spans="1:12" hidden="1">
      <c r="A93" s="99" t="str">
        <f ca="1">IF(J93&gt;0,运营生产订单!$H$3,"")</f>
        <v/>
      </c>
      <c r="B93" s="70" t="str">
        <f ca="1">+IF(J93&gt;0,运营生产订单!$C$4,"")</f>
        <v/>
      </c>
      <c r="C93" s="70" t="str">
        <f ca="1">+IF(J93&gt;0,MID(运营生产订单!$C$3,FIND("-",运营生产订单!$C$3)+1,20),"")</f>
        <v/>
      </c>
      <c r="D93" s="100" t="str">
        <f ca="1">+IF(J93&gt;0,VLOOKUP(C93&amp;H93&amp;I93,'（运营）数据源'!$A:$B,2,0),"")</f>
        <v/>
      </c>
      <c r="E93" s="100"/>
      <c r="F93" s="100" t="str">
        <f ca="1">+IF(J93&gt;0,VLOOKUP(D93,'（运营）数据源'!B:G,6,0),"")</f>
        <v/>
      </c>
      <c r="G93" s="70" t="str">
        <f ca="1">+IFERROR(VLOOKUP(D93,'（运营）数据源'!$B:$D,3,0),"")</f>
        <v/>
      </c>
      <c r="H93" s="106">
        <f t="shared" ca="1" si="14"/>
        <v>0</v>
      </c>
      <c r="I93" s="111" t="str">
        <f>+运营生产订单!$H$7</f>
        <v>2XL</v>
      </c>
      <c r="J93" s="70">
        <f ca="1">+SUMPRODUCT((运营生产订单!$A$9:$A$35=L93)*(运营生产订单!$C$7:$I$7=I93)*运营生产订单!$C$9:'运营生产订单'!$I$35)</f>
        <v>0</v>
      </c>
      <c r="K93" s="112" t="e">
        <f ca="1">VLOOKUP(D93,'（运营）数据源'!B:H,7,0)</f>
        <v>#N/A</v>
      </c>
      <c r="L93" s="67">
        <f t="shared" ca="1" si="15"/>
        <v>0</v>
      </c>
    </row>
    <row r="94" spans="1:12" hidden="1">
      <c r="A94" s="99" t="str">
        <f ca="1">IF(J94&gt;0,运营生产订单!$H$3,"")</f>
        <v/>
      </c>
      <c r="B94" s="70" t="str">
        <f ca="1">+IF(J94&gt;0,运营生产订单!$C$4,"")</f>
        <v/>
      </c>
      <c r="C94" s="70" t="str">
        <f ca="1">+IF(J94&gt;0,MID(运营生产订单!$C$3,FIND("-",运营生产订单!$C$3)+1,20),"")</f>
        <v/>
      </c>
      <c r="D94" s="100" t="str">
        <f ca="1">+IF(J94&gt;0,VLOOKUP(C94&amp;H94&amp;I94,'（运营）数据源'!$A:$B,2,0),"")</f>
        <v/>
      </c>
      <c r="E94" s="100"/>
      <c r="F94" s="100" t="str">
        <f ca="1">+IF(J94&gt;0,VLOOKUP(D94,'（运营）数据源'!B:G,6,0),"")</f>
        <v/>
      </c>
      <c r="G94" s="70" t="str">
        <f ca="1">+IFERROR(VLOOKUP(D94,'（运营）数据源'!$B:$D,3,0),"")</f>
        <v/>
      </c>
      <c r="H94" s="106">
        <f t="shared" ca="1" si="14"/>
        <v>0</v>
      </c>
      <c r="I94" s="111" t="str">
        <f>+运营生产订单!$I$7</f>
        <v>3XL</v>
      </c>
      <c r="J94" s="70">
        <f ca="1">+SUMPRODUCT((运营生产订单!$A$9:$A$35=L94)*(运营生产订单!$C$7:$I$7=I94)*运营生产订单!$C$9:'运营生产订单'!$I$35)</f>
        <v>0</v>
      </c>
      <c r="K94" s="112" t="e">
        <f ca="1">VLOOKUP(D94,'（运营）数据源'!B:H,7,0)</f>
        <v>#N/A</v>
      </c>
      <c r="L94" s="67">
        <f t="shared" ca="1" si="15"/>
        <v>0</v>
      </c>
    </row>
    <row r="95" spans="1:12" hidden="1">
      <c r="A95" s="99" t="str">
        <f ca="1">IF(J95&gt;0,运营生产订单!$H$3,"")</f>
        <v/>
      </c>
      <c r="B95" s="70" t="str">
        <f ca="1">+IF(J95&gt;0,运营生产订单!$C$4,"")</f>
        <v/>
      </c>
      <c r="C95" s="70" t="str">
        <f ca="1">+IF(J95&gt;0,MID(运营生产订单!$C$3,FIND("-",运营生产订单!$C$3)+1,20),"")</f>
        <v/>
      </c>
      <c r="D95" s="100" t="str">
        <f ca="1">+IF(J95&gt;0,VLOOKUP(C95&amp;H95&amp;I95,'（运营）数据源'!$A:$B,2,0),"")</f>
        <v/>
      </c>
      <c r="E95" s="100"/>
      <c r="F95" s="100" t="str">
        <f ca="1">+IF(J95&gt;0,VLOOKUP(D95,'（运营）数据源'!B:G,6,0),"")</f>
        <v/>
      </c>
      <c r="G95" s="70" t="str">
        <f ca="1">+IFERROR(VLOOKUP(D95,'（运营）数据源'!$B:$D,3,0),"")</f>
        <v/>
      </c>
      <c r="H95" s="106">
        <f t="shared" ca="1" si="14"/>
        <v>0</v>
      </c>
      <c r="I95" s="111" t="str">
        <f>+运营生产订单!$C$7</f>
        <v>XS</v>
      </c>
      <c r="J95" s="70">
        <f ca="1">+SUMPRODUCT((运营生产订单!$A$9:$A$35=L95)*(运营生产订单!$C$7:$I$7=I95)*运营生产订单!$C$9:'运营生产订单'!$I$35)</f>
        <v>0</v>
      </c>
      <c r="K95" s="112" t="e">
        <f ca="1">VLOOKUP(D95,'（运营）数据源'!B:H,7,0)</f>
        <v>#N/A</v>
      </c>
      <c r="L95" s="67">
        <f t="shared" ca="1" si="15"/>
        <v>0</v>
      </c>
    </row>
    <row r="96" spans="1:12" hidden="1">
      <c r="A96" s="99" t="str">
        <f ca="1">IF(J96&gt;0,运营生产订单!$H$3,"")</f>
        <v/>
      </c>
      <c r="B96" s="70" t="str">
        <f ca="1">+IF(J96&gt;0,运营生产订单!$C$4,"")</f>
        <v/>
      </c>
      <c r="C96" s="70" t="str">
        <f ca="1">+IF(J96&gt;0,MID(运营生产订单!$C$3,FIND("-",运营生产订单!$C$3)+1,20),"")</f>
        <v/>
      </c>
      <c r="D96" s="100" t="str">
        <f ca="1">+IF(J96&gt;0,VLOOKUP(C96&amp;H96&amp;I96,'（运营）数据源'!$A:$B,2,0),"")</f>
        <v/>
      </c>
      <c r="E96" s="100"/>
      <c r="F96" s="100" t="str">
        <f ca="1">+IF(J96&gt;0,VLOOKUP(D96,'（运营）数据源'!B:G,6,0),"")</f>
        <v/>
      </c>
      <c r="G96" s="70" t="str">
        <f ca="1">+IFERROR(VLOOKUP(D96,'（运营）数据源'!$B:$D,3,0),"")</f>
        <v/>
      </c>
      <c r="H96" s="106">
        <f t="shared" ref="H96:H105" ca="1" si="16">+IF(ISNUMBER(FIND(" ",INDIRECT("运营生产订单!$A$"&amp;(INT((ROW()-4)/7)+9)))),LEFT(INDIRECT("运营生产订单!$A$"&amp;(INT((ROW()-4)/7)+9)),FIND(" ",INDIRECT("运营生产订单!$A$"&amp;(INT((ROW()-4)/7)+9)),1)-1),INDIRECT("运营生产订单!$A$"&amp;(INT((ROW()-4)/7)+9)))</f>
        <v>0</v>
      </c>
      <c r="I96" s="111" t="str">
        <f>+运营生产订单!$D$7</f>
        <v>S</v>
      </c>
      <c r="J96" s="70">
        <f ca="1">+SUMPRODUCT((运营生产订单!$A$9:$A$35=L96)*(运营生产订单!$C$7:$I$7=I96)*运营生产订单!$C$9:'运营生产订单'!$I$35)</f>
        <v>0</v>
      </c>
      <c r="K96" s="112" t="e">
        <f ca="1">VLOOKUP(D96,'（运营）数据源'!B:H,7,0)</f>
        <v>#N/A</v>
      </c>
      <c r="L96" s="67">
        <f t="shared" ca="1" si="15"/>
        <v>0</v>
      </c>
    </row>
    <row r="97" spans="1:12" hidden="1">
      <c r="A97" s="99" t="str">
        <f ca="1">IF(J97&gt;0,运营生产订单!$H$3,"")</f>
        <v/>
      </c>
      <c r="B97" s="70" t="str">
        <f ca="1">+IF(J97&gt;0,运营生产订单!$C$4,"")</f>
        <v/>
      </c>
      <c r="C97" s="70" t="str">
        <f ca="1">+IF(J97&gt;0,MID(运营生产订单!$C$3,FIND("-",运营生产订单!$C$3)+1,20),"")</f>
        <v/>
      </c>
      <c r="D97" s="100" t="str">
        <f ca="1">+IF(J97&gt;0,VLOOKUP(C97&amp;H97&amp;I97,'（运营）数据源'!$A:$B,2,0),"")</f>
        <v/>
      </c>
      <c r="E97" s="100"/>
      <c r="F97" s="100" t="str">
        <f ca="1">+IF(J97&gt;0,VLOOKUP(D97,'（运营）数据源'!B:G,6,0),"")</f>
        <v/>
      </c>
      <c r="G97" s="70" t="str">
        <f ca="1">+IFERROR(VLOOKUP(D97,'（运营）数据源'!$B:$D,3,0),"")</f>
        <v/>
      </c>
      <c r="H97" s="106">
        <f t="shared" ca="1" si="16"/>
        <v>0</v>
      </c>
      <c r="I97" s="111" t="str">
        <f>+运营生产订单!$E$7</f>
        <v>M</v>
      </c>
      <c r="J97" s="70">
        <f ca="1">+SUMPRODUCT((运营生产订单!$A$9:$A$35=L97)*(运营生产订单!$C$7:$I$7=I97)*运营生产订单!$C$9:'运营生产订单'!$I$35)</f>
        <v>0</v>
      </c>
      <c r="K97" s="112" t="e">
        <f ca="1">VLOOKUP(D97,'（运营）数据源'!B:H,7,0)</f>
        <v>#N/A</v>
      </c>
      <c r="L97" s="67">
        <f t="shared" ca="1" si="15"/>
        <v>0</v>
      </c>
    </row>
    <row r="98" spans="1:12" hidden="1">
      <c r="A98" s="99" t="str">
        <f ca="1">IF(J98&gt;0,运营生产订单!$H$3,"")</f>
        <v/>
      </c>
      <c r="B98" s="70" t="str">
        <f ca="1">+IF(J98&gt;0,运营生产订单!$C$4,"")</f>
        <v/>
      </c>
      <c r="C98" s="70" t="str">
        <f ca="1">+IF(J98&gt;0,MID(运营生产订单!$C$3,FIND("-",运营生产订单!$C$3)+1,20),"")</f>
        <v/>
      </c>
      <c r="D98" s="100" t="str">
        <f ca="1">+IF(J98&gt;0,VLOOKUP(C98&amp;H98&amp;I98,'（运营）数据源'!$A:$B,2,0),"")</f>
        <v/>
      </c>
      <c r="E98" s="100"/>
      <c r="F98" s="100" t="str">
        <f ca="1">+IF(J98&gt;0,VLOOKUP(D98,'（运营）数据源'!B:G,6,0),"")</f>
        <v/>
      </c>
      <c r="G98" s="70" t="str">
        <f ca="1">+IFERROR(VLOOKUP(D98,'（运营）数据源'!$B:$D,3,0),"")</f>
        <v/>
      </c>
      <c r="H98" s="106">
        <f t="shared" ca="1" si="16"/>
        <v>0</v>
      </c>
      <c r="I98" s="111" t="str">
        <f>+运营生产订单!$F$7</f>
        <v>L</v>
      </c>
      <c r="J98" s="70">
        <f ca="1">+SUMPRODUCT((运营生产订单!$A$9:$A$35=L98)*(运营生产订单!$C$7:$I$7=I98)*运营生产订单!$C$9:'运营生产订单'!$I$35)</f>
        <v>0</v>
      </c>
      <c r="K98" s="112" t="e">
        <f ca="1">VLOOKUP(D98,'（运营）数据源'!B:H,7,0)</f>
        <v>#N/A</v>
      </c>
      <c r="L98" s="67">
        <f t="shared" ca="1" si="15"/>
        <v>0</v>
      </c>
    </row>
    <row r="99" spans="1:12" hidden="1">
      <c r="A99" s="99" t="str">
        <f ca="1">IF(J99&gt;0,运营生产订单!$H$3,"")</f>
        <v/>
      </c>
      <c r="B99" s="70" t="str">
        <f ca="1">+IF(J99&gt;0,运营生产订单!$C$4,"")</f>
        <v/>
      </c>
      <c r="C99" s="70" t="str">
        <f ca="1">+IF(J99&gt;0,MID(运营生产订单!$C$3,FIND("-",运营生产订单!$C$3)+1,20),"")</f>
        <v/>
      </c>
      <c r="D99" s="100" t="str">
        <f ca="1">+IF(J99&gt;0,VLOOKUP(C99&amp;H99&amp;I99,'（运营）数据源'!$A:$B,2,0),"")</f>
        <v/>
      </c>
      <c r="E99" s="100"/>
      <c r="F99" s="100" t="str">
        <f ca="1">+IF(J99&gt;0,VLOOKUP(D99,'（运营）数据源'!B:G,6,0),"")</f>
        <v/>
      </c>
      <c r="G99" s="70" t="str">
        <f ca="1">+IFERROR(VLOOKUP(D99,'（运营）数据源'!$B:$D,3,0),"")</f>
        <v/>
      </c>
      <c r="H99" s="106">
        <f t="shared" ca="1" si="16"/>
        <v>0</v>
      </c>
      <c r="I99" s="111" t="str">
        <f>+运营生产订单!$G$7</f>
        <v>XL</v>
      </c>
      <c r="J99" s="70">
        <f ca="1">+SUMPRODUCT((运营生产订单!$A$9:$A$35=L99)*(运营生产订单!$C$7:$I$7=I99)*运营生产订单!$C$9:'运营生产订单'!$I$35)</f>
        <v>0</v>
      </c>
      <c r="K99" s="112" t="e">
        <f ca="1">VLOOKUP(D99,'（运营）数据源'!B:H,7,0)</f>
        <v>#N/A</v>
      </c>
      <c r="L99" s="67">
        <f t="shared" ca="1" si="15"/>
        <v>0</v>
      </c>
    </row>
    <row r="100" spans="1:12" hidden="1">
      <c r="A100" s="99" t="str">
        <f ca="1">IF(J100&gt;0,运营生产订单!$H$3,"")</f>
        <v/>
      </c>
      <c r="B100" s="70" t="str">
        <f ca="1">+IF(J100&gt;0,运营生产订单!$C$4,"")</f>
        <v/>
      </c>
      <c r="C100" s="70" t="str">
        <f ca="1">+IF(J100&gt;0,MID(运营生产订单!$C$3,FIND("-",运营生产订单!$C$3)+1,20),"")</f>
        <v/>
      </c>
      <c r="D100" s="100" t="str">
        <f ca="1">+IF(J100&gt;0,VLOOKUP(C100&amp;H100&amp;I100,'（运营）数据源'!$A:$B,2,0),"")</f>
        <v/>
      </c>
      <c r="E100" s="100"/>
      <c r="F100" s="100" t="str">
        <f ca="1">+IF(J100&gt;0,VLOOKUP(D100,'（运营）数据源'!B:G,6,0),"")</f>
        <v/>
      </c>
      <c r="G100" s="70" t="str">
        <f ca="1">+IFERROR(VLOOKUP(D100,'（运营）数据源'!$B:$D,3,0),"")</f>
        <v/>
      </c>
      <c r="H100" s="106">
        <f t="shared" ca="1" si="16"/>
        <v>0</v>
      </c>
      <c r="I100" s="111" t="str">
        <f>+运营生产订单!$H$7</f>
        <v>2XL</v>
      </c>
      <c r="J100" s="70">
        <f ca="1">+SUMPRODUCT((运营生产订单!$A$9:$A$35=L100)*(运营生产订单!$C$7:$I$7=I100)*运营生产订单!$C$9:'运营生产订单'!$I$35)</f>
        <v>0</v>
      </c>
      <c r="K100" s="112" t="e">
        <f ca="1">VLOOKUP(D100,'（运营）数据源'!B:H,7,0)</f>
        <v>#N/A</v>
      </c>
      <c r="L100" s="67">
        <f t="shared" ca="1" si="15"/>
        <v>0</v>
      </c>
    </row>
    <row r="101" spans="1:12" hidden="1">
      <c r="A101" s="99" t="str">
        <f ca="1">IF(J101&gt;0,运营生产订单!$H$3,"")</f>
        <v/>
      </c>
      <c r="B101" s="70" t="str">
        <f ca="1">+IF(J101&gt;0,运营生产订单!$C$4,"")</f>
        <v/>
      </c>
      <c r="C101" s="70" t="str">
        <f ca="1">+IF(J101&gt;0,MID(运营生产订单!$C$3,FIND("-",运营生产订单!$C$3)+1,20),"")</f>
        <v/>
      </c>
      <c r="D101" s="100" t="str">
        <f ca="1">+IF(J101&gt;0,VLOOKUP(C101&amp;H101&amp;I101,'（运营）数据源'!$A:$B,2,0),"")</f>
        <v/>
      </c>
      <c r="E101" s="100"/>
      <c r="F101" s="100" t="str">
        <f ca="1">+IF(J101&gt;0,VLOOKUP(D101,'（运营）数据源'!B:G,6,0),"")</f>
        <v/>
      </c>
      <c r="G101" s="70" t="str">
        <f ca="1">+IFERROR(VLOOKUP(D101,'（运营）数据源'!$B:$D,3,0),"")</f>
        <v/>
      </c>
      <c r="H101" s="106">
        <f t="shared" ca="1" si="16"/>
        <v>0</v>
      </c>
      <c r="I101" s="111" t="str">
        <f>+运营生产订单!$I$7</f>
        <v>3XL</v>
      </c>
      <c r="J101" s="70">
        <f ca="1">+SUMPRODUCT((运营生产订单!$A$9:$A$35=L101)*(运营生产订单!$C$7:$I$7=I101)*运营生产订单!$C$9:'运营生产订单'!$I$35)</f>
        <v>0</v>
      </c>
      <c r="K101" s="112" t="e">
        <f ca="1">VLOOKUP(D101,'（运营）数据源'!B:H,7,0)</f>
        <v>#N/A</v>
      </c>
      <c r="L101" s="67">
        <f t="shared" ca="1" si="15"/>
        <v>0</v>
      </c>
    </row>
    <row r="102" spans="1:12" hidden="1">
      <c r="A102" s="99" t="str">
        <f ca="1">IF(J102&gt;0,运营生产订单!$H$3,"")</f>
        <v/>
      </c>
      <c r="B102" s="70" t="str">
        <f ca="1">+IF(J102&gt;0,运营生产订单!$C$4,"")</f>
        <v/>
      </c>
      <c r="C102" s="70" t="str">
        <f ca="1">+IF(J102&gt;0,MID(运营生产订单!$C$3,FIND("-",运营生产订单!$C$3)+1,20),"")</f>
        <v/>
      </c>
      <c r="D102" s="100" t="str">
        <f ca="1">+IF(J102&gt;0,VLOOKUP(C102&amp;H102&amp;I102,'（运营）数据源'!$A:$B,2,0),"")</f>
        <v/>
      </c>
      <c r="E102" s="100"/>
      <c r="F102" s="100" t="str">
        <f ca="1">+IF(J102&gt;0,VLOOKUP(D102,'（运营）数据源'!B:G,6,0),"")</f>
        <v/>
      </c>
      <c r="G102" s="70" t="str">
        <f ca="1">+IFERROR(VLOOKUP(D102,'（运营）数据源'!$B:$D,3,0),"")</f>
        <v/>
      </c>
      <c r="H102" s="106">
        <f t="shared" ca="1" si="16"/>
        <v>0</v>
      </c>
      <c r="I102" s="111" t="str">
        <f>+运营生产订单!$C$7</f>
        <v>XS</v>
      </c>
      <c r="J102" s="70">
        <f ca="1">+SUMPRODUCT((运营生产订单!$A$9:$A$35=L102)*(运营生产订单!$C$7:$I$7=I102)*运营生产订单!$C$9:'运营生产订单'!$I$35)</f>
        <v>0</v>
      </c>
      <c r="K102" s="112" t="e">
        <f ca="1">VLOOKUP(D102,'（运营）数据源'!B:H,7,0)</f>
        <v>#N/A</v>
      </c>
      <c r="L102" s="67">
        <f t="shared" ref="L102:L111" ca="1" si="17">INDIRECT("运营生产订单!$A$"&amp;(INT((ROW()-4)/7)+9))</f>
        <v>0</v>
      </c>
    </row>
    <row r="103" spans="1:12" hidden="1">
      <c r="A103" s="99" t="str">
        <f ca="1">IF(J103&gt;0,运营生产订单!$H$3,"")</f>
        <v/>
      </c>
      <c r="B103" s="70" t="str">
        <f ca="1">+IF(J103&gt;0,运营生产订单!$C$4,"")</f>
        <v/>
      </c>
      <c r="C103" s="70" t="str">
        <f ca="1">+IF(J103&gt;0,MID(运营生产订单!$C$3,FIND("-",运营生产订单!$C$3)+1,20),"")</f>
        <v/>
      </c>
      <c r="D103" s="100" t="str">
        <f ca="1">+IF(J103&gt;0,VLOOKUP(C103&amp;H103&amp;I103,'（运营）数据源'!$A:$B,2,0),"")</f>
        <v/>
      </c>
      <c r="E103" s="100"/>
      <c r="F103" s="100" t="str">
        <f ca="1">+IF(J103&gt;0,VLOOKUP(D103,'（运营）数据源'!B:G,6,0),"")</f>
        <v/>
      </c>
      <c r="G103" s="70" t="str">
        <f ca="1">+IFERROR(VLOOKUP(D103,'（运营）数据源'!$B:$D,3,0),"")</f>
        <v/>
      </c>
      <c r="H103" s="106">
        <f t="shared" ca="1" si="16"/>
        <v>0</v>
      </c>
      <c r="I103" s="111" t="str">
        <f>+运营生产订单!$D$7</f>
        <v>S</v>
      </c>
      <c r="J103" s="70">
        <f ca="1">+SUMPRODUCT((运营生产订单!$A$9:$A$35=L103)*(运营生产订单!$C$7:$I$7=I103)*运营生产订单!$C$9:'运营生产订单'!$I$35)</f>
        <v>0</v>
      </c>
      <c r="K103" s="112" t="e">
        <f ca="1">VLOOKUP(D103,'（运营）数据源'!B:H,7,0)</f>
        <v>#N/A</v>
      </c>
      <c r="L103" s="67">
        <f t="shared" ca="1" si="17"/>
        <v>0</v>
      </c>
    </row>
    <row r="104" spans="1:12" hidden="1">
      <c r="A104" s="99" t="str">
        <f ca="1">IF(J104&gt;0,运营生产订单!$H$3,"")</f>
        <v/>
      </c>
      <c r="B104" s="70" t="str">
        <f ca="1">+IF(J104&gt;0,运营生产订单!$C$4,"")</f>
        <v/>
      </c>
      <c r="C104" s="70" t="str">
        <f ca="1">+IF(J104&gt;0,MID(运营生产订单!$C$3,FIND("-",运营生产订单!$C$3)+1,20),"")</f>
        <v/>
      </c>
      <c r="D104" s="100" t="str">
        <f ca="1">+IF(J104&gt;0,VLOOKUP(C104&amp;H104&amp;I104,'（运营）数据源'!$A:$B,2,0),"")</f>
        <v/>
      </c>
      <c r="E104" s="100"/>
      <c r="F104" s="100" t="str">
        <f ca="1">+IF(J104&gt;0,VLOOKUP(D104,'（运营）数据源'!B:G,6,0),"")</f>
        <v/>
      </c>
      <c r="G104" s="70" t="str">
        <f ca="1">+IFERROR(VLOOKUP(D104,'（运营）数据源'!$B:$D,3,0),"")</f>
        <v/>
      </c>
      <c r="H104" s="106">
        <f t="shared" ca="1" si="16"/>
        <v>0</v>
      </c>
      <c r="I104" s="111" t="str">
        <f>+运营生产订单!$E$7</f>
        <v>M</v>
      </c>
      <c r="J104" s="70">
        <f ca="1">+SUMPRODUCT((运营生产订单!$A$9:$A$35=L104)*(运营生产订单!$C$7:$I$7=I104)*运营生产订单!$C$9:'运营生产订单'!$I$35)</f>
        <v>0</v>
      </c>
      <c r="K104" s="112" t="e">
        <f ca="1">VLOOKUP(D104,'（运营）数据源'!B:H,7,0)</f>
        <v>#N/A</v>
      </c>
      <c r="L104" s="67">
        <f t="shared" ca="1" si="17"/>
        <v>0</v>
      </c>
    </row>
    <row r="105" spans="1:12" hidden="1">
      <c r="A105" s="99" t="str">
        <f ca="1">IF(J105&gt;0,运营生产订单!$H$3,"")</f>
        <v/>
      </c>
      <c r="B105" s="70" t="str">
        <f ca="1">+IF(J105&gt;0,运营生产订单!$C$4,"")</f>
        <v/>
      </c>
      <c r="C105" s="70" t="str">
        <f ca="1">+IF(J105&gt;0,MID(运营生产订单!$C$3,FIND("-",运营生产订单!$C$3)+1,20),"")</f>
        <v/>
      </c>
      <c r="D105" s="100" t="str">
        <f ca="1">+IF(J105&gt;0,VLOOKUP(C105&amp;H105&amp;I105,'（运营）数据源'!$A:$B,2,0),"")</f>
        <v/>
      </c>
      <c r="E105" s="100"/>
      <c r="F105" s="100" t="str">
        <f ca="1">+IF(J105&gt;0,VLOOKUP(D105,'（运营）数据源'!B:G,6,0),"")</f>
        <v/>
      </c>
      <c r="G105" s="70" t="str">
        <f ca="1">+IFERROR(VLOOKUP(D105,'（运营）数据源'!$B:$D,3,0),"")</f>
        <v/>
      </c>
      <c r="H105" s="106">
        <f t="shared" ca="1" si="16"/>
        <v>0</v>
      </c>
      <c r="I105" s="111" t="str">
        <f>+运营生产订单!$F$7</f>
        <v>L</v>
      </c>
      <c r="J105" s="70">
        <f ca="1">+SUMPRODUCT((运营生产订单!$A$9:$A$35=L105)*(运营生产订单!$C$7:$I$7=I105)*运营生产订单!$C$9:'运营生产订单'!$I$35)</f>
        <v>0</v>
      </c>
      <c r="K105" s="112" t="e">
        <f ca="1">VLOOKUP(D105,'（运营）数据源'!B:H,7,0)</f>
        <v>#N/A</v>
      </c>
      <c r="L105" s="67">
        <f t="shared" ca="1" si="17"/>
        <v>0</v>
      </c>
    </row>
    <row r="106" spans="1:12" hidden="1">
      <c r="A106" s="99" t="str">
        <f ca="1">IF(J106&gt;0,运营生产订单!$H$3,"")</f>
        <v/>
      </c>
      <c r="B106" s="70" t="str">
        <f ca="1">+IF(J106&gt;0,运营生产订单!$C$4,"")</f>
        <v/>
      </c>
      <c r="C106" s="70" t="str">
        <f ca="1">+IF(J106&gt;0,MID(运营生产订单!$C$3,FIND("-",运营生产订单!$C$3)+1,20),"")</f>
        <v/>
      </c>
      <c r="D106" s="100" t="str">
        <f ca="1">+IF(J106&gt;0,VLOOKUP(C106&amp;H106&amp;I106,'（运营）数据源'!$A:$B,2,0),"")</f>
        <v/>
      </c>
      <c r="E106" s="100"/>
      <c r="F106" s="100" t="str">
        <f ca="1">+IF(J106&gt;0,VLOOKUP(D106,'（运营）数据源'!B:G,6,0),"")</f>
        <v/>
      </c>
      <c r="G106" s="70" t="str">
        <f ca="1">+IFERROR(VLOOKUP(D106,'（运营）数据源'!$B:$D,3,0),"")</f>
        <v/>
      </c>
      <c r="H106" s="106">
        <f t="shared" ref="H106:H115" ca="1" si="18">+IF(ISNUMBER(FIND(" ",INDIRECT("运营生产订单!$A$"&amp;(INT((ROW()-4)/7)+9)))),LEFT(INDIRECT("运营生产订单!$A$"&amp;(INT((ROW()-4)/7)+9)),FIND(" ",INDIRECT("运营生产订单!$A$"&amp;(INT((ROW()-4)/7)+9)),1)-1),INDIRECT("运营生产订单!$A$"&amp;(INT((ROW()-4)/7)+9)))</f>
        <v>0</v>
      </c>
      <c r="I106" s="111" t="str">
        <f>+运营生产订单!$G$7</f>
        <v>XL</v>
      </c>
      <c r="J106" s="70">
        <f ca="1">+SUMPRODUCT((运营生产订单!$A$9:$A$35=L106)*(运营生产订单!$C$7:$I$7=I106)*运营生产订单!$C$9:'运营生产订单'!$I$35)</f>
        <v>0</v>
      </c>
      <c r="K106" s="112" t="e">
        <f ca="1">VLOOKUP(D106,'（运营）数据源'!B:H,7,0)</f>
        <v>#N/A</v>
      </c>
      <c r="L106" s="67">
        <f t="shared" ca="1" si="17"/>
        <v>0</v>
      </c>
    </row>
    <row r="107" spans="1:12" hidden="1">
      <c r="A107" s="99" t="str">
        <f ca="1">IF(J107&gt;0,运营生产订单!$H$3,"")</f>
        <v/>
      </c>
      <c r="B107" s="70" t="str">
        <f ca="1">+IF(J107&gt;0,运营生产订单!$C$4,"")</f>
        <v/>
      </c>
      <c r="C107" s="70" t="str">
        <f ca="1">+IF(J107&gt;0,MID(运营生产订单!$C$3,FIND("-",运营生产订单!$C$3)+1,20),"")</f>
        <v/>
      </c>
      <c r="D107" s="100" t="str">
        <f ca="1">+IF(J107&gt;0,VLOOKUP(C107&amp;H107&amp;I107,'（运营）数据源'!$A:$B,2,0),"")</f>
        <v/>
      </c>
      <c r="E107" s="100"/>
      <c r="F107" s="100" t="str">
        <f ca="1">+IF(J107&gt;0,VLOOKUP(D107,'（运营）数据源'!B:G,6,0),"")</f>
        <v/>
      </c>
      <c r="G107" s="70" t="str">
        <f ca="1">+IFERROR(VLOOKUP(D107,'（运营）数据源'!$B:$D,3,0),"")</f>
        <v/>
      </c>
      <c r="H107" s="106">
        <f t="shared" ca="1" si="18"/>
        <v>0</v>
      </c>
      <c r="I107" s="111" t="str">
        <f>+运营生产订单!$H$7</f>
        <v>2XL</v>
      </c>
      <c r="J107" s="70">
        <f ca="1">+SUMPRODUCT((运营生产订单!$A$9:$A$35=L107)*(运营生产订单!$C$7:$I$7=I107)*运营生产订单!$C$9:'运营生产订单'!$I$35)</f>
        <v>0</v>
      </c>
      <c r="K107" s="112" t="e">
        <f ca="1">VLOOKUP(D107,'（运营）数据源'!B:H,7,0)</f>
        <v>#N/A</v>
      </c>
      <c r="L107" s="67">
        <f t="shared" ca="1" si="17"/>
        <v>0</v>
      </c>
    </row>
    <row r="108" spans="1:12" hidden="1">
      <c r="A108" s="99" t="str">
        <f ca="1">IF(J108&gt;0,运营生产订单!$H$3,"")</f>
        <v/>
      </c>
      <c r="B108" s="70" t="str">
        <f ca="1">+IF(J108&gt;0,运营生产订单!$C$4,"")</f>
        <v/>
      </c>
      <c r="C108" s="70" t="str">
        <f ca="1">+IF(J108&gt;0,MID(运营生产订单!$C$3,FIND("-",运营生产订单!$C$3)+1,20),"")</f>
        <v/>
      </c>
      <c r="D108" s="100" t="str">
        <f ca="1">+IF(J108&gt;0,VLOOKUP(C108&amp;H108&amp;I108,'（运营）数据源'!$A:$B,2,0),"")</f>
        <v/>
      </c>
      <c r="E108" s="100"/>
      <c r="F108" s="100" t="str">
        <f ca="1">+IF(J108&gt;0,VLOOKUP(D108,'（运营）数据源'!B:G,6,0),"")</f>
        <v/>
      </c>
      <c r="G108" s="70" t="str">
        <f ca="1">+IFERROR(VLOOKUP(D108,'（运营）数据源'!$B:$D,3,0),"")</f>
        <v/>
      </c>
      <c r="H108" s="106">
        <f t="shared" ca="1" si="18"/>
        <v>0</v>
      </c>
      <c r="I108" s="111" t="str">
        <f>+运营生产订单!$I$7</f>
        <v>3XL</v>
      </c>
      <c r="J108" s="70">
        <f ca="1">+SUMPRODUCT((运营生产订单!$A$9:$A$35=L108)*(运营生产订单!$C$7:$I$7=I108)*运营生产订单!$C$9:'运营生产订单'!$I$35)</f>
        <v>0</v>
      </c>
      <c r="K108" s="112" t="e">
        <f ca="1">VLOOKUP(D108,'（运营）数据源'!B:H,7,0)</f>
        <v>#N/A</v>
      </c>
      <c r="L108" s="67">
        <f t="shared" ca="1" si="17"/>
        <v>0</v>
      </c>
    </row>
    <row r="109" spans="1:12" hidden="1">
      <c r="A109" s="99" t="str">
        <f ca="1">IF(J109&gt;0,运营生产订单!$H$3,"")</f>
        <v/>
      </c>
      <c r="B109" s="70" t="str">
        <f ca="1">+IF(J109&gt;0,运营生产订单!$C$4,"")</f>
        <v/>
      </c>
      <c r="C109" s="70" t="str">
        <f ca="1">+IF(J109&gt;0,MID(运营生产订单!$C$3,FIND("-",运营生产订单!$C$3)+1,20),"")</f>
        <v/>
      </c>
      <c r="D109" s="100" t="str">
        <f ca="1">+IF(J109&gt;0,VLOOKUP(C109&amp;H109&amp;I109,'（运营）数据源'!$A:$B,2,0),"")</f>
        <v/>
      </c>
      <c r="E109" s="100"/>
      <c r="F109" s="100" t="str">
        <f ca="1">+IF(J109&gt;0,VLOOKUP(D109,'（运营）数据源'!B:G,6,0),"")</f>
        <v/>
      </c>
      <c r="G109" s="70" t="str">
        <f ca="1">+IFERROR(VLOOKUP(D109,'（运营）数据源'!$B:$D,3,0),"")</f>
        <v/>
      </c>
      <c r="H109" s="106">
        <f t="shared" ca="1" si="18"/>
        <v>0</v>
      </c>
      <c r="I109" s="111" t="str">
        <f>+运营生产订单!$C$7</f>
        <v>XS</v>
      </c>
      <c r="J109" s="70">
        <f ca="1">+SUMPRODUCT((运营生产订单!$A$9:$A$35=L109)*(运营生产订单!$C$7:$I$7=I109)*运营生产订单!$C$9:'运营生产订单'!$I$35)</f>
        <v>0</v>
      </c>
      <c r="K109" s="112" t="e">
        <f ca="1">VLOOKUP(D109,'（运营）数据源'!B:H,7,0)</f>
        <v>#N/A</v>
      </c>
      <c r="L109" s="67">
        <f t="shared" ca="1" si="17"/>
        <v>0</v>
      </c>
    </row>
    <row r="110" spans="1:12" hidden="1">
      <c r="A110" s="99" t="str">
        <f ca="1">IF(J110&gt;0,运营生产订单!$H$3,"")</f>
        <v/>
      </c>
      <c r="B110" s="70" t="str">
        <f ca="1">+IF(J110&gt;0,运营生产订单!$C$4,"")</f>
        <v/>
      </c>
      <c r="C110" s="70" t="str">
        <f ca="1">+IF(J110&gt;0,MID(运营生产订单!$C$3,FIND("-",运营生产订单!$C$3)+1,20),"")</f>
        <v/>
      </c>
      <c r="D110" s="100" t="str">
        <f ca="1">+IF(J110&gt;0,VLOOKUP(C110&amp;H110&amp;I110,'（运营）数据源'!$A:$B,2,0),"")</f>
        <v/>
      </c>
      <c r="E110" s="100"/>
      <c r="F110" s="100" t="str">
        <f ca="1">+IF(J110&gt;0,VLOOKUP(D110,'（运营）数据源'!B:G,6,0),"")</f>
        <v/>
      </c>
      <c r="G110" s="70" t="str">
        <f ca="1">+IFERROR(VLOOKUP(D110,'（运营）数据源'!$B:$D,3,0),"")</f>
        <v/>
      </c>
      <c r="H110" s="106">
        <f t="shared" ca="1" si="18"/>
        <v>0</v>
      </c>
      <c r="I110" s="111" t="str">
        <f>+运营生产订单!$D$7</f>
        <v>S</v>
      </c>
      <c r="J110" s="70">
        <f ca="1">+SUMPRODUCT((运营生产订单!$A$9:$A$35=L110)*(运营生产订单!$C$7:$I$7=I110)*运营生产订单!$C$9:'运营生产订单'!$I$35)</f>
        <v>0</v>
      </c>
      <c r="K110" s="112" t="e">
        <f ca="1">VLOOKUP(D110,'（运营）数据源'!B:H,7,0)</f>
        <v>#N/A</v>
      </c>
      <c r="L110" s="67">
        <f t="shared" ca="1" si="17"/>
        <v>0</v>
      </c>
    </row>
    <row r="111" spans="1:12" hidden="1">
      <c r="A111" s="99" t="str">
        <f ca="1">IF(J111&gt;0,运营生产订单!$H$3,"")</f>
        <v/>
      </c>
      <c r="B111" s="70" t="str">
        <f ca="1">+IF(J111&gt;0,运营生产订单!$C$4,"")</f>
        <v/>
      </c>
      <c r="C111" s="70" t="str">
        <f ca="1">+IF(J111&gt;0,MID(运营生产订单!$C$3,FIND("-",运营生产订单!$C$3)+1,20),"")</f>
        <v/>
      </c>
      <c r="D111" s="100" t="str">
        <f ca="1">+IF(J111&gt;0,VLOOKUP(C111&amp;H111&amp;I111,'（运营）数据源'!$A:$B,2,0),"")</f>
        <v/>
      </c>
      <c r="E111" s="100"/>
      <c r="F111" s="100" t="str">
        <f ca="1">+IF(J111&gt;0,VLOOKUP(D111,'（运营）数据源'!B:G,6,0),"")</f>
        <v/>
      </c>
      <c r="G111" s="70" t="str">
        <f ca="1">+IFERROR(VLOOKUP(D111,'（运营）数据源'!$B:$D,3,0),"")</f>
        <v/>
      </c>
      <c r="H111" s="106">
        <f t="shared" ca="1" si="18"/>
        <v>0</v>
      </c>
      <c r="I111" s="111" t="str">
        <f>+运营生产订单!$E$7</f>
        <v>M</v>
      </c>
      <c r="J111" s="70">
        <f ca="1">+SUMPRODUCT((运营生产订单!$A$9:$A$35=L111)*(运营生产订单!$C$7:$I$7=I111)*运营生产订单!$C$9:'运营生产订单'!$I$35)</f>
        <v>0</v>
      </c>
      <c r="K111" s="112" t="e">
        <f ca="1">VLOOKUP(D111,'（运营）数据源'!B:H,7,0)</f>
        <v>#N/A</v>
      </c>
      <c r="L111" s="67">
        <f t="shared" ca="1" si="17"/>
        <v>0</v>
      </c>
    </row>
    <row r="112" spans="1:12" hidden="1">
      <c r="A112" s="99" t="str">
        <f ca="1">IF(J112&gt;0,运营生产订单!$H$3,"")</f>
        <v/>
      </c>
      <c r="B112" s="70" t="str">
        <f ca="1">+IF(J112&gt;0,运营生产订单!$C$4,"")</f>
        <v/>
      </c>
      <c r="C112" s="70" t="str">
        <f ca="1">+IF(J112&gt;0,MID(运营生产订单!$C$3,FIND("-",运营生产订单!$C$3)+1,20),"")</f>
        <v/>
      </c>
      <c r="D112" s="100" t="str">
        <f ca="1">+IF(J112&gt;0,VLOOKUP(C112&amp;H112&amp;I112,'（运营）数据源'!$A:$B,2,0),"")</f>
        <v/>
      </c>
      <c r="E112" s="100"/>
      <c r="F112" s="100" t="str">
        <f ca="1">+IF(J112&gt;0,VLOOKUP(D112,'（运营）数据源'!B:G,6,0),"")</f>
        <v/>
      </c>
      <c r="G112" s="70" t="str">
        <f ca="1">+IFERROR(VLOOKUP(D112,'（运营）数据源'!$B:$D,3,0),"")</f>
        <v/>
      </c>
      <c r="H112" s="106">
        <f t="shared" ca="1" si="18"/>
        <v>0</v>
      </c>
      <c r="I112" s="111" t="str">
        <f>+运营生产订单!$F$7</f>
        <v>L</v>
      </c>
      <c r="J112" s="70">
        <f ca="1">+SUMPRODUCT((运营生产订单!$A$9:$A$35=L112)*(运营生产订单!$C$7:$I$7=I112)*运营生产订单!$C$9:'运营生产订单'!$I$35)</f>
        <v>0</v>
      </c>
      <c r="K112" s="112" t="e">
        <f ca="1">VLOOKUP(D112,'（运营）数据源'!B:H,7,0)</f>
        <v>#N/A</v>
      </c>
      <c r="L112" s="67">
        <f t="shared" ref="L112:L121" ca="1" si="19">INDIRECT("运营生产订单!$A$"&amp;(INT((ROW()-4)/7)+9))</f>
        <v>0</v>
      </c>
    </row>
    <row r="113" spans="1:12" hidden="1">
      <c r="A113" s="99" t="str">
        <f ca="1">IF(J113&gt;0,运营生产订单!$H$3,"")</f>
        <v/>
      </c>
      <c r="B113" s="70" t="str">
        <f ca="1">+IF(J113&gt;0,运营生产订单!$C$4,"")</f>
        <v/>
      </c>
      <c r="C113" s="70" t="str">
        <f ca="1">+IF(J113&gt;0,MID(运营生产订单!$C$3,FIND("-",运营生产订单!$C$3)+1,20),"")</f>
        <v/>
      </c>
      <c r="D113" s="100" t="str">
        <f ca="1">+IF(J113&gt;0,VLOOKUP(C113&amp;H113&amp;I113,'（运营）数据源'!$A:$B,2,0),"")</f>
        <v/>
      </c>
      <c r="E113" s="100"/>
      <c r="F113" s="100" t="str">
        <f ca="1">+IF(J113&gt;0,VLOOKUP(D113,'（运营）数据源'!B:G,6,0),"")</f>
        <v/>
      </c>
      <c r="G113" s="70" t="str">
        <f ca="1">+IFERROR(VLOOKUP(D113,'（运营）数据源'!$B:$D,3,0),"")</f>
        <v/>
      </c>
      <c r="H113" s="106">
        <f t="shared" ca="1" si="18"/>
        <v>0</v>
      </c>
      <c r="I113" s="111" t="str">
        <f>+运营生产订单!$G$7</f>
        <v>XL</v>
      </c>
      <c r="J113" s="70">
        <f ca="1">+SUMPRODUCT((运营生产订单!$A$9:$A$35=L113)*(运营生产订单!$C$7:$I$7=I113)*运营生产订单!$C$9:'运营生产订单'!$I$35)</f>
        <v>0</v>
      </c>
      <c r="K113" s="112" t="e">
        <f ca="1">VLOOKUP(D113,'（运营）数据源'!B:H,7,0)</f>
        <v>#N/A</v>
      </c>
      <c r="L113" s="67">
        <f t="shared" ca="1" si="19"/>
        <v>0</v>
      </c>
    </row>
    <row r="114" spans="1:12" hidden="1">
      <c r="A114" s="99" t="str">
        <f ca="1">IF(J114&gt;0,运营生产订单!$H$3,"")</f>
        <v/>
      </c>
      <c r="B114" s="70" t="str">
        <f ca="1">+IF(J114&gt;0,运营生产订单!$C$4,"")</f>
        <v/>
      </c>
      <c r="C114" s="70" t="str">
        <f ca="1">+IF(J114&gt;0,MID(运营生产订单!$C$3,FIND("-",运营生产订单!$C$3)+1,20),"")</f>
        <v/>
      </c>
      <c r="D114" s="100" t="str">
        <f ca="1">+IF(J114&gt;0,VLOOKUP(C114&amp;H114&amp;I114,'（运营）数据源'!$A:$B,2,0),"")</f>
        <v/>
      </c>
      <c r="E114" s="100"/>
      <c r="F114" s="100" t="str">
        <f ca="1">+IF(J114&gt;0,VLOOKUP(D114,'（运营）数据源'!B:G,6,0),"")</f>
        <v/>
      </c>
      <c r="G114" s="70" t="str">
        <f ca="1">+IFERROR(VLOOKUP(D114,'（运营）数据源'!$B:$D,3,0),"")</f>
        <v/>
      </c>
      <c r="H114" s="106">
        <f t="shared" ca="1" si="18"/>
        <v>0</v>
      </c>
      <c r="I114" s="111" t="str">
        <f>+运营生产订单!$H$7</f>
        <v>2XL</v>
      </c>
      <c r="J114" s="70">
        <f ca="1">+SUMPRODUCT((运营生产订单!$A$9:$A$35=L114)*(运营生产订单!$C$7:$I$7=I114)*运营生产订单!$C$9:'运营生产订单'!$I$35)</f>
        <v>0</v>
      </c>
      <c r="K114" s="112" t="e">
        <f ca="1">VLOOKUP(D114,'（运营）数据源'!B:H,7,0)</f>
        <v>#N/A</v>
      </c>
      <c r="L114" s="67">
        <f t="shared" ca="1" si="19"/>
        <v>0</v>
      </c>
    </row>
    <row r="115" spans="1:12" hidden="1">
      <c r="A115" s="99" t="str">
        <f ca="1">IF(J115&gt;0,运营生产订单!$H$3,"")</f>
        <v/>
      </c>
      <c r="B115" s="70" t="str">
        <f ca="1">+IF(J115&gt;0,运营生产订单!$C$4,"")</f>
        <v/>
      </c>
      <c r="C115" s="70" t="str">
        <f ca="1">+IF(J115&gt;0,MID(运营生产订单!$C$3,FIND("-",运营生产订单!$C$3)+1,20),"")</f>
        <v/>
      </c>
      <c r="D115" s="100" t="str">
        <f ca="1">+IF(J115&gt;0,VLOOKUP(C115&amp;H115&amp;I115,'（运营）数据源'!$A:$B,2,0),"")</f>
        <v/>
      </c>
      <c r="E115" s="100"/>
      <c r="F115" s="100" t="str">
        <f ca="1">+IF(J115&gt;0,VLOOKUP(D115,'（运营）数据源'!B:G,6,0),"")</f>
        <v/>
      </c>
      <c r="G115" s="70" t="str">
        <f ca="1">+IFERROR(VLOOKUP(D115,'（运营）数据源'!$B:$D,3,0),"")</f>
        <v/>
      </c>
      <c r="H115" s="106">
        <f t="shared" ca="1" si="18"/>
        <v>0</v>
      </c>
      <c r="I115" s="111" t="str">
        <f>+运营生产订单!$I$7</f>
        <v>3XL</v>
      </c>
      <c r="J115" s="70">
        <f ca="1">+SUMPRODUCT((运营生产订单!$A$9:$A$35=L115)*(运营生产订单!$C$7:$I$7=I115)*运营生产订单!$C$9:'运营生产订单'!$I$35)</f>
        <v>0</v>
      </c>
      <c r="K115" s="112" t="e">
        <f ca="1">VLOOKUP(D115,'（运营）数据源'!B:H,7,0)</f>
        <v>#N/A</v>
      </c>
      <c r="L115" s="67">
        <f t="shared" ca="1" si="19"/>
        <v>0</v>
      </c>
    </row>
    <row r="116" spans="1:12" hidden="1">
      <c r="A116" s="99" t="str">
        <f ca="1">IF(J116&gt;0,运营生产订单!$H$3,"")</f>
        <v/>
      </c>
      <c r="B116" s="70" t="str">
        <f ca="1">+IF(J116&gt;0,运营生产订单!$C$4,"")</f>
        <v/>
      </c>
      <c r="C116" s="70" t="str">
        <f ca="1">+IF(J116&gt;0,MID(运营生产订单!$C$3,FIND("-",运营生产订单!$C$3)+1,20),"")</f>
        <v/>
      </c>
      <c r="D116" s="100" t="str">
        <f ca="1">+IF(J116&gt;0,VLOOKUP(C116&amp;H116&amp;I116,'（运营）数据源'!$A:$B,2,0),"")</f>
        <v/>
      </c>
      <c r="E116" s="100"/>
      <c r="F116" s="100" t="str">
        <f ca="1">+IF(J116&gt;0,VLOOKUP(D116,'（运营）数据源'!B:G,6,0),"")</f>
        <v/>
      </c>
      <c r="G116" s="70" t="str">
        <f ca="1">+IFERROR(VLOOKUP(D116,'（运营）数据源'!$B:$D,3,0),"")</f>
        <v/>
      </c>
      <c r="H116" s="106">
        <f t="shared" ref="H116:H125" ca="1" si="20">+IF(ISNUMBER(FIND(" ",INDIRECT("运营生产订单!$A$"&amp;(INT((ROW()-4)/7)+9)))),LEFT(INDIRECT("运营生产订单!$A$"&amp;(INT((ROW()-4)/7)+9)),FIND(" ",INDIRECT("运营生产订单!$A$"&amp;(INT((ROW()-4)/7)+9)),1)-1),INDIRECT("运营生产订单!$A$"&amp;(INT((ROW()-4)/7)+9)))</f>
        <v>0</v>
      </c>
      <c r="I116" s="111" t="str">
        <f>+运营生产订单!$C$7</f>
        <v>XS</v>
      </c>
      <c r="J116" s="70">
        <f ca="1">+SUMPRODUCT((运营生产订单!$A$9:$A$35=L116)*(运营生产订单!$C$7:$I$7=I116)*运营生产订单!$C$9:'运营生产订单'!$I$35)</f>
        <v>0</v>
      </c>
      <c r="K116" s="112" t="e">
        <f ca="1">VLOOKUP(D116,'（运营）数据源'!B:H,7,0)</f>
        <v>#N/A</v>
      </c>
      <c r="L116" s="67">
        <f t="shared" ca="1" si="19"/>
        <v>0</v>
      </c>
    </row>
    <row r="117" spans="1:12" hidden="1">
      <c r="A117" s="99" t="str">
        <f ca="1">IF(J117&gt;0,运营生产订单!$H$3,"")</f>
        <v/>
      </c>
      <c r="B117" s="70" t="str">
        <f ca="1">+IF(J117&gt;0,运营生产订单!$C$4,"")</f>
        <v/>
      </c>
      <c r="C117" s="70" t="str">
        <f ca="1">+IF(J117&gt;0,MID(运营生产订单!$C$3,FIND("-",运营生产订单!$C$3)+1,20),"")</f>
        <v/>
      </c>
      <c r="D117" s="100" t="str">
        <f ca="1">+IF(J117&gt;0,VLOOKUP(C117&amp;H117&amp;I117,'（运营）数据源'!$A:$B,2,0),"")</f>
        <v/>
      </c>
      <c r="E117" s="100"/>
      <c r="F117" s="100" t="str">
        <f ca="1">+IF(J117&gt;0,VLOOKUP(D117,'（运营）数据源'!B:G,6,0),"")</f>
        <v/>
      </c>
      <c r="G117" s="70" t="str">
        <f ca="1">+IFERROR(VLOOKUP(D117,'（运营）数据源'!$B:$D,3,0),"")</f>
        <v/>
      </c>
      <c r="H117" s="106">
        <f t="shared" ca="1" si="20"/>
        <v>0</v>
      </c>
      <c r="I117" s="111" t="str">
        <f>+运营生产订单!$D$7</f>
        <v>S</v>
      </c>
      <c r="J117" s="70">
        <f ca="1">+SUMPRODUCT((运营生产订单!$A$9:$A$35=L117)*(运营生产订单!$C$7:$I$7=I117)*运营生产订单!$C$9:'运营生产订单'!$I$35)</f>
        <v>0</v>
      </c>
      <c r="K117" s="112" t="e">
        <f ca="1">VLOOKUP(D117,'（运营）数据源'!B:H,7,0)</f>
        <v>#N/A</v>
      </c>
      <c r="L117" s="67">
        <f t="shared" ca="1" si="19"/>
        <v>0</v>
      </c>
    </row>
    <row r="118" spans="1:12" hidden="1">
      <c r="A118" s="99" t="str">
        <f ca="1">IF(J118&gt;0,运营生产订单!$H$3,"")</f>
        <v/>
      </c>
      <c r="B118" s="70" t="str">
        <f ca="1">+IF(J118&gt;0,运营生产订单!$C$4,"")</f>
        <v/>
      </c>
      <c r="C118" s="70" t="str">
        <f ca="1">+IF(J118&gt;0,MID(运营生产订单!$C$3,FIND("-",运营生产订单!$C$3)+1,20),"")</f>
        <v/>
      </c>
      <c r="D118" s="100" t="str">
        <f ca="1">+IF(J118&gt;0,VLOOKUP(C118&amp;H118&amp;I118,'（运营）数据源'!$A:$B,2,0),"")</f>
        <v/>
      </c>
      <c r="E118" s="100"/>
      <c r="F118" s="100" t="str">
        <f ca="1">+IF(J118&gt;0,VLOOKUP(D118,'（运营）数据源'!B:G,6,0),"")</f>
        <v/>
      </c>
      <c r="G118" s="70" t="str">
        <f ca="1">+IFERROR(VLOOKUP(D118,'（运营）数据源'!$B:$D,3,0),"")</f>
        <v/>
      </c>
      <c r="H118" s="106">
        <f t="shared" ca="1" si="20"/>
        <v>0</v>
      </c>
      <c r="I118" s="111" t="str">
        <f>+运营生产订单!$E$7</f>
        <v>M</v>
      </c>
      <c r="J118" s="70">
        <f ca="1">+SUMPRODUCT((运营生产订单!$A$9:$A$35=L118)*(运营生产订单!$C$7:$I$7=I118)*运营生产订单!$C$9:'运营生产订单'!$I$35)</f>
        <v>0</v>
      </c>
      <c r="K118" s="112" t="e">
        <f ca="1">VLOOKUP(D118,'（运营）数据源'!B:H,7,0)</f>
        <v>#N/A</v>
      </c>
      <c r="L118" s="67">
        <f t="shared" ca="1" si="19"/>
        <v>0</v>
      </c>
    </row>
    <row r="119" spans="1:12" hidden="1">
      <c r="A119" s="99" t="str">
        <f ca="1">IF(J119&gt;0,运营生产订单!$H$3,"")</f>
        <v/>
      </c>
      <c r="B119" s="70" t="str">
        <f ca="1">+IF(J119&gt;0,运营生产订单!$C$4,"")</f>
        <v/>
      </c>
      <c r="C119" s="70" t="str">
        <f ca="1">+IF(J119&gt;0,MID(运营生产订单!$C$3,FIND("-",运营生产订单!$C$3)+1,20),"")</f>
        <v/>
      </c>
      <c r="D119" s="100" t="str">
        <f ca="1">+IF(J119&gt;0,VLOOKUP(C119&amp;H119&amp;I119,'（运营）数据源'!$A:$B,2,0),"")</f>
        <v/>
      </c>
      <c r="E119" s="100"/>
      <c r="F119" s="100" t="str">
        <f ca="1">+IF(J119&gt;0,VLOOKUP(D119,'（运营）数据源'!B:G,6,0),"")</f>
        <v/>
      </c>
      <c r="G119" s="70" t="str">
        <f ca="1">+IFERROR(VLOOKUP(D119,'（运营）数据源'!$B:$D,3,0),"")</f>
        <v/>
      </c>
      <c r="H119" s="106">
        <f t="shared" ca="1" si="20"/>
        <v>0</v>
      </c>
      <c r="I119" s="111" t="str">
        <f>+运营生产订单!$F$7</f>
        <v>L</v>
      </c>
      <c r="J119" s="70">
        <f ca="1">+SUMPRODUCT((运营生产订单!$A$9:$A$35=L119)*(运营生产订单!$C$7:$I$7=I119)*运营生产订单!$C$9:'运营生产订单'!$I$35)</f>
        <v>0</v>
      </c>
      <c r="K119" s="112" t="e">
        <f ca="1">VLOOKUP(D119,'（运营）数据源'!B:H,7,0)</f>
        <v>#N/A</v>
      </c>
      <c r="L119" s="67">
        <f t="shared" ca="1" si="19"/>
        <v>0</v>
      </c>
    </row>
    <row r="120" spans="1:12" hidden="1">
      <c r="A120" s="99" t="str">
        <f ca="1">IF(J120&gt;0,运营生产订单!$H$3,"")</f>
        <v/>
      </c>
      <c r="B120" s="70" t="str">
        <f ca="1">+IF(J120&gt;0,运营生产订单!$C$4,"")</f>
        <v/>
      </c>
      <c r="C120" s="70" t="str">
        <f ca="1">+IF(J120&gt;0,MID(运营生产订单!$C$3,FIND("-",运营生产订单!$C$3)+1,20),"")</f>
        <v/>
      </c>
      <c r="D120" s="100" t="str">
        <f ca="1">+IF(J120&gt;0,VLOOKUP(C120&amp;H120&amp;I120,'（运营）数据源'!$A:$B,2,0),"")</f>
        <v/>
      </c>
      <c r="E120" s="100"/>
      <c r="F120" s="100" t="str">
        <f ca="1">+IF(J120&gt;0,VLOOKUP(D120,'（运营）数据源'!B:G,6,0),"")</f>
        <v/>
      </c>
      <c r="G120" s="70" t="str">
        <f ca="1">+IFERROR(VLOOKUP(D120,'（运营）数据源'!$B:$D,3,0),"")</f>
        <v/>
      </c>
      <c r="H120" s="106">
        <f t="shared" ca="1" si="20"/>
        <v>0</v>
      </c>
      <c r="I120" s="111" t="str">
        <f>+运营生产订单!$G$7</f>
        <v>XL</v>
      </c>
      <c r="J120" s="70">
        <f ca="1">+SUMPRODUCT((运营生产订单!$A$9:$A$35=L120)*(运营生产订单!$C$7:$I$7=I120)*运营生产订单!$C$9:'运营生产订单'!$I$35)</f>
        <v>0</v>
      </c>
      <c r="K120" s="112" t="e">
        <f ca="1">VLOOKUP(D120,'（运营）数据源'!B:H,7,0)</f>
        <v>#N/A</v>
      </c>
      <c r="L120" s="67">
        <f t="shared" ca="1" si="19"/>
        <v>0</v>
      </c>
    </row>
    <row r="121" spans="1:12" hidden="1">
      <c r="A121" s="99" t="str">
        <f ca="1">IF(J121&gt;0,运营生产订单!$H$3,"")</f>
        <v/>
      </c>
      <c r="B121" s="70" t="str">
        <f ca="1">+IF(J121&gt;0,运营生产订单!$C$4,"")</f>
        <v/>
      </c>
      <c r="C121" s="70" t="str">
        <f ca="1">+IF(J121&gt;0,MID(运营生产订单!$C$3,FIND("-",运营生产订单!$C$3)+1,20),"")</f>
        <v/>
      </c>
      <c r="D121" s="100" t="str">
        <f ca="1">+IF(J121&gt;0,VLOOKUP(C121&amp;H121&amp;I121,'（运营）数据源'!$A:$B,2,0),"")</f>
        <v/>
      </c>
      <c r="E121" s="100"/>
      <c r="F121" s="100" t="str">
        <f ca="1">+IF(J121&gt;0,VLOOKUP(D121,'（运营）数据源'!B:G,6,0),"")</f>
        <v/>
      </c>
      <c r="G121" s="70" t="str">
        <f ca="1">+IFERROR(VLOOKUP(D121,'（运营）数据源'!$B:$D,3,0),"")</f>
        <v/>
      </c>
      <c r="H121" s="106">
        <f t="shared" ca="1" si="20"/>
        <v>0</v>
      </c>
      <c r="I121" s="111" t="str">
        <f>+运营生产订单!$H$7</f>
        <v>2XL</v>
      </c>
      <c r="J121" s="70">
        <f ca="1">+SUMPRODUCT((运营生产订单!$A$9:$A$35=L121)*(运营生产订单!$C$7:$I$7=I121)*运营生产订单!$C$9:'运营生产订单'!$I$35)</f>
        <v>0</v>
      </c>
      <c r="K121" s="112" t="e">
        <f ca="1">VLOOKUP(D121,'（运营）数据源'!B:H,7,0)</f>
        <v>#N/A</v>
      </c>
      <c r="L121" s="67">
        <f t="shared" ca="1" si="19"/>
        <v>0</v>
      </c>
    </row>
    <row r="122" spans="1:12" hidden="1">
      <c r="A122" s="99" t="str">
        <f ca="1">IF(J122&gt;0,运营生产订单!$H$3,"")</f>
        <v/>
      </c>
      <c r="B122" s="70" t="str">
        <f ca="1">+IF(J122&gt;0,运营生产订单!$C$4,"")</f>
        <v/>
      </c>
      <c r="C122" s="70" t="str">
        <f ca="1">+IF(J122&gt;0,MID(运营生产订单!$C$3,FIND("-",运营生产订单!$C$3)+1,20),"")</f>
        <v/>
      </c>
      <c r="D122" s="100" t="str">
        <f ca="1">+IF(J122&gt;0,VLOOKUP(C122&amp;H122&amp;I122,'（运营）数据源'!$A:$B,2,0),"")</f>
        <v/>
      </c>
      <c r="E122" s="100"/>
      <c r="F122" s="100" t="str">
        <f ca="1">+IF(J122&gt;0,VLOOKUP(D122,'（运营）数据源'!B:G,6,0),"")</f>
        <v/>
      </c>
      <c r="G122" s="70" t="str">
        <f ca="1">+IFERROR(VLOOKUP(D122,'（运营）数据源'!$B:$D,3,0),"")</f>
        <v/>
      </c>
      <c r="H122" s="106">
        <f t="shared" ca="1" si="20"/>
        <v>0</v>
      </c>
      <c r="I122" s="111" t="str">
        <f>+运营生产订单!$I$7</f>
        <v>3XL</v>
      </c>
      <c r="J122" s="70">
        <f ca="1">+SUMPRODUCT((运营生产订单!$A$9:$A$35=L122)*(运营生产订单!$C$7:$I$7=I122)*运营生产订单!$C$9:'运营生产订单'!$I$35)</f>
        <v>0</v>
      </c>
      <c r="K122" s="112" t="e">
        <f ca="1">VLOOKUP(D122,'（运营）数据源'!B:H,7,0)</f>
        <v>#N/A</v>
      </c>
      <c r="L122" s="67">
        <f t="shared" ref="L122:L131" ca="1" si="21">INDIRECT("运营生产订单!$A$"&amp;(INT((ROW()-4)/7)+9))</f>
        <v>0</v>
      </c>
    </row>
    <row r="123" spans="1:12" hidden="1">
      <c r="A123" s="99" t="str">
        <f ca="1">IF(J123&gt;0,运营生产订单!$H$3,"")</f>
        <v/>
      </c>
      <c r="B123" s="70" t="str">
        <f ca="1">+IF(J123&gt;0,运营生产订单!$C$4,"")</f>
        <v/>
      </c>
      <c r="C123" s="70" t="str">
        <f ca="1">+IF(J123&gt;0,MID(运营生产订单!$C$3,FIND("-",运营生产订单!$C$3)+1,20),"")</f>
        <v/>
      </c>
      <c r="D123" s="100" t="str">
        <f ca="1">+IF(J123&gt;0,VLOOKUP(C123&amp;H123&amp;I123,'（运营）数据源'!$A:$B,2,0),"")</f>
        <v/>
      </c>
      <c r="E123" s="100"/>
      <c r="F123" s="100" t="str">
        <f ca="1">+IF(J123&gt;0,VLOOKUP(D123,'（运营）数据源'!B:G,6,0),"")</f>
        <v/>
      </c>
      <c r="G123" s="70" t="str">
        <f ca="1">+IFERROR(VLOOKUP(D123,'（运营）数据源'!$B:$D,3,0),"")</f>
        <v/>
      </c>
      <c r="H123" s="106">
        <f t="shared" ca="1" si="20"/>
        <v>0</v>
      </c>
      <c r="I123" s="111" t="str">
        <f>+运营生产订单!$C$7</f>
        <v>XS</v>
      </c>
      <c r="J123" s="70">
        <f ca="1">+SUMPRODUCT((运营生产订单!$A$9:$A$35=L123)*(运营生产订单!$C$7:$I$7=I123)*运营生产订单!$C$9:'运营生产订单'!$I$35)</f>
        <v>0</v>
      </c>
      <c r="K123" s="112" t="e">
        <f ca="1">VLOOKUP(D123,'（运营）数据源'!B:H,7,0)</f>
        <v>#N/A</v>
      </c>
      <c r="L123" s="67">
        <f t="shared" ca="1" si="21"/>
        <v>0</v>
      </c>
    </row>
    <row r="124" spans="1:12" hidden="1">
      <c r="A124" s="99" t="str">
        <f ca="1">IF(J124&gt;0,运营生产订单!$H$3,"")</f>
        <v/>
      </c>
      <c r="B124" s="70" t="str">
        <f ca="1">+IF(J124&gt;0,运营生产订单!$C$4,"")</f>
        <v/>
      </c>
      <c r="C124" s="70" t="str">
        <f ca="1">+IF(J124&gt;0,MID(运营生产订单!$C$3,FIND("-",运营生产订单!$C$3)+1,20),"")</f>
        <v/>
      </c>
      <c r="D124" s="100" t="str">
        <f ca="1">+IF(J124&gt;0,VLOOKUP(C124&amp;H124&amp;I124,'（运营）数据源'!$A:$B,2,0),"")</f>
        <v/>
      </c>
      <c r="E124" s="100"/>
      <c r="F124" s="100" t="str">
        <f ca="1">+IF(J124&gt;0,VLOOKUP(D124,'（运营）数据源'!B:G,6,0),"")</f>
        <v/>
      </c>
      <c r="G124" s="70" t="str">
        <f ca="1">+IFERROR(VLOOKUP(D124,'（运营）数据源'!$B:$D,3,0),"")</f>
        <v/>
      </c>
      <c r="H124" s="106">
        <f t="shared" ca="1" si="20"/>
        <v>0</v>
      </c>
      <c r="I124" s="111" t="str">
        <f>+运营生产订单!$D$7</f>
        <v>S</v>
      </c>
      <c r="J124" s="70">
        <f ca="1">+SUMPRODUCT((运营生产订单!$A$9:$A$35=L124)*(运营生产订单!$C$7:$I$7=I124)*运营生产订单!$C$9:'运营生产订单'!$I$35)</f>
        <v>0</v>
      </c>
      <c r="K124" s="112" t="e">
        <f ca="1">VLOOKUP(D124,'（运营）数据源'!B:H,7,0)</f>
        <v>#N/A</v>
      </c>
      <c r="L124" s="67">
        <f t="shared" ca="1" si="21"/>
        <v>0</v>
      </c>
    </row>
    <row r="125" spans="1:12" hidden="1">
      <c r="A125" s="99" t="str">
        <f ca="1">IF(J125&gt;0,运营生产订单!$H$3,"")</f>
        <v/>
      </c>
      <c r="B125" s="70" t="str">
        <f ca="1">+IF(J125&gt;0,运营生产订单!$C$4,"")</f>
        <v/>
      </c>
      <c r="C125" s="70" t="str">
        <f ca="1">+IF(J125&gt;0,MID(运营生产订单!$C$3,FIND("-",运营生产订单!$C$3)+1,20),"")</f>
        <v/>
      </c>
      <c r="D125" s="100" t="str">
        <f ca="1">+IF(J125&gt;0,VLOOKUP(C125&amp;H125&amp;I125,'（运营）数据源'!$A:$B,2,0),"")</f>
        <v/>
      </c>
      <c r="E125" s="100"/>
      <c r="F125" s="100" t="str">
        <f ca="1">+IF(J125&gt;0,VLOOKUP(D125,'（运营）数据源'!B:G,6,0),"")</f>
        <v/>
      </c>
      <c r="G125" s="70" t="str">
        <f ca="1">+IFERROR(VLOOKUP(D125,'（运营）数据源'!$B:$D,3,0),"")</f>
        <v/>
      </c>
      <c r="H125" s="106">
        <f t="shared" ca="1" si="20"/>
        <v>0</v>
      </c>
      <c r="I125" s="111" t="str">
        <f>+运营生产订单!$E$7</f>
        <v>M</v>
      </c>
      <c r="J125" s="70">
        <f ca="1">+SUMPRODUCT((运营生产订单!$A$9:$A$35=L125)*(运营生产订单!$C$7:$I$7=I125)*运营生产订单!$C$9:'运营生产订单'!$I$35)</f>
        <v>0</v>
      </c>
      <c r="K125" s="112" t="e">
        <f ca="1">VLOOKUP(D125,'（运营）数据源'!B:H,7,0)</f>
        <v>#N/A</v>
      </c>
      <c r="L125" s="67">
        <f t="shared" ca="1" si="21"/>
        <v>0</v>
      </c>
    </row>
    <row r="126" spans="1:12" hidden="1">
      <c r="A126" s="99" t="str">
        <f ca="1">IF(J126&gt;0,运营生产订单!$H$3,"")</f>
        <v/>
      </c>
      <c r="B126" s="70" t="str">
        <f ca="1">+IF(J126&gt;0,运营生产订单!$C$4,"")</f>
        <v/>
      </c>
      <c r="C126" s="70" t="str">
        <f ca="1">+IF(J126&gt;0,MID(运营生产订单!$C$3,FIND("-",运营生产订单!$C$3)+1,20),"")</f>
        <v/>
      </c>
      <c r="D126" s="100" t="str">
        <f ca="1">+IF(J126&gt;0,VLOOKUP(C126&amp;H126&amp;I126,'（运营）数据源'!$A:$B,2,0),"")</f>
        <v/>
      </c>
      <c r="E126" s="100"/>
      <c r="F126" s="100" t="str">
        <f ca="1">+IF(J126&gt;0,VLOOKUP(D126,'（运营）数据源'!B:G,6,0),"")</f>
        <v/>
      </c>
      <c r="G126" s="70" t="str">
        <f ca="1">+IFERROR(VLOOKUP(D126,'（运营）数据源'!$B:$D,3,0),"")</f>
        <v/>
      </c>
      <c r="H126" s="106">
        <f t="shared" ref="H126:H135" ca="1" si="22">+IF(ISNUMBER(FIND(" ",INDIRECT("运营生产订单!$A$"&amp;(INT((ROW()-4)/7)+9)))),LEFT(INDIRECT("运营生产订单!$A$"&amp;(INT((ROW()-4)/7)+9)),FIND(" ",INDIRECT("运营生产订单!$A$"&amp;(INT((ROW()-4)/7)+9)),1)-1),INDIRECT("运营生产订单!$A$"&amp;(INT((ROW()-4)/7)+9)))</f>
        <v>0</v>
      </c>
      <c r="I126" s="111" t="str">
        <f>+运营生产订单!$F$7</f>
        <v>L</v>
      </c>
      <c r="J126" s="70">
        <f ca="1">+SUMPRODUCT((运营生产订单!$A$9:$A$35=L126)*(运营生产订单!$C$7:$I$7=I126)*运营生产订单!$C$9:'运营生产订单'!$I$35)</f>
        <v>0</v>
      </c>
      <c r="K126" s="112" t="e">
        <f ca="1">VLOOKUP(D126,'（运营）数据源'!B:H,7,0)</f>
        <v>#N/A</v>
      </c>
      <c r="L126" s="67">
        <f t="shared" ca="1" si="21"/>
        <v>0</v>
      </c>
    </row>
    <row r="127" spans="1:12" hidden="1">
      <c r="A127" s="99" t="str">
        <f ca="1">IF(J127&gt;0,运营生产订单!$H$3,"")</f>
        <v/>
      </c>
      <c r="B127" s="70" t="str">
        <f ca="1">+IF(J127&gt;0,运营生产订单!$C$4,"")</f>
        <v/>
      </c>
      <c r="C127" s="70" t="str">
        <f ca="1">+IF(J127&gt;0,MID(运营生产订单!$C$3,FIND("-",运营生产订单!$C$3)+1,20),"")</f>
        <v/>
      </c>
      <c r="D127" s="100" t="str">
        <f ca="1">+IF(J127&gt;0,VLOOKUP(C127&amp;H127&amp;I127,'（运营）数据源'!$A:$B,2,0),"")</f>
        <v/>
      </c>
      <c r="E127" s="100"/>
      <c r="F127" s="100" t="str">
        <f ca="1">+IF(J127&gt;0,VLOOKUP(D127,'（运营）数据源'!B:G,6,0),"")</f>
        <v/>
      </c>
      <c r="G127" s="70" t="str">
        <f ca="1">+IFERROR(VLOOKUP(D127,'（运营）数据源'!$B:$D,3,0),"")</f>
        <v/>
      </c>
      <c r="H127" s="106">
        <f t="shared" ca="1" si="22"/>
        <v>0</v>
      </c>
      <c r="I127" s="111" t="str">
        <f>+运营生产订单!$G$7</f>
        <v>XL</v>
      </c>
      <c r="J127" s="70">
        <f ca="1">+SUMPRODUCT((运营生产订单!$A$9:$A$35=L127)*(运营生产订单!$C$7:$I$7=I127)*运营生产订单!$C$9:'运营生产订单'!$I$35)</f>
        <v>0</v>
      </c>
      <c r="K127" s="112" t="e">
        <f ca="1">VLOOKUP(D127,'（运营）数据源'!B:H,7,0)</f>
        <v>#N/A</v>
      </c>
      <c r="L127" s="67">
        <f t="shared" ca="1" si="21"/>
        <v>0</v>
      </c>
    </row>
    <row r="128" spans="1:12" hidden="1">
      <c r="A128" s="99" t="str">
        <f ca="1">IF(J128&gt;0,运营生产订单!$H$3,"")</f>
        <v/>
      </c>
      <c r="B128" s="70" t="str">
        <f ca="1">+IF(J128&gt;0,运营生产订单!$C$4,"")</f>
        <v/>
      </c>
      <c r="C128" s="70" t="str">
        <f ca="1">+IF(J128&gt;0,MID(运营生产订单!$C$3,FIND("-",运营生产订单!$C$3)+1,20),"")</f>
        <v/>
      </c>
      <c r="D128" s="100" t="str">
        <f ca="1">+IF(J128&gt;0,VLOOKUP(C128&amp;H128&amp;I128,'（运营）数据源'!$A:$B,2,0),"")</f>
        <v/>
      </c>
      <c r="E128" s="100"/>
      <c r="F128" s="100" t="str">
        <f ca="1">+IF(J128&gt;0,VLOOKUP(D128,'（运营）数据源'!B:G,6,0),"")</f>
        <v/>
      </c>
      <c r="G128" s="70" t="str">
        <f ca="1">+IFERROR(VLOOKUP(D128,'（运营）数据源'!$B:$D,3,0),"")</f>
        <v/>
      </c>
      <c r="H128" s="106">
        <f t="shared" ca="1" si="22"/>
        <v>0</v>
      </c>
      <c r="I128" s="111" t="str">
        <f>+运营生产订单!$H$7</f>
        <v>2XL</v>
      </c>
      <c r="J128" s="70">
        <f ca="1">+SUMPRODUCT((运营生产订单!$A$9:$A$35=L128)*(运营生产订单!$C$7:$I$7=I128)*运营生产订单!$C$9:'运营生产订单'!$I$35)</f>
        <v>0</v>
      </c>
      <c r="K128" s="112" t="e">
        <f ca="1">VLOOKUP(D128,'（运营）数据源'!B:H,7,0)</f>
        <v>#N/A</v>
      </c>
      <c r="L128" s="67">
        <f t="shared" ca="1" si="21"/>
        <v>0</v>
      </c>
    </row>
    <row r="129" spans="1:12" hidden="1">
      <c r="A129" s="99" t="str">
        <f ca="1">IF(J129&gt;0,运营生产订单!$H$3,"")</f>
        <v/>
      </c>
      <c r="B129" s="70" t="str">
        <f ca="1">+IF(J129&gt;0,运营生产订单!$C$4,"")</f>
        <v/>
      </c>
      <c r="C129" s="70" t="str">
        <f ca="1">+IF(J129&gt;0,MID(运营生产订单!$C$3,FIND("-",运营生产订单!$C$3)+1,20),"")</f>
        <v/>
      </c>
      <c r="D129" s="100" t="str">
        <f ca="1">+IF(J129&gt;0,VLOOKUP(C129&amp;H129&amp;I129,'（运营）数据源'!$A:$B,2,0),"")</f>
        <v/>
      </c>
      <c r="E129" s="100"/>
      <c r="F129" s="100" t="str">
        <f ca="1">+IF(J129&gt;0,VLOOKUP(D129,'（运营）数据源'!B:G,6,0),"")</f>
        <v/>
      </c>
      <c r="G129" s="70" t="str">
        <f ca="1">+IFERROR(VLOOKUP(D129,'（运营）数据源'!$B:$D,3,0),"")</f>
        <v/>
      </c>
      <c r="H129" s="106">
        <f t="shared" ca="1" si="22"/>
        <v>0</v>
      </c>
      <c r="I129" s="111" t="str">
        <f>+运营生产订单!$I$7</f>
        <v>3XL</v>
      </c>
      <c r="J129" s="70">
        <f ca="1">+SUMPRODUCT((运营生产订单!$A$9:$A$35=L129)*(运营生产订单!$C$7:$I$7=I129)*运营生产订单!$C$9:'运营生产订单'!$I$35)</f>
        <v>0</v>
      </c>
      <c r="K129" s="112" t="e">
        <f ca="1">VLOOKUP(D129,'（运营）数据源'!B:H,7,0)</f>
        <v>#N/A</v>
      </c>
      <c r="L129" s="67">
        <f t="shared" ca="1" si="21"/>
        <v>0</v>
      </c>
    </row>
    <row r="130" spans="1:12" hidden="1">
      <c r="A130" s="99" t="str">
        <f ca="1">IF(J130&gt;0,运营生产订单!$H$3,"")</f>
        <v/>
      </c>
      <c r="B130" s="70" t="str">
        <f ca="1">+IF(J130&gt;0,运营生产订单!$C$4,"")</f>
        <v/>
      </c>
      <c r="C130" s="70" t="str">
        <f ca="1">+IF(J130&gt;0,MID(运营生产订单!$C$3,FIND("-",运营生产订单!$C$3)+1,20),"")</f>
        <v/>
      </c>
      <c r="D130" s="100" t="str">
        <f ca="1">+IF(J130&gt;0,VLOOKUP(C130&amp;H130&amp;I130,'（运营）数据源'!$A:$B,2,0),"")</f>
        <v/>
      </c>
      <c r="E130" s="100"/>
      <c r="F130" s="100" t="str">
        <f ca="1">+IF(J130&gt;0,VLOOKUP(D130,'（运营）数据源'!B:G,6,0),"")</f>
        <v/>
      </c>
      <c r="G130" s="70" t="str">
        <f ca="1">+IFERROR(VLOOKUP(D130,'（运营）数据源'!$B:$D,3,0),"")</f>
        <v/>
      </c>
      <c r="H130" s="106">
        <f t="shared" ca="1" si="22"/>
        <v>0</v>
      </c>
      <c r="I130" s="111" t="str">
        <f>+运营生产订单!$C$7</f>
        <v>XS</v>
      </c>
      <c r="J130" s="70">
        <f ca="1">+SUMPRODUCT((运营生产订单!$A$9:$A$35=L130)*(运营生产订单!$C$7:$I$7=I130)*运营生产订单!$C$9:'运营生产订单'!$I$35)</f>
        <v>0</v>
      </c>
      <c r="K130" s="112" t="e">
        <f ca="1">VLOOKUP(D130,'（运营）数据源'!B:H,7,0)</f>
        <v>#N/A</v>
      </c>
      <c r="L130" s="67">
        <f t="shared" ca="1" si="21"/>
        <v>0</v>
      </c>
    </row>
    <row r="131" spans="1:12" hidden="1">
      <c r="A131" s="99" t="str">
        <f ca="1">IF(J131&gt;0,运营生产订单!$H$3,"")</f>
        <v/>
      </c>
      <c r="B131" s="70" t="str">
        <f ca="1">+IF(J131&gt;0,运营生产订单!$C$4,"")</f>
        <v/>
      </c>
      <c r="C131" s="70" t="str">
        <f ca="1">+IF(J131&gt;0,MID(运营生产订单!$C$3,FIND("-",运营生产订单!$C$3)+1,20),"")</f>
        <v/>
      </c>
      <c r="D131" s="100" t="str">
        <f ca="1">+IF(J131&gt;0,VLOOKUP(C131&amp;H131&amp;I131,'（运营）数据源'!$A:$B,2,0),"")</f>
        <v/>
      </c>
      <c r="E131" s="100"/>
      <c r="F131" s="100" t="str">
        <f ca="1">+IF(J131&gt;0,VLOOKUP(D131,'（运营）数据源'!B:G,6,0),"")</f>
        <v/>
      </c>
      <c r="G131" s="70" t="str">
        <f ca="1">+IFERROR(VLOOKUP(D131,'（运营）数据源'!$B:$D,3,0),"")</f>
        <v/>
      </c>
      <c r="H131" s="106">
        <f t="shared" ca="1" si="22"/>
        <v>0</v>
      </c>
      <c r="I131" s="111" t="str">
        <f>+运营生产订单!$D$7</f>
        <v>S</v>
      </c>
      <c r="J131" s="70">
        <f ca="1">+SUMPRODUCT((运营生产订单!$A$9:$A$35=L131)*(运营生产订单!$C$7:$I$7=I131)*运营生产订单!$C$9:'运营生产订单'!$I$35)</f>
        <v>0</v>
      </c>
      <c r="K131" s="112" t="e">
        <f ca="1">VLOOKUP(D131,'（运营）数据源'!B:H,7,0)</f>
        <v>#N/A</v>
      </c>
      <c r="L131" s="67">
        <f t="shared" ca="1" si="21"/>
        <v>0</v>
      </c>
    </row>
    <row r="132" spans="1:12" hidden="1">
      <c r="A132" s="99" t="str">
        <f ca="1">IF(J132&gt;0,运营生产订单!$H$3,"")</f>
        <v/>
      </c>
      <c r="B132" s="70" t="str">
        <f ca="1">+IF(J132&gt;0,运营生产订单!$C$4,"")</f>
        <v/>
      </c>
      <c r="C132" s="70" t="str">
        <f ca="1">+IF(J132&gt;0,MID(运营生产订单!$C$3,FIND("-",运营生产订单!$C$3)+1,20),"")</f>
        <v/>
      </c>
      <c r="D132" s="100" t="str">
        <f ca="1">+IF(J132&gt;0,VLOOKUP(C132&amp;H132&amp;I132,'（运营）数据源'!$A:$B,2,0),"")</f>
        <v/>
      </c>
      <c r="E132" s="100"/>
      <c r="F132" s="100" t="str">
        <f ca="1">+IF(J132&gt;0,VLOOKUP(D132,'（运营）数据源'!B:G,6,0),"")</f>
        <v/>
      </c>
      <c r="G132" s="70" t="str">
        <f ca="1">+IFERROR(VLOOKUP(D132,'（运营）数据源'!$B:$D,3,0),"")</f>
        <v/>
      </c>
      <c r="H132" s="106">
        <f t="shared" ca="1" si="22"/>
        <v>0</v>
      </c>
      <c r="I132" s="111" t="str">
        <f>+运营生产订单!$E$7</f>
        <v>M</v>
      </c>
      <c r="J132" s="70">
        <f ca="1">+SUMPRODUCT((运营生产订单!$A$9:$A$35=L132)*(运营生产订单!$C$7:$I$7=I132)*运营生产订单!$C$9:'运营生产订单'!$I$35)</f>
        <v>0</v>
      </c>
      <c r="K132" s="112" t="e">
        <f ca="1">VLOOKUP(D132,'（运营）数据源'!B:H,7,0)</f>
        <v>#N/A</v>
      </c>
      <c r="L132" s="67">
        <f t="shared" ref="L132:L141" ca="1" si="23">INDIRECT("运营生产订单!$A$"&amp;(INT((ROW()-4)/7)+9))</f>
        <v>0</v>
      </c>
    </row>
    <row r="133" spans="1:12" hidden="1">
      <c r="A133" s="99" t="str">
        <f ca="1">IF(J133&gt;0,运营生产订单!$H$3,"")</f>
        <v/>
      </c>
      <c r="B133" s="70" t="str">
        <f ca="1">+IF(J133&gt;0,运营生产订单!$C$4,"")</f>
        <v/>
      </c>
      <c r="C133" s="70" t="str">
        <f ca="1">+IF(J133&gt;0,MID(运营生产订单!$C$3,FIND("-",运营生产订单!$C$3)+1,20),"")</f>
        <v/>
      </c>
      <c r="D133" s="100" t="str">
        <f ca="1">+IF(J133&gt;0,VLOOKUP(C133&amp;H133&amp;I133,'（运营）数据源'!$A:$B,2,0),"")</f>
        <v/>
      </c>
      <c r="E133" s="100"/>
      <c r="F133" s="100" t="str">
        <f ca="1">+IF(J133&gt;0,VLOOKUP(D133,'（运营）数据源'!B:G,6,0),"")</f>
        <v/>
      </c>
      <c r="G133" s="70" t="str">
        <f ca="1">+IFERROR(VLOOKUP(D133,'（运营）数据源'!$B:$D,3,0),"")</f>
        <v/>
      </c>
      <c r="H133" s="106">
        <f t="shared" ca="1" si="22"/>
        <v>0</v>
      </c>
      <c r="I133" s="111" t="str">
        <f>+运营生产订单!$F$7</f>
        <v>L</v>
      </c>
      <c r="J133" s="70">
        <f ca="1">+SUMPRODUCT((运营生产订单!$A$9:$A$35=L133)*(运营生产订单!$C$7:$I$7=I133)*运营生产订单!$C$9:'运营生产订单'!$I$35)</f>
        <v>0</v>
      </c>
      <c r="K133" s="112" t="e">
        <f ca="1">VLOOKUP(D133,'（运营）数据源'!B:H,7,0)</f>
        <v>#N/A</v>
      </c>
      <c r="L133" s="67">
        <f t="shared" ca="1" si="23"/>
        <v>0</v>
      </c>
    </row>
    <row r="134" spans="1:12" hidden="1">
      <c r="A134" s="99" t="str">
        <f ca="1">IF(J134&gt;0,运营生产订单!$H$3,"")</f>
        <v/>
      </c>
      <c r="B134" s="70" t="str">
        <f ca="1">+IF(J134&gt;0,运营生产订单!$C$4,"")</f>
        <v/>
      </c>
      <c r="C134" s="70" t="str">
        <f ca="1">+IF(J134&gt;0,MID(运营生产订单!$C$3,FIND("-",运营生产订单!$C$3)+1,20),"")</f>
        <v/>
      </c>
      <c r="D134" s="100" t="str">
        <f ca="1">+IF(J134&gt;0,VLOOKUP(C134&amp;H134&amp;I134,'（运营）数据源'!$A:$B,2,0),"")</f>
        <v/>
      </c>
      <c r="E134" s="100"/>
      <c r="F134" s="100" t="str">
        <f ca="1">+IF(J134&gt;0,VLOOKUP(D134,'（运营）数据源'!B:G,6,0),"")</f>
        <v/>
      </c>
      <c r="G134" s="70" t="str">
        <f ca="1">+IFERROR(VLOOKUP(D134,'（运营）数据源'!$B:$D,3,0),"")</f>
        <v/>
      </c>
      <c r="H134" s="106">
        <f t="shared" ca="1" si="22"/>
        <v>0</v>
      </c>
      <c r="I134" s="111" t="str">
        <f>+运营生产订单!$G$7</f>
        <v>XL</v>
      </c>
      <c r="J134" s="70">
        <f ca="1">+SUMPRODUCT((运营生产订单!$A$9:$A$35=L134)*(运营生产订单!$C$7:$I$7=I134)*运营生产订单!$C$9:'运营生产订单'!$I$35)</f>
        <v>0</v>
      </c>
      <c r="K134" s="112" t="e">
        <f ca="1">VLOOKUP(D134,'（运营）数据源'!B:H,7,0)</f>
        <v>#N/A</v>
      </c>
      <c r="L134" s="67">
        <f t="shared" ca="1" si="23"/>
        <v>0</v>
      </c>
    </row>
    <row r="135" spans="1:12" hidden="1">
      <c r="A135" s="99" t="str">
        <f ca="1">IF(J135&gt;0,运营生产订单!$H$3,"")</f>
        <v/>
      </c>
      <c r="B135" s="70" t="str">
        <f ca="1">+IF(J135&gt;0,运营生产订单!$C$4,"")</f>
        <v/>
      </c>
      <c r="C135" s="70" t="str">
        <f ca="1">+IF(J135&gt;0,MID(运营生产订单!$C$3,FIND("-",运营生产订单!$C$3)+1,20),"")</f>
        <v/>
      </c>
      <c r="D135" s="100" t="str">
        <f ca="1">+IF(J135&gt;0,VLOOKUP(C135&amp;H135&amp;I135,'（运营）数据源'!$A:$B,2,0),"")</f>
        <v/>
      </c>
      <c r="E135" s="100"/>
      <c r="F135" s="100" t="str">
        <f ca="1">+IF(J135&gt;0,VLOOKUP(D135,'（运营）数据源'!B:G,6,0),"")</f>
        <v/>
      </c>
      <c r="G135" s="70" t="str">
        <f ca="1">+IFERROR(VLOOKUP(D135,'（运营）数据源'!$B:$D,3,0),"")</f>
        <v/>
      </c>
      <c r="H135" s="106">
        <f t="shared" ca="1" si="22"/>
        <v>0</v>
      </c>
      <c r="I135" s="111" t="str">
        <f>+运营生产订单!$H$7</f>
        <v>2XL</v>
      </c>
      <c r="J135" s="70">
        <f ca="1">+SUMPRODUCT((运营生产订单!$A$9:$A$35=L135)*(运营生产订单!$C$7:$I$7=I135)*运营生产订单!$C$9:'运营生产订单'!$I$35)</f>
        <v>0</v>
      </c>
      <c r="K135" s="112" t="e">
        <f ca="1">VLOOKUP(D135,'（运营）数据源'!B:H,7,0)</f>
        <v>#N/A</v>
      </c>
      <c r="L135" s="67">
        <f t="shared" ca="1" si="23"/>
        <v>0</v>
      </c>
    </row>
    <row r="136" spans="1:12" hidden="1">
      <c r="A136" s="99" t="str">
        <f ca="1">IF(J136&gt;0,运营生产订单!$H$3,"")</f>
        <v/>
      </c>
      <c r="B136" s="70" t="str">
        <f ca="1">+IF(J136&gt;0,运营生产订单!$C$4,"")</f>
        <v/>
      </c>
      <c r="C136" s="70" t="str">
        <f ca="1">+IF(J136&gt;0,MID(运营生产订单!$C$3,FIND("-",运营生产订单!$C$3)+1,20),"")</f>
        <v/>
      </c>
      <c r="D136" s="100" t="str">
        <f ca="1">+IF(J136&gt;0,VLOOKUP(C136&amp;H136&amp;I136,'（运营）数据源'!$A:$B,2,0),"")</f>
        <v/>
      </c>
      <c r="E136" s="100"/>
      <c r="F136" s="100" t="str">
        <f ca="1">+IF(J136&gt;0,VLOOKUP(D136,'（运营）数据源'!B:G,6,0),"")</f>
        <v/>
      </c>
      <c r="G136" s="70" t="str">
        <f ca="1">+IFERROR(VLOOKUP(D136,'（运营）数据源'!$B:$D,3,0),"")</f>
        <v/>
      </c>
      <c r="H136" s="106">
        <f t="shared" ref="H136:H145" ca="1" si="24">+IF(ISNUMBER(FIND(" ",INDIRECT("运营生产订单!$A$"&amp;(INT((ROW()-4)/7)+9)))),LEFT(INDIRECT("运营生产订单!$A$"&amp;(INT((ROW()-4)/7)+9)),FIND(" ",INDIRECT("运营生产订单!$A$"&amp;(INT((ROW()-4)/7)+9)),1)-1),INDIRECT("运营生产订单!$A$"&amp;(INT((ROW()-4)/7)+9)))</f>
        <v>0</v>
      </c>
      <c r="I136" s="111" t="str">
        <f>+运营生产订单!$I$7</f>
        <v>3XL</v>
      </c>
      <c r="J136" s="70">
        <f ca="1">+SUMPRODUCT((运营生产订单!$A$9:$A$35=L136)*(运营生产订单!$C$7:$I$7=I136)*运营生产订单!$C$9:'运营生产订单'!$I$35)</f>
        <v>0</v>
      </c>
      <c r="K136" s="112" t="e">
        <f ca="1">VLOOKUP(D136,'（运营）数据源'!B:H,7,0)</f>
        <v>#N/A</v>
      </c>
      <c r="L136" s="67">
        <f t="shared" ca="1" si="23"/>
        <v>0</v>
      </c>
    </row>
    <row r="137" spans="1:12" hidden="1">
      <c r="A137" s="99" t="str">
        <f ca="1">IF(J137&gt;0,运营生产订单!$H$3,"")</f>
        <v/>
      </c>
      <c r="B137" s="70" t="str">
        <f ca="1">+IF(J137&gt;0,运营生产订单!$C$4,"")</f>
        <v/>
      </c>
      <c r="C137" s="70" t="str">
        <f ca="1">+IF(J137&gt;0,MID(运营生产订单!$C$3,FIND("-",运营生产订单!$C$3)+1,20),"")</f>
        <v/>
      </c>
      <c r="D137" s="100" t="str">
        <f ca="1">+IF(J137&gt;0,VLOOKUP(C137&amp;H137&amp;I137,'（运营）数据源'!$A:$B,2,0),"")</f>
        <v/>
      </c>
      <c r="E137" s="100"/>
      <c r="F137" s="100" t="str">
        <f ca="1">+IF(J137&gt;0,VLOOKUP(D137,'（运营）数据源'!B:G,6,0),"")</f>
        <v/>
      </c>
      <c r="G137" s="70" t="str">
        <f ca="1">+IFERROR(VLOOKUP(D137,'（运营）数据源'!$B:$D,3,0),"")</f>
        <v/>
      </c>
      <c r="H137" s="106">
        <f t="shared" ca="1" si="24"/>
        <v>0</v>
      </c>
      <c r="I137" s="111" t="str">
        <f>+运营生产订单!$C$7</f>
        <v>XS</v>
      </c>
      <c r="J137" s="70">
        <f ca="1">+SUMPRODUCT((运营生产订单!$A$9:$A$35=L137)*(运营生产订单!$C$7:$I$7=I137)*运营生产订单!$C$9:'运营生产订单'!$I$35)</f>
        <v>0</v>
      </c>
      <c r="K137" s="112" t="e">
        <f ca="1">VLOOKUP(D137,'（运营）数据源'!B:H,7,0)</f>
        <v>#N/A</v>
      </c>
      <c r="L137" s="67">
        <f t="shared" ca="1" si="23"/>
        <v>0</v>
      </c>
    </row>
    <row r="138" spans="1:12" hidden="1">
      <c r="A138" s="99" t="str">
        <f ca="1">IF(J138&gt;0,运营生产订单!$H$3,"")</f>
        <v/>
      </c>
      <c r="B138" s="70" t="str">
        <f ca="1">+IF(J138&gt;0,运营生产订单!$C$4,"")</f>
        <v/>
      </c>
      <c r="C138" s="70" t="str">
        <f ca="1">+IF(J138&gt;0,MID(运营生产订单!$C$3,FIND("-",运营生产订单!$C$3)+1,20),"")</f>
        <v/>
      </c>
      <c r="D138" s="100" t="str">
        <f ca="1">+IF(J138&gt;0,VLOOKUP(C138&amp;H138&amp;I138,'（运营）数据源'!$A:$B,2,0),"")</f>
        <v/>
      </c>
      <c r="E138" s="100"/>
      <c r="F138" s="100" t="str">
        <f ca="1">+IF(J138&gt;0,VLOOKUP(D138,'（运营）数据源'!B:G,6,0),"")</f>
        <v/>
      </c>
      <c r="G138" s="70" t="str">
        <f ca="1">+IFERROR(VLOOKUP(D138,'（运营）数据源'!$B:$D,3,0),"")</f>
        <v/>
      </c>
      <c r="H138" s="106">
        <f t="shared" ca="1" si="24"/>
        <v>0</v>
      </c>
      <c r="I138" s="111" t="str">
        <f>+运营生产订单!$D$7</f>
        <v>S</v>
      </c>
      <c r="J138" s="70">
        <f ca="1">+SUMPRODUCT((运营生产订单!$A$9:$A$35=L138)*(运营生产订单!$C$7:$I$7=I138)*运营生产订单!$C$9:'运营生产订单'!$I$35)</f>
        <v>0</v>
      </c>
      <c r="K138" s="112" t="e">
        <f ca="1">VLOOKUP(D138,'（运营）数据源'!B:H,7,0)</f>
        <v>#N/A</v>
      </c>
      <c r="L138" s="67">
        <f t="shared" ca="1" si="23"/>
        <v>0</v>
      </c>
    </row>
    <row r="139" spans="1:12" hidden="1">
      <c r="A139" s="99" t="str">
        <f ca="1">IF(J139&gt;0,运营生产订单!$H$3,"")</f>
        <v/>
      </c>
      <c r="B139" s="70" t="str">
        <f ca="1">+IF(J139&gt;0,运营生产订单!$C$4,"")</f>
        <v/>
      </c>
      <c r="C139" s="70" t="str">
        <f ca="1">+IF(J139&gt;0,MID(运营生产订单!$C$3,FIND("-",运营生产订单!$C$3)+1,20),"")</f>
        <v/>
      </c>
      <c r="D139" s="100" t="str">
        <f ca="1">+IF(J139&gt;0,VLOOKUP(C139&amp;H139&amp;I139,'（运营）数据源'!$A:$B,2,0),"")</f>
        <v/>
      </c>
      <c r="E139" s="100"/>
      <c r="F139" s="100" t="str">
        <f ca="1">+IF(J139&gt;0,VLOOKUP(D139,'（运营）数据源'!B:G,6,0),"")</f>
        <v/>
      </c>
      <c r="G139" s="70" t="str">
        <f ca="1">+IFERROR(VLOOKUP(D139,'（运营）数据源'!$B:$D,3,0),"")</f>
        <v/>
      </c>
      <c r="H139" s="106">
        <f t="shared" ca="1" si="24"/>
        <v>0</v>
      </c>
      <c r="I139" s="111" t="str">
        <f>+运营生产订单!$E$7</f>
        <v>M</v>
      </c>
      <c r="J139" s="70">
        <f ca="1">+SUMPRODUCT((运营生产订单!$A$9:$A$35=L139)*(运营生产订单!$C$7:$I$7=I139)*运营生产订单!$C$9:'运营生产订单'!$I$35)</f>
        <v>0</v>
      </c>
      <c r="K139" s="112" t="e">
        <f ca="1">VLOOKUP(D139,'（运营）数据源'!B:H,7,0)</f>
        <v>#N/A</v>
      </c>
      <c r="L139" s="67">
        <f t="shared" ca="1" si="23"/>
        <v>0</v>
      </c>
    </row>
    <row r="140" spans="1:12" hidden="1">
      <c r="A140" s="99" t="str">
        <f ca="1">IF(J140&gt;0,运营生产订单!$H$3,"")</f>
        <v/>
      </c>
      <c r="B140" s="70" t="str">
        <f ca="1">+IF(J140&gt;0,运营生产订单!$C$4,"")</f>
        <v/>
      </c>
      <c r="C140" s="70" t="str">
        <f ca="1">+IF(J140&gt;0,MID(运营生产订单!$C$3,FIND("-",运营生产订单!$C$3)+1,20),"")</f>
        <v/>
      </c>
      <c r="D140" s="100" t="str">
        <f ca="1">+IF(J140&gt;0,VLOOKUP(C140&amp;H140&amp;I140,'（运营）数据源'!$A:$B,2,0),"")</f>
        <v/>
      </c>
      <c r="E140" s="100"/>
      <c r="F140" s="100" t="str">
        <f ca="1">+IF(J140&gt;0,VLOOKUP(D140,'（运营）数据源'!B:G,6,0),"")</f>
        <v/>
      </c>
      <c r="G140" s="70" t="str">
        <f ca="1">+IFERROR(VLOOKUP(D140,'（运营）数据源'!$B:$D,3,0),"")</f>
        <v/>
      </c>
      <c r="H140" s="106">
        <f t="shared" ca="1" si="24"/>
        <v>0</v>
      </c>
      <c r="I140" s="111" t="str">
        <f>+运营生产订单!$F$7</f>
        <v>L</v>
      </c>
      <c r="J140" s="70">
        <f ca="1">+SUMPRODUCT((运营生产订单!$A$9:$A$35=L140)*(运营生产订单!$C$7:$I$7=I140)*运营生产订单!$C$9:'运营生产订单'!$I$35)</f>
        <v>0</v>
      </c>
      <c r="K140" s="112" t="e">
        <f ca="1">VLOOKUP(D140,'（运营）数据源'!B:H,7,0)</f>
        <v>#N/A</v>
      </c>
      <c r="L140" s="67">
        <f t="shared" ca="1" si="23"/>
        <v>0</v>
      </c>
    </row>
    <row r="141" spans="1:12" hidden="1">
      <c r="A141" s="99" t="str">
        <f ca="1">IF(J141&gt;0,运营生产订单!$H$3,"")</f>
        <v/>
      </c>
      <c r="B141" s="70" t="str">
        <f ca="1">+IF(J141&gt;0,运营生产订单!$C$4,"")</f>
        <v/>
      </c>
      <c r="C141" s="70" t="str">
        <f ca="1">+IF(J141&gt;0,MID(运营生产订单!$C$3,FIND("-",运营生产订单!$C$3)+1,20),"")</f>
        <v/>
      </c>
      <c r="D141" s="100" t="str">
        <f ca="1">+IF(J141&gt;0,VLOOKUP(C141&amp;H141&amp;I141,'（运营）数据源'!$A:$B,2,0),"")</f>
        <v/>
      </c>
      <c r="E141" s="100"/>
      <c r="F141" s="100" t="str">
        <f ca="1">+IF(J141&gt;0,VLOOKUP(D141,'（运营）数据源'!B:G,6,0),"")</f>
        <v/>
      </c>
      <c r="G141" s="70" t="str">
        <f ca="1">+IFERROR(VLOOKUP(D141,'（运营）数据源'!$B:$D,3,0),"")</f>
        <v/>
      </c>
      <c r="H141" s="106">
        <f t="shared" ca="1" si="24"/>
        <v>0</v>
      </c>
      <c r="I141" s="111" t="str">
        <f>+运营生产订单!$G$7</f>
        <v>XL</v>
      </c>
      <c r="J141" s="70">
        <f ca="1">+SUMPRODUCT((运营生产订单!$A$9:$A$35=L141)*(运营生产订单!$C$7:$I$7=I141)*运营生产订单!$C$9:'运营生产订单'!$I$35)</f>
        <v>0</v>
      </c>
      <c r="K141" s="112" t="e">
        <f ca="1">VLOOKUP(D141,'（运营）数据源'!B:H,7,0)</f>
        <v>#N/A</v>
      </c>
      <c r="L141" s="67">
        <f t="shared" ca="1" si="23"/>
        <v>0</v>
      </c>
    </row>
    <row r="142" spans="1:12" hidden="1">
      <c r="A142" s="99" t="str">
        <f ca="1">IF(J142&gt;0,运营生产订单!$H$3,"")</f>
        <v/>
      </c>
      <c r="B142" s="70" t="str">
        <f ca="1">+IF(J142&gt;0,运营生产订单!$C$4,"")</f>
        <v/>
      </c>
      <c r="C142" s="70" t="str">
        <f ca="1">+IF(J142&gt;0,MID(运营生产订单!$C$3,FIND("-",运营生产订单!$C$3)+1,20),"")</f>
        <v/>
      </c>
      <c r="D142" s="100" t="str">
        <f ca="1">+IF(J142&gt;0,VLOOKUP(C142&amp;H142&amp;I142,'（运营）数据源'!$A:$B,2,0),"")</f>
        <v/>
      </c>
      <c r="E142" s="100"/>
      <c r="F142" s="100" t="str">
        <f ca="1">+IF(J142&gt;0,VLOOKUP(D142,'（运营）数据源'!B:G,6,0),"")</f>
        <v/>
      </c>
      <c r="G142" s="70" t="str">
        <f ca="1">+IFERROR(VLOOKUP(D142,'（运营）数据源'!$B:$D,3,0),"")</f>
        <v/>
      </c>
      <c r="H142" s="106">
        <f t="shared" ca="1" si="24"/>
        <v>0</v>
      </c>
      <c r="I142" s="111" t="str">
        <f>+运营生产订单!$H$7</f>
        <v>2XL</v>
      </c>
      <c r="J142" s="70">
        <f ca="1">+SUMPRODUCT((运营生产订单!$A$9:$A$35=L142)*(运营生产订单!$C$7:$I$7=I142)*运营生产订单!$C$9:'运营生产订单'!$I$35)</f>
        <v>0</v>
      </c>
      <c r="K142" s="112" t="e">
        <f ca="1">VLOOKUP(D142,'（运营）数据源'!B:H,7,0)</f>
        <v>#N/A</v>
      </c>
      <c r="L142" s="67">
        <f t="shared" ref="L142:L151" ca="1" si="25">INDIRECT("运营生产订单!$A$"&amp;(INT((ROW()-4)/7)+9))</f>
        <v>0</v>
      </c>
    </row>
    <row r="143" spans="1:12" hidden="1">
      <c r="A143" s="99" t="str">
        <f ca="1">IF(J143&gt;0,运营生产订单!$H$3,"")</f>
        <v/>
      </c>
      <c r="B143" s="70" t="str">
        <f ca="1">+IF(J143&gt;0,运营生产订单!$C$4,"")</f>
        <v/>
      </c>
      <c r="C143" s="70" t="str">
        <f ca="1">+IF(J143&gt;0,MID(运营生产订单!$C$3,FIND("-",运营生产订单!$C$3)+1,20),"")</f>
        <v/>
      </c>
      <c r="D143" s="100" t="str">
        <f ca="1">+IF(J143&gt;0,VLOOKUP(C143&amp;H143&amp;I143,'（运营）数据源'!$A:$B,2,0),"")</f>
        <v/>
      </c>
      <c r="E143" s="100"/>
      <c r="F143" s="100" t="str">
        <f ca="1">+IF(J143&gt;0,VLOOKUP(D143,'（运营）数据源'!B:G,6,0),"")</f>
        <v/>
      </c>
      <c r="G143" s="70" t="str">
        <f ca="1">+IFERROR(VLOOKUP(D143,'（运营）数据源'!$B:$D,3,0),"")</f>
        <v/>
      </c>
      <c r="H143" s="106">
        <f t="shared" ca="1" si="24"/>
        <v>0</v>
      </c>
      <c r="I143" s="111" t="str">
        <f>+运营生产订单!$I$7</f>
        <v>3XL</v>
      </c>
      <c r="J143" s="70">
        <f ca="1">+SUMPRODUCT((运营生产订单!$A$9:$A$35=L143)*(运营生产订单!$C$7:$I$7=I143)*运营生产订单!$C$9:'运营生产订单'!$I$35)</f>
        <v>0</v>
      </c>
      <c r="K143" s="112" t="e">
        <f ca="1">VLOOKUP(D143,'（运营）数据源'!B:H,7,0)</f>
        <v>#N/A</v>
      </c>
      <c r="L143" s="67">
        <f t="shared" ca="1" si="25"/>
        <v>0</v>
      </c>
    </row>
    <row r="144" spans="1:12" hidden="1">
      <c r="A144" s="99" t="str">
        <f ca="1">IF(J144&gt;0,运营生产订单!$H$3,"")</f>
        <v/>
      </c>
      <c r="B144" s="70" t="str">
        <f ca="1">+IF(J144&gt;0,运营生产订单!$C$4,"")</f>
        <v/>
      </c>
      <c r="C144" s="70" t="str">
        <f ca="1">+IF(J144&gt;0,MID(运营生产订单!$C$3,FIND("-",运营生产订单!$C$3)+1,20),"")</f>
        <v/>
      </c>
      <c r="D144" s="100" t="str">
        <f ca="1">+IF(J144&gt;0,VLOOKUP(C144&amp;H144&amp;I144,'（运营）数据源'!$A:$B,2,0),"")</f>
        <v/>
      </c>
      <c r="E144" s="100"/>
      <c r="F144" s="100" t="str">
        <f ca="1">+IF(J144&gt;0,VLOOKUP(D144,'（运营）数据源'!B:G,6,0),"")</f>
        <v/>
      </c>
      <c r="G144" s="70" t="str">
        <f ca="1">+IFERROR(VLOOKUP(D144,'（运营）数据源'!$B:$D,3,0),"")</f>
        <v/>
      </c>
      <c r="H144" s="106">
        <f t="shared" ca="1" si="24"/>
        <v>0</v>
      </c>
      <c r="I144" s="111" t="str">
        <f>+运营生产订单!$C$7</f>
        <v>XS</v>
      </c>
      <c r="J144" s="70">
        <f ca="1">+SUMPRODUCT((运营生产订单!$A$9:$A$35=L144)*(运营生产订单!$C$7:$I$7=I144)*运营生产订单!$C$9:'运营生产订单'!$I$35)</f>
        <v>0</v>
      </c>
      <c r="K144" s="112" t="e">
        <f ca="1">VLOOKUP(D144,'（运营）数据源'!B:H,7,0)</f>
        <v>#N/A</v>
      </c>
      <c r="L144" s="67">
        <f t="shared" ca="1" si="25"/>
        <v>0</v>
      </c>
    </row>
    <row r="145" spans="1:12" hidden="1">
      <c r="A145" s="99" t="str">
        <f ca="1">IF(J145&gt;0,运营生产订单!$H$3,"")</f>
        <v/>
      </c>
      <c r="B145" s="70" t="str">
        <f ca="1">+IF(J145&gt;0,运营生产订单!$C$4,"")</f>
        <v/>
      </c>
      <c r="C145" s="70" t="str">
        <f ca="1">+IF(J145&gt;0,MID(运营生产订单!$C$3,FIND("-",运营生产订单!$C$3)+1,20),"")</f>
        <v/>
      </c>
      <c r="D145" s="100" t="str">
        <f ca="1">+IF(J145&gt;0,VLOOKUP(C145&amp;H145&amp;I145,'（运营）数据源'!$A:$B,2,0),"")</f>
        <v/>
      </c>
      <c r="E145" s="100"/>
      <c r="F145" s="100" t="str">
        <f ca="1">+IF(J145&gt;0,VLOOKUP(D145,'（运营）数据源'!B:G,6,0),"")</f>
        <v/>
      </c>
      <c r="G145" s="70" t="str">
        <f ca="1">+IFERROR(VLOOKUP(D145,'（运营）数据源'!$B:$D,3,0),"")</f>
        <v/>
      </c>
      <c r="H145" s="106">
        <f t="shared" ca="1" si="24"/>
        <v>0</v>
      </c>
      <c r="I145" s="111" t="str">
        <f>+运营生产订单!$D$7</f>
        <v>S</v>
      </c>
      <c r="J145" s="70">
        <f ca="1">+SUMPRODUCT((运营生产订单!$A$9:$A$35=L145)*(运营生产订单!$C$7:$I$7=I145)*运营生产订单!$C$9:'运营生产订单'!$I$35)</f>
        <v>0</v>
      </c>
      <c r="K145" s="112" t="e">
        <f ca="1">VLOOKUP(D145,'（运营）数据源'!B:H,7,0)</f>
        <v>#N/A</v>
      </c>
      <c r="L145" s="67">
        <f t="shared" ca="1" si="25"/>
        <v>0</v>
      </c>
    </row>
    <row r="146" spans="1:12" hidden="1">
      <c r="A146" s="99" t="str">
        <f ca="1">IF(J146&gt;0,运营生产订单!$H$3,"")</f>
        <v/>
      </c>
      <c r="B146" s="70" t="str">
        <f ca="1">+IF(J146&gt;0,运营生产订单!$C$4,"")</f>
        <v/>
      </c>
      <c r="C146" s="70" t="str">
        <f ca="1">+IF(J146&gt;0,MID(运营生产订单!$C$3,FIND("-",运营生产订单!$C$3)+1,20),"")</f>
        <v/>
      </c>
      <c r="D146" s="100" t="str">
        <f ca="1">+IF(J146&gt;0,VLOOKUP(C146&amp;H146&amp;I146,'（运营）数据源'!$A:$B,2,0),"")</f>
        <v/>
      </c>
      <c r="E146" s="100"/>
      <c r="F146" s="100" t="str">
        <f ca="1">+IF(J146&gt;0,VLOOKUP(D146,'（运营）数据源'!B:G,6,0),"")</f>
        <v/>
      </c>
      <c r="G146" s="70" t="str">
        <f ca="1">+IFERROR(VLOOKUP(D146,'（运营）数据源'!$B:$D,3,0),"")</f>
        <v/>
      </c>
      <c r="H146" s="106">
        <f t="shared" ref="H146:H155" ca="1" si="26">+IF(ISNUMBER(FIND(" ",INDIRECT("运营生产订单!$A$"&amp;(INT((ROW()-4)/7)+9)))),LEFT(INDIRECT("运营生产订单!$A$"&amp;(INT((ROW()-4)/7)+9)),FIND(" ",INDIRECT("运营生产订单!$A$"&amp;(INT((ROW()-4)/7)+9)),1)-1),INDIRECT("运营生产订单!$A$"&amp;(INT((ROW()-4)/7)+9)))</f>
        <v>0</v>
      </c>
      <c r="I146" s="111" t="str">
        <f>+运营生产订单!$E$7</f>
        <v>M</v>
      </c>
      <c r="J146" s="70">
        <f ca="1">+SUMPRODUCT((运营生产订单!$A$9:$A$35=L146)*(运营生产订单!$C$7:$I$7=I146)*运营生产订单!$C$9:'运营生产订单'!$I$35)</f>
        <v>0</v>
      </c>
      <c r="K146" s="112" t="e">
        <f ca="1">VLOOKUP(D146,'（运营）数据源'!B:H,7,0)</f>
        <v>#N/A</v>
      </c>
      <c r="L146" s="67">
        <f t="shared" ca="1" si="25"/>
        <v>0</v>
      </c>
    </row>
    <row r="147" spans="1:12" hidden="1">
      <c r="A147" s="99" t="str">
        <f ca="1">IF(J147&gt;0,运营生产订单!$H$3,"")</f>
        <v/>
      </c>
      <c r="B147" s="70" t="str">
        <f ca="1">+IF(J147&gt;0,运营生产订单!$C$4,"")</f>
        <v/>
      </c>
      <c r="C147" s="70" t="str">
        <f ca="1">+IF(J147&gt;0,MID(运营生产订单!$C$3,FIND("-",运营生产订单!$C$3)+1,20),"")</f>
        <v/>
      </c>
      <c r="D147" s="100" t="str">
        <f ca="1">+IF(J147&gt;0,VLOOKUP(C147&amp;H147&amp;I147,'（运营）数据源'!$A:$B,2,0),"")</f>
        <v/>
      </c>
      <c r="E147" s="100"/>
      <c r="F147" s="100" t="str">
        <f ca="1">+IF(J147&gt;0,VLOOKUP(D147,'（运营）数据源'!B:G,6,0),"")</f>
        <v/>
      </c>
      <c r="G147" s="70" t="str">
        <f ca="1">+IFERROR(VLOOKUP(D147,'（运营）数据源'!$B:$D,3,0),"")</f>
        <v/>
      </c>
      <c r="H147" s="106">
        <f t="shared" ca="1" si="26"/>
        <v>0</v>
      </c>
      <c r="I147" s="111" t="str">
        <f>+运营生产订单!$F$7</f>
        <v>L</v>
      </c>
      <c r="J147" s="70">
        <f ca="1">+SUMPRODUCT((运营生产订单!$A$9:$A$35=L147)*(运营生产订单!$C$7:$I$7=I147)*运营生产订单!$C$9:'运营生产订单'!$I$35)</f>
        <v>0</v>
      </c>
      <c r="K147" s="112" t="e">
        <f ca="1">VLOOKUP(D147,'（运营）数据源'!B:H,7,0)</f>
        <v>#N/A</v>
      </c>
      <c r="L147" s="67">
        <f t="shared" ca="1" si="25"/>
        <v>0</v>
      </c>
    </row>
    <row r="148" spans="1:12" hidden="1">
      <c r="A148" s="99" t="str">
        <f ca="1">IF(J148&gt;0,运营生产订单!$H$3,"")</f>
        <v/>
      </c>
      <c r="B148" s="70" t="str">
        <f ca="1">+IF(J148&gt;0,运营生产订单!$C$4,"")</f>
        <v/>
      </c>
      <c r="C148" s="70" t="str">
        <f ca="1">+IF(J148&gt;0,MID(运营生产订单!$C$3,FIND("-",运营生产订单!$C$3)+1,20),"")</f>
        <v/>
      </c>
      <c r="D148" s="100" t="str">
        <f ca="1">+IF(J148&gt;0,VLOOKUP(C148&amp;H148&amp;I148,'（运营）数据源'!$A:$B,2,0),"")</f>
        <v/>
      </c>
      <c r="E148" s="100"/>
      <c r="F148" s="100" t="str">
        <f ca="1">+IF(J148&gt;0,VLOOKUP(D148,'（运营）数据源'!B:G,6,0),"")</f>
        <v/>
      </c>
      <c r="G148" s="70" t="str">
        <f ca="1">+IFERROR(VLOOKUP(D148,'（运营）数据源'!$B:$D,3,0),"")</f>
        <v/>
      </c>
      <c r="H148" s="106">
        <f t="shared" ca="1" si="26"/>
        <v>0</v>
      </c>
      <c r="I148" s="111" t="str">
        <f>+运营生产订单!$G$7</f>
        <v>XL</v>
      </c>
      <c r="J148" s="70">
        <f ca="1">+SUMPRODUCT((运营生产订单!$A$9:$A$35=L148)*(运营生产订单!$C$7:$I$7=I148)*运营生产订单!$C$9:'运营生产订单'!$I$35)</f>
        <v>0</v>
      </c>
      <c r="K148" s="112" t="e">
        <f ca="1">VLOOKUP(D148,'（运营）数据源'!B:H,7,0)</f>
        <v>#N/A</v>
      </c>
      <c r="L148" s="67">
        <f t="shared" ca="1" si="25"/>
        <v>0</v>
      </c>
    </row>
    <row r="149" spans="1:12" hidden="1">
      <c r="A149" s="99" t="str">
        <f ca="1">IF(J149&gt;0,运营生产订单!$H$3,"")</f>
        <v/>
      </c>
      <c r="B149" s="70" t="str">
        <f ca="1">+IF(J149&gt;0,运营生产订单!$C$4,"")</f>
        <v/>
      </c>
      <c r="C149" s="70" t="str">
        <f ca="1">+IF(J149&gt;0,MID(运营生产订单!$C$3,FIND("-",运营生产订单!$C$3)+1,20),"")</f>
        <v/>
      </c>
      <c r="D149" s="100" t="str">
        <f ca="1">+IF(J149&gt;0,VLOOKUP(C149&amp;H149&amp;I149,'（运营）数据源'!$A:$B,2,0),"")</f>
        <v/>
      </c>
      <c r="E149" s="100"/>
      <c r="F149" s="100" t="str">
        <f ca="1">+IF(J149&gt;0,VLOOKUP(D149,'（运营）数据源'!B:G,6,0),"")</f>
        <v/>
      </c>
      <c r="G149" s="70" t="str">
        <f ca="1">+IFERROR(VLOOKUP(D149,'（运营）数据源'!$B:$D,3,0),"")</f>
        <v/>
      </c>
      <c r="H149" s="106">
        <f t="shared" ca="1" si="26"/>
        <v>0</v>
      </c>
      <c r="I149" s="111" t="str">
        <f>+运营生产订单!$H$7</f>
        <v>2XL</v>
      </c>
      <c r="J149" s="70">
        <f ca="1">+SUMPRODUCT((运营生产订单!$A$9:$A$35=L149)*(运营生产订单!$C$7:$I$7=I149)*运营生产订单!$C$9:'运营生产订单'!$I$35)</f>
        <v>0</v>
      </c>
      <c r="K149" s="112" t="e">
        <f ca="1">VLOOKUP(D149,'（运营）数据源'!B:H,7,0)</f>
        <v>#N/A</v>
      </c>
      <c r="L149" s="67">
        <f t="shared" ca="1" si="25"/>
        <v>0</v>
      </c>
    </row>
    <row r="150" spans="1:12" hidden="1">
      <c r="A150" s="99" t="str">
        <f ca="1">IF(J150&gt;0,运营生产订单!$H$3,"")</f>
        <v/>
      </c>
      <c r="B150" s="70" t="str">
        <f ca="1">+IF(J150&gt;0,运营生产订单!$C$4,"")</f>
        <v/>
      </c>
      <c r="C150" s="70" t="str">
        <f ca="1">+IF(J150&gt;0,MID(运营生产订单!$C$3,FIND("-",运营生产订单!$C$3)+1,20),"")</f>
        <v/>
      </c>
      <c r="D150" s="100" t="str">
        <f ca="1">+IF(J150&gt;0,VLOOKUP(C150&amp;H150&amp;I150,'（运营）数据源'!$A:$B,2,0),"")</f>
        <v/>
      </c>
      <c r="E150" s="100"/>
      <c r="F150" s="100" t="str">
        <f ca="1">+IF(J150&gt;0,VLOOKUP(D150,'（运营）数据源'!B:G,6,0),"")</f>
        <v/>
      </c>
      <c r="G150" s="70" t="str">
        <f ca="1">+IFERROR(VLOOKUP(D150,'（运营）数据源'!$B:$D,3,0),"")</f>
        <v/>
      </c>
      <c r="H150" s="106">
        <f t="shared" ca="1" si="26"/>
        <v>0</v>
      </c>
      <c r="I150" s="111" t="str">
        <f>+运营生产订单!$I$7</f>
        <v>3XL</v>
      </c>
      <c r="J150" s="70">
        <f ca="1">+SUMPRODUCT((运营生产订单!$A$9:$A$35=L150)*(运营生产订单!$C$7:$I$7=I150)*运营生产订单!$C$9:'运营生产订单'!$I$35)</f>
        <v>0</v>
      </c>
      <c r="K150" s="112" t="e">
        <f ca="1">VLOOKUP(D150,'（运营）数据源'!B:H,7,0)</f>
        <v>#N/A</v>
      </c>
      <c r="L150" s="67">
        <f t="shared" ca="1" si="25"/>
        <v>0</v>
      </c>
    </row>
    <row r="151" spans="1:12" hidden="1">
      <c r="A151" s="99" t="str">
        <f ca="1">IF(J151&gt;0,运营生产订单!$H$3,"")</f>
        <v/>
      </c>
      <c r="B151" s="70" t="str">
        <f ca="1">+IF(J151&gt;0,运营生产订单!$C$4,"")</f>
        <v/>
      </c>
      <c r="C151" s="70" t="str">
        <f ca="1">+IF(J151&gt;0,MID(运营生产订单!$C$3,FIND("-",运营生产订单!$C$3)+1,20),"")</f>
        <v/>
      </c>
      <c r="D151" s="100" t="str">
        <f ca="1">+IF(J151&gt;0,VLOOKUP(C151&amp;H151&amp;I151,'（运营）数据源'!$A:$B,2,0),"")</f>
        <v/>
      </c>
      <c r="E151" s="100"/>
      <c r="F151" s="100" t="str">
        <f ca="1">+IF(J151&gt;0,VLOOKUP(D151,'（运营）数据源'!B:G,6,0),"")</f>
        <v/>
      </c>
      <c r="G151" s="70" t="str">
        <f ca="1">+IFERROR(VLOOKUP(D151,'（运营）数据源'!$B:$D,3,0),"")</f>
        <v/>
      </c>
      <c r="H151" s="106">
        <f t="shared" ca="1" si="26"/>
        <v>0</v>
      </c>
      <c r="I151" s="111" t="str">
        <f>+运营生产订单!$C$7</f>
        <v>XS</v>
      </c>
      <c r="J151" s="70">
        <f ca="1">+SUMPRODUCT((运营生产订单!$A$9:$A$35=L151)*(运营生产订单!$C$7:$I$7=I151)*运营生产订单!$C$9:'运营生产订单'!$I$35)</f>
        <v>0</v>
      </c>
      <c r="K151" s="112" t="e">
        <f ca="1">VLOOKUP(D151,'（运营）数据源'!B:H,7,0)</f>
        <v>#N/A</v>
      </c>
      <c r="L151" s="67">
        <f t="shared" ca="1" si="25"/>
        <v>0</v>
      </c>
    </row>
    <row r="152" spans="1:12" hidden="1">
      <c r="A152" s="99" t="str">
        <f ca="1">IF(J152&gt;0,运营生产订单!$H$3,"")</f>
        <v/>
      </c>
      <c r="B152" s="70" t="str">
        <f ca="1">+IF(J152&gt;0,运营生产订单!$C$4,"")</f>
        <v/>
      </c>
      <c r="C152" s="70" t="str">
        <f ca="1">+IF(J152&gt;0,MID(运营生产订单!$C$3,FIND("-",运营生产订单!$C$3)+1,20),"")</f>
        <v/>
      </c>
      <c r="D152" s="100" t="str">
        <f ca="1">+IF(J152&gt;0,VLOOKUP(C152&amp;H152&amp;I152,'（运营）数据源'!$A:$B,2,0),"")</f>
        <v/>
      </c>
      <c r="E152" s="100"/>
      <c r="F152" s="100" t="str">
        <f ca="1">+IF(J152&gt;0,VLOOKUP(D152,'（运营）数据源'!B:G,6,0),"")</f>
        <v/>
      </c>
      <c r="G152" s="70" t="str">
        <f ca="1">+IFERROR(VLOOKUP(D152,'（运营）数据源'!$B:$D,3,0),"")</f>
        <v/>
      </c>
      <c r="H152" s="106">
        <f t="shared" ca="1" si="26"/>
        <v>0</v>
      </c>
      <c r="I152" s="111" t="str">
        <f>+运营生产订单!$D$7</f>
        <v>S</v>
      </c>
      <c r="J152" s="70">
        <f ca="1">+SUMPRODUCT((运营生产订单!$A$9:$A$35=L152)*(运营生产订单!$C$7:$I$7=I152)*运营生产订单!$C$9:'运营生产订单'!$I$35)</f>
        <v>0</v>
      </c>
      <c r="K152" s="112" t="e">
        <f ca="1">VLOOKUP(D152,'（运营）数据源'!B:H,7,0)</f>
        <v>#N/A</v>
      </c>
      <c r="L152" s="67">
        <f t="shared" ref="L152:L161" ca="1" si="27">INDIRECT("运营生产订单!$A$"&amp;(INT((ROW()-4)/7)+9))</f>
        <v>0</v>
      </c>
    </row>
    <row r="153" spans="1:12" hidden="1">
      <c r="A153" s="99" t="str">
        <f ca="1">IF(J153&gt;0,运营生产订单!$H$3,"")</f>
        <v/>
      </c>
      <c r="B153" s="70" t="str">
        <f ca="1">+IF(J153&gt;0,运营生产订单!$C$4,"")</f>
        <v/>
      </c>
      <c r="C153" s="70" t="str">
        <f ca="1">+IF(J153&gt;0,MID(运营生产订单!$C$3,FIND("-",运营生产订单!$C$3)+1,20),"")</f>
        <v/>
      </c>
      <c r="D153" s="100" t="str">
        <f ca="1">+IF(J153&gt;0,VLOOKUP(C153&amp;H153&amp;I153,'（运营）数据源'!$A:$B,2,0),"")</f>
        <v/>
      </c>
      <c r="E153" s="100"/>
      <c r="F153" s="100" t="str">
        <f ca="1">+IF(J153&gt;0,VLOOKUP(D153,'（运营）数据源'!B:G,6,0),"")</f>
        <v/>
      </c>
      <c r="G153" s="70" t="str">
        <f ca="1">+IFERROR(VLOOKUP(D153,'（运营）数据源'!$B:$D,3,0),"")</f>
        <v/>
      </c>
      <c r="H153" s="106">
        <f t="shared" ca="1" si="26"/>
        <v>0</v>
      </c>
      <c r="I153" s="111" t="str">
        <f>+运营生产订单!$E$7</f>
        <v>M</v>
      </c>
      <c r="J153" s="70">
        <f ca="1">+SUMPRODUCT((运营生产订单!$A$9:$A$35=L153)*(运营生产订单!$C$7:$I$7=I153)*运营生产订单!$C$9:'运营生产订单'!$I$35)</f>
        <v>0</v>
      </c>
      <c r="K153" s="112" t="e">
        <f ca="1">VLOOKUP(D153,'（运营）数据源'!B:H,7,0)</f>
        <v>#N/A</v>
      </c>
      <c r="L153" s="67">
        <f t="shared" ca="1" si="27"/>
        <v>0</v>
      </c>
    </row>
    <row r="154" spans="1:12" hidden="1">
      <c r="A154" s="99" t="str">
        <f ca="1">IF(J154&gt;0,运营生产订单!$H$3,"")</f>
        <v/>
      </c>
      <c r="B154" s="70" t="str">
        <f ca="1">+IF(J154&gt;0,运营生产订单!$C$4,"")</f>
        <v/>
      </c>
      <c r="C154" s="70" t="str">
        <f ca="1">+IF(J154&gt;0,MID(运营生产订单!$C$3,FIND("-",运营生产订单!$C$3)+1,20),"")</f>
        <v/>
      </c>
      <c r="D154" s="100" t="str">
        <f ca="1">+IF(J154&gt;0,VLOOKUP(C154&amp;H154&amp;I154,'（运营）数据源'!$A:$B,2,0),"")</f>
        <v/>
      </c>
      <c r="E154" s="100"/>
      <c r="F154" s="100" t="str">
        <f ca="1">+IF(J154&gt;0,VLOOKUP(D154,'（运营）数据源'!B:G,6,0),"")</f>
        <v/>
      </c>
      <c r="G154" s="70" t="str">
        <f ca="1">+IFERROR(VLOOKUP(D154,'（运营）数据源'!$B:$D,3,0),"")</f>
        <v/>
      </c>
      <c r="H154" s="106">
        <f t="shared" ca="1" si="26"/>
        <v>0</v>
      </c>
      <c r="I154" s="111" t="str">
        <f>+运营生产订单!$F$7</f>
        <v>L</v>
      </c>
      <c r="J154" s="70">
        <f ca="1">+SUMPRODUCT((运营生产订单!$A$9:$A$35=L154)*(运营生产订单!$C$7:$I$7=I154)*运营生产订单!$C$9:'运营生产订单'!$I$35)</f>
        <v>0</v>
      </c>
      <c r="K154" s="112" t="e">
        <f ca="1">VLOOKUP(D154,'（运营）数据源'!B:H,7,0)</f>
        <v>#N/A</v>
      </c>
      <c r="L154" s="67">
        <f t="shared" ca="1" si="27"/>
        <v>0</v>
      </c>
    </row>
    <row r="155" spans="1:12" hidden="1">
      <c r="A155" s="99" t="str">
        <f ca="1">IF(J155&gt;0,运营生产订单!$H$3,"")</f>
        <v/>
      </c>
      <c r="B155" s="70" t="str">
        <f ca="1">+IF(J155&gt;0,运营生产订单!$C$4,"")</f>
        <v/>
      </c>
      <c r="C155" s="70" t="str">
        <f ca="1">+IF(J155&gt;0,MID(运营生产订单!$C$3,FIND("-",运营生产订单!$C$3)+1,20),"")</f>
        <v/>
      </c>
      <c r="D155" s="100" t="str">
        <f ca="1">+IF(J155&gt;0,VLOOKUP(C155&amp;H155&amp;I155,'（运营）数据源'!$A:$B,2,0),"")</f>
        <v/>
      </c>
      <c r="E155" s="100"/>
      <c r="F155" s="100" t="str">
        <f ca="1">+IF(J155&gt;0,VLOOKUP(D155,'（运营）数据源'!B:G,6,0),"")</f>
        <v/>
      </c>
      <c r="G155" s="70" t="str">
        <f ca="1">+IFERROR(VLOOKUP(D155,'（运营）数据源'!$B:$D,3,0),"")</f>
        <v/>
      </c>
      <c r="H155" s="106">
        <f t="shared" ca="1" si="26"/>
        <v>0</v>
      </c>
      <c r="I155" s="111" t="str">
        <f>+运营生产订单!$G$7</f>
        <v>XL</v>
      </c>
      <c r="J155" s="70">
        <f ca="1">+SUMPRODUCT((运营生产订单!$A$9:$A$35=L155)*(运营生产订单!$C$7:$I$7=I155)*运营生产订单!$C$9:'运营生产订单'!$I$35)</f>
        <v>0</v>
      </c>
      <c r="K155" s="112" t="e">
        <f ca="1">VLOOKUP(D155,'（运营）数据源'!B:H,7,0)</f>
        <v>#N/A</v>
      </c>
      <c r="L155" s="67">
        <f t="shared" ca="1" si="27"/>
        <v>0</v>
      </c>
    </row>
    <row r="156" spans="1:12" hidden="1">
      <c r="A156" s="99" t="str">
        <f ca="1">IF(J156&gt;0,运营生产订单!$H$3,"")</f>
        <v/>
      </c>
      <c r="B156" s="70" t="str">
        <f ca="1">+IF(J156&gt;0,运营生产订单!$C$4,"")</f>
        <v/>
      </c>
      <c r="C156" s="70" t="str">
        <f ca="1">+IF(J156&gt;0,MID(运营生产订单!$C$3,FIND("-",运营生产订单!$C$3)+1,20),"")</f>
        <v/>
      </c>
      <c r="D156" s="100" t="str">
        <f ca="1">+IF(J156&gt;0,VLOOKUP(C156&amp;H156&amp;I156,'（运营）数据源'!$A:$B,2,0),"")</f>
        <v/>
      </c>
      <c r="E156" s="100"/>
      <c r="F156" s="100" t="str">
        <f ca="1">+IF(J156&gt;0,VLOOKUP(D156,'（运营）数据源'!B:G,6,0),"")</f>
        <v/>
      </c>
      <c r="G156" s="70" t="str">
        <f ca="1">+IFERROR(VLOOKUP(D156,'（运营）数据源'!$B:$D,3,0),"")</f>
        <v/>
      </c>
      <c r="H156" s="106">
        <f t="shared" ref="H156:H165" ca="1" si="28">+IF(ISNUMBER(FIND(" ",INDIRECT("运营生产订单!$A$"&amp;(INT((ROW()-4)/7)+9)))),LEFT(INDIRECT("运营生产订单!$A$"&amp;(INT((ROW()-4)/7)+9)),FIND(" ",INDIRECT("运营生产订单!$A$"&amp;(INT((ROW()-4)/7)+9)),1)-1),INDIRECT("运营生产订单!$A$"&amp;(INT((ROW()-4)/7)+9)))</f>
        <v>0</v>
      </c>
      <c r="I156" s="111" t="str">
        <f>+运营生产订单!$H$7</f>
        <v>2XL</v>
      </c>
      <c r="J156" s="70">
        <f ca="1">+SUMPRODUCT((运营生产订单!$A$9:$A$35=L156)*(运营生产订单!$C$7:$I$7=I156)*运营生产订单!$C$9:'运营生产订单'!$I$35)</f>
        <v>0</v>
      </c>
      <c r="K156" s="112" t="e">
        <f ca="1">VLOOKUP(D156,'（运营）数据源'!B:H,7,0)</f>
        <v>#N/A</v>
      </c>
      <c r="L156" s="67">
        <f t="shared" ca="1" si="27"/>
        <v>0</v>
      </c>
    </row>
    <row r="157" spans="1:12" hidden="1">
      <c r="A157" s="99" t="str">
        <f ca="1">IF(J157&gt;0,运营生产订单!$H$3,"")</f>
        <v/>
      </c>
      <c r="B157" s="70" t="str">
        <f ca="1">+IF(J157&gt;0,运营生产订单!$C$4,"")</f>
        <v/>
      </c>
      <c r="C157" s="70" t="str">
        <f ca="1">+IF(J157&gt;0,MID(运营生产订单!$C$3,FIND("-",运营生产订单!$C$3)+1,20),"")</f>
        <v/>
      </c>
      <c r="D157" s="100" t="str">
        <f ca="1">+IF(J157&gt;0,VLOOKUP(C157&amp;H157&amp;I157,'（运营）数据源'!$A:$B,2,0),"")</f>
        <v/>
      </c>
      <c r="E157" s="100"/>
      <c r="F157" s="100" t="str">
        <f ca="1">+IF(J157&gt;0,VLOOKUP(D157,'（运营）数据源'!B:G,6,0),"")</f>
        <v/>
      </c>
      <c r="G157" s="70" t="str">
        <f ca="1">+IFERROR(VLOOKUP(D157,'（运营）数据源'!$B:$D,3,0),"")</f>
        <v/>
      </c>
      <c r="H157" s="106">
        <f t="shared" ca="1" si="28"/>
        <v>0</v>
      </c>
      <c r="I157" s="111" t="str">
        <f>+运营生产订单!$I$7</f>
        <v>3XL</v>
      </c>
      <c r="J157" s="70">
        <f ca="1">+SUMPRODUCT((运营生产订单!$A$9:$A$35=L157)*(运营生产订单!$C$7:$I$7=I157)*运营生产订单!$C$9:'运营生产订单'!$I$35)</f>
        <v>0</v>
      </c>
      <c r="K157" s="112" t="e">
        <f ca="1">VLOOKUP(D157,'（运营）数据源'!B:H,7,0)</f>
        <v>#N/A</v>
      </c>
      <c r="L157" s="67">
        <f t="shared" ca="1" si="27"/>
        <v>0</v>
      </c>
    </row>
    <row r="158" spans="1:12" hidden="1">
      <c r="A158" s="99" t="str">
        <f ca="1">IF(J158&gt;0,运营生产订单!$H$3,"")</f>
        <v/>
      </c>
      <c r="B158" s="70" t="str">
        <f ca="1">+IF(J158&gt;0,运营生产订单!$C$4,"")</f>
        <v/>
      </c>
      <c r="C158" s="70" t="str">
        <f ca="1">+IF(J158&gt;0,MID(运营生产订单!$C$3,FIND("-",运营生产订单!$C$3)+1,20),"")</f>
        <v/>
      </c>
      <c r="D158" s="100" t="str">
        <f ca="1">+IF(J158&gt;0,VLOOKUP(C158&amp;H158&amp;I158,'（运营）数据源'!$A:$B,2,0),"")</f>
        <v/>
      </c>
      <c r="E158" s="100"/>
      <c r="F158" s="100" t="str">
        <f ca="1">+IF(J158&gt;0,VLOOKUP(D158,'（运营）数据源'!B:G,6,0),"")</f>
        <v/>
      </c>
      <c r="G158" s="70" t="str">
        <f ca="1">+IFERROR(VLOOKUP(D158,'（运营）数据源'!$B:$D,3,0),"")</f>
        <v/>
      </c>
      <c r="H158" s="106">
        <f t="shared" ca="1" si="28"/>
        <v>0</v>
      </c>
      <c r="I158" s="111" t="str">
        <f>+运营生产订单!$C$7</f>
        <v>XS</v>
      </c>
      <c r="J158" s="70">
        <f ca="1">+SUMPRODUCT((运营生产订单!$A$9:$A$35=L158)*(运营生产订单!$C$7:$I$7=I158)*运营生产订单!$C$9:'运营生产订单'!$I$35)</f>
        <v>0</v>
      </c>
      <c r="K158" s="112" t="e">
        <f ca="1">VLOOKUP(D158,'（运营）数据源'!B:H,7,0)</f>
        <v>#N/A</v>
      </c>
      <c r="L158" s="67">
        <f t="shared" ca="1" si="27"/>
        <v>0</v>
      </c>
    </row>
    <row r="159" spans="1:12" hidden="1">
      <c r="A159" s="99" t="str">
        <f ca="1">IF(J159&gt;0,运营生产订单!$H$3,"")</f>
        <v/>
      </c>
      <c r="B159" s="70" t="str">
        <f ca="1">+IF(J159&gt;0,运营生产订单!$C$4,"")</f>
        <v/>
      </c>
      <c r="C159" s="70" t="str">
        <f ca="1">+IF(J159&gt;0,MID(运营生产订单!$C$3,FIND("-",运营生产订单!$C$3)+1,20),"")</f>
        <v/>
      </c>
      <c r="D159" s="100" t="str">
        <f ca="1">+IF(J159&gt;0,VLOOKUP(C159&amp;H159&amp;I159,'（运营）数据源'!$A:$B,2,0),"")</f>
        <v/>
      </c>
      <c r="E159" s="100"/>
      <c r="F159" s="100" t="str">
        <f ca="1">+IF(J159&gt;0,VLOOKUP(D159,'（运营）数据源'!B:G,6,0),"")</f>
        <v/>
      </c>
      <c r="G159" s="70" t="str">
        <f ca="1">+IFERROR(VLOOKUP(D159,'（运营）数据源'!$B:$D,3,0),"")</f>
        <v/>
      </c>
      <c r="H159" s="106">
        <f t="shared" ca="1" si="28"/>
        <v>0</v>
      </c>
      <c r="I159" s="111" t="str">
        <f>+运营生产订单!$D$7</f>
        <v>S</v>
      </c>
      <c r="J159" s="70">
        <f ca="1">+SUMPRODUCT((运营生产订单!$A$9:$A$35=L159)*(运营生产订单!$C$7:$I$7=I159)*运营生产订单!$C$9:'运营生产订单'!$I$35)</f>
        <v>0</v>
      </c>
      <c r="K159" s="112" t="e">
        <f ca="1">VLOOKUP(D159,'（运营）数据源'!B:H,7,0)</f>
        <v>#N/A</v>
      </c>
      <c r="L159" s="67">
        <f t="shared" ca="1" si="27"/>
        <v>0</v>
      </c>
    </row>
    <row r="160" spans="1:12" hidden="1">
      <c r="A160" s="99" t="str">
        <f ca="1">IF(J160&gt;0,运营生产订单!$H$3,"")</f>
        <v/>
      </c>
      <c r="B160" s="70" t="str">
        <f ca="1">+IF(J160&gt;0,运营生产订单!$C$4,"")</f>
        <v/>
      </c>
      <c r="C160" s="70" t="str">
        <f ca="1">+IF(J160&gt;0,MID(运营生产订单!$C$3,FIND("-",运营生产订单!$C$3)+1,20),"")</f>
        <v/>
      </c>
      <c r="D160" s="100" t="str">
        <f ca="1">+IF(J160&gt;0,VLOOKUP(C160&amp;H160&amp;I160,'（运营）数据源'!$A:$B,2,0),"")</f>
        <v/>
      </c>
      <c r="E160" s="100"/>
      <c r="F160" s="100" t="str">
        <f ca="1">+IF(J160&gt;0,VLOOKUP(D160,'（运营）数据源'!B:G,6,0),"")</f>
        <v/>
      </c>
      <c r="G160" s="70" t="str">
        <f ca="1">+IFERROR(VLOOKUP(D160,'（运营）数据源'!$B:$D,3,0),"")</f>
        <v/>
      </c>
      <c r="H160" s="106">
        <f t="shared" ca="1" si="28"/>
        <v>0</v>
      </c>
      <c r="I160" s="111" t="str">
        <f>+运营生产订单!$E$7</f>
        <v>M</v>
      </c>
      <c r="J160" s="70">
        <f ca="1">+SUMPRODUCT((运营生产订单!$A$9:$A$35=L160)*(运营生产订单!$C$7:$I$7=I160)*运营生产订单!$C$9:'运营生产订单'!$I$35)</f>
        <v>0</v>
      </c>
      <c r="K160" s="112" t="e">
        <f ca="1">VLOOKUP(D160,'（运营）数据源'!B:H,7,0)</f>
        <v>#N/A</v>
      </c>
      <c r="L160" s="67">
        <f t="shared" ca="1" si="27"/>
        <v>0</v>
      </c>
    </row>
    <row r="161" spans="1:12" hidden="1">
      <c r="A161" s="99" t="str">
        <f ca="1">IF(J161&gt;0,运营生产订单!$H$3,"")</f>
        <v/>
      </c>
      <c r="B161" s="70" t="str">
        <f ca="1">+IF(J161&gt;0,运营生产订单!$C$4,"")</f>
        <v/>
      </c>
      <c r="C161" s="70" t="str">
        <f ca="1">+IF(J161&gt;0,MID(运营生产订单!$C$3,FIND("-",运营生产订单!$C$3)+1,20),"")</f>
        <v/>
      </c>
      <c r="D161" s="100" t="str">
        <f ca="1">+IF(J161&gt;0,VLOOKUP(C161&amp;H161&amp;I161,'（运营）数据源'!$A:$B,2,0),"")</f>
        <v/>
      </c>
      <c r="E161" s="100"/>
      <c r="F161" s="100" t="str">
        <f ca="1">+IF(J161&gt;0,VLOOKUP(D161,'（运营）数据源'!B:G,6,0),"")</f>
        <v/>
      </c>
      <c r="G161" s="70" t="str">
        <f ca="1">+IFERROR(VLOOKUP(D161,'（运营）数据源'!$B:$D,3,0),"")</f>
        <v/>
      </c>
      <c r="H161" s="106">
        <f t="shared" ca="1" si="28"/>
        <v>0</v>
      </c>
      <c r="I161" s="111" t="str">
        <f>+运营生产订单!$F$7</f>
        <v>L</v>
      </c>
      <c r="J161" s="70">
        <f ca="1">+SUMPRODUCT((运营生产订单!$A$9:$A$35=L161)*(运营生产订单!$C$7:$I$7=I161)*运营生产订单!$C$9:'运营生产订单'!$I$35)</f>
        <v>0</v>
      </c>
      <c r="K161" s="112" t="e">
        <f ca="1">VLOOKUP(D161,'（运营）数据源'!B:H,7,0)</f>
        <v>#N/A</v>
      </c>
      <c r="L161" s="67">
        <f t="shared" ca="1" si="27"/>
        <v>0</v>
      </c>
    </row>
    <row r="162" spans="1:12" hidden="1">
      <c r="A162" s="99" t="str">
        <f ca="1">IF(J162&gt;0,运营生产订单!$H$3,"")</f>
        <v/>
      </c>
      <c r="B162" s="70" t="str">
        <f ca="1">+IF(J162&gt;0,运营生产订单!$C$4,"")</f>
        <v/>
      </c>
      <c r="C162" s="70" t="str">
        <f ca="1">+IF(J162&gt;0,MID(运营生产订单!$C$3,FIND("-",运营生产订单!$C$3)+1,20),"")</f>
        <v/>
      </c>
      <c r="D162" s="100" t="str">
        <f ca="1">+IF(J162&gt;0,VLOOKUP(C162&amp;H162&amp;I162,'（运营）数据源'!$A:$B,2,0),"")</f>
        <v/>
      </c>
      <c r="E162" s="100"/>
      <c r="F162" s="100" t="str">
        <f ca="1">+IF(J162&gt;0,VLOOKUP(D162,'（运营）数据源'!B:G,6,0),"")</f>
        <v/>
      </c>
      <c r="G162" s="70" t="str">
        <f ca="1">+IFERROR(VLOOKUP(D162,'（运营）数据源'!$B:$D,3,0),"")</f>
        <v/>
      </c>
      <c r="H162" s="106">
        <f t="shared" ca="1" si="28"/>
        <v>0</v>
      </c>
      <c r="I162" s="111" t="str">
        <f>+运营生产订单!$G$7</f>
        <v>XL</v>
      </c>
      <c r="J162" s="70">
        <f ca="1">+SUMPRODUCT((运营生产订单!$A$9:$A$35=L162)*(运营生产订单!$C$7:$I$7=I162)*运营生产订单!$C$9:'运营生产订单'!$I$35)</f>
        <v>0</v>
      </c>
      <c r="K162" s="112" t="e">
        <f ca="1">VLOOKUP(D162,'（运营）数据源'!B:H,7,0)</f>
        <v>#N/A</v>
      </c>
      <c r="L162" s="67">
        <f t="shared" ref="L162:L171" ca="1" si="29">INDIRECT("运营生产订单!$A$"&amp;(INT((ROW()-4)/7)+9))</f>
        <v>0</v>
      </c>
    </row>
    <row r="163" spans="1:12" hidden="1">
      <c r="A163" s="99" t="str">
        <f ca="1">IF(J163&gt;0,运营生产订单!$H$3,"")</f>
        <v/>
      </c>
      <c r="B163" s="70" t="str">
        <f ca="1">+IF(J163&gt;0,运营生产订单!$C$4,"")</f>
        <v/>
      </c>
      <c r="C163" s="70" t="str">
        <f ca="1">+IF(J163&gt;0,MID(运营生产订单!$C$3,FIND("-",运营生产订单!$C$3)+1,20),"")</f>
        <v/>
      </c>
      <c r="D163" s="100" t="str">
        <f ca="1">+IF(J163&gt;0,VLOOKUP(C163&amp;H163&amp;I163,'（运营）数据源'!$A:$B,2,0),"")</f>
        <v/>
      </c>
      <c r="E163" s="100"/>
      <c r="F163" s="100" t="str">
        <f ca="1">+IF(J163&gt;0,VLOOKUP(D163,'（运营）数据源'!B:G,6,0),"")</f>
        <v/>
      </c>
      <c r="G163" s="70" t="str">
        <f ca="1">+IFERROR(VLOOKUP(D163,'（运营）数据源'!$B:$D,3,0),"")</f>
        <v/>
      </c>
      <c r="H163" s="106">
        <f t="shared" ca="1" si="28"/>
        <v>0</v>
      </c>
      <c r="I163" s="111" t="str">
        <f>+运营生产订单!$H$7</f>
        <v>2XL</v>
      </c>
      <c r="J163" s="70">
        <f ca="1">+SUMPRODUCT((运营生产订单!$A$9:$A$35=L163)*(运营生产订单!$C$7:$I$7=I163)*运营生产订单!$C$9:'运营生产订单'!$I$35)</f>
        <v>0</v>
      </c>
      <c r="K163" s="112" t="e">
        <f ca="1">VLOOKUP(D163,'（运营）数据源'!B:H,7,0)</f>
        <v>#N/A</v>
      </c>
      <c r="L163" s="67">
        <f t="shared" ca="1" si="29"/>
        <v>0</v>
      </c>
    </row>
    <row r="164" spans="1:12" hidden="1">
      <c r="A164" s="99" t="str">
        <f ca="1">IF(J164&gt;0,运营生产订单!$H$3,"")</f>
        <v/>
      </c>
      <c r="B164" s="70" t="str">
        <f ca="1">+IF(J164&gt;0,运营生产订单!$C$4,"")</f>
        <v/>
      </c>
      <c r="C164" s="70" t="str">
        <f ca="1">+IF(J164&gt;0,MID(运营生产订单!$C$3,FIND("-",运营生产订单!$C$3)+1,20),"")</f>
        <v/>
      </c>
      <c r="D164" s="100" t="str">
        <f ca="1">+IF(J164&gt;0,VLOOKUP(C164&amp;H164&amp;I164,'（运营）数据源'!$A:$B,2,0),"")</f>
        <v/>
      </c>
      <c r="E164" s="100"/>
      <c r="F164" s="100" t="str">
        <f ca="1">+IF(J164&gt;0,VLOOKUP(D164,'（运营）数据源'!B:G,6,0),"")</f>
        <v/>
      </c>
      <c r="G164" s="70" t="str">
        <f ca="1">+IFERROR(VLOOKUP(D164,'（运营）数据源'!$B:$D,3,0),"")</f>
        <v/>
      </c>
      <c r="H164" s="106">
        <f t="shared" ca="1" si="28"/>
        <v>0</v>
      </c>
      <c r="I164" s="111" t="str">
        <f>+运营生产订单!$I$7</f>
        <v>3XL</v>
      </c>
      <c r="J164" s="70">
        <f ca="1">+SUMPRODUCT((运营生产订单!$A$9:$A$35=L164)*(运营生产订单!$C$7:$I$7=I164)*运营生产订单!$C$9:'运营生产订单'!$I$35)</f>
        <v>0</v>
      </c>
      <c r="K164" s="112" t="e">
        <f ca="1">VLOOKUP(D164,'（运营）数据源'!B:H,7,0)</f>
        <v>#N/A</v>
      </c>
      <c r="L164" s="67">
        <f t="shared" ca="1" si="29"/>
        <v>0</v>
      </c>
    </row>
    <row r="165" spans="1:12" hidden="1">
      <c r="A165" s="99" t="str">
        <f ca="1">IF(J165&gt;0,运营生产订单!$H$3,"")</f>
        <v/>
      </c>
      <c r="B165" s="70" t="str">
        <f ca="1">+IF(J165&gt;0,运营生产订单!$C$4,"")</f>
        <v/>
      </c>
      <c r="C165" s="70" t="str">
        <f ca="1">+IF(J165&gt;0,MID(运营生产订单!$C$3,FIND("-",运营生产订单!$C$3)+1,20),"")</f>
        <v/>
      </c>
      <c r="D165" s="100" t="str">
        <f ca="1">+IF(J165&gt;0,VLOOKUP(C165&amp;H165&amp;I165,'（运营）数据源'!$A:$B,2,0),"")</f>
        <v/>
      </c>
      <c r="E165" s="100"/>
      <c r="F165" s="100" t="str">
        <f ca="1">+IF(J165&gt;0,VLOOKUP(D165,'（运营）数据源'!B:G,6,0),"")</f>
        <v/>
      </c>
      <c r="G165" s="70" t="str">
        <f ca="1">+IFERROR(VLOOKUP(D165,'（运营）数据源'!$B:$D,3,0),"")</f>
        <v/>
      </c>
      <c r="H165" s="106">
        <f t="shared" ca="1" si="28"/>
        <v>0</v>
      </c>
      <c r="I165" s="111" t="str">
        <f>+运营生产订单!$C$7</f>
        <v>XS</v>
      </c>
      <c r="J165" s="70">
        <f ca="1">+SUMPRODUCT((运营生产订单!$A$9:$A$35=L165)*(运营生产订单!$C$7:$I$7=I165)*运营生产订单!$C$9:'运营生产订单'!$I$35)</f>
        <v>0</v>
      </c>
      <c r="K165" s="112" t="e">
        <f ca="1">VLOOKUP(D165,'（运营）数据源'!B:H,7,0)</f>
        <v>#N/A</v>
      </c>
      <c r="L165" s="67">
        <f t="shared" ca="1" si="29"/>
        <v>0</v>
      </c>
    </row>
    <row r="166" spans="1:12" hidden="1">
      <c r="A166" s="99" t="str">
        <f ca="1">IF(J166&gt;0,运营生产订单!$H$3,"")</f>
        <v/>
      </c>
      <c r="B166" s="70" t="str">
        <f ca="1">+IF(J166&gt;0,运营生产订单!$C$4,"")</f>
        <v/>
      </c>
      <c r="C166" s="70" t="str">
        <f ca="1">+IF(J166&gt;0,MID(运营生产订单!$C$3,FIND("-",运营生产订单!$C$3)+1,20),"")</f>
        <v/>
      </c>
      <c r="D166" s="100" t="str">
        <f ca="1">+IF(J166&gt;0,VLOOKUP(C166&amp;H166&amp;I166,'（运营）数据源'!$A:$B,2,0),"")</f>
        <v/>
      </c>
      <c r="E166" s="100"/>
      <c r="F166" s="100" t="str">
        <f ca="1">+IF(J166&gt;0,VLOOKUP(D166,'（运营）数据源'!B:G,6,0),"")</f>
        <v/>
      </c>
      <c r="G166" s="70" t="str">
        <f ca="1">+IFERROR(VLOOKUP(D166,'（运营）数据源'!$B:$D,3,0),"")</f>
        <v/>
      </c>
      <c r="H166" s="106">
        <f t="shared" ref="H166:H178" ca="1" si="30">+IF(ISNUMBER(FIND(" ",INDIRECT("运营生产订单!$A$"&amp;(INT((ROW()-4)/7)+9)))),LEFT(INDIRECT("运营生产订单!$A$"&amp;(INT((ROW()-4)/7)+9)),FIND(" ",INDIRECT("运营生产订单!$A$"&amp;(INT((ROW()-4)/7)+9)),1)-1),INDIRECT("运营生产订单!$A$"&amp;(INT((ROW()-4)/7)+9)))</f>
        <v>0</v>
      </c>
      <c r="I166" s="111" t="str">
        <f>+运营生产订单!$D$7</f>
        <v>S</v>
      </c>
      <c r="J166" s="70">
        <f ca="1">+SUMPRODUCT((运营生产订单!$A$9:$A$35=L166)*(运营生产订单!$C$7:$I$7=I166)*运营生产订单!$C$9:'运营生产订单'!$I$35)</f>
        <v>0</v>
      </c>
      <c r="K166" s="112" t="e">
        <f ca="1">VLOOKUP(D166,'（运营）数据源'!B:H,7,0)</f>
        <v>#N/A</v>
      </c>
      <c r="L166" s="67">
        <f t="shared" ca="1" si="29"/>
        <v>0</v>
      </c>
    </row>
    <row r="167" spans="1:12" hidden="1">
      <c r="A167" s="99" t="str">
        <f ca="1">IF(J167&gt;0,运营生产订单!$H$3,"")</f>
        <v/>
      </c>
      <c r="B167" s="70" t="str">
        <f ca="1">+IF(J167&gt;0,运营生产订单!$C$4,"")</f>
        <v/>
      </c>
      <c r="C167" s="70" t="str">
        <f ca="1">+IF(J167&gt;0,MID(运营生产订单!$C$3,FIND("-",运营生产订单!$C$3)+1,20),"")</f>
        <v/>
      </c>
      <c r="D167" s="100" t="str">
        <f ca="1">+IF(J167&gt;0,VLOOKUP(C167&amp;H167&amp;I167,'（运营）数据源'!$A:$B,2,0),"")</f>
        <v/>
      </c>
      <c r="E167" s="100"/>
      <c r="F167" s="100" t="str">
        <f ca="1">+IF(J167&gt;0,VLOOKUP(D167,'（运营）数据源'!B:G,6,0),"")</f>
        <v/>
      </c>
      <c r="G167" s="70" t="str">
        <f ca="1">+IFERROR(VLOOKUP(D167,'（运营）数据源'!$B:$D,3,0),"")</f>
        <v/>
      </c>
      <c r="H167" s="106">
        <f t="shared" ca="1" si="30"/>
        <v>0</v>
      </c>
      <c r="I167" s="111" t="str">
        <f>+运营生产订单!$E$7</f>
        <v>M</v>
      </c>
      <c r="J167" s="70">
        <f ca="1">+SUMPRODUCT((运营生产订单!$A$9:$A$35=L167)*(运营生产订单!$C$7:$I$7=I167)*运营生产订单!$C$9:'运营生产订单'!$I$35)</f>
        <v>0</v>
      </c>
      <c r="K167" s="112" t="e">
        <f ca="1">VLOOKUP(D167,'（运营）数据源'!B:H,7,0)</f>
        <v>#N/A</v>
      </c>
      <c r="L167" s="67">
        <f t="shared" ca="1" si="29"/>
        <v>0</v>
      </c>
    </row>
    <row r="168" spans="1:12" hidden="1">
      <c r="A168" s="99" t="str">
        <f ca="1">IF(J168&gt;0,运营生产订单!$H$3,"")</f>
        <v/>
      </c>
      <c r="B168" s="70" t="str">
        <f ca="1">+IF(J168&gt;0,运营生产订单!$C$4,"")</f>
        <v/>
      </c>
      <c r="C168" s="70" t="str">
        <f ca="1">+IF(J168&gt;0,MID(运营生产订单!$C$3,FIND("-",运营生产订单!$C$3)+1,20),"")</f>
        <v/>
      </c>
      <c r="D168" s="100" t="str">
        <f ca="1">+IF(J168&gt;0,VLOOKUP(C168&amp;H168&amp;I168,'（运营）数据源'!$A:$B,2,0),"")</f>
        <v/>
      </c>
      <c r="E168" s="100"/>
      <c r="F168" s="100" t="str">
        <f ca="1">+IF(J168&gt;0,VLOOKUP(D168,'（运营）数据源'!B:G,6,0),"")</f>
        <v/>
      </c>
      <c r="G168" s="70" t="str">
        <f ca="1">+IFERROR(VLOOKUP(D168,'（运营）数据源'!$B:$D,3,0),"")</f>
        <v/>
      </c>
      <c r="H168" s="106">
        <f t="shared" ca="1" si="30"/>
        <v>0</v>
      </c>
      <c r="I168" s="111" t="str">
        <f>+运营生产订单!$F$7</f>
        <v>L</v>
      </c>
      <c r="J168" s="70">
        <f ca="1">+SUMPRODUCT((运营生产订单!$A$9:$A$35=L168)*(运营生产订单!$C$7:$I$7=I168)*运营生产订单!$C$9:'运营生产订单'!$I$35)</f>
        <v>0</v>
      </c>
      <c r="K168" s="112" t="e">
        <f ca="1">VLOOKUP(D168,'（运营）数据源'!B:H,7,0)</f>
        <v>#N/A</v>
      </c>
      <c r="L168" s="67">
        <f t="shared" ca="1" si="29"/>
        <v>0</v>
      </c>
    </row>
    <row r="169" spans="1:12" hidden="1">
      <c r="A169" s="99" t="str">
        <f ca="1">IF(J169&gt;0,运营生产订单!$H$3,"")</f>
        <v/>
      </c>
      <c r="B169" s="70" t="str">
        <f ca="1">+IF(J169&gt;0,运营生产订单!$C$4,"")</f>
        <v/>
      </c>
      <c r="C169" s="70" t="str">
        <f ca="1">+IF(J169&gt;0,MID(运营生产订单!$C$3,FIND("-",运营生产订单!$C$3)+1,20),"")</f>
        <v/>
      </c>
      <c r="D169" s="100" t="str">
        <f ca="1">+IF(J169&gt;0,VLOOKUP(C169&amp;H169&amp;I169,'（运营）数据源'!$A:$B,2,0),"")</f>
        <v/>
      </c>
      <c r="E169" s="100"/>
      <c r="F169" s="100" t="str">
        <f ca="1">+IF(J169&gt;0,VLOOKUP(D169,'（运营）数据源'!B:G,6,0),"")</f>
        <v/>
      </c>
      <c r="G169" s="70" t="str">
        <f ca="1">+IFERROR(VLOOKUP(D169,'（运营）数据源'!$B:$D,3,0),"")</f>
        <v/>
      </c>
      <c r="H169" s="106">
        <f t="shared" ca="1" si="30"/>
        <v>0</v>
      </c>
      <c r="I169" s="111" t="str">
        <f>+运营生产订单!$G$7</f>
        <v>XL</v>
      </c>
      <c r="J169" s="70">
        <f ca="1">+SUMPRODUCT((运营生产订单!$A$9:$A$35=L169)*(运营生产订单!$C$7:$I$7=I169)*运营生产订单!$C$9:'运营生产订单'!$I$35)</f>
        <v>0</v>
      </c>
      <c r="K169" s="112" t="e">
        <f ca="1">VLOOKUP(D169,'（运营）数据源'!B:H,7,0)</f>
        <v>#N/A</v>
      </c>
      <c r="L169" s="67">
        <f t="shared" ca="1" si="29"/>
        <v>0</v>
      </c>
    </row>
    <row r="170" spans="1:12" hidden="1">
      <c r="A170" s="99" t="str">
        <f ca="1">IF(J170&gt;0,运营生产订单!$H$3,"")</f>
        <v/>
      </c>
      <c r="B170" s="70" t="str">
        <f ca="1">+IF(J170&gt;0,运营生产订单!$C$4,"")</f>
        <v/>
      </c>
      <c r="C170" s="70" t="str">
        <f ca="1">+IF(J170&gt;0,MID(运营生产订单!$C$3,FIND("-",运营生产订单!$C$3)+1,20),"")</f>
        <v/>
      </c>
      <c r="D170" s="100" t="str">
        <f ca="1">+IF(J170&gt;0,VLOOKUP(C170&amp;H170&amp;I170,'（运营）数据源'!$A:$B,2,0),"")</f>
        <v/>
      </c>
      <c r="E170" s="100"/>
      <c r="F170" s="100" t="str">
        <f ca="1">+IF(J170&gt;0,VLOOKUP(D170,'（运营）数据源'!B:G,6,0),"")</f>
        <v/>
      </c>
      <c r="G170" s="70" t="str">
        <f ca="1">+IFERROR(VLOOKUP(D170,'（运营）数据源'!$B:$D,3,0),"")</f>
        <v/>
      </c>
      <c r="H170" s="106">
        <f t="shared" ca="1" si="30"/>
        <v>0</v>
      </c>
      <c r="I170" s="111" t="str">
        <f>+运营生产订单!$H$7</f>
        <v>2XL</v>
      </c>
      <c r="J170" s="70">
        <f ca="1">+SUMPRODUCT((运营生产订单!$A$9:$A$35=L170)*(运营生产订单!$C$7:$I$7=I170)*运营生产订单!$C$9:'运营生产订单'!$I$35)</f>
        <v>0</v>
      </c>
      <c r="K170" s="112" t="e">
        <f ca="1">VLOOKUP(D170,'（运营）数据源'!B:H,7,0)</f>
        <v>#N/A</v>
      </c>
      <c r="L170" s="67">
        <f t="shared" ca="1" si="29"/>
        <v>0</v>
      </c>
    </row>
    <row r="171" spans="1:12" hidden="1">
      <c r="A171" s="99" t="str">
        <f ca="1">IF(J171&gt;0,运营生产订单!$H$3,"")</f>
        <v/>
      </c>
      <c r="B171" s="70" t="str">
        <f ca="1">+IF(J171&gt;0,运营生产订单!$C$4,"")</f>
        <v/>
      </c>
      <c r="C171" s="70" t="str">
        <f ca="1">+IF(J171&gt;0,MID(运营生产订单!$C$3,FIND("-",运营生产订单!$C$3)+1,20),"")</f>
        <v/>
      </c>
      <c r="D171" s="100" t="str">
        <f ca="1">+IF(J171&gt;0,VLOOKUP(C171&amp;H171&amp;I171,'（运营）数据源'!$A:$B,2,0),"")</f>
        <v/>
      </c>
      <c r="E171" s="100"/>
      <c r="F171" s="100" t="str">
        <f ca="1">+IF(J171&gt;0,VLOOKUP(D171,'（运营）数据源'!B:G,6,0),"")</f>
        <v/>
      </c>
      <c r="G171" s="70" t="str">
        <f ca="1">+IFERROR(VLOOKUP(D171,'（运营）数据源'!$B:$D,3,0),"")</f>
        <v/>
      </c>
      <c r="H171" s="106">
        <f t="shared" ca="1" si="30"/>
        <v>0</v>
      </c>
      <c r="I171" s="111" t="str">
        <f>+运营生产订单!$I$7</f>
        <v>3XL</v>
      </c>
      <c r="J171" s="70">
        <f ca="1">+SUMPRODUCT((运营生产订单!$A$9:$A$35=L171)*(运营生产订单!$C$7:$I$7=I171)*运营生产订单!$C$9:'运营生产订单'!$I$35)</f>
        <v>0</v>
      </c>
      <c r="K171" s="112" t="e">
        <f ca="1">VLOOKUP(D171,'（运营）数据源'!B:H,7,0)</f>
        <v>#N/A</v>
      </c>
      <c r="L171" s="67">
        <f t="shared" ca="1" si="29"/>
        <v>0</v>
      </c>
    </row>
    <row r="172" spans="1:12" hidden="1">
      <c r="A172" s="99" t="str">
        <f ca="1">IF(J172&gt;0,运营生产订单!$H$3,"")</f>
        <v/>
      </c>
      <c r="B172" s="70" t="str">
        <f ca="1">+IF(J172&gt;0,运营生产订单!$C$4,"")</f>
        <v/>
      </c>
      <c r="C172" s="70" t="str">
        <f ca="1">+IF(J172&gt;0,MID(运营生产订单!$C$3,FIND("-",运营生产订单!$C$3)+1,20),"")</f>
        <v/>
      </c>
      <c r="D172" s="100" t="str">
        <f ca="1">+IF(J172&gt;0,VLOOKUP(C172&amp;H172&amp;I172,'（运营）数据源'!$A:$B,2,0),"")</f>
        <v/>
      </c>
      <c r="E172" s="100"/>
      <c r="F172" s="100" t="str">
        <f ca="1">+IF(J172&gt;0,VLOOKUP(D172,'（运营）数据源'!B:G,6,0),"")</f>
        <v/>
      </c>
      <c r="G172" s="70" t="str">
        <f ca="1">+IFERROR(VLOOKUP(D172,'（运营）数据源'!$B:$D,3,0),"")</f>
        <v/>
      </c>
      <c r="H172" s="106">
        <f t="shared" ca="1" si="30"/>
        <v>0</v>
      </c>
      <c r="I172" s="111" t="str">
        <f>+运营生产订单!$C$7</f>
        <v>XS</v>
      </c>
      <c r="J172" s="70">
        <f ca="1">+SUMPRODUCT((运营生产订单!$A$9:$A$35=L172)*(运营生产订单!$C$7:$I$7=I172)*运营生产订单!$C$9:'运营生产订单'!$I$35)</f>
        <v>0</v>
      </c>
      <c r="K172" s="112" t="e">
        <f ca="1">VLOOKUP(D172,'（运营）数据源'!B:H,7,0)</f>
        <v>#N/A</v>
      </c>
      <c r="L172" s="67">
        <f t="shared" ref="L172:L178" ca="1" si="31">INDIRECT("运营生产订单!$A$"&amp;(INT((ROW()-4)/7)+9))</f>
        <v>0</v>
      </c>
    </row>
    <row r="173" spans="1:12" hidden="1">
      <c r="A173" s="99" t="str">
        <f ca="1">IF(J173&gt;0,运营生产订单!$H$3,"")</f>
        <v/>
      </c>
      <c r="B173" s="70" t="str">
        <f ca="1">+IF(J173&gt;0,运营生产订单!$C$4,"")</f>
        <v/>
      </c>
      <c r="C173" s="70" t="str">
        <f ca="1">+IF(J173&gt;0,MID(运营生产订单!$C$3,FIND("-",运营生产订单!$C$3)+1,20),"")</f>
        <v/>
      </c>
      <c r="D173" s="100" t="str">
        <f ca="1">+IF(J173&gt;0,VLOOKUP(C173&amp;H173&amp;I173,'（运营）数据源'!$A:$B,2,0),"")</f>
        <v/>
      </c>
      <c r="E173" s="100"/>
      <c r="F173" s="100" t="str">
        <f ca="1">+IF(J173&gt;0,VLOOKUP(D173,'（运营）数据源'!B:G,6,0),"")</f>
        <v/>
      </c>
      <c r="G173" s="70" t="str">
        <f ca="1">+IFERROR(VLOOKUP(D173,'（运营）数据源'!$B:$D,3,0),"")</f>
        <v/>
      </c>
      <c r="H173" s="106">
        <f t="shared" ca="1" si="30"/>
        <v>0</v>
      </c>
      <c r="I173" s="111" t="str">
        <f>+运营生产订单!$D$7</f>
        <v>S</v>
      </c>
      <c r="J173" s="70">
        <f ca="1">+SUMPRODUCT((运营生产订单!$A$9:$A$35=L173)*(运营生产订单!$C$7:$I$7=I173)*运营生产订单!$C$9:'运营生产订单'!$I$35)</f>
        <v>0</v>
      </c>
      <c r="K173" s="112" t="e">
        <f ca="1">VLOOKUP(D173,'（运营）数据源'!B:H,7,0)</f>
        <v>#N/A</v>
      </c>
      <c r="L173" s="67">
        <f t="shared" ca="1" si="31"/>
        <v>0</v>
      </c>
    </row>
    <row r="174" spans="1:12" hidden="1">
      <c r="A174" s="99" t="str">
        <f ca="1">IF(J174&gt;0,运营生产订单!$H$3,"")</f>
        <v/>
      </c>
      <c r="B174" s="70" t="str">
        <f ca="1">+IF(J174&gt;0,运营生产订单!$C$4,"")</f>
        <v/>
      </c>
      <c r="C174" s="70" t="str">
        <f ca="1">+IF(J174&gt;0,MID(运营生产订单!$C$3,FIND("-",运营生产订单!$C$3)+1,20),"")</f>
        <v/>
      </c>
      <c r="D174" s="100" t="str">
        <f ca="1">+IF(J174&gt;0,VLOOKUP(C174&amp;H174&amp;I174,'（运营）数据源'!$A:$B,2,0),"")</f>
        <v/>
      </c>
      <c r="E174" s="100"/>
      <c r="F174" s="100" t="str">
        <f ca="1">+IF(J174&gt;0,VLOOKUP(D174,'（运营）数据源'!B:G,6,0),"")</f>
        <v/>
      </c>
      <c r="G174" s="70" t="str">
        <f ca="1">+IFERROR(VLOOKUP(D174,'（运营）数据源'!$B:$D,3,0),"")</f>
        <v/>
      </c>
      <c r="H174" s="106">
        <f t="shared" ca="1" si="30"/>
        <v>0</v>
      </c>
      <c r="I174" s="111" t="str">
        <f>+运营生产订单!$E$7</f>
        <v>M</v>
      </c>
      <c r="J174" s="70">
        <f ca="1">+SUMPRODUCT((运营生产订单!$A$9:$A$35=L174)*(运营生产订单!$C$7:$I$7=I174)*运营生产订单!$C$9:'运营生产订单'!$I$35)</f>
        <v>0</v>
      </c>
      <c r="K174" s="112" t="e">
        <f ca="1">VLOOKUP(D174,'（运营）数据源'!B:H,7,0)</f>
        <v>#N/A</v>
      </c>
      <c r="L174" s="67">
        <f t="shared" ca="1" si="31"/>
        <v>0</v>
      </c>
    </row>
    <row r="175" spans="1:12" hidden="1">
      <c r="A175" s="99" t="str">
        <f ca="1">IF(J175&gt;0,运营生产订单!$H$3,"")</f>
        <v/>
      </c>
      <c r="B175" s="70" t="str">
        <f ca="1">+IF(J175&gt;0,运营生产订单!$C$4,"")</f>
        <v/>
      </c>
      <c r="C175" s="70" t="str">
        <f ca="1">+IF(J175&gt;0,MID(运营生产订单!$C$3,FIND("-",运营生产订单!$C$3)+1,20),"")</f>
        <v/>
      </c>
      <c r="D175" s="100" t="str">
        <f ca="1">+IF(J175&gt;0,VLOOKUP(C175&amp;H175&amp;I175,'（运营）数据源'!$A:$B,2,0),"")</f>
        <v/>
      </c>
      <c r="E175" s="100"/>
      <c r="F175" s="100" t="str">
        <f ca="1">+IF(J175&gt;0,VLOOKUP(D175,'（运营）数据源'!B:G,6,0),"")</f>
        <v/>
      </c>
      <c r="G175" s="70" t="str">
        <f ca="1">+IFERROR(VLOOKUP(D175,'（运营）数据源'!$B:$D,3,0),"")</f>
        <v/>
      </c>
      <c r="H175" s="106">
        <f t="shared" ca="1" si="30"/>
        <v>0</v>
      </c>
      <c r="I175" s="111" t="str">
        <f>+运营生产订单!$F$7</f>
        <v>L</v>
      </c>
      <c r="J175" s="70">
        <f ca="1">+SUMPRODUCT((运营生产订单!$A$9:$A$35=L175)*(运营生产订单!$C$7:$I$7=I175)*运营生产订单!$C$9:'运营生产订单'!$I$35)</f>
        <v>0</v>
      </c>
      <c r="K175" s="112" t="e">
        <f ca="1">VLOOKUP(D175,'（运营）数据源'!B:H,7,0)</f>
        <v>#N/A</v>
      </c>
      <c r="L175" s="67">
        <f t="shared" ca="1" si="31"/>
        <v>0</v>
      </c>
    </row>
    <row r="176" spans="1:12" hidden="1">
      <c r="A176" s="99" t="str">
        <f ca="1">IF(J176&gt;0,运营生产订单!$H$3,"")</f>
        <v/>
      </c>
      <c r="B176" s="70" t="str">
        <f ca="1">+IF(J176&gt;0,运营生产订单!$C$4,"")</f>
        <v/>
      </c>
      <c r="C176" s="70" t="str">
        <f ca="1">+IF(J176&gt;0,MID(运营生产订单!$C$3,FIND("-",运营生产订单!$C$3)+1,20),"")</f>
        <v/>
      </c>
      <c r="D176" s="100" t="str">
        <f ca="1">+IF(J176&gt;0,VLOOKUP(C176&amp;H176&amp;I176,'（运营）数据源'!$A:$B,2,0),"")</f>
        <v/>
      </c>
      <c r="E176" s="100"/>
      <c r="F176" s="100" t="str">
        <f ca="1">+IF(J176&gt;0,VLOOKUP(D176,'（运营）数据源'!B:G,6,0),"")</f>
        <v/>
      </c>
      <c r="G176" s="70" t="str">
        <f ca="1">+IFERROR(VLOOKUP(D176,'（运营）数据源'!$B:$D,3,0),"")</f>
        <v/>
      </c>
      <c r="H176" s="106">
        <f t="shared" ca="1" si="30"/>
        <v>0</v>
      </c>
      <c r="I176" s="111" t="str">
        <f>+运营生产订单!$G$7</f>
        <v>XL</v>
      </c>
      <c r="J176" s="70">
        <f ca="1">+SUMPRODUCT((运营生产订单!$A$9:$A$35=L176)*(运营生产订单!$C$7:$I$7=I176)*运营生产订单!$C$9:'运营生产订单'!$I$35)</f>
        <v>0</v>
      </c>
      <c r="K176" s="112" t="e">
        <f ca="1">VLOOKUP(D176,'（运营）数据源'!B:H,7,0)</f>
        <v>#N/A</v>
      </c>
      <c r="L176" s="67">
        <f t="shared" ca="1" si="31"/>
        <v>0</v>
      </c>
    </row>
    <row r="177" spans="1:12" hidden="1">
      <c r="A177" s="99" t="str">
        <f ca="1">IF(J177&gt;0,运营生产订单!$H$3,"")</f>
        <v/>
      </c>
      <c r="B177" s="70" t="str">
        <f ca="1">+IF(J177&gt;0,运营生产订单!$C$4,"")</f>
        <v/>
      </c>
      <c r="C177" s="70" t="str">
        <f ca="1">+IF(J177&gt;0,MID(运营生产订单!$C$3,FIND("-",运营生产订单!$C$3)+1,20),"")</f>
        <v/>
      </c>
      <c r="D177" s="100" t="str">
        <f ca="1">+IF(J177&gt;0,VLOOKUP(C177&amp;H177&amp;I177,'（运营）数据源'!$A:$B,2,0),"")</f>
        <v/>
      </c>
      <c r="E177" s="100"/>
      <c r="F177" s="100" t="str">
        <f ca="1">+IF(J177&gt;0,VLOOKUP(D177,'（运营）数据源'!B:G,6,0),"")</f>
        <v/>
      </c>
      <c r="G177" s="70" t="str">
        <f ca="1">+IFERROR(VLOOKUP(D177,'（运营）数据源'!$B:$D,3,0),"")</f>
        <v/>
      </c>
      <c r="H177" s="106">
        <f t="shared" ca="1" si="30"/>
        <v>0</v>
      </c>
      <c r="I177" s="111" t="str">
        <f>+运营生产订单!$H$7</f>
        <v>2XL</v>
      </c>
      <c r="J177" s="70">
        <f ca="1">+SUMPRODUCT((运营生产订单!$A$9:$A$35=L177)*(运营生产订单!$C$7:$I$7=I177)*运营生产订单!$C$9:'运营生产订单'!$I$35)</f>
        <v>0</v>
      </c>
      <c r="K177" s="112" t="e">
        <f ca="1">VLOOKUP(D177,'（运营）数据源'!B:H,7,0)</f>
        <v>#N/A</v>
      </c>
      <c r="L177" s="67">
        <f t="shared" ca="1" si="31"/>
        <v>0</v>
      </c>
    </row>
    <row r="178" spans="1:12" hidden="1">
      <c r="A178" s="99" t="str">
        <f ca="1">IF(J178&gt;0,运营生产订单!$H$3,"")</f>
        <v/>
      </c>
      <c r="B178" s="70" t="str">
        <f ca="1">+IF(J178&gt;0,运营生产订单!$C$4,"")</f>
        <v/>
      </c>
      <c r="C178" s="70" t="str">
        <f ca="1">+IF(J178&gt;0,MID(运营生产订单!$C$3,FIND("-",运营生产订单!$C$3)+1,20),"")</f>
        <v/>
      </c>
      <c r="D178" s="100" t="str">
        <f ca="1">+IF(J178&gt;0,VLOOKUP(C178&amp;H178&amp;I178,'（运营）数据源'!$A:$B,2,0),"")</f>
        <v/>
      </c>
      <c r="E178" s="100"/>
      <c r="F178" s="100" t="str">
        <f ca="1">+IF(J178&gt;0,VLOOKUP(D178,'（运营）数据源'!B:G,6,0),"")</f>
        <v/>
      </c>
      <c r="G178" s="70" t="str">
        <f ca="1">+IFERROR(VLOOKUP(D178,'（运营）数据源'!$B:$D,3,0),"")</f>
        <v/>
      </c>
      <c r="H178" s="106">
        <f t="shared" ca="1" si="30"/>
        <v>0</v>
      </c>
      <c r="I178" s="111" t="str">
        <f>+运营生产订单!$I$7</f>
        <v>3XL</v>
      </c>
      <c r="J178" s="70">
        <f ca="1">+SUMPRODUCT((运营生产订单!$A$9:$A$35=L178)*(运营生产订单!$C$7:$I$7=I178)*运营生产订单!$C$9:'运营生产订单'!$I$35)</f>
        <v>0</v>
      </c>
      <c r="K178" s="112" t="e">
        <f ca="1">VLOOKUP(D178,'（运营）数据源'!B:H,7,0)</f>
        <v>#N/A</v>
      </c>
      <c r="L178" s="67">
        <f t="shared" ca="1" si="31"/>
        <v>0</v>
      </c>
    </row>
    <row r="179" spans="1:12" hidden="1">
      <c r="A179" s="99" t="str">
        <f ca="1">IF(J179&gt;0,运营生产订单!$H$3,"")</f>
        <v/>
      </c>
      <c r="B179" s="70" t="str">
        <f ca="1">+IF(J179&gt;0,运营生产订单!$C$4,"")</f>
        <v/>
      </c>
      <c r="C179" s="70" t="str">
        <f ca="1">+IF(J179&gt;0,MID(运营生产订单!$C$3,FIND("-",运营生产订单!$C$3)+1,20),"")</f>
        <v/>
      </c>
      <c r="D179" s="100" t="str">
        <f ca="1">+IF(J179&gt;0,VLOOKUP(C179&amp;H179&amp;I179,'（运营）数据源'!$A:$B,2,0),"")</f>
        <v/>
      </c>
      <c r="E179" s="100"/>
      <c r="F179" s="100" t="str">
        <f ca="1">+IF(J179&gt;0,VLOOKUP(D179,'（运营）数据源'!B:G,6,0),"")</f>
        <v/>
      </c>
      <c r="G179" s="70" t="str">
        <f ca="1">+IFERROR(VLOOKUP(D179,'（运营）数据源'!$B:$D,3,0),"")</f>
        <v/>
      </c>
      <c r="H179" s="106">
        <f t="shared" ref="H179:H185" ca="1" si="32">+IF(ISNUMBER(FIND(" ",INDIRECT("运营生产订单!$A$"&amp;(INT((ROW()-4)/7)+9)))),LEFT(INDIRECT("运营生产订单!$A$"&amp;(INT((ROW()-4)/7)+9)),FIND(" ",INDIRECT("运营生产订单!$A$"&amp;(INT((ROW()-4)/7)+9)),1)-1),INDIRECT("运营生产订单!$A$"&amp;(INT((ROW()-4)/7)+9)))</f>
        <v>0</v>
      </c>
      <c r="I179" s="111" t="str">
        <f>+运营生产订单!$C$7</f>
        <v>XS</v>
      </c>
      <c r="J179" s="70">
        <f ca="1">+SUMPRODUCT((运营生产订单!$A$9:$A$35=L179)*(运营生产订单!$C$7:$I$7=I179)*运营生产订单!$C$9:'运营生产订单'!$I$35)</f>
        <v>0</v>
      </c>
      <c r="K179" s="112" t="e">
        <f ca="1">VLOOKUP(D179,'（运营）数据源'!B:H,7,0)</f>
        <v>#N/A</v>
      </c>
      <c r="L179" s="67">
        <f t="shared" ref="L179:L185" ca="1" si="33">INDIRECT("运营生产订单!$A$"&amp;(INT((ROW()-4)/7)+9))</f>
        <v>0</v>
      </c>
    </row>
    <row r="180" spans="1:12" hidden="1">
      <c r="A180" s="99" t="str">
        <f ca="1">IF(J180&gt;0,运营生产订单!$H$3,"")</f>
        <v/>
      </c>
      <c r="B180" s="70" t="str">
        <f ca="1">+IF(J180&gt;0,运营生产订单!$C$4,"")</f>
        <v/>
      </c>
      <c r="C180" s="70" t="str">
        <f ca="1">+IF(J180&gt;0,MID(运营生产订单!$C$3,FIND("-",运营生产订单!$C$3)+1,20),"")</f>
        <v/>
      </c>
      <c r="D180" s="100" t="str">
        <f ca="1">+IF(J180&gt;0,VLOOKUP(C180&amp;H180&amp;I180,'（运营）数据源'!$A:$B,2,0),"")</f>
        <v/>
      </c>
      <c r="E180" s="100"/>
      <c r="F180" s="100" t="str">
        <f ca="1">+IF(J180&gt;0,VLOOKUP(D180,'（运营）数据源'!B:G,6,0),"")</f>
        <v/>
      </c>
      <c r="G180" s="70" t="str">
        <f ca="1">+IFERROR(VLOOKUP(D180,'（运营）数据源'!$B:$D,3,0),"")</f>
        <v/>
      </c>
      <c r="H180" s="106">
        <f t="shared" ca="1" si="32"/>
        <v>0</v>
      </c>
      <c r="I180" s="111" t="str">
        <f>+运营生产订单!$D$7</f>
        <v>S</v>
      </c>
      <c r="J180" s="70">
        <f ca="1">+SUMPRODUCT((运营生产订单!$A$9:$A$35=L180)*(运营生产订单!$C$7:$I$7=I180)*运营生产订单!$C$9:'运营生产订单'!$I$35)</f>
        <v>0</v>
      </c>
      <c r="K180" s="112" t="e">
        <f ca="1">VLOOKUP(D180,'（运营）数据源'!B:H,7,0)</f>
        <v>#N/A</v>
      </c>
      <c r="L180" s="67">
        <f t="shared" ca="1" si="33"/>
        <v>0</v>
      </c>
    </row>
    <row r="181" spans="1:12" hidden="1">
      <c r="A181" s="99" t="str">
        <f ca="1">IF(J181&gt;0,运营生产订单!$H$3,"")</f>
        <v/>
      </c>
      <c r="B181" s="70" t="str">
        <f ca="1">+IF(J181&gt;0,运营生产订单!$C$4,"")</f>
        <v/>
      </c>
      <c r="C181" s="70" t="str">
        <f ca="1">+IF(J181&gt;0,MID(运营生产订单!$C$3,FIND("-",运营生产订单!$C$3)+1,20),"")</f>
        <v/>
      </c>
      <c r="D181" s="100" t="str">
        <f ca="1">+IF(J181&gt;0,VLOOKUP(C181&amp;H181&amp;I181,'（运营）数据源'!$A:$B,2,0),"")</f>
        <v/>
      </c>
      <c r="E181" s="100"/>
      <c r="F181" s="100" t="str">
        <f ca="1">+IF(J181&gt;0,VLOOKUP(D181,'（运营）数据源'!B:G,6,0),"")</f>
        <v/>
      </c>
      <c r="G181" s="70" t="str">
        <f ca="1">+IFERROR(VLOOKUP(D181,'（运营）数据源'!$B:$D,3,0),"")</f>
        <v/>
      </c>
      <c r="H181" s="106">
        <f t="shared" ca="1" si="32"/>
        <v>0</v>
      </c>
      <c r="I181" s="111" t="str">
        <f>+运营生产订单!$E$7</f>
        <v>M</v>
      </c>
      <c r="J181" s="70">
        <f ca="1">+SUMPRODUCT((运营生产订单!$A$9:$A$35=L181)*(运营生产订单!$C$7:$I$7=I181)*运营生产订单!$C$9:'运营生产订单'!$I$35)</f>
        <v>0</v>
      </c>
      <c r="K181" s="112" t="e">
        <f ca="1">VLOOKUP(D181,'（运营）数据源'!B:H,7,0)</f>
        <v>#N/A</v>
      </c>
      <c r="L181" s="67">
        <f t="shared" ca="1" si="33"/>
        <v>0</v>
      </c>
    </row>
    <row r="182" spans="1:12" hidden="1">
      <c r="A182" s="99" t="str">
        <f ca="1">IF(J182&gt;0,运营生产订单!$H$3,"")</f>
        <v/>
      </c>
      <c r="B182" s="70" t="str">
        <f ca="1">+IF(J182&gt;0,运营生产订单!$C$4,"")</f>
        <v/>
      </c>
      <c r="C182" s="70" t="str">
        <f ca="1">+IF(J182&gt;0,MID(运营生产订单!$C$3,FIND("-",运营生产订单!$C$3)+1,20),"")</f>
        <v/>
      </c>
      <c r="D182" s="100" t="str">
        <f ca="1">+IF(J182&gt;0,VLOOKUP(C182&amp;H182&amp;I182,'（运营）数据源'!$A:$B,2,0),"")</f>
        <v/>
      </c>
      <c r="E182" s="100"/>
      <c r="F182" s="100" t="str">
        <f ca="1">+IF(J182&gt;0,VLOOKUP(D182,'（运营）数据源'!B:G,6,0),"")</f>
        <v/>
      </c>
      <c r="G182" s="70" t="str">
        <f ca="1">+IFERROR(VLOOKUP(D182,'（运营）数据源'!$B:$D,3,0),"")</f>
        <v/>
      </c>
      <c r="H182" s="106">
        <f t="shared" ca="1" si="32"/>
        <v>0</v>
      </c>
      <c r="I182" s="111" t="str">
        <f>+运营生产订单!$F$7</f>
        <v>L</v>
      </c>
      <c r="J182" s="70">
        <f ca="1">+SUMPRODUCT((运营生产订单!$A$9:$A$35=L182)*(运营生产订单!$C$7:$I$7=I182)*运营生产订单!$C$9:'运营生产订单'!$I$35)</f>
        <v>0</v>
      </c>
      <c r="K182" s="112" t="e">
        <f ca="1">VLOOKUP(D182,'（运营）数据源'!B:H,7,0)</f>
        <v>#N/A</v>
      </c>
      <c r="L182" s="67">
        <f t="shared" ca="1" si="33"/>
        <v>0</v>
      </c>
    </row>
    <row r="183" spans="1:12" hidden="1">
      <c r="A183" s="99" t="str">
        <f ca="1">IF(J183&gt;0,运营生产订单!$H$3,"")</f>
        <v/>
      </c>
      <c r="B183" s="70" t="str">
        <f ca="1">+IF(J183&gt;0,运营生产订单!$C$4,"")</f>
        <v/>
      </c>
      <c r="C183" s="70" t="str">
        <f ca="1">+IF(J183&gt;0,MID(运营生产订单!$C$3,FIND("-",运营生产订单!$C$3)+1,20),"")</f>
        <v/>
      </c>
      <c r="D183" s="100" t="str">
        <f ca="1">+IF(J183&gt;0,VLOOKUP(C183&amp;H183&amp;I183,'（运营）数据源'!$A:$B,2,0),"")</f>
        <v/>
      </c>
      <c r="E183" s="100"/>
      <c r="F183" s="100" t="str">
        <f ca="1">+IF(J183&gt;0,VLOOKUP(D183,'（运营）数据源'!B:G,6,0),"")</f>
        <v/>
      </c>
      <c r="G183" s="70" t="str">
        <f ca="1">+IFERROR(VLOOKUP(D183,'（运营）数据源'!$B:$D,3,0),"")</f>
        <v/>
      </c>
      <c r="H183" s="106">
        <f t="shared" ca="1" si="32"/>
        <v>0</v>
      </c>
      <c r="I183" s="111" t="str">
        <f>+运营生产订单!$G$7</f>
        <v>XL</v>
      </c>
      <c r="J183" s="70">
        <f ca="1">+SUMPRODUCT((运营生产订单!$A$9:$A$35=L183)*(运营生产订单!$C$7:$I$7=I183)*运营生产订单!$C$9:'运营生产订单'!$I$35)</f>
        <v>0</v>
      </c>
      <c r="K183" s="112" t="e">
        <f ca="1">VLOOKUP(D183,'（运营）数据源'!B:H,7,0)</f>
        <v>#N/A</v>
      </c>
      <c r="L183" s="67">
        <f t="shared" ca="1" si="33"/>
        <v>0</v>
      </c>
    </row>
    <row r="184" spans="1:12" hidden="1">
      <c r="A184" s="99" t="str">
        <f ca="1">IF(J184&gt;0,运营生产订单!$H$3,"")</f>
        <v/>
      </c>
      <c r="B184" s="70" t="str">
        <f ca="1">+IF(J184&gt;0,运营生产订单!$C$4,"")</f>
        <v/>
      </c>
      <c r="C184" s="70" t="str">
        <f ca="1">+IF(J184&gt;0,MID(运营生产订单!$C$3,FIND("-",运营生产订单!$C$3)+1,20),"")</f>
        <v/>
      </c>
      <c r="D184" s="100" t="str">
        <f ca="1">+IF(J184&gt;0,VLOOKUP(C184&amp;H184&amp;I184,'（运营）数据源'!$A:$B,2,0),"")</f>
        <v/>
      </c>
      <c r="E184" s="100"/>
      <c r="F184" s="100" t="str">
        <f ca="1">+IF(J184&gt;0,VLOOKUP(D184,'（运营）数据源'!B:G,6,0),"")</f>
        <v/>
      </c>
      <c r="G184" s="70" t="str">
        <f ca="1">+IFERROR(VLOOKUP(D184,'（运营）数据源'!$B:$D,3,0),"")</f>
        <v/>
      </c>
      <c r="H184" s="106">
        <f t="shared" ca="1" si="32"/>
        <v>0</v>
      </c>
      <c r="I184" s="111" t="str">
        <f>+运营生产订单!$H$7</f>
        <v>2XL</v>
      </c>
      <c r="J184" s="70">
        <f ca="1">+SUMPRODUCT((运营生产订单!$A$9:$A$35=L184)*(运营生产订单!$C$7:$I$7=I184)*运营生产订单!$C$9:'运营生产订单'!$I$35)</f>
        <v>0</v>
      </c>
      <c r="K184" s="112" t="e">
        <f ca="1">VLOOKUP(D184,'（运营）数据源'!B:H,7,0)</f>
        <v>#N/A</v>
      </c>
      <c r="L184" s="67">
        <f t="shared" ca="1" si="33"/>
        <v>0</v>
      </c>
    </row>
    <row r="185" spans="1:12" hidden="1">
      <c r="A185" s="99" t="str">
        <f ca="1">IF(J185&gt;0,运营生产订单!$H$3,"")</f>
        <v/>
      </c>
      <c r="B185" s="70" t="str">
        <f ca="1">+IF(J185&gt;0,运营生产订单!$C$4,"")</f>
        <v/>
      </c>
      <c r="C185" s="70" t="str">
        <f ca="1">+IF(J185&gt;0,MID(运营生产订单!$C$3,FIND("-",运营生产订单!$C$3)+1,20),"")</f>
        <v/>
      </c>
      <c r="D185" s="100" t="str">
        <f ca="1">+IF(J185&gt;0,VLOOKUP(C185&amp;H185&amp;I185,'（运营）数据源'!$A:$B,2,0),"")</f>
        <v/>
      </c>
      <c r="E185" s="100"/>
      <c r="F185" s="100" t="str">
        <f ca="1">+IF(J185&gt;0,VLOOKUP(D185,'（运营）数据源'!B:G,6,0),"")</f>
        <v/>
      </c>
      <c r="G185" s="70" t="str">
        <f ca="1">+IFERROR(VLOOKUP(D185,'（运营）数据源'!$B:$D,3,0),"")</f>
        <v/>
      </c>
      <c r="H185" s="106">
        <f t="shared" ca="1" si="32"/>
        <v>0</v>
      </c>
      <c r="I185" s="111" t="str">
        <f>+运营生产订单!$I$7</f>
        <v>3XL</v>
      </c>
      <c r="J185" s="70">
        <f ca="1">+SUMPRODUCT((运营生产订单!$A$9:$A$35=L185)*(运营生产订单!$C$7:$I$7=I185)*运营生产订单!$C$9:'运营生产订单'!$I$35)</f>
        <v>0</v>
      </c>
      <c r="K185" s="112" t="e">
        <f ca="1">VLOOKUP(D185,'（运营）数据源'!B:H,7,0)</f>
        <v>#N/A</v>
      </c>
      <c r="L185" s="67">
        <f t="shared" ca="1" si="33"/>
        <v>0</v>
      </c>
    </row>
    <row r="186" spans="1:12" hidden="1">
      <c r="A186" s="99" t="str">
        <f ca="1">IF(J186&gt;0,运营生产订单!$H$3,"")</f>
        <v/>
      </c>
      <c r="B186" s="70" t="str">
        <f ca="1">+IF(J186&gt;0,运营生产订单!$C$4,"")</f>
        <v/>
      </c>
      <c r="C186" s="70" t="str">
        <f ca="1">+IF(J186&gt;0,MID(运营生产订单!$C$3,FIND("-",运营生产订单!$C$3)+1,20),"")</f>
        <v/>
      </c>
      <c r="D186" s="100" t="str">
        <f ca="1">+IF(J186&gt;0,VLOOKUP(C186&amp;H186&amp;I186,'（运营）数据源'!$A:$B,2,0),"")</f>
        <v/>
      </c>
      <c r="E186" s="100"/>
      <c r="F186" s="100" t="str">
        <f ca="1">+IF(J186&gt;0,VLOOKUP(D186,'（运营）数据源'!B:G,6,0),"")</f>
        <v/>
      </c>
      <c r="G186" s="70" t="str">
        <f ca="1">+IFERROR(VLOOKUP(D186,'（运营）数据源'!$B:$D,3,0),"")</f>
        <v/>
      </c>
      <c r="H186" s="106">
        <f t="shared" ref="H186:H192" ca="1" si="34">+IF(ISNUMBER(FIND(" ",INDIRECT("运营生产订单!$A$"&amp;(INT((ROW()-4)/7)+9)))),LEFT(INDIRECT("运营生产订单!$A$"&amp;(INT((ROW()-4)/7)+9)),FIND(" ",INDIRECT("运营生产订单!$A$"&amp;(INT((ROW()-4)/7)+9)),1)-1),INDIRECT("运营生产订单!$A$"&amp;(INT((ROW()-4)/7)+9)))</f>
        <v>0</v>
      </c>
      <c r="I186" s="111" t="str">
        <f>+运营生产订单!$C$7</f>
        <v>XS</v>
      </c>
      <c r="J186" s="70">
        <f ca="1">+SUMPRODUCT((运营生产订单!$A$9:$A$35=L186)*(运营生产订单!$C$7:$I$7=I186)*运营生产订单!$C$9:'运营生产订单'!$I$35)</f>
        <v>0</v>
      </c>
      <c r="K186" s="112" t="e">
        <f ca="1">VLOOKUP(D186,'（运营）数据源'!B:H,7,0)</f>
        <v>#N/A</v>
      </c>
      <c r="L186" s="67">
        <f t="shared" ref="L186:L192" ca="1" si="35">INDIRECT("运营生产订单!$A$"&amp;(INT((ROW()-4)/7)+9))</f>
        <v>0</v>
      </c>
    </row>
    <row r="187" spans="1:12" hidden="1">
      <c r="A187" s="99" t="str">
        <f ca="1">IF(J187&gt;0,运营生产订单!$H$3,"")</f>
        <v/>
      </c>
      <c r="B187" s="70" t="str">
        <f ca="1">+IF(J187&gt;0,运营生产订单!$C$4,"")</f>
        <v/>
      </c>
      <c r="C187" s="70" t="str">
        <f ca="1">+IF(J187&gt;0,MID(运营生产订单!$C$3,FIND("-",运营生产订单!$C$3)+1,20),"")</f>
        <v/>
      </c>
      <c r="D187" s="100" t="str">
        <f ca="1">+IF(J187&gt;0,VLOOKUP(C187&amp;H187&amp;I187,'（运营）数据源'!$A:$B,2,0),"")</f>
        <v/>
      </c>
      <c r="E187" s="100"/>
      <c r="F187" s="100" t="str">
        <f ca="1">+IF(J187&gt;0,VLOOKUP(D187,'（运营）数据源'!B:G,6,0),"")</f>
        <v/>
      </c>
      <c r="G187" s="70" t="str">
        <f ca="1">+IFERROR(VLOOKUP(D187,'（运营）数据源'!$B:$D,3,0),"")</f>
        <v/>
      </c>
      <c r="H187" s="106">
        <f t="shared" ca="1" si="34"/>
        <v>0</v>
      </c>
      <c r="I187" s="111" t="str">
        <f>+运营生产订单!$D$7</f>
        <v>S</v>
      </c>
      <c r="J187" s="70">
        <f ca="1">+SUMPRODUCT((运营生产订单!$A$9:$A$35=L187)*(运营生产订单!$C$7:$I$7=I187)*运营生产订单!$C$9:'运营生产订单'!$I$35)</f>
        <v>0</v>
      </c>
      <c r="K187" s="112" t="e">
        <f ca="1">VLOOKUP(D187,'（运营）数据源'!B:H,7,0)</f>
        <v>#N/A</v>
      </c>
      <c r="L187" s="67">
        <f t="shared" ca="1" si="35"/>
        <v>0</v>
      </c>
    </row>
    <row r="188" spans="1:12" hidden="1">
      <c r="A188" s="99" t="str">
        <f ca="1">IF(J188&gt;0,运营生产订单!$H$3,"")</f>
        <v/>
      </c>
      <c r="B188" s="70" t="str">
        <f ca="1">+IF(J188&gt;0,运营生产订单!$C$4,"")</f>
        <v/>
      </c>
      <c r="C188" s="70" t="str">
        <f ca="1">+IF(J188&gt;0,MID(运营生产订单!$C$3,FIND("-",运营生产订单!$C$3)+1,20),"")</f>
        <v/>
      </c>
      <c r="D188" s="100" t="str">
        <f ca="1">+IF(J188&gt;0,VLOOKUP(C188&amp;H188&amp;I188,'（运营）数据源'!$A:$B,2,0),"")</f>
        <v/>
      </c>
      <c r="E188" s="100"/>
      <c r="F188" s="100" t="str">
        <f ca="1">+IF(J188&gt;0,VLOOKUP(D188,'（运营）数据源'!B:G,6,0),"")</f>
        <v/>
      </c>
      <c r="G188" s="70" t="str">
        <f ca="1">+IFERROR(VLOOKUP(D188,'（运营）数据源'!$B:$D,3,0),"")</f>
        <v/>
      </c>
      <c r="H188" s="106">
        <f t="shared" ca="1" si="34"/>
        <v>0</v>
      </c>
      <c r="I188" s="111" t="str">
        <f>+运营生产订单!$E$7</f>
        <v>M</v>
      </c>
      <c r="J188" s="70">
        <f ca="1">+SUMPRODUCT((运营生产订单!$A$9:$A$35=L188)*(运营生产订单!$C$7:$I$7=I188)*运营生产订单!$C$9:'运营生产订单'!$I$35)</f>
        <v>0</v>
      </c>
      <c r="K188" s="112" t="e">
        <f ca="1">VLOOKUP(D188,'（运营）数据源'!B:H,7,0)</f>
        <v>#N/A</v>
      </c>
      <c r="L188" s="67">
        <f t="shared" ca="1" si="35"/>
        <v>0</v>
      </c>
    </row>
    <row r="189" spans="1:12" hidden="1">
      <c r="A189" s="99" t="str">
        <f ca="1">IF(J189&gt;0,运营生产订单!$H$3,"")</f>
        <v/>
      </c>
      <c r="B189" s="70" t="str">
        <f ca="1">+IF(J189&gt;0,运营生产订单!$C$4,"")</f>
        <v/>
      </c>
      <c r="C189" s="70" t="str">
        <f ca="1">+IF(J189&gt;0,MID(运营生产订单!$C$3,FIND("-",运营生产订单!$C$3)+1,20),"")</f>
        <v/>
      </c>
      <c r="D189" s="100" t="str">
        <f ca="1">+IF(J189&gt;0,VLOOKUP(C189&amp;H189&amp;I189,'（运营）数据源'!$A:$B,2,0),"")</f>
        <v/>
      </c>
      <c r="E189" s="100"/>
      <c r="F189" s="100" t="str">
        <f ca="1">+IF(J189&gt;0,VLOOKUP(D189,'（运营）数据源'!B:G,6,0),"")</f>
        <v/>
      </c>
      <c r="G189" s="70" t="str">
        <f ca="1">+IFERROR(VLOOKUP(D189,'（运营）数据源'!$B:$D,3,0),"")</f>
        <v/>
      </c>
      <c r="H189" s="106">
        <f t="shared" ca="1" si="34"/>
        <v>0</v>
      </c>
      <c r="I189" s="111" t="str">
        <f>+运营生产订单!$F$7</f>
        <v>L</v>
      </c>
      <c r="J189" s="70">
        <f ca="1">+SUMPRODUCT((运营生产订单!$A$9:$A$35=L189)*(运营生产订单!$C$7:$I$7=I189)*运营生产订单!$C$9:'运营生产订单'!$I$35)</f>
        <v>0</v>
      </c>
      <c r="K189" s="112" t="e">
        <f ca="1">VLOOKUP(D189,'（运营）数据源'!B:H,7,0)</f>
        <v>#N/A</v>
      </c>
      <c r="L189" s="67">
        <f t="shared" ca="1" si="35"/>
        <v>0</v>
      </c>
    </row>
    <row r="190" spans="1:12" hidden="1">
      <c r="A190" s="99" t="str">
        <f ca="1">IF(J190&gt;0,运营生产订单!$H$3,"")</f>
        <v/>
      </c>
      <c r="B190" s="70" t="str">
        <f ca="1">+IF(J190&gt;0,运营生产订单!$C$4,"")</f>
        <v/>
      </c>
      <c r="C190" s="70" t="str">
        <f ca="1">+IF(J190&gt;0,MID(运营生产订单!$C$3,FIND("-",运营生产订单!$C$3)+1,20),"")</f>
        <v/>
      </c>
      <c r="D190" s="100" t="str">
        <f ca="1">+IF(J190&gt;0,VLOOKUP(C190&amp;H190&amp;I190,'（运营）数据源'!$A:$B,2,0),"")</f>
        <v/>
      </c>
      <c r="E190" s="100"/>
      <c r="F190" s="100" t="str">
        <f ca="1">+IF(J190&gt;0,VLOOKUP(D190,'（运营）数据源'!B:G,6,0),"")</f>
        <v/>
      </c>
      <c r="G190" s="70" t="str">
        <f ca="1">+IFERROR(VLOOKUP(D190,'（运营）数据源'!$B:$D,3,0),"")</f>
        <v/>
      </c>
      <c r="H190" s="106">
        <f t="shared" ca="1" si="34"/>
        <v>0</v>
      </c>
      <c r="I190" s="111" t="str">
        <f>+运营生产订单!$G$7</f>
        <v>XL</v>
      </c>
      <c r="J190" s="70">
        <f ca="1">+SUMPRODUCT((运营生产订单!$A$9:$A$35=L190)*(运营生产订单!$C$7:$I$7=I190)*运营生产订单!$C$9:'运营生产订单'!$I$35)</f>
        <v>0</v>
      </c>
      <c r="K190" s="112" t="e">
        <f ca="1">VLOOKUP(D190,'（运营）数据源'!B:H,7,0)</f>
        <v>#N/A</v>
      </c>
      <c r="L190" s="67">
        <f t="shared" ca="1" si="35"/>
        <v>0</v>
      </c>
    </row>
    <row r="191" spans="1:12" hidden="1">
      <c r="A191" s="99" t="str">
        <f ca="1">IF(J191&gt;0,运营生产订单!$H$3,"")</f>
        <v/>
      </c>
      <c r="B191" s="70" t="str">
        <f ca="1">+IF(J191&gt;0,运营生产订单!$C$4,"")</f>
        <v/>
      </c>
      <c r="C191" s="70" t="str">
        <f ca="1">+IF(J191&gt;0,MID(运营生产订单!$C$3,FIND("-",运营生产订单!$C$3)+1,20),"")</f>
        <v/>
      </c>
      <c r="D191" s="100" t="str">
        <f ca="1">+IF(J191&gt;0,VLOOKUP(C191&amp;H191&amp;I191,'（运营）数据源'!$A:$B,2,0),"")</f>
        <v/>
      </c>
      <c r="E191" s="100"/>
      <c r="F191" s="100" t="str">
        <f ca="1">+IF(J191&gt;0,VLOOKUP(D191,'（运营）数据源'!B:G,6,0),"")</f>
        <v/>
      </c>
      <c r="G191" s="70" t="str">
        <f ca="1">+IFERROR(VLOOKUP(D191,'（运营）数据源'!$B:$D,3,0),"")</f>
        <v/>
      </c>
      <c r="H191" s="106">
        <f t="shared" ca="1" si="34"/>
        <v>0</v>
      </c>
      <c r="I191" s="111" t="str">
        <f>+运营生产订单!$H$7</f>
        <v>2XL</v>
      </c>
      <c r="J191" s="70">
        <f ca="1">+SUMPRODUCT((运营生产订单!$A$9:$A$35=L191)*(运营生产订单!$C$7:$I$7=I191)*运营生产订单!$C$9:'运营生产订单'!$I$35)</f>
        <v>0</v>
      </c>
      <c r="K191" s="112" t="e">
        <f ca="1">VLOOKUP(D191,'（运营）数据源'!B:H,7,0)</f>
        <v>#N/A</v>
      </c>
      <c r="L191" s="67">
        <f t="shared" ca="1" si="35"/>
        <v>0</v>
      </c>
    </row>
    <row r="192" spans="1:12" hidden="1">
      <c r="A192" s="99" t="str">
        <f ca="1">IF(J192&gt;0,运营生产订单!$H$3,"")</f>
        <v/>
      </c>
      <c r="B192" s="70" t="str">
        <f ca="1">+IF(J192&gt;0,运营生产订单!$C$4,"")</f>
        <v/>
      </c>
      <c r="C192" s="70" t="str">
        <f ca="1">+IF(J192&gt;0,MID(运营生产订单!$C$3,FIND("-",运营生产订单!$C$3)+1,20),"")</f>
        <v/>
      </c>
      <c r="D192" s="100" t="str">
        <f ca="1">+IF(J192&gt;0,VLOOKUP(C192&amp;H192&amp;I192,'（运营）数据源'!$A:$B,2,0),"")</f>
        <v/>
      </c>
      <c r="E192" s="100" t="str">
        <f ca="1">+IF(J192&gt;0,VLOOKUP(D192,'（运营）数据源'!$B:$H,7,0),"")</f>
        <v/>
      </c>
      <c r="F192" s="100" t="str">
        <f ca="1">+IF(J192&gt;0,VLOOKUP(D192,'（运营）数据源'!B:G,6,0),"")</f>
        <v/>
      </c>
      <c r="G192" s="70" t="str">
        <f ca="1">+IFERROR(VLOOKUP(D192,'（运营）数据源'!$B:$D,3,0),"")</f>
        <v/>
      </c>
      <c r="H192" s="106">
        <f t="shared" ca="1" si="34"/>
        <v>0</v>
      </c>
      <c r="I192" s="111" t="str">
        <f>+运营生产订单!$I$7</f>
        <v>3XL</v>
      </c>
      <c r="J192" s="70">
        <f ca="1">+SUMPRODUCT((运营生产订单!$A$9:$A$35=L192)*(运营生产订单!$C$7:$I$7=I192)*运营生产订单!$C$9:'运营生产订单'!$I$35)</f>
        <v>0</v>
      </c>
      <c r="K192" s="115"/>
      <c r="L192" s="67">
        <f t="shared" ca="1" si="35"/>
        <v>0</v>
      </c>
    </row>
    <row r="193" spans="1:12" s="83" customFormat="1">
      <c r="A193" s="116"/>
      <c r="B193" s="78"/>
      <c r="C193" s="78"/>
      <c r="D193" s="117"/>
      <c r="E193" s="117"/>
      <c r="F193" s="117"/>
      <c r="G193" s="78"/>
      <c r="H193" s="83" t="s">
        <v>37</v>
      </c>
      <c r="I193" s="120"/>
      <c r="J193" s="78">
        <f ca="1">SUM(J4:J192)</f>
        <v>607</v>
      </c>
      <c r="K193" s="78"/>
      <c r="L193" s="78"/>
    </row>
    <row r="194" spans="1:12" ht="25.15" hidden="1" customHeight="1">
      <c r="A194" s="278" t="s">
        <v>149</v>
      </c>
      <c r="B194" s="278"/>
      <c r="C194" s="119">
        <f ca="1">+J193</f>
        <v>607</v>
      </c>
      <c r="D194" s="118"/>
      <c r="E194" s="118"/>
      <c r="F194" s="118"/>
      <c r="G194" s="67" t="s">
        <v>150</v>
      </c>
      <c r="H194" s="119"/>
      <c r="J194" s="78"/>
      <c r="K194" s="121"/>
    </row>
  </sheetData>
  <protectedRanges>
    <protectedRange password="CF7A" sqref="B4:B200" name="订单号"/>
  </protectedRanges>
  <autoFilter ref="A3:N194" xr:uid="{00000000-0009-0000-0000-000001000000}">
    <filterColumn colId="9">
      <customFilters>
        <customFilter operator="notEqual" val=""/>
      </customFilters>
    </filterColumn>
  </autoFilter>
  <mergeCells count="1">
    <mergeCell ref="A194:B194"/>
  </mergeCells>
  <phoneticPr fontId="77" type="noConversion"/>
  <conditionalFormatting sqref="D2:F2">
    <cfRule type="cellIs" dxfId="295" priority="6" operator="equal">
      <formula>"FOB"</formula>
    </cfRule>
  </conditionalFormatting>
  <conditionalFormatting sqref="D193:F193">
    <cfRule type="duplicateValues" dxfId="294" priority="8" stopIfTrue="1"/>
  </conditionalFormatting>
  <conditionalFormatting sqref="J4:J192">
    <cfRule type="cellIs" dxfId="293" priority="7" operator="greaterThan">
      <formula>0</formula>
    </cfRule>
  </conditionalFormatting>
  <printOptions horizontalCentered="1"/>
  <pageMargins left="0.196850393700787" right="0.196850393700787" top="0.196850393700787" bottom="0.196850393700787" header="0.196850393700787" footer="0.196850393700787"/>
  <pageSetup paperSize="9" scale="72"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C000"/>
  </sheetPr>
  <dimension ref="A1:N137"/>
  <sheetViews>
    <sheetView showGridLines="0" workbookViewId="0">
      <pane ySplit="1" topLeftCell="A2" activePane="bottomLeft" state="frozen"/>
      <selection pane="bottomLeft" activeCell="F139" sqref="F139"/>
    </sheetView>
  </sheetViews>
  <sheetFormatPr defaultColWidth="9" defaultRowHeight="13.5"/>
  <cols>
    <col min="1" max="1" width="34.75" style="87" customWidth="1"/>
    <col min="2" max="2" width="17.25" customWidth="1"/>
    <col min="3" max="3" width="11.875" customWidth="1"/>
    <col min="4" max="4" width="25.5" customWidth="1"/>
    <col min="5" max="5" width="9.625" customWidth="1"/>
    <col min="6" max="7" width="5.625" customWidth="1"/>
    <col min="8" max="8" width="7.625" customWidth="1"/>
    <col min="9" max="9" width="11.875" customWidth="1"/>
    <col min="10" max="10" width="14.125" style="88" customWidth="1"/>
    <col min="11" max="11" width="8.25" customWidth="1"/>
    <col min="12" max="12" width="9" customWidth="1"/>
  </cols>
  <sheetData>
    <row r="1" spans="1:14" ht="14.25">
      <c r="A1" s="16" t="s">
        <v>151</v>
      </c>
      <c r="B1" s="16" t="s">
        <v>26</v>
      </c>
      <c r="C1" s="16" t="s">
        <v>152</v>
      </c>
      <c r="D1" s="16" t="s">
        <v>153</v>
      </c>
      <c r="E1" s="16" t="s">
        <v>154</v>
      </c>
      <c r="F1" s="16" t="s">
        <v>155</v>
      </c>
      <c r="G1" s="16" t="s">
        <v>156</v>
      </c>
      <c r="H1" s="16" t="s">
        <v>157</v>
      </c>
      <c r="I1" s="16" t="s">
        <v>158</v>
      </c>
      <c r="J1" s="90" t="s">
        <v>159</v>
      </c>
      <c r="K1" s="16" t="s">
        <v>148</v>
      </c>
    </row>
    <row r="2" spans="1:14">
      <c r="A2" s="89" t="str">
        <f t="array" aca="1" ref="A2" ca="1">+INDEX('（运营）采购订单'!$D$1:$D$192,SMALL(IF('（运营）采购订单'!$D$4:$D$192&lt;&gt;"",ROW('（运营）采购订单'!$D$4:$D$192)),ROW('（运营）采购订单'!A1)))</f>
        <v>AN1014-White-S-CD-DE-NEW</v>
      </c>
      <c r="B2" s="16">
        <f ca="1">+IF(A2&lt;&gt;"*-*",'（运营）采购订单'!$D$2,0)</f>
        <v>0</v>
      </c>
      <c r="C2" s="16">
        <f ca="1">+VLOOKUP(A2,'（运营）采购订单'!$D:$E,2,0)</f>
        <v>0</v>
      </c>
      <c r="D2" s="16" t="str">
        <f ca="1">+IF(I2&gt;0,'（运营）采购订单'!$B$2,"")</f>
        <v>东莞市石碣美致制衣厂</v>
      </c>
      <c r="E2" s="16"/>
      <c r="F2" s="16"/>
      <c r="G2" s="16"/>
      <c r="H2" s="16"/>
      <c r="I2" s="16">
        <f ca="1">+IF(A2&lt;&gt;" ",VLOOKUP(A2,'（运营）采购订单'!$D:$J,7,0),"")</f>
        <v>13</v>
      </c>
      <c r="J2" s="90">
        <f ca="1">+IF(I2&gt;0,'（运营）采购订单'!$K$2,"")</f>
        <v>45641</v>
      </c>
      <c r="K2" s="16"/>
    </row>
    <row r="3" spans="1:14">
      <c r="A3" s="89" t="str">
        <f t="array" aca="1" ref="A3" ca="1">+INDEX('（运营）采购订单'!$D$1:$D$192,SMALL(IF('（运营）采购订单'!$D$4:$D$192&lt;&gt;"",ROW('（运营）采购订单'!$D$4:$D$192)),ROW('（运营）采购订单'!A2)))</f>
        <v>AN1014-White-M-CD-DE-NEW</v>
      </c>
      <c r="B3" s="16">
        <f ca="1">+IF(A3&lt;&gt;"*-*",'（运营）采购订单'!$D$2,0)</f>
        <v>0</v>
      </c>
      <c r="C3" s="16">
        <f ca="1">+VLOOKUP(A3,'（运营）采购订单'!$D:$E,2,0)</f>
        <v>0</v>
      </c>
      <c r="D3" s="16" t="str">
        <f ca="1">+IF(I3&gt;0,'（运营）采购订单'!$B$2,"")</f>
        <v>东莞市石碣美致制衣厂</v>
      </c>
      <c r="E3" s="16"/>
      <c r="F3" s="16"/>
      <c r="G3" s="16"/>
      <c r="H3" s="16"/>
      <c r="I3" s="16">
        <f ca="1">+IF(A3&lt;&gt;" ",VLOOKUP(A3,'（运营）采购订单'!$D:$J,7,0),"")</f>
        <v>25</v>
      </c>
      <c r="J3" s="90">
        <f ca="1">+IF(I3&gt;0,'（运营）采购订单'!$K$2,"")</f>
        <v>45641</v>
      </c>
      <c r="K3" s="16"/>
    </row>
    <row r="4" spans="1:14">
      <c r="A4" s="89" t="str">
        <f t="array" aca="1" ref="A4" ca="1">+INDEX('（运营）采购订单'!$D$1:$D$192,SMALL(IF('（运营）采购订单'!$D$4:$D$192&lt;&gt;"",ROW('（运营）采购订单'!$D$4:$D$192)),ROW('（运营）采购订单'!A3)))</f>
        <v>AN1014-White-L-CD-DE-NEW</v>
      </c>
      <c r="B4" s="16">
        <f ca="1">+IF(A4&lt;&gt;"*-*",'（运营）采购订单'!$D$2,0)</f>
        <v>0</v>
      </c>
      <c r="C4" s="16">
        <f ca="1">+VLOOKUP(A4,'（运营）采购订单'!$D:$E,2,0)</f>
        <v>0</v>
      </c>
      <c r="D4" s="16" t="str">
        <f ca="1">+IF(I4&gt;0,'（运营）采购订单'!$B$2,"")</f>
        <v>东莞市石碣美致制衣厂</v>
      </c>
      <c r="E4" s="16"/>
      <c r="F4" s="16"/>
      <c r="G4" s="16"/>
      <c r="H4" s="16"/>
      <c r="I4" s="16">
        <f ca="1">+IF(A4&lt;&gt;" ",VLOOKUP(A4,'（运营）采购订单'!$D:$J,7,0),"")</f>
        <v>38</v>
      </c>
      <c r="J4" s="90">
        <f ca="1">+IF(I4&gt;0,'（运营）采购订单'!$K$2,"")</f>
        <v>45641</v>
      </c>
      <c r="K4" s="16"/>
    </row>
    <row r="5" spans="1:14">
      <c r="A5" s="89" t="str">
        <f t="array" aca="1" ref="A5" ca="1">+INDEX('（运营）采购订单'!$D$1:$D$192,SMALL(IF('（运营）采购订单'!$D$4:$D$192&lt;&gt;"",ROW('（运营）采购订单'!$D$4:$D$192)),ROW('（运营）采购订单'!A4)))</f>
        <v>AN1014-White-XL-CD-DE-NEW</v>
      </c>
      <c r="B5" s="16">
        <f ca="1">+IF(A5&lt;&gt;"*-*",'（运营）采购订单'!$D$2,0)</f>
        <v>0</v>
      </c>
      <c r="C5" s="16">
        <f ca="1">+VLOOKUP(A5,'（运营）采购订单'!$D:$E,2,0)</f>
        <v>0</v>
      </c>
      <c r="D5" s="16" t="str">
        <f ca="1">+IF(I5&gt;0,'（运营）采购订单'!$B$2,"")</f>
        <v>东莞市石碣美致制衣厂</v>
      </c>
      <c r="E5" s="16"/>
      <c r="F5" s="16"/>
      <c r="G5" s="16"/>
      <c r="H5" s="16"/>
      <c r="I5" s="16">
        <f ca="1">+IF(A5&lt;&gt;" ",VLOOKUP(A5,'（运营）采购订单'!$D:$J,7,0),"")</f>
        <v>40</v>
      </c>
      <c r="J5" s="90">
        <f ca="1">+IF(I5&gt;0,'（运营）采购订单'!$K$2,"")</f>
        <v>45641</v>
      </c>
      <c r="K5" s="16"/>
    </row>
    <row r="6" spans="1:14">
      <c r="A6" s="89" t="str">
        <f t="array" aca="1" ref="A6" ca="1">+INDEX('（运营）采购订单'!$D$1:$D$192,SMALL(IF('（运营）采购订单'!$D$4:$D$192&lt;&gt;"",ROW('（运营）采购订单'!$D$4:$D$192)),ROW('（运营）采购订单'!A5)))</f>
        <v>AN1014-White-XXL-CD-DE-NEW</v>
      </c>
      <c r="B6" s="16">
        <f ca="1">+IF(A6&lt;&gt;"*-*",'（运营）采购订单'!$D$2,0)</f>
        <v>0</v>
      </c>
      <c r="C6" s="16">
        <f ca="1">+VLOOKUP(A6,'（运营）采购订单'!$D:$E,2,0)</f>
        <v>0</v>
      </c>
      <c r="D6" s="16" t="str">
        <f ca="1">+IF(I6&gt;0,'（运营）采购订单'!$B$2,"")</f>
        <v>东莞市石碣美致制衣厂</v>
      </c>
      <c r="E6" s="16"/>
      <c r="F6" s="16"/>
      <c r="G6" s="16"/>
      <c r="H6" s="16"/>
      <c r="I6" s="16">
        <f ca="1">+IF(A6&lt;&gt;" ",VLOOKUP(A6,'（运营）采购订单'!$D:$J,7,0),"")</f>
        <v>33</v>
      </c>
      <c r="J6" s="90">
        <f ca="1">+IF(I6&gt;0,'（运营）采购订单'!$K$2,"")</f>
        <v>45641</v>
      </c>
      <c r="K6" s="16"/>
    </row>
    <row r="7" spans="1:14">
      <c r="A7" s="89" t="str">
        <f t="array" aca="1" ref="A7" ca="1">+INDEX('（运营）采购订单'!$D$1:$D$192,SMALL(IF('（运营）采购订单'!$D$4:$D$192&lt;&gt;"",ROW('（运营）采购订单'!$D$4:$D$192)),ROW('（运营）采购订单'!A6)))</f>
        <v>AN1014-Black-S-CD-DE-NEW</v>
      </c>
      <c r="B7" s="16">
        <f ca="1">+IF(A7&lt;&gt;"*-*",'（运营）采购订单'!$D$2,0)</f>
        <v>0</v>
      </c>
      <c r="C7" s="16">
        <f ca="1">+VLOOKUP(A7,'（运营）采购订单'!$D:$E,2,0)</f>
        <v>0</v>
      </c>
      <c r="D7" s="16" t="str">
        <f ca="1">+IF(I7&gt;0,'（运营）采购订单'!$B$2,"")</f>
        <v>东莞市石碣美致制衣厂</v>
      </c>
      <c r="E7" s="16"/>
      <c r="F7" s="16"/>
      <c r="G7" s="16"/>
      <c r="H7" s="16"/>
      <c r="I7" s="16">
        <f ca="1">+IF(A7&lt;&gt;" ",VLOOKUP(A7,'（运营）采购订单'!$D:$J,7,0),"")</f>
        <v>8</v>
      </c>
      <c r="J7" s="90">
        <f ca="1">+IF(I7&gt;0,'（运营）采购订单'!$K$2,"")</f>
        <v>45641</v>
      </c>
      <c r="K7" s="16"/>
    </row>
    <row r="8" spans="1:14">
      <c r="A8" s="89" t="str">
        <f t="array" aca="1" ref="A8" ca="1">+INDEX('（运营）采购订单'!$D$1:$D$192,SMALL(IF('（运营）采购订单'!$D$4:$D$192&lt;&gt;"",ROW('（运营）采购订单'!$D$4:$D$192)),ROW('（运营）采购订单'!A7)))</f>
        <v>AN1014-Black-M-CD-DE-NEW</v>
      </c>
      <c r="B8" s="16">
        <f ca="1">+IF(A8&lt;&gt;"*-*",'（运营）采购订单'!$D$2,0)</f>
        <v>0</v>
      </c>
      <c r="C8" s="16">
        <f ca="1">+VLOOKUP(A8,'（运营）采购订单'!$D:$E,2,0)</f>
        <v>0</v>
      </c>
      <c r="D8" s="16" t="str">
        <f ca="1">+IF(I8&gt;0,'（运营）采购订单'!$B$2,"")</f>
        <v>东莞市石碣美致制衣厂</v>
      </c>
      <c r="E8" s="16"/>
      <c r="F8" s="16"/>
      <c r="G8" s="16"/>
      <c r="H8" s="16"/>
      <c r="I8" s="16">
        <f ca="1">+IF(A8&lt;&gt;" ",VLOOKUP(A8,'（运营）采购订单'!$D:$J,7,0),"")</f>
        <v>18</v>
      </c>
      <c r="J8" s="90">
        <f ca="1">+IF(I8&gt;0,'（运营）采购订单'!$K$2,"")</f>
        <v>45641</v>
      </c>
      <c r="K8" s="16"/>
    </row>
    <row r="9" spans="1:14">
      <c r="A9" s="89" t="str">
        <f t="array" aca="1" ref="A9" ca="1">+INDEX('（运营）采购订单'!$D$1:$D$192,SMALL(IF('（运营）采购订单'!$D$4:$D$192&lt;&gt;"",ROW('（运营）采购订单'!$D$4:$D$192)),ROW('（运营）采购订单'!A8)))</f>
        <v>AN1014-Black-L-CD-DE-NEW</v>
      </c>
      <c r="B9" s="16">
        <f ca="1">+IF(A9&lt;&gt;"*-*",'（运营）采购订单'!$D$2,0)</f>
        <v>0</v>
      </c>
      <c r="C9" s="16">
        <f ca="1">+VLOOKUP(A9,'（运营）采购订单'!$D:$E,2,0)</f>
        <v>0</v>
      </c>
      <c r="D9" s="16" t="str">
        <f ca="1">+IF(I9&gt;0,'（运营）采购订单'!$B$2,"")</f>
        <v>东莞市石碣美致制衣厂</v>
      </c>
      <c r="E9" s="16"/>
      <c r="F9" s="16"/>
      <c r="G9" s="16"/>
      <c r="H9" s="16"/>
      <c r="I9" s="16">
        <f ca="1">+IF(A9&lt;&gt;" ",VLOOKUP(A9,'（运营）采购订单'!$D:$J,7,0),"")</f>
        <v>25</v>
      </c>
      <c r="J9" s="90">
        <f ca="1">+IF(I9&gt;0,'（运营）采购订单'!$K$2,"")</f>
        <v>45641</v>
      </c>
      <c r="K9" s="16"/>
      <c r="N9" s="13"/>
    </row>
    <row r="10" spans="1:14">
      <c r="A10" s="89" t="str">
        <f t="array" aca="1" ref="A10" ca="1">+INDEX('（运营）采购订单'!$D$1:$D$192,SMALL(IF('（运营）采购订单'!$D$4:$D$192&lt;&gt;"",ROW('（运营）采购订单'!$D$4:$D$192)),ROW('（运营）采购订单'!A9)))</f>
        <v>AN1014-Black-XL-CD-DE-NEW</v>
      </c>
      <c r="B10" s="16">
        <f ca="1">+IF(A10&lt;&gt;"*-*",'（运营）采购订单'!$D$2,0)</f>
        <v>0</v>
      </c>
      <c r="C10" s="16">
        <f ca="1">+VLOOKUP(A10,'（运营）采购订单'!$D:$E,2,0)</f>
        <v>0</v>
      </c>
      <c r="D10" s="16" t="str">
        <f ca="1">+IF(I10&gt;0,'（运营）采购订单'!$B$2,"")</f>
        <v>东莞市石碣美致制衣厂</v>
      </c>
      <c r="E10" s="16"/>
      <c r="F10" s="16"/>
      <c r="G10" s="16"/>
      <c r="H10" s="16"/>
      <c r="I10" s="16">
        <f ca="1">+IF(A10&lt;&gt;" ",VLOOKUP(A10,'（运营）采购订单'!$D:$J,7,0),"")</f>
        <v>25</v>
      </c>
      <c r="J10" s="90">
        <f ca="1">+IF(I10&gt;0,'（运营）采购订单'!$K$2,"")</f>
        <v>45641</v>
      </c>
      <c r="K10" s="16"/>
    </row>
    <row r="11" spans="1:14">
      <c r="A11" s="89" t="str">
        <f t="array" aca="1" ref="A11" ca="1">+INDEX('（运营）采购订单'!$D$1:$D$192,SMALL(IF('（运营）采购订单'!$D$4:$D$192&lt;&gt;"",ROW('（运营）采购订单'!$D$4:$D$192)),ROW('（运营）采购订单'!A10)))</f>
        <v>AN1014-Black-XXL-CD-DE-NEW</v>
      </c>
      <c r="B11" s="16">
        <f ca="1">+IF(A11&lt;&gt;"*-*",'（运营）采购订单'!$D$2,0)</f>
        <v>0</v>
      </c>
      <c r="C11" s="16">
        <f ca="1">+VLOOKUP(A11,'（运营）采购订单'!$D:$E,2,0)</f>
        <v>0</v>
      </c>
      <c r="D11" s="16" t="str">
        <f ca="1">+IF(I11&gt;0,'（运营）采购订单'!$B$2,"")</f>
        <v>东莞市石碣美致制衣厂</v>
      </c>
      <c r="E11" s="16"/>
      <c r="F11" s="16"/>
      <c r="G11" s="16"/>
      <c r="H11" s="16"/>
      <c r="I11" s="16">
        <f ca="1">+IF(A11&lt;&gt;" ",VLOOKUP(A11,'（运营）采购订单'!$D:$J,7,0),"")</f>
        <v>20</v>
      </c>
      <c r="J11" s="90">
        <f ca="1">+IF(I11&gt;0,'（运营）采购订单'!$K$2,"")</f>
        <v>45641</v>
      </c>
      <c r="K11" s="16"/>
    </row>
    <row r="12" spans="1:14">
      <c r="A12" s="89" t="str">
        <f t="array" aca="1" ref="A12" ca="1">+INDEX('（运营）采购订单'!$D$1:$D$192,SMALL(IF('（运营）采购订单'!$D$4:$D$192&lt;&gt;"",ROW('（运营）采购订单'!$D$4:$D$192)),ROW('（运营）采购订单'!A11)))</f>
        <v>AN1014-Pink-S-CD-DE-NEW</v>
      </c>
      <c r="B12" s="16">
        <f ca="1">+IF(A12&lt;&gt;"*-*",'（运营）采购订单'!$D$2,0)</f>
        <v>0</v>
      </c>
      <c r="C12" s="16">
        <f ca="1">+VLOOKUP(A12,'（运营）采购订单'!$D:$E,2,0)</f>
        <v>0</v>
      </c>
      <c r="D12" s="16" t="str">
        <f ca="1">+IF(I12&gt;0,'（运营）采购订单'!$B$2,"")</f>
        <v>东莞市石碣美致制衣厂</v>
      </c>
      <c r="E12" s="16"/>
      <c r="F12" s="16"/>
      <c r="G12" s="16"/>
      <c r="H12" s="16"/>
      <c r="I12" s="16">
        <f ca="1">+IF(A12&lt;&gt;" ",VLOOKUP(A12,'（运营）采购订单'!$D:$J,7,0),"")</f>
        <v>5</v>
      </c>
      <c r="J12" s="90">
        <f ca="1">+IF(I12&gt;0,'（运营）采购订单'!$K$2,"")</f>
        <v>45641</v>
      </c>
      <c r="K12" s="16"/>
    </row>
    <row r="13" spans="1:14">
      <c r="A13" s="89" t="str">
        <f t="array" aca="1" ref="A13" ca="1">+INDEX('（运营）采购订单'!$D$1:$D$192,SMALL(IF('（运营）采购订单'!$D$4:$D$192&lt;&gt;"",ROW('（运营）采购订单'!$D$4:$D$192)),ROW('（运营）采购订单'!A12)))</f>
        <v>AN1014-Pink-M-CD-DE-NEW</v>
      </c>
      <c r="B13" s="16">
        <f ca="1">+IF(A13&lt;&gt;"*-*",'（运营）采购订单'!$D$2,0)</f>
        <v>0</v>
      </c>
      <c r="C13" s="16">
        <f ca="1">+VLOOKUP(A13,'（运营）采购订单'!$D:$E,2,0)</f>
        <v>0</v>
      </c>
      <c r="D13" s="16" t="str">
        <f ca="1">+IF(I13&gt;0,'（运营）采购订单'!$B$2,"")</f>
        <v>东莞市石碣美致制衣厂</v>
      </c>
      <c r="E13" s="16"/>
      <c r="F13" s="16"/>
      <c r="G13" s="16"/>
      <c r="H13" s="16"/>
      <c r="I13" s="16">
        <f ca="1">+IF(A13&lt;&gt;" ",VLOOKUP(A13,'（运营）采购订单'!$D:$J,7,0),"")</f>
        <v>15</v>
      </c>
      <c r="J13" s="90">
        <f ca="1">+IF(I13&gt;0,'（运营）采购订单'!$K$2,"")</f>
        <v>45641</v>
      </c>
      <c r="K13" s="16"/>
    </row>
    <row r="14" spans="1:14">
      <c r="A14" s="89" t="str">
        <f t="array" aca="1" ref="A14" ca="1">+INDEX('（运营）采购订单'!$D$1:$D$192,SMALL(IF('（运营）采购订单'!$D$4:$D$192&lt;&gt;"",ROW('（运营）采购订单'!$D$4:$D$192)),ROW('（运营）采购订单'!A13)))</f>
        <v>AN1014-Pink-L-CD-DE-NEW</v>
      </c>
      <c r="B14" s="16">
        <f ca="1">+IF(A14&lt;&gt;"*-*",'（运营）采购订单'!$D$2,0)</f>
        <v>0</v>
      </c>
      <c r="C14" s="16">
        <f ca="1">+VLOOKUP(A14,'（运营）采购订单'!$D:$E,2,0)</f>
        <v>0</v>
      </c>
      <c r="D14" s="16" t="str">
        <f ca="1">+IF(I14&gt;0,'（运营）采购订单'!$B$2,"")</f>
        <v>东莞市石碣美致制衣厂</v>
      </c>
      <c r="E14" s="16"/>
      <c r="F14" s="16"/>
      <c r="G14" s="16"/>
      <c r="H14" s="16"/>
      <c r="I14" s="16">
        <f ca="1">+IF(A14&lt;&gt;" ",VLOOKUP(A14,'（运营）采购订单'!$D:$J,7,0),"")</f>
        <v>20</v>
      </c>
      <c r="J14" s="90">
        <f ca="1">+IF(I14&gt;0,'（运营）采购订单'!$K$2,"")</f>
        <v>45641</v>
      </c>
      <c r="K14" s="16"/>
    </row>
    <row r="15" spans="1:14">
      <c r="A15" s="89" t="str">
        <f t="array" aca="1" ref="A15" ca="1">+INDEX('（运营）采购订单'!$D$1:$D$192,SMALL(IF('（运营）采购订单'!$D$4:$D$192&lt;&gt;"",ROW('（运营）采购订单'!$D$4:$D$192)),ROW('（运营）采购订单'!A14)))</f>
        <v>AN1014-Pink-XL-CD-DE-NEW</v>
      </c>
      <c r="B15" s="16">
        <f ca="1">+IF(A15&lt;&gt;"*-*",'（运营）采购订单'!$D$2,0)</f>
        <v>0</v>
      </c>
      <c r="C15" s="16">
        <f ca="1">+VLOOKUP(A15,'（运营）采购订单'!$D:$E,2,0)</f>
        <v>0</v>
      </c>
      <c r="D15" s="16" t="str">
        <f ca="1">+IF(I15&gt;0,'（运营）采购订单'!$B$2,"")</f>
        <v>东莞市石碣美致制衣厂</v>
      </c>
      <c r="E15" s="16"/>
      <c r="F15" s="16"/>
      <c r="G15" s="16"/>
      <c r="H15" s="16"/>
      <c r="I15" s="16">
        <f ca="1">+IF(A15&lt;&gt;" ",VLOOKUP(A15,'（运营）采购订单'!$D:$J,7,0),"")</f>
        <v>23</v>
      </c>
      <c r="J15" s="90">
        <f ca="1">+IF(I15&gt;0,'（运营）采购订单'!$K$2,"")</f>
        <v>45641</v>
      </c>
      <c r="K15" s="16"/>
    </row>
    <row r="16" spans="1:14">
      <c r="A16" s="89" t="str">
        <f t="array" aca="1" ref="A16" ca="1">+INDEX('（运营）采购订单'!$D$1:$D$192,SMALL(IF('（运营）采购订单'!$D$4:$D$192&lt;&gt;"",ROW('（运营）采购订单'!$D$4:$D$192)),ROW('（运营）采购订单'!A15)))</f>
        <v>AN1014-Pink-XXL-CD-DE-NEW</v>
      </c>
      <c r="B16" s="16">
        <f ca="1">+IF(A16&lt;&gt;"*-*",'（运营）采购订单'!$D$2,0)</f>
        <v>0</v>
      </c>
      <c r="C16" s="16">
        <f ca="1">+VLOOKUP(A16,'（运营）采购订单'!$D:$E,2,0)</f>
        <v>0</v>
      </c>
      <c r="D16" s="16" t="str">
        <f ca="1">+IF(I16&gt;0,'（运营）采购订单'!$B$2,"")</f>
        <v>东莞市石碣美致制衣厂</v>
      </c>
      <c r="E16" s="16"/>
      <c r="F16" s="16"/>
      <c r="G16" s="16"/>
      <c r="H16" s="16"/>
      <c r="I16" s="16">
        <f ca="1">+IF(A16&lt;&gt;" ",VLOOKUP(A16,'（运营）采购订单'!$D:$J,7,0),"")</f>
        <v>18</v>
      </c>
      <c r="J16" s="90">
        <f ca="1">+IF(I16&gt;0,'（运营）采购订单'!$K$2,"")</f>
        <v>45641</v>
      </c>
      <c r="K16" s="16"/>
    </row>
    <row r="17" spans="1:11">
      <c r="A17" s="89" t="str">
        <f t="array" aca="1" ref="A17" ca="1">+INDEX('（运营）采购订单'!$D$1:$D$192,SMALL(IF('（运营）采购订单'!$D$4:$D$192&lt;&gt;"",ROW('（运营）采购订单'!$D$4:$D$192)),ROW('（运营）采购订单'!A16)))</f>
        <v>AN1014-F Floral red-S-CD-DE-NEW</v>
      </c>
      <c r="B17" s="16">
        <f ca="1">+IF(A17&lt;&gt;"*-*",'（运营）采购订单'!$D$2,0)</f>
        <v>0</v>
      </c>
      <c r="C17" s="16">
        <f ca="1">+VLOOKUP(A17,'（运营）采购订单'!$D:$E,2,0)</f>
        <v>0</v>
      </c>
      <c r="D17" s="16" t="str">
        <f ca="1">+IF(I17&gt;0,'（运营）采购订单'!$B$2,"")</f>
        <v>东莞市石碣美致制衣厂</v>
      </c>
      <c r="E17" s="16"/>
      <c r="F17" s="16"/>
      <c r="G17" s="16"/>
      <c r="H17" s="16"/>
      <c r="I17" s="16">
        <f ca="1">+IF(A17&lt;&gt;" ",VLOOKUP(A17,'（运营）采购订单'!$D:$J,7,0),"")</f>
        <v>5</v>
      </c>
      <c r="J17" s="90">
        <f ca="1">+IF(I17&gt;0,'（运营）采购订单'!$K$2,"")</f>
        <v>45641</v>
      </c>
      <c r="K17" s="16"/>
    </row>
    <row r="18" spans="1:11">
      <c r="A18" s="89" t="str">
        <f t="array" aca="1" ref="A18" ca="1">+INDEX('（运营）采购订单'!$D$1:$D$192,SMALL(IF('（运营）采购订单'!$D$4:$D$192&lt;&gt;"",ROW('（运营）采购订单'!$D$4:$D$192)),ROW('（运营）采购订单'!A17)))</f>
        <v>AN1014-F Floral red-M-CD-DE-NEW</v>
      </c>
      <c r="B18" s="16">
        <f ca="1">+IF(A18&lt;&gt;"*-*",'（运营）采购订单'!$D$2,0)</f>
        <v>0</v>
      </c>
      <c r="C18" s="16">
        <f ca="1">+VLOOKUP(A18,'（运营）采购订单'!$D:$E,2,0)</f>
        <v>0</v>
      </c>
      <c r="D18" s="16" t="str">
        <f ca="1">+IF(I18&gt;0,'（运营）采购订单'!$B$2,"")</f>
        <v>东莞市石碣美致制衣厂</v>
      </c>
      <c r="E18" s="16"/>
      <c r="F18" s="16"/>
      <c r="G18" s="16"/>
      <c r="H18" s="16"/>
      <c r="I18" s="16">
        <f ca="1">+IF(A18&lt;&gt;" ",VLOOKUP(A18,'（运营）采购订单'!$D:$J,7,0),"")</f>
        <v>13</v>
      </c>
      <c r="J18" s="90">
        <f ca="1">+IF(I18&gt;0,'（运营）采购订单'!$K$2,"")</f>
        <v>45641</v>
      </c>
      <c r="K18" s="16"/>
    </row>
    <row r="19" spans="1:11">
      <c r="A19" s="89" t="str">
        <f t="array" aca="1" ref="A19" ca="1">+INDEX('（运营）采购订单'!$D$1:$D$192,SMALL(IF('（运营）采购订单'!$D$4:$D$192&lt;&gt;"",ROW('（运营）采购订单'!$D$4:$D$192)),ROW('（运营）采购订单'!A18)))</f>
        <v>AN1014-F Floral red-L-CD-DE-NEW</v>
      </c>
      <c r="B19" s="16">
        <f ca="1">+IF(A19&lt;&gt;"*-*",'（运营）采购订单'!$D$2,0)</f>
        <v>0</v>
      </c>
      <c r="C19" s="16">
        <f ca="1">+VLOOKUP(A19,'（运营）采购订单'!$D:$E,2,0)</f>
        <v>0</v>
      </c>
      <c r="D19" s="16" t="str">
        <f ca="1">+IF(I19&gt;0,'（运营）采购订单'!$B$2,"")</f>
        <v>东莞市石碣美致制衣厂</v>
      </c>
      <c r="E19" s="16"/>
      <c r="F19" s="16"/>
      <c r="G19" s="16"/>
      <c r="H19" s="16"/>
      <c r="I19" s="16">
        <f ca="1">+IF(A19&lt;&gt;" ",VLOOKUP(A19,'（运营）采购订单'!$D:$J,7,0),"")</f>
        <v>20</v>
      </c>
      <c r="J19" s="90">
        <f ca="1">+IF(I19&gt;0,'（运营）采购订单'!$K$2,"")</f>
        <v>45641</v>
      </c>
      <c r="K19" s="16"/>
    </row>
    <row r="20" spans="1:11">
      <c r="A20" s="89" t="str">
        <f t="array" aca="1" ref="A20" ca="1">+INDEX('（运营）采购订单'!$D$1:$D$192,SMALL(IF('（运营）采购订单'!$D$4:$D$192&lt;&gt;"",ROW('（运营）采购订单'!$D$4:$D$192)),ROW('（运营）采购订单'!A19)))</f>
        <v>AN1014-F Floral red-XL-CD-DE-NEW</v>
      </c>
      <c r="B20" s="16">
        <f ca="1">+IF(A20&lt;&gt;"*-*",'（运营）采购订单'!$D$2,0)</f>
        <v>0</v>
      </c>
      <c r="C20" s="16">
        <f ca="1">+VLOOKUP(A20,'（运营）采购订单'!$D:$E,2,0)</f>
        <v>0</v>
      </c>
      <c r="D20" s="16" t="str">
        <f ca="1">+IF(I20&gt;0,'（运营）采购订单'!$B$2,"")</f>
        <v>东莞市石碣美致制衣厂</v>
      </c>
      <c r="E20" s="16"/>
      <c r="F20" s="16"/>
      <c r="G20" s="16"/>
      <c r="H20" s="16"/>
      <c r="I20" s="16">
        <f ca="1">+IF(A20&lt;&gt;" ",VLOOKUP(A20,'（运营）采购订单'!$D:$J,7,0),"")</f>
        <v>23</v>
      </c>
      <c r="J20" s="90">
        <f ca="1">+IF(I20&gt;0,'（运营）采购订单'!$K$2,"")</f>
        <v>45641</v>
      </c>
      <c r="K20" s="16"/>
    </row>
    <row r="21" spans="1:11">
      <c r="A21" s="89" t="str">
        <f t="array" aca="1" ref="A21" ca="1">+INDEX('（运营）采购订单'!$D$1:$D$192,SMALL(IF('（运营）采购订单'!$D$4:$D$192&lt;&gt;"",ROW('（运营）采购订单'!$D$4:$D$192)),ROW('（运营）采购订单'!A20)))</f>
        <v>AN1014-F Floral red-XXL-CD-DE-NEW</v>
      </c>
      <c r="B21" s="16">
        <f ca="1">+IF(A21&lt;&gt;"*-*",'（运营）采购订单'!$D$2,0)</f>
        <v>0</v>
      </c>
      <c r="C21" s="16">
        <f ca="1">+VLOOKUP(A21,'（运营）采购订单'!$D:$E,2,0)</f>
        <v>0</v>
      </c>
      <c r="D21" s="16" t="str">
        <f ca="1">+IF(I21&gt;0,'（运营）采购订单'!$B$2,"")</f>
        <v>东莞市石碣美致制衣厂</v>
      </c>
      <c r="E21" s="16"/>
      <c r="F21" s="16"/>
      <c r="G21" s="16"/>
      <c r="H21" s="16"/>
      <c r="I21" s="16">
        <f ca="1">+IF(A21&lt;&gt;" ",VLOOKUP(A21,'（运营）采购订单'!$D:$J,7,0),"")</f>
        <v>18</v>
      </c>
      <c r="J21" s="90">
        <f ca="1">+IF(I21&gt;0,'（运营）采购订单'!$K$2,"")</f>
        <v>45641</v>
      </c>
      <c r="K21" s="16"/>
    </row>
    <row r="22" spans="1:11">
      <c r="A22" s="89" t="str">
        <f t="array" aca="1" ref="A22" ca="1">+INDEX('（运营）采购订单'!$D$1:$D$192,SMALL(IF('（运营）采购订单'!$D$4:$D$192&lt;&gt;"",ROW('（运营）采购订单'!$D$4:$D$192)),ROW('（运营）采购订单'!A21)))</f>
        <v>AN1014-Royal blue-S-CD-DE-NEW</v>
      </c>
      <c r="B22" s="16">
        <f ca="1">+IF(A22&lt;&gt;"*-*",'（运营）采购订单'!$D$2,0)</f>
        <v>0</v>
      </c>
      <c r="C22" s="16">
        <f ca="1">+VLOOKUP(A22,'（运营）采购订单'!$D:$E,2,0)</f>
        <v>0</v>
      </c>
      <c r="D22" s="16" t="str">
        <f ca="1">+IF(I22&gt;0,'（运营）采购订单'!$B$2,"")</f>
        <v>东莞市石碣美致制衣厂</v>
      </c>
      <c r="E22" s="16"/>
      <c r="F22" s="16"/>
      <c r="G22" s="16"/>
      <c r="H22" s="16"/>
      <c r="I22" s="16">
        <f ca="1">+IF(A22&lt;&gt;" ",VLOOKUP(A22,'（运营）采购订单'!$D:$J,7,0),"")</f>
        <v>5</v>
      </c>
      <c r="J22" s="90">
        <f ca="1">+IF(I22&gt;0,'（运营）采购订单'!$K$2,"")</f>
        <v>45641</v>
      </c>
      <c r="K22" s="16"/>
    </row>
    <row r="23" spans="1:11">
      <c r="A23" s="89" t="str">
        <f t="array" aca="1" ref="A23" ca="1">+INDEX('（运营）采购订单'!$D$1:$D$192,SMALL(IF('（运营）采购订单'!$D$4:$D$192&lt;&gt;"",ROW('（运营）采购订单'!$D$4:$D$192)),ROW('（运营）采购订单'!A22)))</f>
        <v>AN1014-Royal blue-M-CD-DE-NEW</v>
      </c>
      <c r="B23" s="16">
        <f ca="1">+IF(A23&lt;&gt;"*-*",'（运营）采购订单'!$D$2,0)</f>
        <v>0</v>
      </c>
      <c r="C23" s="16">
        <f ca="1">+VLOOKUP(A23,'（运营）采购订单'!$D:$E,2,0)</f>
        <v>0</v>
      </c>
      <c r="D23" s="16" t="str">
        <f ca="1">+IF(I23&gt;0,'（运营）采购订单'!$B$2,"")</f>
        <v>东莞市石碣美致制衣厂</v>
      </c>
      <c r="E23" s="16"/>
      <c r="F23" s="16"/>
      <c r="G23" s="16"/>
      <c r="H23" s="16"/>
      <c r="I23" s="16">
        <f ca="1">+IF(A23&lt;&gt;" ",VLOOKUP(A23,'（运营）采购订单'!$D:$J,7,0),"")</f>
        <v>13</v>
      </c>
      <c r="J23" s="90">
        <f ca="1">+IF(I23&gt;0,'（运营）采购订单'!$K$2,"")</f>
        <v>45641</v>
      </c>
      <c r="K23" s="16"/>
    </row>
    <row r="24" spans="1:11">
      <c r="A24" s="89" t="str">
        <f t="array" aca="1" ref="A24" ca="1">+INDEX('（运营）采购订单'!$D$1:$D$192,SMALL(IF('（运营）采购订单'!$D$4:$D$192&lt;&gt;"",ROW('（运营）采购订单'!$D$4:$D$192)),ROW('（运营）采购订单'!A23)))</f>
        <v>AN1014-Royal blue-L-CD-DE-NEW</v>
      </c>
      <c r="B24" s="16">
        <f ca="1">+IF(A24&lt;&gt;"*-*",'（运营）采购订单'!$D$2,0)</f>
        <v>0</v>
      </c>
      <c r="C24" s="16">
        <f ca="1">+VLOOKUP(A24,'（运营）采购订单'!$D:$E,2,0)</f>
        <v>0</v>
      </c>
      <c r="D24" s="16" t="str">
        <f ca="1">+IF(I24&gt;0,'（运营）采购订单'!$B$2,"")</f>
        <v>东莞市石碣美致制衣厂</v>
      </c>
      <c r="E24" s="16"/>
      <c r="F24" s="16"/>
      <c r="G24" s="16"/>
      <c r="H24" s="16"/>
      <c r="I24" s="16">
        <f ca="1">+IF(A24&lt;&gt;" ",VLOOKUP(A24,'（运营）采购订单'!$D:$J,7,0),"")</f>
        <v>20</v>
      </c>
      <c r="J24" s="90">
        <f ca="1">+IF(I24&gt;0,'（运营）采购订单'!$K$2,"")</f>
        <v>45641</v>
      </c>
      <c r="K24" s="16"/>
    </row>
    <row r="25" spans="1:11">
      <c r="A25" s="89" t="str">
        <f t="array" aca="1" ref="A25" ca="1">+INDEX('（运营）采购订单'!$D$1:$D$192,SMALL(IF('（运营）采购订单'!$D$4:$D$192&lt;&gt;"",ROW('（运营）采购订单'!$D$4:$D$192)),ROW('（运营）采购订单'!A24)))</f>
        <v>AN1014-Royal blue-XL-CD-DE-NEW</v>
      </c>
      <c r="B25" s="16">
        <f ca="1">+IF(A25&lt;&gt;"*-*",'（运营）采购订单'!$D$2,0)</f>
        <v>0</v>
      </c>
      <c r="C25" s="16">
        <f ca="1">+VLOOKUP(A25,'（运营）采购订单'!$D:$E,2,0)</f>
        <v>0</v>
      </c>
      <c r="D25" s="16" t="str">
        <f ca="1">+IF(I25&gt;0,'（运营）采购订单'!$B$2,"")</f>
        <v>东莞市石碣美致制衣厂</v>
      </c>
      <c r="E25" s="16"/>
      <c r="F25" s="16"/>
      <c r="G25" s="16"/>
      <c r="H25" s="16"/>
      <c r="I25" s="16">
        <f ca="1">+IF(A25&lt;&gt;" ",VLOOKUP(A25,'（运营）采购订单'!$D:$J,7,0),"")</f>
        <v>20</v>
      </c>
      <c r="J25" s="90">
        <f ca="1">+IF(I25&gt;0,'（运营）采购订单'!$K$2,"")</f>
        <v>45641</v>
      </c>
      <c r="K25" s="16"/>
    </row>
    <row r="26" spans="1:11">
      <c r="A26" s="89" t="str">
        <f t="array" aca="1" ref="A26" ca="1">+INDEX('（运营）采购订单'!$D$1:$D$192,SMALL(IF('（运营）采购订单'!$D$4:$D$192&lt;&gt;"",ROW('（运营）采购订单'!$D$4:$D$192)),ROW('（运营）采购订单'!A25)))</f>
        <v>AN1014-Royal blue-XXL-CD-DE-NEW</v>
      </c>
      <c r="B26" s="16">
        <f ca="1">+IF(A26&lt;&gt;"*-*",'（运营）采购订单'!$D$2,0)</f>
        <v>0</v>
      </c>
      <c r="C26" s="16">
        <f ca="1">+VLOOKUP(A26,'（运营）采购订单'!$D:$E,2,0)</f>
        <v>0</v>
      </c>
      <c r="D26" s="16" t="str">
        <f ca="1">+IF(I26&gt;0,'（运营）采购订单'!$B$2,"")</f>
        <v>东莞市石碣美致制衣厂</v>
      </c>
      <c r="E26" s="16"/>
      <c r="F26" s="16"/>
      <c r="G26" s="16"/>
      <c r="H26" s="16"/>
      <c r="I26" s="16">
        <f ca="1">+IF(A26&lt;&gt;" ",VLOOKUP(A26,'（运营）采购订单'!$D:$J,7,0),"")</f>
        <v>15</v>
      </c>
      <c r="J26" s="90">
        <f ca="1">+IF(I26&gt;0,'（运营）采购订单'!$K$2,"")</f>
        <v>45641</v>
      </c>
      <c r="K26" s="16"/>
    </row>
    <row r="27" spans="1:11">
      <c r="A27" s="89" t="str">
        <f t="array" aca="1" ref="A27" ca="1">+INDEX('（运营）采购订单'!$D$1:$D$192,SMALL(IF('（运营）采购订单'!$D$4:$D$192&lt;&gt;"",ROW('（运营）采购订单'!$D$4:$D$192)),ROW('（运营）采购订单'!A26)))</f>
        <v>AN1014-Navy blue-S-CD-DE-NEW</v>
      </c>
      <c r="B27" s="16">
        <f ca="1">+IF(A27&lt;&gt;"*-*",'（运营）采购订单'!$D$2,0)</f>
        <v>0</v>
      </c>
      <c r="C27" s="16">
        <f ca="1">+VLOOKUP(A27,'（运营）采购订单'!$D:$E,2,0)</f>
        <v>0</v>
      </c>
      <c r="D27" s="16" t="str">
        <f ca="1">+IF(I27&gt;0,'（运营）采购订单'!$B$2,"")</f>
        <v>东莞市石碣美致制衣厂</v>
      </c>
      <c r="E27" s="16"/>
      <c r="F27" s="16"/>
      <c r="G27" s="16"/>
      <c r="H27" s="16"/>
      <c r="I27" s="16">
        <f ca="1">+IF(A27&lt;&gt;" ",VLOOKUP(A27,'（运营）采购订单'!$D:$J,7,0),"")</f>
        <v>5</v>
      </c>
      <c r="J27" s="90">
        <f ca="1">+IF(I27&gt;0,'（运营）采购订单'!$K$2,"")</f>
        <v>45641</v>
      </c>
      <c r="K27" s="16"/>
    </row>
    <row r="28" spans="1:11">
      <c r="A28" s="89" t="str">
        <f t="array" aca="1" ref="A28" ca="1">+INDEX('（运营）采购订单'!$D$1:$D$192,SMALL(IF('（运营）采购订单'!$D$4:$D$192&lt;&gt;"",ROW('（运营）采购订单'!$D$4:$D$192)),ROW('（运营）采购订单'!A27)))</f>
        <v>AN1014-Navy blue-M-CD-DE-NEW</v>
      </c>
      <c r="B28" s="16">
        <f ca="1">+IF(A28&lt;&gt;"*-*",'（运营）采购订单'!$D$2,0)</f>
        <v>0</v>
      </c>
      <c r="C28" s="16">
        <f ca="1">+VLOOKUP(A28,'（运营）采购订单'!$D:$E,2,0)</f>
        <v>0</v>
      </c>
      <c r="D28" s="16" t="str">
        <f ca="1">+IF(I28&gt;0,'（运营）采购订单'!$B$2,"")</f>
        <v>东莞市石碣美致制衣厂</v>
      </c>
      <c r="E28" s="16"/>
      <c r="F28" s="16"/>
      <c r="G28" s="16"/>
      <c r="H28" s="16"/>
      <c r="I28" s="16">
        <f ca="1">+IF(A28&lt;&gt;" ",VLOOKUP(A28,'（运营）采购订单'!$D:$J,7,0),"")</f>
        <v>13</v>
      </c>
      <c r="J28" s="90">
        <f ca="1">+IF(I28&gt;0,'（运营）采购订单'!$K$2,"")</f>
        <v>45641</v>
      </c>
      <c r="K28" s="16"/>
    </row>
    <row r="29" spans="1:11">
      <c r="A29" s="89" t="str">
        <f t="array" aca="1" ref="A29" ca="1">+INDEX('（运营）采购订单'!$D$1:$D$192,SMALL(IF('（运营）采购订单'!$D$4:$D$192&lt;&gt;"",ROW('（运营）采购订单'!$D$4:$D$192)),ROW('（运营）采购订单'!A28)))</f>
        <v>AN1014-Navy blue-L-CD-DE-NEW</v>
      </c>
      <c r="B29" s="16">
        <f ca="1">+IF(A29&lt;&gt;"*-*",'（运营）采购订单'!$D$2,0)</f>
        <v>0</v>
      </c>
      <c r="C29" s="16">
        <f ca="1">+VLOOKUP(A29,'（运营）采购订单'!$D:$E,2,0)</f>
        <v>0</v>
      </c>
      <c r="D29" s="16" t="str">
        <f ca="1">+IF(I29&gt;0,'（运营）采购订单'!$B$2,"")</f>
        <v>东莞市石碣美致制衣厂</v>
      </c>
      <c r="E29" s="16"/>
      <c r="F29" s="16"/>
      <c r="G29" s="16"/>
      <c r="H29" s="16"/>
      <c r="I29" s="16">
        <f ca="1">+IF(A29&lt;&gt;" ",VLOOKUP(A29,'（运营）采购订单'!$D:$J,7,0),"")</f>
        <v>18</v>
      </c>
      <c r="J29" s="90">
        <f ca="1">+IF(I29&gt;0,'（运营）采购订单'!$K$2,"")</f>
        <v>45641</v>
      </c>
      <c r="K29" s="16"/>
    </row>
    <row r="30" spans="1:11">
      <c r="A30" s="89" t="str">
        <f t="array" aca="1" ref="A30" ca="1">+INDEX('（运营）采购订单'!$D$1:$D$192,SMALL(IF('（运营）采购订单'!$D$4:$D$192&lt;&gt;"",ROW('（运营）采购订单'!$D$4:$D$192)),ROW('（运营）采购订单'!A29)))</f>
        <v>AN1014-Navy blue-XL-CD-DE-NEW</v>
      </c>
      <c r="B30" s="16">
        <f ca="1">+IF(A30&lt;&gt;"*-*",'（运营）采购订单'!$D$2,0)</f>
        <v>0</v>
      </c>
      <c r="C30" s="16">
        <f ca="1">+VLOOKUP(A30,'（运营）采购订单'!$D:$E,2,0)</f>
        <v>0</v>
      </c>
      <c r="D30" s="16" t="str">
        <f ca="1">+IF(I30&gt;0,'（运营）采购订单'!$B$2,"")</f>
        <v>东莞市石碣美致制衣厂</v>
      </c>
      <c r="E30" s="16"/>
      <c r="F30" s="16"/>
      <c r="G30" s="16"/>
      <c r="H30" s="16"/>
      <c r="I30" s="16">
        <f ca="1">+IF(A30&lt;&gt;" ",VLOOKUP(A30,'（运营）采购订单'!$D:$J,7,0),"")</f>
        <v>18</v>
      </c>
      <c r="J30" s="90">
        <f ca="1">+IF(I30&gt;0,'（运营）采购订单'!$K$2,"")</f>
        <v>45641</v>
      </c>
      <c r="K30" s="16"/>
    </row>
    <row r="31" spans="1:11">
      <c r="A31" s="89" t="str">
        <f t="array" aca="1" ref="A31" ca="1">+INDEX('（运营）采购订单'!$D$1:$D$192,SMALL(IF('（运营）采购订单'!$D$4:$D$192&lt;&gt;"",ROW('（运营）采购订单'!$D$4:$D$192)),ROW('（运营）采购订单'!A30)))</f>
        <v>AN1014-Navy blue-XXL-CD-DE-NEW</v>
      </c>
      <c r="B31" s="16">
        <f ca="1">+IF(A31&lt;&gt;"*-*",'（运营）采购订单'!$D$2,0)</f>
        <v>0</v>
      </c>
      <c r="C31" s="16">
        <f ca="1">+VLOOKUP(A31,'（运营）采购订单'!$D:$E,2,0)</f>
        <v>0</v>
      </c>
      <c r="D31" s="16" t="str">
        <f ca="1">+IF(I31&gt;0,'（运营）采购订单'!$B$2,"")</f>
        <v>东莞市石碣美致制衣厂</v>
      </c>
      <c r="E31" s="16"/>
      <c r="F31" s="16"/>
      <c r="G31" s="16"/>
      <c r="H31" s="16"/>
      <c r="I31" s="16">
        <f ca="1">+IF(A31&lt;&gt;" ",VLOOKUP(A31,'（运营）采购订单'!$D:$J,7,0),"")</f>
        <v>15</v>
      </c>
      <c r="J31" s="90">
        <f ca="1">+IF(I31&gt;0,'（运营）采购订单'!$K$2,"")</f>
        <v>45641</v>
      </c>
      <c r="K31" s="16"/>
    </row>
    <row r="32" spans="1:11">
      <c r="A32" s="89" t="str">
        <f t="array" aca="1" ref="A32" ca="1">+INDEX('（运营）采购订单'!$D$1:$D$192,SMALL(IF('（运营）采购订单'!$D$4:$D$192&lt;&gt;"",ROW('（运营）采购订单'!$D$4:$D$192)),ROW('（运营）采购订单'!A31)))</f>
        <v>AN1014-F Black Dot-S-CD-DE-NEW</v>
      </c>
      <c r="B32" s="16">
        <f ca="1">+IF(A32&lt;&gt;"*-*",'（运营）采购订单'!$D$2,0)</f>
        <v>0</v>
      </c>
      <c r="C32" s="16">
        <f ca="1">+VLOOKUP(A32,'（运营）采购订单'!$D:$E,2,0)</f>
        <v>0</v>
      </c>
      <c r="D32" s="16" t="str">
        <f ca="1">+IF(I32&gt;0,'（运营）采购订单'!$B$2,"")</f>
        <v>东莞市石碣美致制衣厂</v>
      </c>
      <c r="E32" s="16"/>
      <c r="F32" s="16"/>
      <c r="G32" s="16"/>
      <c r="H32" s="16"/>
      <c r="I32" s="16">
        <f ca="1">+IF(A32&lt;&gt;" ",VLOOKUP(A32,'（运营）采购订单'!$D:$J,7,0),"")</f>
        <v>5</v>
      </c>
      <c r="J32" s="90">
        <f ca="1">+IF(I32&gt;0,'（运营）采购订单'!$K$2,"")</f>
        <v>45641</v>
      </c>
      <c r="K32" s="16"/>
    </row>
    <row r="33" spans="1:11">
      <c r="A33" s="89" t="str">
        <f t="array" aca="1" ref="A33" ca="1">+INDEX('（运营）采购订单'!$D$1:$D$192,SMALL(IF('（运营）采购订单'!$D$4:$D$192&lt;&gt;"",ROW('（运营）采购订单'!$D$4:$D$192)),ROW('（运营）采购订单'!A32)))</f>
        <v>AN1014-F Black Dot-M-CD-DE-NEW</v>
      </c>
      <c r="B33" s="16">
        <f ca="1">+IF(A33&lt;&gt;"*-*",'（运营）采购订单'!$D$2,0)</f>
        <v>0</v>
      </c>
      <c r="C33" s="16">
        <f ca="1">+VLOOKUP(A33,'（运营）采购订单'!$D:$E,2,0)</f>
        <v>0</v>
      </c>
      <c r="D33" s="16" t="str">
        <f ca="1">+IF(I33&gt;0,'（运营）采购订单'!$B$2,"")</f>
        <v>东莞市石碣美致制衣厂</v>
      </c>
      <c r="E33" s="16"/>
      <c r="F33" s="16"/>
      <c r="G33" s="16"/>
      <c r="H33" s="16"/>
      <c r="I33" s="16">
        <f ca="1">+IF(A33&lt;&gt;" ",VLOOKUP(A33,'（运营）采购订单'!$D:$J,7,0),"")</f>
        <v>10</v>
      </c>
      <c r="J33" s="90">
        <f ca="1">+IF(I33&gt;0,'（运营）采购订单'!$K$2,"")</f>
        <v>45641</v>
      </c>
      <c r="K33" s="16"/>
    </row>
    <row r="34" spans="1:11">
      <c r="A34" s="89" t="str">
        <f t="array" aca="1" ref="A34" ca="1">+INDEX('（运营）采购订单'!$D$1:$D$192,SMALL(IF('（运营）采购订单'!$D$4:$D$192&lt;&gt;"",ROW('（运营）采购订单'!$D$4:$D$192)),ROW('（运营）采购订单'!A33)))</f>
        <v>AN1014-F Black Dot-L-CD-DE-NEW</v>
      </c>
      <c r="B34" s="16">
        <f ca="1">+IF(A34&lt;&gt;"*-*",'（运营）采购订单'!$D$2,0)</f>
        <v>0</v>
      </c>
      <c r="C34" s="16">
        <f ca="1">+VLOOKUP(A34,'（运营）采购订单'!$D:$E,2,0)</f>
        <v>0</v>
      </c>
      <c r="D34" s="16" t="str">
        <f ca="1">+IF(I34&gt;0,'（运营）采购订单'!$B$2,"")</f>
        <v>东莞市石碣美致制衣厂</v>
      </c>
      <c r="E34" s="16"/>
      <c r="F34" s="16"/>
      <c r="G34" s="16"/>
      <c r="H34" s="16"/>
      <c r="I34" s="16">
        <f ca="1">+IF(A34&lt;&gt;" ",VLOOKUP(A34,'（运营）采购订单'!$D:$J,7,0),"")</f>
        <v>15</v>
      </c>
      <c r="J34" s="90">
        <f ca="1">+IF(I34&gt;0,'（运营）采购订单'!$K$2,"")</f>
        <v>45641</v>
      </c>
      <c r="K34" s="16"/>
    </row>
    <row r="35" spans="1:11">
      <c r="A35" s="89" t="str">
        <f t="array" aca="1" ref="A35" ca="1">+INDEX('（运营）采购订单'!$D$1:$D$192,SMALL(IF('（运营）采购订单'!$D$4:$D$192&lt;&gt;"",ROW('（运营）采购订单'!$D$4:$D$192)),ROW('（运营）采购订单'!A34)))</f>
        <v>AN1014-F Black Dot-XL-CD-DE-NEW</v>
      </c>
      <c r="B35" s="16">
        <f ca="1">+IF(A35&lt;&gt;"*-*",'（运营）采购订单'!$D$2,0)</f>
        <v>0</v>
      </c>
      <c r="C35" s="16">
        <f ca="1">+VLOOKUP(A35,'（运营）采购订单'!$D:$E,2,0)</f>
        <v>0</v>
      </c>
      <c r="D35" s="16" t="str">
        <f ca="1">+IF(I35&gt;0,'（运营）采购订单'!$B$2,"")</f>
        <v>东莞市石碣美致制衣厂</v>
      </c>
      <c r="E35" s="16"/>
      <c r="F35" s="16"/>
      <c r="G35" s="16"/>
      <c r="H35" s="16"/>
      <c r="I35" s="16">
        <f ca="1">+IF(A35&lt;&gt;" ",VLOOKUP(A35,'（运营）采购订单'!$D:$J,7,0),"")</f>
        <v>15</v>
      </c>
      <c r="J35" s="90">
        <f ca="1">+IF(I35&gt;0,'（运营）采购订单'!$K$2,"")</f>
        <v>45641</v>
      </c>
      <c r="K35" s="16"/>
    </row>
    <row r="36" spans="1:11">
      <c r="A36" s="89" t="str">
        <f t="array" aca="1" ref="A36" ca="1">+INDEX('（运营）采购订单'!$D$1:$D$192,SMALL(IF('（运营）采购订单'!$D$4:$D$192&lt;&gt;"",ROW('（运营）采购订单'!$D$4:$D$192)),ROW('（运营）采购订单'!A35)))</f>
        <v>AN1014-F Black Dot-XXL-CD-DE-NEW</v>
      </c>
      <c r="B36" s="16">
        <f ca="1">+IF(A36&lt;&gt;"*-*",'（运营）采购订单'!$D$2,0)</f>
        <v>0</v>
      </c>
      <c r="C36" s="16">
        <f ca="1">+VLOOKUP(A36,'（运营）采购订单'!$D:$E,2,0)</f>
        <v>0</v>
      </c>
      <c r="D36" s="16" t="str">
        <f ca="1">+IF(I36&gt;0,'（运营）采购订单'!$B$2,"")</f>
        <v>东莞市石碣美致制衣厂</v>
      </c>
      <c r="E36" s="16"/>
      <c r="F36" s="16"/>
      <c r="G36" s="16"/>
      <c r="H36" s="16"/>
      <c r="I36" s="16">
        <f ca="1">+IF(A36&lt;&gt;" ",VLOOKUP(A36,'（运营）采购订单'!$D:$J,7,0),"")</f>
        <v>15</v>
      </c>
      <c r="J36" s="90">
        <f ca="1">+IF(I36&gt;0,'（运营）采购订单'!$K$2,"")</f>
        <v>45641</v>
      </c>
      <c r="K36" s="16"/>
    </row>
    <row r="37" spans="1:11" hidden="1">
      <c r="A37" s="89" t="e">
        <f t="array" aca="1" ref="A37" ca="1">+INDEX('（运营）采购订单'!$D$1:$D$192,SMALL(IF('（运营）采购订单'!$D$4:$D$192&lt;&gt;"",ROW('（运营）采购订单'!$D$4:$D$192)),ROW('（运营）采购订单'!A36)))</f>
        <v>#NUM!</v>
      </c>
      <c r="B37" s="16" t="e">
        <f ca="1">+IF(A37&lt;&gt;"*-*",'（运营）采购订单'!$D$2,0)</f>
        <v>#NUM!</v>
      </c>
      <c r="C37" s="16" t="e">
        <f ca="1">+VLOOKUP(A37,'（运营）采购订单'!$D:$E,2,0)</f>
        <v>#NUM!</v>
      </c>
      <c r="D37" s="16" t="e">
        <f ca="1">+IF(I37&gt;0,'（运营）采购订单'!$B$2,"")</f>
        <v>#NUM!</v>
      </c>
      <c r="E37" s="16"/>
      <c r="F37" s="16"/>
      <c r="G37" s="16"/>
      <c r="H37" s="16"/>
      <c r="I37" s="16" t="e">
        <f ca="1">+IF(A37&lt;&gt;" ",VLOOKUP(A37,'（运营）采购订单'!$D:$J,7,0),"")</f>
        <v>#NUM!</v>
      </c>
      <c r="J37" s="90" t="e">
        <f ca="1">+IF(I37&gt;0,'（运营）采购订单'!$K$2,"")</f>
        <v>#NUM!</v>
      </c>
      <c r="K37" s="16"/>
    </row>
    <row r="38" spans="1:11" hidden="1">
      <c r="A38" s="89" t="e">
        <f t="array" aca="1" ref="A38" ca="1">+INDEX('（运营）采购订单'!$D$1:$D$192,SMALL(IF('（运营）采购订单'!$D$4:$D$192&lt;&gt;"",ROW('（运营）采购订单'!$D$4:$D$192)),ROW('（运营）采购订单'!A37)))</f>
        <v>#NUM!</v>
      </c>
      <c r="B38" s="16" t="e">
        <f ca="1">+IF(A38&lt;&gt;"*-*",'（运营）采购订单'!$D$2,0)</f>
        <v>#NUM!</v>
      </c>
      <c r="C38" s="16" t="e">
        <f ca="1">+VLOOKUP(A38,'（运营）采购订单'!$D:$E,2,0)</f>
        <v>#NUM!</v>
      </c>
      <c r="D38" s="16" t="e">
        <f ca="1">+IF(I38&gt;0,'（运营）采购订单'!$B$2,"")</f>
        <v>#NUM!</v>
      </c>
      <c r="E38" s="16"/>
      <c r="F38" s="16"/>
      <c r="G38" s="16"/>
      <c r="H38" s="16"/>
      <c r="I38" s="16" t="e">
        <f ca="1">+IF(A38&lt;&gt;" ",VLOOKUP(A38,'（运营）采购订单'!$D:$J,7,0),"")</f>
        <v>#NUM!</v>
      </c>
      <c r="J38" s="90" t="e">
        <f ca="1">+IF(I38&gt;0,'（运营）采购订单'!$K$2,"")</f>
        <v>#NUM!</v>
      </c>
      <c r="K38" s="16"/>
    </row>
    <row r="39" spans="1:11" hidden="1">
      <c r="A39" s="89" t="e">
        <f t="array" aca="1" ref="A39" ca="1">+INDEX('（运营）采购订单'!$D$1:$D$192,SMALL(IF('（运营）采购订单'!$D$4:$D$192&lt;&gt;"",ROW('（运营）采购订单'!$D$4:$D$192)),ROW('（运营）采购订单'!A38)))</f>
        <v>#NUM!</v>
      </c>
      <c r="B39" s="16" t="e">
        <f ca="1">+IF(A39&lt;&gt;"*-*",'（运营）采购订单'!$D$2,0)</f>
        <v>#NUM!</v>
      </c>
      <c r="C39" s="16" t="e">
        <f ca="1">+VLOOKUP(A39,'（运营）采购订单'!$D:$E,2,0)</f>
        <v>#NUM!</v>
      </c>
      <c r="D39" s="16" t="e">
        <f ca="1">+IF(I39&gt;0,'（运营）采购订单'!$B$2,"")</f>
        <v>#NUM!</v>
      </c>
      <c r="E39" s="16"/>
      <c r="F39" s="16"/>
      <c r="G39" s="16"/>
      <c r="H39" s="16"/>
      <c r="I39" s="16" t="e">
        <f ca="1">+IF(A39&lt;&gt;" ",VLOOKUP(A39,'（运营）采购订单'!$D:$J,7,0),"")</f>
        <v>#NUM!</v>
      </c>
      <c r="J39" s="90" t="e">
        <f ca="1">+IF(I39&gt;0,'（运营）采购订单'!$K$2,"")</f>
        <v>#NUM!</v>
      </c>
      <c r="K39" s="16"/>
    </row>
    <row r="40" spans="1:11" hidden="1">
      <c r="A40" s="89" t="e">
        <f t="array" aca="1" ref="A40" ca="1">+INDEX('（运营）采购订单'!$D$1:$D$192,SMALL(IF('（运营）采购订单'!$D$4:$D$192&lt;&gt;"",ROW('（运营）采购订单'!$D$4:$D$192)),ROW('（运营）采购订单'!A39)))</f>
        <v>#NUM!</v>
      </c>
      <c r="B40" s="16" t="e">
        <f ca="1">+IF(A40&lt;&gt;"*-*",'（运营）采购订单'!$D$2,0)</f>
        <v>#NUM!</v>
      </c>
      <c r="C40" s="16" t="e">
        <f ca="1">+VLOOKUP(A40,'（运营）采购订单'!$D:$E,2,0)</f>
        <v>#NUM!</v>
      </c>
      <c r="D40" s="16" t="e">
        <f ca="1">+IF(I40&gt;0,'（运营）采购订单'!$B$2,"")</f>
        <v>#NUM!</v>
      </c>
      <c r="E40" s="16"/>
      <c r="F40" s="16"/>
      <c r="G40" s="16"/>
      <c r="H40" s="16"/>
      <c r="I40" s="16" t="e">
        <f ca="1">+IF(A40&lt;&gt;" ",VLOOKUP(A40,'（运营）采购订单'!$D:$J,7,0),"")</f>
        <v>#NUM!</v>
      </c>
      <c r="J40" s="90" t="e">
        <f ca="1">+IF(I40&gt;0,'（运营）采购订单'!$K$2,"")</f>
        <v>#NUM!</v>
      </c>
      <c r="K40" s="16"/>
    </row>
    <row r="41" spans="1:11" hidden="1">
      <c r="A41" s="89" t="e">
        <f t="array" aca="1" ref="A41" ca="1">+INDEX('（运营）采购订单'!$D$1:$D$192,SMALL(IF('（运营）采购订单'!$D$4:$D$192&lt;&gt;"",ROW('（运营）采购订单'!$D$4:$D$192)),ROW('（运营）采购订单'!A40)))</f>
        <v>#NUM!</v>
      </c>
      <c r="B41" s="16" t="e">
        <f ca="1">+IF(A41&lt;&gt;"*-*",'（运营）采购订单'!$D$2,0)</f>
        <v>#NUM!</v>
      </c>
      <c r="C41" s="16" t="e">
        <f ca="1">+VLOOKUP(A41,'（运营）采购订单'!$D:$E,2,0)</f>
        <v>#NUM!</v>
      </c>
      <c r="D41" s="16" t="e">
        <f ca="1">+IF(I41&gt;0,'（运营）采购订单'!$B$2,"")</f>
        <v>#NUM!</v>
      </c>
      <c r="E41" s="16"/>
      <c r="F41" s="16"/>
      <c r="G41" s="16"/>
      <c r="H41" s="16"/>
      <c r="I41" s="16" t="e">
        <f ca="1">+IF(A41&lt;&gt;" ",VLOOKUP(A41,'（运营）采购订单'!$D:$J,7,0),"")</f>
        <v>#NUM!</v>
      </c>
      <c r="J41" s="90" t="e">
        <f ca="1">+IF(I41&gt;0,'（运营）采购订单'!$K$2,"")</f>
        <v>#NUM!</v>
      </c>
      <c r="K41" s="16"/>
    </row>
    <row r="42" spans="1:11" hidden="1">
      <c r="A42" s="89" t="e">
        <f t="array" aca="1" ref="A42" ca="1">+INDEX('（运营）采购订单'!$D$1:$D$192,SMALL(IF('（运营）采购订单'!$D$4:$D$192&lt;&gt;"",ROW('（运营）采购订单'!$D$4:$D$192)),ROW('（运营）采购订单'!A41)))</f>
        <v>#NUM!</v>
      </c>
      <c r="B42" s="16" t="e">
        <f ca="1">+IF(A42&lt;&gt;"*-*",'（运营）采购订单'!$D$2,0)</f>
        <v>#NUM!</v>
      </c>
      <c r="C42" s="16" t="e">
        <f ca="1">+VLOOKUP(A42,'（运营）采购订单'!$D:$E,2,0)</f>
        <v>#NUM!</v>
      </c>
      <c r="D42" s="16" t="e">
        <f ca="1">+IF(I42&gt;0,'（运营）采购订单'!$B$2,"")</f>
        <v>#NUM!</v>
      </c>
      <c r="E42" s="16"/>
      <c r="F42" s="16"/>
      <c r="G42" s="16"/>
      <c r="H42" s="16"/>
      <c r="I42" s="16" t="e">
        <f ca="1">+IF(A42&lt;&gt;" ",VLOOKUP(A42,'（运营）采购订单'!$D:$J,7,0),"")</f>
        <v>#NUM!</v>
      </c>
      <c r="J42" s="90" t="e">
        <f ca="1">+IF(I42&gt;0,'（运营）采购订单'!$K$2,"")</f>
        <v>#NUM!</v>
      </c>
      <c r="K42" s="16"/>
    </row>
    <row r="43" spans="1:11" hidden="1">
      <c r="A43" s="89" t="e">
        <f t="array" aca="1" ref="A43" ca="1">+INDEX('（运营）采购订单'!$D$1:$D$192,SMALL(IF('（运营）采购订单'!$D$4:$D$192&lt;&gt;"",ROW('（运营）采购订单'!$D$4:$D$192)),ROW('（运营）采购订单'!A42)))</f>
        <v>#NUM!</v>
      </c>
      <c r="B43" s="16" t="e">
        <f ca="1">+IF(A43&lt;&gt;"*-*",'（运营）采购订单'!$D$2,0)</f>
        <v>#NUM!</v>
      </c>
      <c r="C43" s="16" t="e">
        <f ca="1">+VLOOKUP(A43,'（运营）采购订单'!$D:$E,2,0)</f>
        <v>#NUM!</v>
      </c>
      <c r="D43" s="16" t="e">
        <f ca="1">+IF(I43&gt;0,'（运营）采购订单'!$B$2,"")</f>
        <v>#NUM!</v>
      </c>
      <c r="E43" s="16"/>
      <c r="F43" s="16"/>
      <c r="G43" s="16"/>
      <c r="H43" s="16"/>
      <c r="I43" s="16" t="e">
        <f ca="1">+IF(A43&lt;&gt;" ",VLOOKUP(A43,'（运营）采购订单'!$D:$J,7,0),"")</f>
        <v>#NUM!</v>
      </c>
      <c r="J43" s="90" t="e">
        <f ca="1">+IF(I43&gt;0,'（运营）采购订单'!$K$2,"")</f>
        <v>#NUM!</v>
      </c>
      <c r="K43" s="16"/>
    </row>
    <row r="44" spans="1:11" hidden="1">
      <c r="A44" s="89" t="e">
        <f t="array" aca="1" ref="A44" ca="1">+INDEX('（运营）采购订单'!$D$1:$D$192,SMALL(IF('（运营）采购订单'!$D$4:$D$192&lt;&gt;"",ROW('（运营）采购订单'!$D$4:$D$192)),ROW('（运营）采购订单'!A43)))</f>
        <v>#NUM!</v>
      </c>
      <c r="B44" s="16" t="e">
        <f ca="1">+IF(A44&lt;&gt;"*-*",'（运营）采购订单'!$D$2,0)</f>
        <v>#NUM!</v>
      </c>
      <c r="C44" s="16" t="e">
        <f ca="1">+VLOOKUP(A44,'（运营）采购订单'!$D:$E,2,0)</f>
        <v>#NUM!</v>
      </c>
      <c r="D44" s="16" t="e">
        <f ca="1">+IF(I44&gt;0,'（运营）采购订单'!$B$2,"")</f>
        <v>#NUM!</v>
      </c>
      <c r="E44" s="16"/>
      <c r="F44" s="16"/>
      <c r="G44" s="16"/>
      <c r="H44" s="16"/>
      <c r="I44" s="16" t="e">
        <f ca="1">+IF(A44&lt;&gt;" ",VLOOKUP(A44,'（运营）采购订单'!$D:$J,7,0),"")</f>
        <v>#NUM!</v>
      </c>
      <c r="J44" s="90" t="e">
        <f ca="1">+IF(I44&gt;0,'（运营）采购订单'!$K$2,"")</f>
        <v>#NUM!</v>
      </c>
      <c r="K44" s="16"/>
    </row>
    <row r="45" spans="1:11" hidden="1">
      <c r="A45" s="89" t="e">
        <f t="array" aca="1" ref="A45" ca="1">+INDEX('（运营）采购订单'!$D$1:$D$192,SMALL(IF('（运营）采购订单'!$D$4:$D$192&lt;&gt;"",ROW('（运营）采购订单'!$D$4:$D$192)),ROW('（运营）采购订单'!A44)))</f>
        <v>#NUM!</v>
      </c>
      <c r="B45" s="16" t="e">
        <f ca="1">+IF(A45&lt;&gt;"*-*",'（运营）采购订单'!$D$2,0)</f>
        <v>#NUM!</v>
      </c>
      <c r="C45" s="16" t="e">
        <f ca="1">+VLOOKUP(A45,'（运营）采购订单'!$D:$E,2,0)</f>
        <v>#NUM!</v>
      </c>
      <c r="D45" s="16" t="e">
        <f ca="1">+IF(I45&gt;0,'（运营）采购订单'!$B$2,"")</f>
        <v>#NUM!</v>
      </c>
      <c r="E45" s="16"/>
      <c r="F45" s="16"/>
      <c r="G45" s="16"/>
      <c r="H45" s="16"/>
      <c r="I45" s="16" t="e">
        <f ca="1">+IF(A45&lt;&gt;" ",VLOOKUP(A45,'（运营）采购订单'!$D:$J,7,0),"")</f>
        <v>#NUM!</v>
      </c>
      <c r="J45" s="90" t="e">
        <f ca="1">+IF(I45&gt;0,'（运营）采购订单'!$K$2,"")</f>
        <v>#NUM!</v>
      </c>
      <c r="K45" s="16"/>
    </row>
    <row r="46" spans="1:11" hidden="1">
      <c r="A46" s="89" t="e">
        <f t="array" aca="1" ref="A46" ca="1">+INDEX('（运营）采购订单'!$D$1:$D$192,SMALL(IF('（运营）采购订单'!$D$4:$D$192&lt;&gt;"",ROW('（运营）采购订单'!$D$4:$D$192)),ROW('（运营）采购订单'!A45)))</f>
        <v>#NUM!</v>
      </c>
      <c r="B46" s="16" t="e">
        <f ca="1">+IF(A46&lt;&gt;"*-*",'（运营）采购订单'!$D$2,0)</f>
        <v>#NUM!</v>
      </c>
      <c r="C46" s="16" t="e">
        <f ca="1">+VLOOKUP(A46,'（运营）采购订单'!$D:$E,2,0)</f>
        <v>#NUM!</v>
      </c>
      <c r="D46" s="16" t="e">
        <f ca="1">+IF(I46&gt;0,'（运营）采购订单'!$B$2,"")</f>
        <v>#NUM!</v>
      </c>
      <c r="E46" s="16"/>
      <c r="F46" s="16"/>
      <c r="G46" s="16"/>
      <c r="H46" s="16"/>
      <c r="I46" s="16" t="e">
        <f ca="1">+IF(A46&lt;&gt;" ",VLOOKUP(A46,'（运营）采购订单'!$D:$J,7,0),"")</f>
        <v>#NUM!</v>
      </c>
      <c r="J46" s="90" t="e">
        <f ca="1">+IF(I46&gt;0,'（运营）采购订单'!$K$2,"")</f>
        <v>#NUM!</v>
      </c>
      <c r="K46" s="16"/>
    </row>
    <row r="47" spans="1:11" hidden="1">
      <c r="A47" s="89" t="e">
        <f t="array" aca="1" ref="A47" ca="1">+INDEX('（运营）采购订单'!$D$1:$D$192,SMALL(IF('（运营）采购订单'!$D$4:$D$192&lt;&gt;"",ROW('（运营）采购订单'!$D$4:$D$192)),ROW('（运营）采购订单'!A46)))</f>
        <v>#NUM!</v>
      </c>
      <c r="B47" s="16" t="e">
        <f ca="1">+IF(A47&lt;&gt;"*-*",'（运营）采购订单'!$D$2,0)</f>
        <v>#NUM!</v>
      </c>
      <c r="C47" s="16" t="e">
        <f ca="1">+VLOOKUP(A47,'（运营）采购订单'!$D:$E,2,0)</f>
        <v>#NUM!</v>
      </c>
      <c r="D47" s="16" t="e">
        <f ca="1">+IF(I47&gt;0,'（运营）采购订单'!$B$2,"")</f>
        <v>#NUM!</v>
      </c>
      <c r="E47" s="16"/>
      <c r="F47" s="16"/>
      <c r="G47" s="16"/>
      <c r="H47" s="16"/>
      <c r="I47" s="16" t="e">
        <f ca="1">+IF(A47&lt;&gt;" ",VLOOKUP(A47,'（运营）采购订单'!$D:$J,7,0),"")</f>
        <v>#NUM!</v>
      </c>
      <c r="J47" s="90" t="e">
        <f ca="1">+IF(I47&gt;0,'（运营）采购订单'!$K$2,"")</f>
        <v>#NUM!</v>
      </c>
      <c r="K47" s="16"/>
    </row>
    <row r="48" spans="1:11" hidden="1">
      <c r="A48" s="89" t="e">
        <f t="array" aca="1" ref="A48" ca="1">+INDEX('（运营）采购订单'!$D$1:$D$192,SMALL(IF('（运营）采购订单'!$D$4:$D$192&lt;&gt;"",ROW('（运营）采购订单'!$D$4:$D$192)),ROW('（运营）采购订单'!A47)))</f>
        <v>#NUM!</v>
      </c>
      <c r="B48" s="16" t="e">
        <f ca="1">+IF(A48&lt;&gt;"*-*",'（运营）采购订单'!$D$2,0)</f>
        <v>#NUM!</v>
      </c>
      <c r="C48" s="16" t="e">
        <f ca="1">+VLOOKUP(A48,'（运营）采购订单'!$D:$E,2,0)</f>
        <v>#NUM!</v>
      </c>
      <c r="D48" s="16" t="e">
        <f ca="1">+IF(I48&gt;0,'（运营）采购订单'!$B$2,"")</f>
        <v>#NUM!</v>
      </c>
      <c r="E48" s="16"/>
      <c r="F48" s="16"/>
      <c r="G48" s="16"/>
      <c r="H48" s="16"/>
      <c r="I48" s="16" t="e">
        <f ca="1">+IF(A48&lt;&gt;" ",VLOOKUP(A48,'（运营）采购订单'!$D:$J,7,0),"")</f>
        <v>#NUM!</v>
      </c>
      <c r="J48" s="90" t="e">
        <f ca="1">+IF(I48&gt;0,'（运营）采购订单'!$K$2,"")</f>
        <v>#NUM!</v>
      </c>
      <c r="K48" s="16"/>
    </row>
    <row r="49" spans="1:11" hidden="1">
      <c r="A49" s="89" t="e">
        <f t="array" aca="1" ref="A49" ca="1">+INDEX('（运营）采购订单'!$D$1:$D$192,SMALL(IF('（运营）采购订单'!$D$4:$D$192&lt;&gt;"",ROW('（运营）采购订单'!$D$4:$D$192)),ROW('（运营）采购订单'!A48)))</f>
        <v>#NUM!</v>
      </c>
      <c r="B49" s="16" t="e">
        <f ca="1">+IF(A49&lt;&gt;"*-*",'（运营）采购订单'!$D$2,0)</f>
        <v>#NUM!</v>
      </c>
      <c r="C49" s="16" t="e">
        <f ca="1">+VLOOKUP(A49,'（运营）采购订单'!$D:$E,2,0)</f>
        <v>#NUM!</v>
      </c>
      <c r="D49" s="16" t="e">
        <f ca="1">+IF(I49&gt;0,'（运营）采购订单'!$B$2,"")</f>
        <v>#NUM!</v>
      </c>
      <c r="E49" s="16"/>
      <c r="F49" s="16"/>
      <c r="G49" s="16"/>
      <c r="H49" s="16"/>
      <c r="I49" s="16" t="e">
        <f ca="1">+IF(A49&lt;&gt;" ",VLOOKUP(A49,'（运营）采购订单'!$D:$J,7,0),"")</f>
        <v>#NUM!</v>
      </c>
      <c r="J49" s="90" t="e">
        <f ca="1">+IF(I49&gt;0,'（运营）采购订单'!$K$2,"")</f>
        <v>#NUM!</v>
      </c>
      <c r="K49" s="16"/>
    </row>
    <row r="50" spans="1:11" hidden="1">
      <c r="A50" s="89" t="e">
        <f t="array" aca="1" ref="A50" ca="1">+INDEX('（运营）采购订单'!$D$1:$D$192,SMALL(IF('（运营）采购订单'!$D$4:$D$192&lt;&gt;"",ROW('（运营）采购订单'!$D$4:$D$192)),ROW('（运营）采购订单'!A49)))</f>
        <v>#NUM!</v>
      </c>
      <c r="B50" s="16" t="e">
        <f ca="1">+IF(A50&lt;&gt;"*-*",'（运营）采购订单'!$D$2,0)</f>
        <v>#NUM!</v>
      </c>
      <c r="C50" s="16" t="e">
        <f ca="1">+VLOOKUP(A50,'（运营）采购订单'!$D:$E,2,0)</f>
        <v>#NUM!</v>
      </c>
      <c r="D50" s="16" t="e">
        <f ca="1">+IF(I50&gt;0,'（运营）采购订单'!$B$2,"")</f>
        <v>#NUM!</v>
      </c>
      <c r="E50" s="16"/>
      <c r="F50" s="16"/>
      <c r="G50" s="16"/>
      <c r="H50" s="16"/>
      <c r="I50" s="16" t="e">
        <f ca="1">+IF(A50&lt;&gt;" ",VLOOKUP(A50,'（运营）采购订单'!$D:$J,7,0),"")</f>
        <v>#NUM!</v>
      </c>
      <c r="J50" s="90" t="e">
        <f ca="1">+IF(I50&gt;0,'（运营）采购订单'!$K$2,"")</f>
        <v>#NUM!</v>
      </c>
      <c r="K50" s="16"/>
    </row>
    <row r="51" spans="1:11" hidden="1">
      <c r="A51" s="89" t="e">
        <f t="array" aca="1" ref="A51" ca="1">+INDEX('（运营）采购订单'!$D$1:$D$192,SMALL(IF('（运营）采购订单'!$D$4:$D$192&lt;&gt;"",ROW('（运营）采购订单'!$D$4:$D$192)),ROW('（运营）采购订单'!A50)))</f>
        <v>#NUM!</v>
      </c>
      <c r="B51" s="16" t="e">
        <f ca="1">+IF(A51&lt;&gt;"*-*",'（运营）采购订单'!$D$2,0)</f>
        <v>#NUM!</v>
      </c>
      <c r="C51" s="16" t="e">
        <f ca="1">+VLOOKUP(A51,'（运营）采购订单'!$D:$E,2,0)</f>
        <v>#NUM!</v>
      </c>
      <c r="D51" s="16" t="e">
        <f ca="1">+IF(I51&gt;0,'（运营）采购订单'!$B$2,"")</f>
        <v>#NUM!</v>
      </c>
      <c r="E51" s="16"/>
      <c r="F51" s="16"/>
      <c r="G51" s="16"/>
      <c r="H51" s="16"/>
      <c r="I51" s="16" t="e">
        <f ca="1">+IF(A51&lt;&gt;" ",VLOOKUP(A51,'（运营）采购订单'!$D:$J,7,0),"")</f>
        <v>#NUM!</v>
      </c>
      <c r="J51" s="90" t="e">
        <f ca="1">+IF(I51&gt;0,'（运营）采购订单'!$K$2,"")</f>
        <v>#NUM!</v>
      </c>
      <c r="K51" s="16"/>
    </row>
    <row r="52" spans="1:11" hidden="1">
      <c r="A52" s="89" t="e">
        <f t="array" aca="1" ref="A52" ca="1">+INDEX('（运营）采购订单'!$D$1:$D$192,SMALL(IF('（运营）采购订单'!$D$4:$D$192&lt;&gt;"",ROW('（运营）采购订单'!$D$4:$D$192)),ROW('（运营）采购订单'!A51)))</f>
        <v>#NUM!</v>
      </c>
      <c r="B52" s="16" t="e">
        <f ca="1">+IF(A52&lt;&gt;"*-*",'（运营）采购订单'!$D$2,0)</f>
        <v>#NUM!</v>
      </c>
      <c r="C52" s="16" t="e">
        <f ca="1">+VLOOKUP(A52,'（运营）采购订单'!$D:$E,2,0)</f>
        <v>#NUM!</v>
      </c>
      <c r="D52" s="16" t="e">
        <f ca="1">+IF(I52&gt;0,'（运营）采购订单'!$B$2,"")</f>
        <v>#NUM!</v>
      </c>
      <c r="E52" s="16"/>
      <c r="F52" s="16"/>
      <c r="G52" s="16"/>
      <c r="H52" s="16"/>
      <c r="I52" s="16" t="e">
        <f ca="1">+IF(A52&lt;&gt;" ",VLOOKUP(A52,'（运营）采购订单'!$D:$J,7,0),"")</f>
        <v>#NUM!</v>
      </c>
      <c r="J52" s="90" t="e">
        <f ca="1">+IF(I52&gt;0,'（运营）采购订单'!$K$2,"")</f>
        <v>#NUM!</v>
      </c>
      <c r="K52" s="16"/>
    </row>
    <row r="53" spans="1:11" hidden="1">
      <c r="A53" s="89" t="e">
        <f t="array" aca="1" ref="A53" ca="1">+INDEX('（运营）采购订单'!$D$1:$D$192,SMALL(IF('（运营）采购订单'!$D$4:$D$192&lt;&gt;"",ROW('（运营）采购订单'!$D$4:$D$192)),ROW('（运营）采购订单'!A52)))</f>
        <v>#NUM!</v>
      </c>
      <c r="B53" s="16" t="e">
        <f ca="1">+IF(A53&lt;&gt;"*-*",'（运营）采购订单'!$D$2,0)</f>
        <v>#NUM!</v>
      </c>
      <c r="C53" s="16" t="e">
        <f ca="1">+VLOOKUP(A53,'（运营）采购订单'!$D:$E,2,0)</f>
        <v>#NUM!</v>
      </c>
      <c r="D53" s="16" t="e">
        <f ca="1">+IF(I53&gt;0,'（运营）采购订单'!$B$2,"")</f>
        <v>#NUM!</v>
      </c>
      <c r="E53" s="16"/>
      <c r="F53" s="16"/>
      <c r="G53" s="16"/>
      <c r="H53" s="16"/>
      <c r="I53" s="16" t="e">
        <f ca="1">+IF(A53&lt;&gt;" ",VLOOKUP(A53,'（运营）采购订单'!$D:$J,7,0),"")</f>
        <v>#NUM!</v>
      </c>
      <c r="J53" s="90" t="e">
        <f ca="1">+IF(I53&gt;0,'（运营）采购订单'!$K$2,"")</f>
        <v>#NUM!</v>
      </c>
      <c r="K53" s="16"/>
    </row>
    <row r="54" spans="1:11" hidden="1">
      <c r="A54" s="89" t="e">
        <f t="array" aca="1" ref="A54" ca="1">+INDEX('（运营）采购订单'!$D$1:$D$192,SMALL(IF('（运营）采购订单'!$D$4:$D$192&lt;&gt;"",ROW('（运营）采购订单'!$D$4:$D$192)),ROW('（运营）采购订单'!A53)))</f>
        <v>#NUM!</v>
      </c>
      <c r="B54" s="16" t="e">
        <f ca="1">+IF(A54&lt;&gt;"*-*",'（运营）采购订单'!$D$2,0)</f>
        <v>#NUM!</v>
      </c>
      <c r="C54" s="16" t="e">
        <f ca="1">+VLOOKUP(A54,'（运营）采购订单'!$D:$E,2,0)</f>
        <v>#NUM!</v>
      </c>
      <c r="D54" s="16" t="e">
        <f ca="1">+IF(I54&gt;0,'（运营）采购订单'!$B$2,"")</f>
        <v>#NUM!</v>
      </c>
      <c r="E54" s="16"/>
      <c r="F54" s="16"/>
      <c r="G54" s="16"/>
      <c r="H54" s="16"/>
      <c r="I54" s="16" t="e">
        <f ca="1">+IF(A54&lt;&gt;" ",VLOOKUP(A54,'（运营）采购订单'!$D:$J,7,0),"")</f>
        <v>#NUM!</v>
      </c>
      <c r="J54" s="90" t="e">
        <f ca="1">+IF(I54&gt;0,'（运营）采购订单'!$K$2,"")</f>
        <v>#NUM!</v>
      </c>
      <c r="K54" s="16"/>
    </row>
    <row r="55" spans="1:11" hidden="1">
      <c r="A55" s="89" t="e">
        <f t="array" aca="1" ref="A55" ca="1">+INDEX('（运营）采购订单'!$D$1:$D$192,SMALL(IF('（运营）采购订单'!$D$4:$D$192&lt;&gt;"",ROW('（运营）采购订单'!$D$4:$D$192)),ROW('（运营）采购订单'!A54)))</f>
        <v>#NUM!</v>
      </c>
      <c r="B55" s="16" t="e">
        <f ca="1">+IF(A55&lt;&gt;"*-*",'（运营）采购订单'!$D$2,0)</f>
        <v>#NUM!</v>
      </c>
      <c r="C55" s="16" t="e">
        <f ca="1">+VLOOKUP(A55,'（运营）采购订单'!$D:$E,2,0)</f>
        <v>#NUM!</v>
      </c>
      <c r="D55" s="16" t="e">
        <f ca="1">+IF(I55&gt;0,'（运营）采购订单'!$B$2,"")</f>
        <v>#NUM!</v>
      </c>
      <c r="E55" s="16"/>
      <c r="F55" s="16"/>
      <c r="G55" s="16"/>
      <c r="H55" s="16"/>
      <c r="I55" s="16" t="e">
        <f ca="1">+IF(A55&lt;&gt;" ",VLOOKUP(A55,'（运营）采购订单'!$D:$J,7,0),"")</f>
        <v>#NUM!</v>
      </c>
      <c r="J55" s="90" t="e">
        <f ca="1">+IF(I55&gt;0,'（运营）采购订单'!$K$2,"")</f>
        <v>#NUM!</v>
      </c>
      <c r="K55" s="16"/>
    </row>
    <row r="56" spans="1:11" hidden="1">
      <c r="A56" s="89" t="e">
        <f t="array" aca="1" ref="A56" ca="1">+INDEX('（运营）采购订单'!$D$1:$D$192,SMALL(IF('（运营）采购订单'!$D$4:$D$192&lt;&gt;"",ROW('（运营）采购订单'!$D$4:$D$192)),ROW('（运营）采购订单'!A55)))</f>
        <v>#NUM!</v>
      </c>
      <c r="B56" s="16" t="e">
        <f ca="1">+IF(A56&lt;&gt;"*-*",'（运营）采购订单'!$D$2,0)</f>
        <v>#NUM!</v>
      </c>
      <c r="C56" s="16" t="e">
        <f ca="1">+VLOOKUP(A56,'（运营）采购订单'!$D:$E,2,0)</f>
        <v>#NUM!</v>
      </c>
      <c r="D56" s="16" t="e">
        <f ca="1">+IF(I56&gt;0,'（运营）采购订单'!$B$2,"")</f>
        <v>#NUM!</v>
      </c>
      <c r="E56" s="16"/>
      <c r="F56" s="16"/>
      <c r="G56" s="16"/>
      <c r="H56" s="16"/>
      <c r="I56" s="16" t="e">
        <f ca="1">+IF(A56&lt;&gt;" ",VLOOKUP(A56,'（运营）采购订单'!$D:$J,7,0),"")</f>
        <v>#NUM!</v>
      </c>
      <c r="J56" s="90" t="e">
        <f ca="1">+IF(I56&gt;0,'（运营）采购订单'!$K$2,"")</f>
        <v>#NUM!</v>
      </c>
      <c r="K56" s="16"/>
    </row>
    <row r="57" spans="1:11" hidden="1">
      <c r="A57" s="89" t="e">
        <f t="array" aca="1" ref="A57" ca="1">+INDEX('（运营）采购订单'!$D$1:$D$192,SMALL(IF('（运营）采购订单'!$D$4:$D$192&lt;&gt;"",ROW('（运营）采购订单'!$D$4:$D$192)),ROW('（运营）采购订单'!A56)))</f>
        <v>#NUM!</v>
      </c>
      <c r="B57" s="16" t="e">
        <f ca="1">+IF(A57&lt;&gt;"*-*",'（运营）采购订单'!$D$2,0)</f>
        <v>#NUM!</v>
      </c>
      <c r="C57" s="16" t="e">
        <f ca="1">+VLOOKUP(A57,'（运营）采购订单'!$D:$E,2,0)</f>
        <v>#NUM!</v>
      </c>
      <c r="D57" s="16" t="e">
        <f ca="1">+IF(I57&gt;0,'（运营）采购订单'!$B$2,"")</f>
        <v>#NUM!</v>
      </c>
      <c r="E57" s="16"/>
      <c r="F57" s="16"/>
      <c r="G57" s="16"/>
      <c r="H57" s="16"/>
      <c r="I57" s="16" t="e">
        <f ca="1">+IF(A57&lt;&gt;" ",VLOOKUP(A57,'（运营）采购订单'!$D:$J,7,0),"")</f>
        <v>#NUM!</v>
      </c>
      <c r="J57" s="90" t="e">
        <f ca="1">+IF(I57&gt;0,'（运营）采购订单'!$K$2,"")</f>
        <v>#NUM!</v>
      </c>
      <c r="K57" s="16"/>
    </row>
    <row r="58" spans="1:11" hidden="1">
      <c r="A58" s="89" t="e">
        <f t="array" aca="1" ref="A58" ca="1">+INDEX('（运营）采购订单'!$D$1:$D$192,SMALL(IF('（运营）采购订单'!$D$4:$D$192&lt;&gt;"",ROW('（运营）采购订单'!$D$4:$D$192)),ROW('（运营）采购订单'!A57)))</f>
        <v>#NUM!</v>
      </c>
      <c r="B58" s="16" t="e">
        <f ca="1">+IF(A58&lt;&gt;"*-*",'（运营）采购订单'!$D$2,0)</f>
        <v>#NUM!</v>
      </c>
      <c r="C58" s="16" t="e">
        <f ca="1">+VLOOKUP(A58,'（运营）采购订单'!$D:$E,2,0)</f>
        <v>#NUM!</v>
      </c>
      <c r="D58" s="16" t="e">
        <f ca="1">+IF(I58&gt;0,'（运营）采购订单'!$B$2,"")</f>
        <v>#NUM!</v>
      </c>
      <c r="E58" s="16"/>
      <c r="F58" s="16"/>
      <c r="G58" s="16"/>
      <c r="H58" s="16"/>
      <c r="I58" s="16" t="e">
        <f ca="1">+IF(A58&lt;&gt;" ",VLOOKUP(A58,'（运营）采购订单'!$D:$J,7,0),"")</f>
        <v>#NUM!</v>
      </c>
      <c r="J58" s="90" t="e">
        <f ca="1">+IF(I58&gt;0,'（运营）采购订单'!$K$2,"")</f>
        <v>#NUM!</v>
      </c>
      <c r="K58" s="16"/>
    </row>
    <row r="59" spans="1:11" hidden="1">
      <c r="A59" s="89" t="e">
        <f t="array" aca="1" ref="A59" ca="1">+INDEX('（运营）采购订单'!$D$1:$D$192,SMALL(IF('（运营）采购订单'!$D$4:$D$192&lt;&gt;"",ROW('（运营）采购订单'!$D$4:$D$192)),ROW('（运营）采购订单'!A58)))</f>
        <v>#NUM!</v>
      </c>
      <c r="B59" s="16" t="e">
        <f ca="1">+IF(A59&lt;&gt;"*-*",'（运营）采购订单'!$D$2,0)</f>
        <v>#NUM!</v>
      </c>
      <c r="C59" s="16" t="e">
        <f ca="1">+VLOOKUP(A59,'（运营）采购订单'!$D:$E,2,0)</f>
        <v>#NUM!</v>
      </c>
      <c r="D59" s="16" t="e">
        <f ca="1">+IF(I59&gt;0,'（运营）采购订单'!$B$2,"")</f>
        <v>#NUM!</v>
      </c>
      <c r="E59" s="16"/>
      <c r="F59" s="16"/>
      <c r="G59" s="16"/>
      <c r="H59" s="16"/>
      <c r="I59" s="16" t="e">
        <f ca="1">+IF(A59&lt;&gt;" ",VLOOKUP(A59,'（运营）采购订单'!$D:$J,7,0),"")</f>
        <v>#NUM!</v>
      </c>
      <c r="J59" s="90" t="e">
        <f ca="1">+IF(I59&gt;0,'（运营）采购订单'!$K$2,"")</f>
        <v>#NUM!</v>
      </c>
      <c r="K59" s="16"/>
    </row>
    <row r="60" spans="1:11" hidden="1">
      <c r="A60" s="89" t="e">
        <f t="array" aca="1" ref="A60" ca="1">+INDEX('（运营）采购订单'!$D$1:$D$192,SMALL(IF('（运营）采购订单'!$D$4:$D$192&lt;&gt;"",ROW('（运营）采购订单'!$D$4:$D$192)),ROW('（运营）采购订单'!A59)))</f>
        <v>#NUM!</v>
      </c>
      <c r="B60" s="16" t="e">
        <f ca="1">+IF(A60&lt;&gt;"*-*",'（运营）采购订单'!$D$2,0)</f>
        <v>#NUM!</v>
      </c>
      <c r="C60" s="16" t="e">
        <f ca="1">+VLOOKUP(A60,'（运营）采购订单'!$D:$E,2,0)</f>
        <v>#NUM!</v>
      </c>
      <c r="D60" s="16" t="e">
        <f ca="1">+IF(I60&gt;0,'（运营）采购订单'!$B$2,"")</f>
        <v>#NUM!</v>
      </c>
      <c r="E60" s="16"/>
      <c r="F60" s="16"/>
      <c r="G60" s="16"/>
      <c r="H60" s="16"/>
      <c r="I60" s="16" t="e">
        <f ca="1">+IF(A60&lt;&gt;" ",VLOOKUP(A60,'（运营）采购订单'!$D:$J,7,0),"")</f>
        <v>#NUM!</v>
      </c>
      <c r="J60" s="90" t="e">
        <f ca="1">+IF(I60&gt;0,'（运营）采购订单'!$K$2,"")</f>
        <v>#NUM!</v>
      </c>
      <c r="K60" s="16"/>
    </row>
    <row r="61" spans="1:11" hidden="1">
      <c r="A61" s="89" t="e">
        <f t="array" aca="1" ref="A61" ca="1">+INDEX('（运营）采购订单'!$D$1:$D$192,SMALL(IF('（运营）采购订单'!$D$4:$D$192&lt;&gt;"",ROW('（运营）采购订单'!$D$4:$D$192)),ROW('（运营）采购订单'!A60)))</f>
        <v>#NUM!</v>
      </c>
      <c r="B61" s="16" t="e">
        <f ca="1">+IF(A61&lt;&gt;"*-*",'（运营）采购订单'!$D$2,0)</f>
        <v>#NUM!</v>
      </c>
      <c r="C61" s="16" t="e">
        <f ca="1">+VLOOKUP(A61,'（运营）采购订单'!$D:$E,2,0)</f>
        <v>#NUM!</v>
      </c>
      <c r="D61" s="16" t="e">
        <f ca="1">+IF(I61&gt;0,'（运营）采购订单'!$B$2,"")</f>
        <v>#NUM!</v>
      </c>
      <c r="E61" s="16"/>
      <c r="F61" s="16"/>
      <c r="G61" s="16"/>
      <c r="H61" s="16"/>
      <c r="I61" s="16" t="e">
        <f ca="1">+IF(A61&lt;&gt;" ",VLOOKUP(A61,'（运营）采购订单'!$D:$J,7,0),"")</f>
        <v>#NUM!</v>
      </c>
      <c r="J61" s="90" t="e">
        <f ca="1">+IF(I61&gt;0,'（运营）采购订单'!$K$2,"")</f>
        <v>#NUM!</v>
      </c>
      <c r="K61" s="16"/>
    </row>
    <row r="62" spans="1:11" hidden="1">
      <c r="A62" s="89" t="e">
        <f t="array" aca="1" ref="A62" ca="1">+INDEX('（运营）采购订单'!$D$1:$D$192,SMALL(IF('（运营）采购订单'!$D$4:$D$192&lt;&gt;"",ROW('（运营）采购订单'!$D$4:$D$192)),ROW('（运营）采购订单'!A61)))</f>
        <v>#NUM!</v>
      </c>
      <c r="B62" s="16" t="e">
        <f ca="1">+IF(A62&lt;&gt;"*-*",'（运营）采购订单'!$D$2,0)</f>
        <v>#NUM!</v>
      </c>
      <c r="C62" s="16" t="e">
        <f ca="1">+VLOOKUP(A62,'（运营）采购订单'!$D:$E,2,0)</f>
        <v>#NUM!</v>
      </c>
      <c r="D62" s="16" t="e">
        <f ca="1">+IF(I62&gt;0,'（运营）采购订单'!$B$2,"")</f>
        <v>#NUM!</v>
      </c>
      <c r="E62" s="16"/>
      <c r="F62" s="16"/>
      <c r="G62" s="16"/>
      <c r="H62" s="16"/>
      <c r="I62" s="16" t="e">
        <f ca="1">+IF(A62&lt;&gt;" ",VLOOKUP(A62,'（运营）采购订单'!$D:$J,7,0),"")</f>
        <v>#NUM!</v>
      </c>
      <c r="J62" s="90" t="e">
        <f ca="1">+IF(I62&gt;0,'（运营）采购订单'!$K$2,"")</f>
        <v>#NUM!</v>
      </c>
      <c r="K62" s="16"/>
    </row>
    <row r="63" spans="1:11" hidden="1">
      <c r="A63" s="89" t="e">
        <f t="array" aca="1" ref="A63" ca="1">+INDEX('（运营）采购订单'!$D$1:$D$192,SMALL(IF('（运营）采购订单'!$D$4:$D$192&lt;&gt;"",ROW('（运营）采购订单'!$D$4:$D$192)),ROW('（运营）采购订单'!A62)))</f>
        <v>#NUM!</v>
      </c>
      <c r="B63" s="16" t="e">
        <f ca="1">+IF(A63&lt;&gt;"*-*",'（运营）采购订单'!$D$2,0)</f>
        <v>#NUM!</v>
      </c>
      <c r="C63" s="16" t="e">
        <f ca="1">+VLOOKUP(A63,'（运营）采购订单'!$D:$E,2,0)</f>
        <v>#NUM!</v>
      </c>
      <c r="D63" s="16" t="e">
        <f ca="1">+IF(I63&gt;0,'（运营）采购订单'!$B$2,"")</f>
        <v>#NUM!</v>
      </c>
      <c r="E63" s="16"/>
      <c r="F63" s="16"/>
      <c r="G63" s="16"/>
      <c r="H63" s="16"/>
      <c r="I63" s="16" t="e">
        <f ca="1">+IF(A63&lt;&gt;" ",VLOOKUP(A63,'（运营）采购订单'!$D:$J,7,0),"")</f>
        <v>#NUM!</v>
      </c>
      <c r="J63" s="90" t="e">
        <f ca="1">+IF(I63&gt;0,'（运营）采购订单'!$K$2,"")</f>
        <v>#NUM!</v>
      </c>
      <c r="K63" s="16"/>
    </row>
    <row r="64" spans="1:11" hidden="1">
      <c r="A64" s="89" t="e">
        <f t="array" aca="1" ref="A64" ca="1">+INDEX('（运营）采购订单'!$D$1:$D$192,SMALL(IF('（运营）采购订单'!$D$4:$D$192&lt;&gt;"",ROW('（运营）采购订单'!$D$4:$D$192)),ROW('（运营）采购订单'!A63)))</f>
        <v>#NUM!</v>
      </c>
      <c r="B64" s="16" t="e">
        <f ca="1">+IF(A64&lt;&gt;"*-*",'（运营）采购订单'!$D$2,0)</f>
        <v>#NUM!</v>
      </c>
      <c r="C64" s="16" t="e">
        <f ca="1">+VLOOKUP(A64,'（运营）采购订单'!$D:$E,2,0)</f>
        <v>#NUM!</v>
      </c>
      <c r="D64" s="16" t="e">
        <f ca="1">+IF(I64&gt;0,'（运营）采购订单'!$B$2,"")</f>
        <v>#NUM!</v>
      </c>
      <c r="E64" s="16"/>
      <c r="F64" s="16"/>
      <c r="G64" s="16"/>
      <c r="H64" s="16"/>
      <c r="I64" s="16" t="e">
        <f ca="1">+IF(A64&lt;&gt;" ",VLOOKUP(A64,'（运营）采购订单'!$D:$J,7,0),"")</f>
        <v>#NUM!</v>
      </c>
      <c r="J64" s="90" t="e">
        <f ca="1">+IF(I64&gt;0,'（运营）采购订单'!$K$2,"")</f>
        <v>#NUM!</v>
      </c>
      <c r="K64" s="16"/>
    </row>
    <row r="65" spans="1:11" hidden="1">
      <c r="A65" s="89" t="e">
        <f t="array" aca="1" ref="A65" ca="1">+INDEX('（运营）采购订单'!$D$1:$D$192,SMALL(IF('（运营）采购订单'!$D$4:$D$192&lt;&gt;"",ROW('（运营）采购订单'!$D$4:$D$192)),ROW('（运营）采购订单'!A64)))</f>
        <v>#NUM!</v>
      </c>
      <c r="B65" s="16" t="e">
        <f ca="1">+IF(A65&lt;&gt;"*-*",'（运营）采购订单'!$D$2,0)</f>
        <v>#NUM!</v>
      </c>
      <c r="C65" s="16" t="e">
        <f ca="1">+VLOOKUP(A65,'（运营）采购订单'!$D:$E,2,0)</f>
        <v>#NUM!</v>
      </c>
      <c r="D65" s="16" t="e">
        <f ca="1">+IF(I65&gt;0,'（运营）采购订单'!$B$2,"")</f>
        <v>#NUM!</v>
      </c>
      <c r="E65" s="16"/>
      <c r="F65" s="16"/>
      <c r="G65" s="16"/>
      <c r="H65" s="16"/>
      <c r="I65" s="16" t="e">
        <f ca="1">+IF(A65&lt;&gt;" ",VLOOKUP(A65,'（运营）采购订单'!$D:$J,7,0),"")</f>
        <v>#NUM!</v>
      </c>
      <c r="J65" s="90" t="e">
        <f ca="1">+IF(I65&gt;0,'（运营）采购订单'!$K$2,"")</f>
        <v>#NUM!</v>
      </c>
      <c r="K65" s="16"/>
    </row>
    <row r="66" spans="1:11" hidden="1">
      <c r="A66" s="89" t="e">
        <f t="array" aca="1" ref="A66" ca="1">+INDEX('（运营）采购订单'!$D$1:$D$192,SMALL(IF('（运营）采购订单'!$D$4:$D$192&lt;&gt;"",ROW('（运营）采购订单'!$D$4:$D$192)),ROW('（运营）采购订单'!A65)))</f>
        <v>#NUM!</v>
      </c>
      <c r="B66" s="16" t="e">
        <f ca="1">+IF(A66&lt;&gt;"*-*",'（运营）采购订单'!$D$2,0)</f>
        <v>#NUM!</v>
      </c>
      <c r="C66" s="16" t="e">
        <f ca="1">+VLOOKUP(A66,'（运营）采购订单'!$D:$E,2,0)</f>
        <v>#NUM!</v>
      </c>
      <c r="D66" s="16" t="e">
        <f ca="1">+IF(I66&gt;0,'（运营）采购订单'!$B$2,"")</f>
        <v>#NUM!</v>
      </c>
      <c r="E66" s="16"/>
      <c r="F66" s="16"/>
      <c r="G66" s="16"/>
      <c r="H66" s="16"/>
      <c r="I66" s="16" t="e">
        <f ca="1">+IF(A66&lt;&gt;" ",VLOOKUP(A66,'（运营）采购订单'!$D:$J,7,0),"")</f>
        <v>#NUM!</v>
      </c>
      <c r="J66" s="90" t="e">
        <f ca="1">+IF(I66&gt;0,'（运营）采购订单'!$K$2,"")</f>
        <v>#NUM!</v>
      </c>
      <c r="K66" s="16"/>
    </row>
    <row r="67" spans="1:11" hidden="1">
      <c r="A67" s="89" t="e">
        <f t="array" aca="1" ref="A67" ca="1">+INDEX('（运营）采购订单'!$D$1:$D$192,SMALL(IF('（运营）采购订单'!$D$4:$D$192&lt;&gt;"",ROW('（运营）采购订单'!$D$4:$D$192)),ROW('（运营）采购订单'!A66)))</f>
        <v>#NUM!</v>
      </c>
      <c r="B67" s="16" t="e">
        <f ca="1">+IF(A67&lt;&gt;"*-*",'（运营）采购订单'!$D$2,0)</f>
        <v>#NUM!</v>
      </c>
      <c r="C67" s="16" t="e">
        <f ca="1">+VLOOKUP(A67,'（运营）采购订单'!$D:$E,2,0)</f>
        <v>#NUM!</v>
      </c>
      <c r="D67" s="16" t="e">
        <f ca="1">+IF(I67&gt;0,'（运营）采购订单'!$B$2,"")</f>
        <v>#NUM!</v>
      </c>
      <c r="E67" s="16"/>
      <c r="F67" s="16"/>
      <c r="G67" s="16"/>
      <c r="H67" s="16"/>
      <c r="I67" s="16" t="e">
        <f ca="1">+IF(A67&lt;&gt;" ",VLOOKUP(A67,'（运营）采购订单'!$D:$J,7,0),"")</f>
        <v>#NUM!</v>
      </c>
      <c r="J67" s="90" t="e">
        <f ca="1">+IF(I67&gt;0,'（运营）采购订单'!$K$2,"")</f>
        <v>#NUM!</v>
      </c>
      <c r="K67" s="16"/>
    </row>
    <row r="68" spans="1:11" hidden="1">
      <c r="A68" s="89" t="e">
        <f t="array" aca="1" ref="A68" ca="1">+INDEX('（运营）采购订单'!$D$1:$D$192,SMALL(IF('（运营）采购订单'!$D$4:$D$192&lt;&gt;"",ROW('（运营）采购订单'!$D$4:$D$192)),ROW('（运营）采购订单'!A67)))</f>
        <v>#NUM!</v>
      </c>
      <c r="B68" s="16" t="e">
        <f ca="1">+IF(A68&lt;&gt;"*-*",'（运营）采购订单'!$D$2,0)</f>
        <v>#NUM!</v>
      </c>
      <c r="C68" s="16" t="e">
        <f ca="1">+VLOOKUP(A68,'（运营）采购订单'!$D:$E,2,0)</f>
        <v>#NUM!</v>
      </c>
      <c r="D68" s="16" t="e">
        <f ca="1">+IF(I68&gt;0,'（运营）采购订单'!$B$2,"")</f>
        <v>#NUM!</v>
      </c>
      <c r="E68" s="16"/>
      <c r="F68" s="16"/>
      <c r="G68" s="16"/>
      <c r="H68" s="16"/>
      <c r="I68" s="16" t="e">
        <f ca="1">+IF(A68&lt;&gt;" ",VLOOKUP(A68,'（运营）采购订单'!$D:$J,7,0),"")</f>
        <v>#NUM!</v>
      </c>
      <c r="J68" s="90" t="e">
        <f ca="1">+IF(I68&gt;0,'（运营）采购订单'!$K$2,"")</f>
        <v>#NUM!</v>
      </c>
      <c r="K68" s="16"/>
    </row>
    <row r="69" spans="1:11" hidden="1">
      <c r="A69" s="89" t="e">
        <f t="array" aca="1" ref="A69" ca="1">+INDEX('（运营）采购订单'!$D$1:$D$192,SMALL(IF('（运营）采购订单'!$D$4:$D$192&lt;&gt;"",ROW('（运营）采购订单'!$D$4:$D$192)),ROW('（运营）采购订单'!A68)))</f>
        <v>#NUM!</v>
      </c>
      <c r="B69" s="16" t="e">
        <f ca="1">+IF(A69&lt;&gt;"*-*",'（运营）采购订单'!$D$2,0)</f>
        <v>#NUM!</v>
      </c>
      <c r="C69" s="16" t="e">
        <f ca="1">+VLOOKUP(A69,'（运营）采购订单'!$D:$E,2,0)</f>
        <v>#NUM!</v>
      </c>
      <c r="D69" s="16" t="e">
        <f ca="1">+IF(I69&gt;0,'（运营）采购订单'!$B$2,"")</f>
        <v>#NUM!</v>
      </c>
      <c r="E69" s="16"/>
      <c r="F69" s="16"/>
      <c r="G69" s="16"/>
      <c r="H69" s="16"/>
      <c r="I69" s="16" t="e">
        <f ca="1">+IF(A69&lt;&gt;" ",VLOOKUP(A69,'（运营）采购订单'!$D:$J,7,0),"")</f>
        <v>#NUM!</v>
      </c>
      <c r="J69" s="90" t="e">
        <f ca="1">+IF(I69&gt;0,'（运营）采购订单'!$K$2,"")</f>
        <v>#NUM!</v>
      </c>
      <c r="K69" s="16"/>
    </row>
    <row r="70" spans="1:11" hidden="1">
      <c r="A70" s="89" t="e">
        <f t="array" aca="1" ref="A70" ca="1">+INDEX('（运营）采购订单'!$D$1:$D$192,SMALL(IF('（运营）采购订单'!$D$4:$D$192&lt;&gt;"",ROW('（运营）采购订单'!$D$4:$D$192)),ROW('（运营）采购订单'!A69)))</f>
        <v>#NUM!</v>
      </c>
      <c r="B70" s="16" t="e">
        <f ca="1">+IF(A70&lt;&gt;"*-*",'（运营）采购订单'!$D$2,0)</f>
        <v>#NUM!</v>
      </c>
      <c r="C70" s="16" t="e">
        <f ca="1">+VLOOKUP(A70,'（运营）采购订单'!$D:$E,2,0)</f>
        <v>#NUM!</v>
      </c>
      <c r="D70" s="16" t="e">
        <f ca="1">+IF(I70&gt;0,'（运营）采购订单'!$B$2,"")</f>
        <v>#NUM!</v>
      </c>
      <c r="E70" s="16"/>
      <c r="F70" s="16"/>
      <c r="G70" s="16"/>
      <c r="H70" s="16"/>
      <c r="I70" s="16" t="e">
        <f ca="1">+IF(A70&lt;&gt;" ",VLOOKUP(A70,'（运营）采购订单'!$D:$J,7,0),"")</f>
        <v>#NUM!</v>
      </c>
      <c r="J70" s="90" t="e">
        <f ca="1">+IF(I70&gt;0,'（运营）采购订单'!$K$2,"")</f>
        <v>#NUM!</v>
      </c>
      <c r="K70" s="16"/>
    </row>
    <row r="71" spans="1:11" hidden="1">
      <c r="A71" s="89" t="e">
        <f t="array" aca="1" ref="A71" ca="1">+INDEX('（运营）采购订单'!$D$1:$D$192,SMALL(IF('（运营）采购订单'!$D$4:$D$192&lt;&gt;"",ROW('（运营）采购订单'!$D$4:$D$192)),ROW('（运营）采购订单'!A70)))</f>
        <v>#NUM!</v>
      </c>
      <c r="B71" s="16" t="e">
        <f ca="1">+IF(A71&lt;&gt;"*-*",'（运营）采购订单'!$D$2,0)</f>
        <v>#NUM!</v>
      </c>
      <c r="C71" s="16" t="e">
        <f ca="1">+VLOOKUP(A71,'（运营）采购订单'!$D:$E,2,0)</f>
        <v>#NUM!</v>
      </c>
      <c r="D71" s="16" t="e">
        <f ca="1">+IF(I71&gt;0,'（运营）采购订单'!$B$2,"")</f>
        <v>#NUM!</v>
      </c>
      <c r="E71" s="16"/>
      <c r="F71" s="16"/>
      <c r="G71" s="16"/>
      <c r="H71" s="16"/>
      <c r="I71" s="16" t="e">
        <f ca="1">+IF(A71&lt;&gt;" ",VLOOKUP(A71,'（运营）采购订单'!$D:$J,7,0),"")</f>
        <v>#NUM!</v>
      </c>
      <c r="J71" s="90" t="e">
        <f ca="1">+IF(I71&gt;0,'（运营）采购订单'!$K$2,"")</f>
        <v>#NUM!</v>
      </c>
      <c r="K71" s="16"/>
    </row>
    <row r="72" spans="1:11" hidden="1">
      <c r="A72" s="89" t="e">
        <f t="array" aca="1" ref="A72" ca="1">+INDEX('（运营）采购订单'!$D$1:$D$192,SMALL(IF('（运营）采购订单'!$D$4:$D$192&lt;&gt;"",ROW('（运营）采购订单'!$D$4:$D$192)),ROW('（运营）采购订单'!A71)))</f>
        <v>#NUM!</v>
      </c>
      <c r="B72" s="16" t="e">
        <f ca="1">+IF(A72&lt;&gt;"*-*",'（运营）采购订单'!$D$2,0)</f>
        <v>#NUM!</v>
      </c>
      <c r="C72" s="16" t="e">
        <f ca="1">+VLOOKUP(A72,'（运营）采购订单'!$D:$E,2,0)</f>
        <v>#NUM!</v>
      </c>
      <c r="D72" s="16" t="e">
        <f ca="1">+IF(I72&gt;0,'（运营）采购订单'!$B$2,"")</f>
        <v>#NUM!</v>
      </c>
      <c r="E72" s="16"/>
      <c r="F72" s="16"/>
      <c r="G72" s="16"/>
      <c r="H72" s="16"/>
      <c r="I72" s="16" t="e">
        <f ca="1">+IF(A72&lt;&gt;" ",VLOOKUP(A72,'（运营）采购订单'!$D:$J,7,0),"")</f>
        <v>#NUM!</v>
      </c>
      <c r="J72" s="90" t="e">
        <f ca="1">+IF(I72&gt;0,'（运营）采购订单'!$K$2,"")</f>
        <v>#NUM!</v>
      </c>
      <c r="K72" s="16"/>
    </row>
    <row r="73" spans="1:11" hidden="1">
      <c r="A73" s="89" t="e">
        <f t="array" aca="1" ref="A73" ca="1">+INDEX('（运营）采购订单'!$D$1:$D$192,SMALL(IF('（运营）采购订单'!$D$4:$D$192&lt;&gt;"",ROW('（运营）采购订单'!$D$4:$D$192)),ROW('（运营）采购订单'!A72)))</f>
        <v>#NUM!</v>
      </c>
      <c r="B73" s="16" t="e">
        <f ca="1">+IF(A73&lt;&gt;"*-*",'（运营）采购订单'!$D$2,0)</f>
        <v>#NUM!</v>
      </c>
      <c r="C73" s="16" t="e">
        <f ca="1">+VLOOKUP(A73,'（运营）采购订单'!$D:$E,2,0)</f>
        <v>#NUM!</v>
      </c>
      <c r="D73" s="16" t="e">
        <f ca="1">+IF(I73&gt;0,'（运营）采购订单'!$B$2,"")</f>
        <v>#NUM!</v>
      </c>
      <c r="E73" s="16"/>
      <c r="F73" s="16"/>
      <c r="G73" s="16"/>
      <c r="H73" s="16"/>
      <c r="I73" s="16" t="e">
        <f ca="1">+IF(A73&lt;&gt;" ",VLOOKUP(A73,'（运营）采购订单'!$D:$J,7,0),"")</f>
        <v>#NUM!</v>
      </c>
      <c r="J73" s="90" t="e">
        <f ca="1">+IF(I73&gt;0,'（运营）采购订单'!$K$2,"")</f>
        <v>#NUM!</v>
      </c>
      <c r="K73" s="16"/>
    </row>
    <row r="74" spans="1:11" hidden="1">
      <c r="A74" s="89" t="e">
        <f t="array" aca="1" ref="A74" ca="1">+INDEX('（运营）采购订单'!$D$1:$D$192,SMALL(IF('（运营）采购订单'!$D$4:$D$192&lt;&gt;"",ROW('（运营）采购订单'!$D$4:$D$192)),ROW('（运营）采购订单'!A73)))</f>
        <v>#NUM!</v>
      </c>
      <c r="B74" s="16" t="e">
        <f ca="1">+IF(A74&lt;&gt;"*-*",'（运营）采购订单'!$D$2,0)</f>
        <v>#NUM!</v>
      </c>
      <c r="C74" s="16" t="e">
        <f ca="1">+VLOOKUP(A74,'（运营）采购订单'!$D:$E,2,0)</f>
        <v>#NUM!</v>
      </c>
      <c r="D74" s="16" t="e">
        <f ca="1">+IF(I74&gt;0,'（运营）采购订单'!$B$2,"")</f>
        <v>#NUM!</v>
      </c>
      <c r="E74" s="16"/>
      <c r="F74" s="16"/>
      <c r="G74" s="16"/>
      <c r="H74" s="16"/>
      <c r="I74" s="16" t="e">
        <f ca="1">+IF(A74&lt;&gt;" ",VLOOKUP(A74,'（运营）采购订单'!$D:$J,7,0),"")</f>
        <v>#NUM!</v>
      </c>
      <c r="J74" s="90" t="e">
        <f ca="1">+IF(I74&gt;0,'（运营）采购订单'!$K$2,"")</f>
        <v>#NUM!</v>
      </c>
      <c r="K74" s="16"/>
    </row>
    <row r="75" spans="1:11" hidden="1">
      <c r="A75" s="89" t="e">
        <f t="array" aca="1" ref="A75" ca="1">+INDEX('（运营）采购订单'!$D$1:$D$192,SMALL(IF('（运营）采购订单'!$D$4:$D$192&lt;&gt;"",ROW('（运营）采购订单'!$D$4:$D$192)),ROW('（运营）采购订单'!A74)))</f>
        <v>#NUM!</v>
      </c>
      <c r="B75" s="16" t="e">
        <f ca="1">+IF(A75&lt;&gt;"*-*",'（运营）采购订单'!$D$2,0)</f>
        <v>#NUM!</v>
      </c>
      <c r="C75" s="16" t="e">
        <f ca="1">+VLOOKUP(A75,'（运营）采购订单'!$D:$E,2,0)</f>
        <v>#NUM!</v>
      </c>
      <c r="D75" s="16" t="e">
        <f ca="1">+IF(I75&gt;0,'（运营）采购订单'!$B$2,"")</f>
        <v>#NUM!</v>
      </c>
      <c r="E75" s="16"/>
      <c r="F75" s="16"/>
      <c r="G75" s="16"/>
      <c r="H75" s="16"/>
      <c r="I75" s="16" t="e">
        <f ca="1">+IF(A75&lt;&gt;" ",VLOOKUP(A75,'（运营）采购订单'!$D:$J,7,0),"")</f>
        <v>#NUM!</v>
      </c>
      <c r="J75" s="90" t="e">
        <f ca="1">+IF(I75&gt;0,'（运营）采购订单'!$K$2,"")</f>
        <v>#NUM!</v>
      </c>
      <c r="K75" s="16"/>
    </row>
    <row r="76" spans="1:11" hidden="1">
      <c r="A76" s="89" t="e">
        <f t="array" aca="1" ref="A76" ca="1">+INDEX('（运营）采购订单'!$D$1:$D$192,SMALL(IF('（运营）采购订单'!$D$4:$D$192&lt;&gt;"",ROW('（运营）采购订单'!$D$4:$D$192)),ROW('（运营）采购订单'!A75)))</f>
        <v>#NUM!</v>
      </c>
      <c r="B76" s="16" t="e">
        <f ca="1">+IF(A76&lt;&gt;"*-*",'（运营）采购订单'!$D$2,0)</f>
        <v>#NUM!</v>
      </c>
      <c r="C76" s="16" t="e">
        <f ca="1">+VLOOKUP(A76,'（运营）采购订单'!$D:$E,2,0)</f>
        <v>#NUM!</v>
      </c>
      <c r="D76" s="16" t="e">
        <f ca="1">+IF(I76&gt;0,'（运营）采购订单'!$B$2,"")</f>
        <v>#NUM!</v>
      </c>
      <c r="E76" s="16"/>
      <c r="F76" s="16"/>
      <c r="G76" s="16"/>
      <c r="H76" s="16"/>
      <c r="I76" s="16" t="e">
        <f ca="1">+IF(A76&lt;&gt;" ",VLOOKUP(A76,'（运营）采购订单'!$D:$J,7,0),"")</f>
        <v>#NUM!</v>
      </c>
      <c r="J76" s="90" t="e">
        <f ca="1">+IF(I76&gt;0,'（运营）采购订单'!$K$2,"")</f>
        <v>#NUM!</v>
      </c>
      <c r="K76" s="16"/>
    </row>
    <row r="77" spans="1:11" hidden="1">
      <c r="A77" s="89" t="e">
        <f t="array" aca="1" ref="A77" ca="1">+INDEX('（运营）采购订单'!$D$1:$D$192,SMALL(IF('（运营）采购订单'!$D$4:$D$192&lt;&gt;"",ROW('（运营）采购订单'!$D$4:$D$192)),ROW('（运营）采购订单'!A76)))</f>
        <v>#NUM!</v>
      </c>
      <c r="B77" s="16" t="e">
        <f ca="1">+IF(A77&lt;&gt;"*-*",'（运营）采购订单'!$D$2,0)</f>
        <v>#NUM!</v>
      </c>
      <c r="C77" s="16" t="e">
        <f ca="1">+VLOOKUP(A77,'（运营）采购订单'!$D:$E,2,0)</f>
        <v>#NUM!</v>
      </c>
      <c r="D77" s="16" t="e">
        <f ca="1">+IF(I77&gt;0,'（运营）采购订单'!$B$2,"")</f>
        <v>#NUM!</v>
      </c>
      <c r="E77" s="16"/>
      <c r="F77" s="16"/>
      <c r="G77" s="16"/>
      <c r="H77" s="16"/>
      <c r="I77" s="16" t="e">
        <f ca="1">+IF(A77&lt;&gt;" ",VLOOKUP(A77,'（运营）采购订单'!$D:$J,7,0),"")</f>
        <v>#NUM!</v>
      </c>
      <c r="J77" s="90" t="e">
        <f ca="1">+IF(I77&gt;0,'（运营）采购订单'!$K$2,"")</f>
        <v>#NUM!</v>
      </c>
      <c r="K77" s="16"/>
    </row>
    <row r="78" spans="1:11" hidden="1">
      <c r="A78" s="89" t="e">
        <f t="array" aca="1" ref="A78" ca="1">+INDEX('（运营）采购订单'!$D$1:$D$192,SMALL(IF('（运营）采购订单'!$D$4:$D$192&lt;&gt;"",ROW('（运营）采购订单'!$D$4:$D$192)),ROW('（运营）采购订单'!A77)))</f>
        <v>#NUM!</v>
      </c>
      <c r="B78" s="16" t="e">
        <f ca="1">+IF(A78&lt;&gt;"*-*",'（运营）采购订单'!$D$2,0)</f>
        <v>#NUM!</v>
      </c>
      <c r="C78" s="16" t="e">
        <f ca="1">+VLOOKUP(A78,'（运营）采购订单'!$D:$E,2,0)</f>
        <v>#NUM!</v>
      </c>
      <c r="D78" s="16" t="e">
        <f ca="1">+IF(I78&gt;0,'（运营）采购订单'!$B$2,"")</f>
        <v>#NUM!</v>
      </c>
      <c r="E78" s="16"/>
      <c r="F78" s="16"/>
      <c r="G78" s="16"/>
      <c r="H78" s="16"/>
      <c r="I78" s="16" t="e">
        <f ca="1">+IF(A78&lt;&gt;" ",VLOOKUP(A78,'（运营）采购订单'!$D:$J,7,0),"")</f>
        <v>#NUM!</v>
      </c>
      <c r="J78" s="90" t="e">
        <f ca="1">+IF(I78&gt;0,'（运营）采购订单'!$K$2,"")</f>
        <v>#NUM!</v>
      </c>
      <c r="K78" s="16"/>
    </row>
    <row r="79" spans="1:11" hidden="1">
      <c r="A79" s="89" t="e">
        <f t="array" aca="1" ref="A79" ca="1">+INDEX('（运营）采购订单'!$D$1:$D$192,SMALL(IF('（运营）采购订单'!$D$4:$D$192&lt;&gt;"",ROW('（运营）采购订单'!$D$4:$D$192)),ROW('（运营）采购订单'!A78)))</f>
        <v>#NUM!</v>
      </c>
      <c r="B79" s="16" t="e">
        <f ca="1">+IF(A79&lt;&gt;"*-*",'（运营）采购订单'!$D$2,0)</f>
        <v>#NUM!</v>
      </c>
      <c r="C79" s="16" t="e">
        <f ca="1">+VLOOKUP(A79,'（运营）采购订单'!$D:$E,2,0)</f>
        <v>#NUM!</v>
      </c>
      <c r="D79" s="16" t="e">
        <f ca="1">+IF(I79&gt;0,'（运营）采购订单'!$B$2,"")</f>
        <v>#NUM!</v>
      </c>
      <c r="E79" s="16"/>
      <c r="F79" s="16"/>
      <c r="G79" s="16"/>
      <c r="H79" s="16"/>
      <c r="I79" s="16" t="e">
        <f ca="1">+IF(A79&lt;&gt;" ",VLOOKUP(A79,'（运营）采购订单'!$D:$J,7,0),"")</f>
        <v>#NUM!</v>
      </c>
      <c r="J79" s="90" t="e">
        <f ca="1">+IF(I79&gt;0,'（运营）采购订单'!$K$2,"")</f>
        <v>#NUM!</v>
      </c>
      <c r="K79" s="16"/>
    </row>
    <row r="80" spans="1:11" hidden="1">
      <c r="A80" s="89" t="e">
        <f t="array" aca="1" ref="A80" ca="1">+INDEX('（运营）采购订单'!$D$1:$D$192,SMALL(IF('（运营）采购订单'!$D$4:$D$192&lt;&gt;"",ROW('（运营）采购订单'!$D$4:$D$192)),ROW('（运营）采购订单'!A79)))</f>
        <v>#NUM!</v>
      </c>
      <c r="B80" s="16" t="e">
        <f ca="1">+IF(A80&lt;&gt;"*-*",'（运营）采购订单'!$D$2,0)</f>
        <v>#NUM!</v>
      </c>
      <c r="C80" s="16" t="e">
        <f ca="1">+VLOOKUP(A80,'（运营）采购订单'!$D:$E,2,0)</f>
        <v>#NUM!</v>
      </c>
      <c r="D80" s="16" t="e">
        <f ca="1">+IF(I80&gt;0,'（运营）采购订单'!$B$2,"")</f>
        <v>#NUM!</v>
      </c>
      <c r="E80" s="16"/>
      <c r="F80" s="16"/>
      <c r="G80" s="16"/>
      <c r="H80" s="16"/>
      <c r="I80" s="16" t="e">
        <f ca="1">+IF(A80&lt;&gt;" ",VLOOKUP(A80,'（运营）采购订单'!$D:$J,7,0),"")</f>
        <v>#NUM!</v>
      </c>
      <c r="J80" s="90" t="e">
        <f ca="1">+IF(I80&gt;0,'（运营）采购订单'!$K$2,"")</f>
        <v>#NUM!</v>
      </c>
      <c r="K80" s="16"/>
    </row>
    <row r="81" spans="1:11" hidden="1">
      <c r="A81" s="89" t="e">
        <f t="array" aca="1" ref="A81" ca="1">+INDEX('（运营）采购订单'!$D$1:$D$192,SMALL(IF('（运营）采购订单'!$D$4:$D$192&lt;&gt;"",ROW('（运营）采购订单'!$D$4:$D$192)),ROW('（运营）采购订单'!A80)))</f>
        <v>#NUM!</v>
      </c>
      <c r="B81" s="16" t="e">
        <f ca="1">+IF(A81&lt;&gt;"*-*",'（运营）采购订单'!$D$2,0)</f>
        <v>#NUM!</v>
      </c>
      <c r="C81" s="16" t="e">
        <f ca="1">+VLOOKUP(A81,'（运营）采购订单'!$D:$E,2,0)</f>
        <v>#NUM!</v>
      </c>
      <c r="D81" s="16" t="e">
        <f ca="1">+IF(I81&gt;0,'（运营）采购订单'!$B$2,"")</f>
        <v>#NUM!</v>
      </c>
      <c r="E81" s="16"/>
      <c r="F81" s="16"/>
      <c r="G81" s="16"/>
      <c r="H81" s="16"/>
      <c r="I81" s="16" t="e">
        <f ca="1">+IF(A81&lt;&gt;" ",VLOOKUP(A81,'（运营）采购订单'!$D:$J,7,0),"")</f>
        <v>#NUM!</v>
      </c>
      <c r="J81" s="90" t="e">
        <f ca="1">+IF(I81&gt;0,'（运营）采购订单'!$K$2,"")</f>
        <v>#NUM!</v>
      </c>
      <c r="K81" s="16"/>
    </row>
    <row r="82" spans="1:11" hidden="1">
      <c r="A82" s="89" t="e">
        <f t="array" aca="1" ref="A82" ca="1">+INDEX('（运营）采购订单'!$D$1:$D$192,SMALL(IF('（运营）采购订单'!$D$4:$D$192&lt;&gt;"",ROW('（运营）采购订单'!$D$4:$D$192)),ROW('（运营）采购订单'!A81)))</f>
        <v>#NUM!</v>
      </c>
      <c r="B82" s="16" t="e">
        <f ca="1">+IF(A82&lt;&gt;"*-*",'（运营）采购订单'!$D$2,0)</f>
        <v>#NUM!</v>
      </c>
      <c r="C82" s="16" t="e">
        <f ca="1">+VLOOKUP(A82,'（运营）采购订单'!$D:$E,2,0)</f>
        <v>#NUM!</v>
      </c>
      <c r="D82" s="16" t="e">
        <f ca="1">+IF(I82&gt;0,'（运营）采购订单'!$B$2,"")</f>
        <v>#NUM!</v>
      </c>
      <c r="E82" s="16"/>
      <c r="F82" s="16"/>
      <c r="G82" s="16"/>
      <c r="H82" s="16"/>
      <c r="I82" s="16" t="e">
        <f ca="1">+IF(A82&lt;&gt;" ",VLOOKUP(A82,'（运营）采购订单'!$D:$J,7,0),"")</f>
        <v>#NUM!</v>
      </c>
      <c r="J82" s="90" t="e">
        <f ca="1">+IF(I82&gt;0,'（运营）采购订单'!$K$2,"")</f>
        <v>#NUM!</v>
      </c>
      <c r="K82" s="16"/>
    </row>
    <row r="83" spans="1:11" hidden="1">
      <c r="A83" s="89" t="e">
        <f t="array" aca="1" ref="A83" ca="1">+INDEX('（运营）采购订单'!$D$1:$D$192,SMALL(IF('（运营）采购订单'!$D$4:$D$192&lt;&gt;"",ROW('（运营）采购订单'!$D$4:$D$192)),ROW('（运营）采购订单'!A82)))</f>
        <v>#NUM!</v>
      </c>
      <c r="B83" s="16" t="e">
        <f ca="1">+IF(A83&lt;&gt;"*-*",'（运营）采购订单'!$D$2,0)</f>
        <v>#NUM!</v>
      </c>
      <c r="C83" s="16" t="e">
        <f ca="1">+VLOOKUP(A83,'（运营）采购订单'!$D:$E,2,0)</f>
        <v>#NUM!</v>
      </c>
      <c r="D83" s="16" t="e">
        <f ca="1">+IF(I83&gt;0,'（运营）采购订单'!$B$2,"")</f>
        <v>#NUM!</v>
      </c>
      <c r="E83" s="16"/>
      <c r="F83" s="16"/>
      <c r="G83" s="16"/>
      <c r="H83" s="16"/>
      <c r="I83" s="16" t="e">
        <f ca="1">+IF(A83&lt;&gt;" ",VLOOKUP(A83,'（运营）采购订单'!$D:$J,7,0),"")</f>
        <v>#NUM!</v>
      </c>
      <c r="J83" s="90" t="e">
        <f ca="1">+IF(I83&gt;0,'（运营）采购订单'!$K$2,"")</f>
        <v>#NUM!</v>
      </c>
      <c r="K83" s="16"/>
    </row>
    <row r="84" spans="1:11" hidden="1">
      <c r="A84" s="89" t="e">
        <f t="array" aca="1" ref="A84" ca="1">+INDEX('（运营）采购订单'!$D$1:$D$192,SMALL(IF('（运营）采购订单'!$D$4:$D$192&lt;&gt;"",ROW('（运营）采购订单'!$D$4:$D$192)),ROW('（运营）采购订单'!A83)))</f>
        <v>#NUM!</v>
      </c>
      <c r="B84" s="16" t="e">
        <f ca="1">+IF(A84&lt;&gt;"*-*",'（运营）采购订单'!$D$2,0)</f>
        <v>#NUM!</v>
      </c>
      <c r="C84" s="16" t="e">
        <f ca="1">+VLOOKUP(A84,'（运营）采购订单'!$D:$E,2,0)</f>
        <v>#NUM!</v>
      </c>
      <c r="D84" s="16" t="e">
        <f ca="1">+IF(I84&gt;0,'（运营）采购订单'!$B$2,"")</f>
        <v>#NUM!</v>
      </c>
      <c r="E84" s="16"/>
      <c r="F84" s="16"/>
      <c r="G84" s="16"/>
      <c r="H84" s="16"/>
      <c r="I84" s="16" t="e">
        <f ca="1">+IF(A84&lt;&gt;" ",VLOOKUP(A84,'（运营）采购订单'!$D:$J,7,0),"")</f>
        <v>#NUM!</v>
      </c>
      <c r="J84" s="90" t="e">
        <f ca="1">+IF(I84&gt;0,'（运营）采购订单'!$K$2,"")</f>
        <v>#NUM!</v>
      </c>
      <c r="K84" s="16"/>
    </row>
    <row r="85" spans="1:11" hidden="1">
      <c r="A85" s="89" t="e">
        <f t="array" aca="1" ref="A85" ca="1">+INDEX('（运营）采购订单'!$D$1:$D$192,SMALL(IF('（运营）采购订单'!$D$4:$D$192&lt;&gt;"",ROW('（运营）采购订单'!$D$4:$D$192)),ROW('（运营）采购订单'!A84)))</f>
        <v>#NUM!</v>
      </c>
      <c r="B85" s="16" t="e">
        <f ca="1">+IF(A85&lt;&gt;"*-*",'（运营）采购订单'!$D$2,0)</f>
        <v>#NUM!</v>
      </c>
      <c r="C85" s="16" t="e">
        <f ca="1">+VLOOKUP(A85,'（运营）采购订单'!$D:$E,2,0)</f>
        <v>#NUM!</v>
      </c>
      <c r="D85" s="16" t="e">
        <f ca="1">+IF(I85&gt;0,'（运营）采购订单'!$B$2,"")</f>
        <v>#NUM!</v>
      </c>
      <c r="E85" s="16"/>
      <c r="F85" s="16"/>
      <c r="G85" s="16"/>
      <c r="H85" s="16"/>
      <c r="I85" s="16" t="e">
        <f ca="1">+IF(A85&lt;&gt;" ",VLOOKUP(A85,'（运营）采购订单'!$D:$J,7,0),"")</f>
        <v>#NUM!</v>
      </c>
      <c r="J85" s="90" t="e">
        <f ca="1">+IF(I85&gt;0,'（运营）采购订单'!$K$2,"")</f>
        <v>#NUM!</v>
      </c>
      <c r="K85" s="16"/>
    </row>
    <row r="86" spans="1:11" hidden="1">
      <c r="A86" s="89" t="e">
        <f t="array" aca="1" ref="A86" ca="1">+INDEX('（运营）采购订单'!$D$1:$D$192,SMALL(IF('（运营）采购订单'!$D$4:$D$192&lt;&gt;"",ROW('（运营）采购订单'!$D$4:$D$192)),ROW('（运营）采购订单'!A85)))</f>
        <v>#NUM!</v>
      </c>
      <c r="B86" s="16" t="e">
        <f ca="1">+IF(A86&lt;&gt;"*-*",'（运营）采购订单'!$D$2,0)</f>
        <v>#NUM!</v>
      </c>
      <c r="C86" s="16" t="e">
        <f ca="1">+VLOOKUP(A86,'（运营）采购订单'!$D:$E,2,0)</f>
        <v>#NUM!</v>
      </c>
      <c r="D86" s="16" t="e">
        <f ca="1">+IF(I86&gt;0,'（运营）采购订单'!$B$2,"")</f>
        <v>#NUM!</v>
      </c>
      <c r="E86" s="16"/>
      <c r="F86" s="16"/>
      <c r="G86" s="16"/>
      <c r="H86" s="16"/>
      <c r="I86" s="16" t="e">
        <f ca="1">+IF(A86&lt;&gt;" ",VLOOKUP(A86,'（运营）采购订单'!$D:$J,7,0),"")</f>
        <v>#NUM!</v>
      </c>
      <c r="J86" s="90" t="e">
        <f ca="1">+IF(I86&gt;0,'（运营）采购订单'!$K$2,"")</f>
        <v>#NUM!</v>
      </c>
      <c r="K86" s="16"/>
    </row>
    <row r="87" spans="1:11" hidden="1">
      <c r="A87" s="89" t="e">
        <f t="array" aca="1" ref="A87" ca="1">+INDEX('（运营）采购订单'!$D$1:$D$192,SMALL(IF('（运营）采购订单'!$D$4:$D$192&lt;&gt;"",ROW('（运营）采购订单'!$D$4:$D$192)),ROW('（运营）采购订单'!A86)))</f>
        <v>#NUM!</v>
      </c>
      <c r="B87" s="16" t="e">
        <f ca="1">+IF(A87&lt;&gt;"*-*",'（运营）采购订单'!$D$2,0)</f>
        <v>#NUM!</v>
      </c>
      <c r="C87" s="16" t="e">
        <f ca="1">+VLOOKUP(A87,'（运营）采购订单'!$D:$E,2,0)</f>
        <v>#NUM!</v>
      </c>
      <c r="D87" s="16" t="e">
        <f ca="1">+IF(I87&gt;0,'（运营）采购订单'!$B$2,"")</f>
        <v>#NUM!</v>
      </c>
      <c r="E87" s="16"/>
      <c r="F87" s="16"/>
      <c r="G87" s="16"/>
      <c r="H87" s="16"/>
      <c r="I87" s="16" t="e">
        <f ca="1">+IF(A87&lt;&gt;" ",VLOOKUP(A87,'（运营）采购订单'!$D:$J,7,0),"")</f>
        <v>#NUM!</v>
      </c>
      <c r="J87" s="90" t="e">
        <f ca="1">+IF(I87&gt;0,'（运营）采购订单'!$K$2,"")</f>
        <v>#NUM!</v>
      </c>
      <c r="K87" s="16"/>
    </row>
    <row r="88" spans="1:11" hidden="1">
      <c r="A88" s="89" t="e">
        <f t="array" aca="1" ref="A88" ca="1">+INDEX('（运营）采购订单'!$D$1:$D$192,SMALL(IF('（运营）采购订单'!$D$4:$D$192&lt;&gt;"",ROW('（运营）采购订单'!$D$4:$D$192)),ROW('（运营）采购订单'!A87)))</f>
        <v>#NUM!</v>
      </c>
      <c r="B88" s="16" t="e">
        <f ca="1">+IF(A88&lt;&gt;"*-*",'（运营）采购订单'!$D$2,0)</f>
        <v>#NUM!</v>
      </c>
      <c r="C88" s="16" t="e">
        <f ca="1">+VLOOKUP(A88,'（运营）采购订单'!$D:$E,2,0)</f>
        <v>#NUM!</v>
      </c>
      <c r="D88" s="16" t="e">
        <f ca="1">+IF(I88&gt;0,'（运营）采购订单'!$B$2,"")</f>
        <v>#NUM!</v>
      </c>
      <c r="E88" s="16"/>
      <c r="F88" s="16"/>
      <c r="G88" s="16"/>
      <c r="H88" s="16"/>
      <c r="I88" s="16" t="e">
        <f ca="1">+IF(A88&lt;&gt;" ",VLOOKUP(A88,'（运营）采购订单'!$D:$J,7,0),"")</f>
        <v>#NUM!</v>
      </c>
      <c r="J88" s="90" t="e">
        <f ca="1">+IF(I88&gt;0,'（运营）采购订单'!$K$2,"")</f>
        <v>#NUM!</v>
      </c>
      <c r="K88" s="16"/>
    </row>
    <row r="89" spans="1:11" hidden="1">
      <c r="A89" s="89" t="e">
        <f t="array" aca="1" ref="A89" ca="1">+INDEX('（运营）采购订单'!$D$1:$D$192,SMALL(IF('（运营）采购订单'!$D$4:$D$192&lt;&gt;"",ROW('（运营）采购订单'!$D$4:$D$192)),ROW('（运营）采购订单'!A88)))</f>
        <v>#NUM!</v>
      </c>
      <c r="B89" s="16" t="e">
        <f ca="1">+IF(A89&lt;&gt;"*-*",'（运营）采购订单'!$D$2,0)</f>
        <v>#NUM!</v>
      </c>
      <c r="C89" s="16" t="e">
        <f ca="1">+VLOOKUP(A89,'（运营）采购订单'!$D:$E,2,0)</f>
        <v>#NUM!</v>
      </c>
      <c r="D89" s="16" t="e">
        <f ca="1">+IF(I89&gt;0,'（运营）采购订单'!$B$2,"")</f>
        <v>#NUM!</v>
      </c>
      <c r="E89" s="16"/>
      <c r="F89" s="16"/>
      <c r="G89" s="16"/>
      <c r="H89" s="16"/>
      <c r="I89" s="16" t="e">
        <f ca="1">+IF(A89&lt;&gt;" ",VLOOKUP(A89,'（运营）采购订单'!$D:$J,7,0),"")</f>
        <v>#NUM!</v>
      </c>
      <c r="J89" s="90" t="e">
        <f ca="1">+IF(I89&gt;0,'（运营）采购订单'!$K$2,"")</f>
        <v>#NUM!</v>
      </c>
      <c r="K89" s="16"/>
    </row>
    <row r="90" spans="1:11" hidden="1">
      <c r="A90" s="89" t="e">
        <f t="array" aca="1" ref="A90" ca="1">+INDEX('（运营）采购订单'!$D$1:$D$192,SMALL(IF('（运营）采购订单'!$D$4:$D$192&lt;&gt;"",ROW('（运营）采购订单'!$D$4:$D$192)),ROW('（运营）采购订单'!A89)))</f>
        <v>#NUM!</v>
      </c>
      <c r="B90" s="16" t="e">
        <f ca="1">+IF(A90&lt;&gt;"*-*",'（运营）采购订单'!$D$2,0)</f>
        <v>#NUM!</v>
      </c>
      <c r="C90" s="16" t="e">
        <f ca="1">+VLOOKUP(A90,'（运营）采购订单'!$D:$E,2,0)</f>
        <v>#NUM!</v>
      </c>
      <c r="D90" s="16" t="e">
        <f ca="1">+IF(I90&gt;0,'（运营）采购订单'!$B$2,"")</f>
        <v>#NUM!</v>
      </c>
      <c r="E90" s="16"/>
      <c r="F90" s="16"/>
      <c r="G90" s="16"/>
      <c r="H90" s="16"/>
      <c r="I90" s="16" t="e">
        <f ca="1">+IF(A90&lt;&gt;" ",VLOOKUP(A90,'（运营）采购订单'!$D:$J,7,0),"")</f>
        <v>#NUM!</v>
      </c>
      <c r="J90" s="90" t="e">
        <f ca="1">+IF(I90&gt;0,'（运营）采购订单'!$K$2,"")</f>
        <v>#NUM!</v>
      </c>
      <c r="K90" s="16"/>
    </row>
    <row r="91" spans="1:11" hidden="1">
      <c r="A91" s="89" t="e">
        <f t="array" aca="1" ref="A91" ca="1">+INDEX('（运营）采购订单'!$D$1:$D$192,SMALL(IF('（运营）采购订单'!$D$4:$D$192&lt;&gt;"",ROW('（运营）采购订单'!$D$4:$D$192)),ROW('（运营）采购订单'!A90)))</f>
        <v>#NUM!</v>
      </c>
      <c r="B91" s="16" t="e">
        <f ca="1">+IF(A91&lt;&gt;"*-*",'（运营）采购订单'!$D$2,0)</f>
        <v>#NUM!</v>
      </c>
      <c r="C91" s="16" t="e">
        <f ca="1">+VLOOKUP(A91,'（运营）采购订单'!$D:$E,2,0)</f>
        <v>#NUM!</v>
      </c>
      <c r="D91" s="16" t="e">
        <f ca="1">+IF(I91&gt;0,'（运营）采购订单'!$B$2,"")</f>
        <v>#NUM!</v>
      </c>
      <c r="E91" s="16"/>
      <c r="F91" s="16"/>
      <c r="G91" s="16"/>
      <c r="H91" s="16"/>
      <c r="I91" s="16" t="e">
        <f ca="1">+IF(A91&lt;&gt;" ",VLOOKUP(A91,'（运营）采购订单'!$D:$J,7,0),"")</f>
        <v>#NUM!</v>
      </c>
      <c r="J91" s="90" t="e">
        <f ca="1">+IF(I91&gt;0,'（运营）采购订单'!$K$2,"")</f>
        <v>#NUM!</v>
      </c>
      <c r="K91" s="16"/>
    </row>
    <row r="92" spans="1:11" hidden="1">
      <c r="A92" s="89" t="e">
        <f t="array" aca="1" ref="A92" ca="1">+INDEX('（运营）采购订单'!$D$1:$D$192,SMALL(IF('（运营）采购订单'!$D$4:$D$192&lt;&gt;"",ROW('（运营）采购订单'!$D$4:$D$192)),ROW('（运营）采购订单'!A91)))</f>
        <v>#NUM!</v>
      </c>
      <c r="B92" s="16" t="e">
        <f ca="1">+IF(A92&lt;&gt;"*-*",'（运营）采购订单'!$D$2,0)</f>
        <v>#NUM!</v>
      </c>
      <c r="C92" s="16" t="e">
        <f ca="1">+VLOOKUP(A92,'（运营）采购订单'!$D:$E,2,0)</f>
        <v>#NUM!</v>
      </c>
      <c r="D92" s="16" t="e">
        <f ca="1">+IF(I92&gt;0,'（运营）采购订单'!$B$2,"")</f>
        <v>#NUM!</v>
      </c>
      <c r="E92" s="16"/>
      <c r="F92" s="16"/>
      <c r="G92" s="16"/>
      <c r="H92" s="16"/>
      <c r="I92" s="16" t="e">
        <f ca="1">+IF(A92&lt;&gt;" ",VLOOKUP(A92,'（运营）采购订单'!$D:$J,7,0),"")</f>
        <v>#NUM!</v>
      </c>
      <c r="J92" s="90" t="e">
        <f ca="1">+IF(I92&gt;0,'（运营）采购订单'!$K$2,"")</f>
        <v>#NUM!</v>
      </c>
      <c r="K92" s="16"/>
    </row>
    <row r="93" spans="1:11" hidden="1">
      <c r="A93" s="89" t="e">
        <f t="array" aca="1" ref="A93" ca="1">+INDEX('（运营）采购订单'!$D$1:$D$192,SMALL(IF('（运营）采购订单'!$D$4:$D$192&lt;&gt;"",ROW('（运营）采购订单'!$D$4:$D$192)),ROW('（运营）采购订单'!A92)))</f>
        <v>#NUM!</v>
      </c>
      <c r="B93" s="16" t="e">
        <f ca="1">+IF(A93&lt;&gt;"*-*",'（运营）采购订单'!$D$2,0)</f>
        <v>#NUM!</v>
      </c>
      <c r="C93" s="16" t="e">
        <f ca="1">+VLOOKUP(A93,'（运营）采购订单'!$D:$E,2,0)</f>
        <v>#NUM!</v>
      </c>
      <c r="D93" s="16" t="e">
        <f ca="1">+IF(I93&gt;0,'（运营）采购订单'!$B$2,"")</f>
        <v>#NUM!</v>
      </c>
      <c r="E93" s="16"/>
      <c r="F93" s="16"/>
      <c r="G93" s="16"/>
      <c r="H93" s="16"/>
      <c r="I93" s="16" t="e">
        <f ca="1">+IF(A93&lt;&gt;" ",VLOOKUP(A93,'（运营）采购订单'!$D:$J,7,0),"")</f>
        <v>#NUM!</v>
      </c>
      <c r="J93" s="90" t="e">
        <f ca="1">+IF(I93&gt;0,'（运营）采购订单'!$K$2,"")</f>
        <v>#NUM!</v>
      </c>
      <c r="K93" s="16"/>
    </row>
    <row r="94" spans="1:11" hidden="1">
      <c r="A94" s="89" t="e">
        <f t="array" aca="1" ref="A94" ca="1">+INDEX('（运营）采购订单'!$D$1:$D$192,SMALL(IF('（运营）采购订单'!$D$4:$D$192&lt;&gt;"",ROW('（运营）采购订单'!$D$4:$D$192)),ROW('（运营）采购订单'!A93)))</f>
        <v>#NUM!</v>
      </c>
      <c r="B94" s="16" t="e">
        <f ca="1">+IF(A94&lt;&gt;"*-*",'（运营）采购订单'!$D$2,0)</f>
        <v>#NUM!</v>
      </c>
      <c r="C94" s="16" t="e">
        <f ca="1">+VLOOKUP(A94,'（运营）采购订单'!$D:$E,2,0)</f>
        <v>#NUM!</v>
      </c>
      <c r="D94" s="16" t="e">
        <f ca="1">+IF(I94&gt;0,'（运营）采购订单'!$B$2,"")</f>
        <v>#NUM!</v>
      </c>
      <c r="E94" s="16"/>
      <c r="F94" s="16"/>
      <c r="G94" s="16"/>
      <c r="H94" s="16"/>
      <c r="I94" s="16" t="e">
        <f ca="1">+IF(A94&lt;&gt;" ",VLOOKUP(A94,'（运营）采购订单'!$D:$J,7,0),"")</f>
        <v>#NUM!</v>
      </c>
      <c r="J94" s="90" t="e">
        <f ca="1">+IF(I94&gt;0,'（运营）采购订单'!$K$2,"")</f>
        <v>#NUM!</v>
      </c>
      <c r="K94" s="16"/>
    </row>
    <row r="95" spans="1:11" hidden="1">
      <c r="A95" s="89" t="e">
        <f t="array" aca="1" ref="A95" ca="1">+INDEX('（运营）采购订单'!$D$1:$D$192,SMALL(IF('（运营）采购订单'!$D$4:$D$192&lt;&gt;"",ROW('（运营）采购订单'!$D$4:$D$192)),ROW('（运营）采购订单'!A94)))</f>
        <v>#NUM!</v>
      </c>
      <c r="B95" s="16" t="e">
        <f ca="1">+IF(A95&lt;&gt;"*-*",'（运营）采购订单'!$D$2,0)</f>
        <v>#NUM!</v>
      </c>
      <c r="C95" s="16" t="e">
        <f ca="1">+VLOOKUP(A95,'（运营）采购订单'!$D:$E,2,0)</f>
        <v>#NUM!</v>
      </c>
      <c r="D95" s="16" t="e">
        <f ca="1">+IF(I95&gt;0,'（运营）采购订单'!$B$2,"")</f>
        <v>#NUM!</v>
      </c>
      <c r="E95" s="16"/>
      <c r="F95" s="16"/>
      <c r="G95" s="16"/>
      <c r="H95" s="16"/>
      <c r="I95" s="16" t="e">
        <f ca="1">+IF(A95&lt;&gt;" ",VLOOKUP(A95,'（运营）采购订单'!$D:$J,7,0),"")</f>
        <v>#NUM!</v>
      </c>
      <c r="J95" s="90" t="e">
        <f ca="1">+IF(I95&gt;0,'（运营）采购订单'!$K$2,"")</f>
        <v>#NUM!</v>
      </c>
      <c r="K95" s="16"/>
    </row>
    <row r="96" spans="1:11" hidden="1">
      <c r="A96" s="89" t="e">
        <f t="array" aca="1" ref="A96" ca="1">+INDEX('（运营）采购订单'!$D$1:$D$192,SMALL(IF('（运营）采购订单'!$D$4:$D$192&lt;&gt;"",ROW('（运营）采购订单'!$D$4:$D$192)),ROW('（运营）采购订单'!A95)))</f>
        <v>#NUM!</v>
      </c>
      <c r="B96" s="16" t="e">
        <f ca="1">+IF(A96&lt;&gt;"*-*",'（运营）采购订单'!$D$2,0)</f>
        <v>#NUM!</v>
      </c>
      <c r="C96" s="16" t="e">
        <f ca="1">+VLOOKUP(A96,'（运营）采购订单'!$D:$E,2,0)</f>
        <v>#NUM!</v>
      </c>
      <c r="D96" s="16" t="e">
        <f ca="1">+IF(I96&gt;0,'（运营）采购订单'!$B$2,"")</f>
        <v>#NUM!</v>
      </c>
      <c r="E96" s="16"/>
      <c r="F96" s="16"/>
      <c r="G96" s="16"/>
      <c r="H96" s="16"/>
      <c r="I96" s="16" t="e">
        <f ca="1">+IF(A96&lt;&gt;" ",VLOOKUP(A96,'（运营）采购订单'!$D:$J,7,0),"")</f>
        <v>#NUM!</v>
      </c>
      <c r="J96" s="90" t="e">
        <f ca="1">+IF(I96&gt;0,'（运营）采购订单'!$K$2,"")</f>
        <v>#NUM!</v>
      </c>
      <c r="K96" s="16"/>
    </row>
    <row r="97" spans="1:11" hidden="1">
      <c r="A97" s="89" t="e">
        <f t="array" aca="1" ref="A97" ca="1">+INDEX('（运营）采购订单'!$D$1:$D$192,SMALL(IF('（运营）采购订单'!$D$4:$D$192&lt;&gt;"",ROW('（运营）采购订单'!$D$4:$D$192)),ROW('（运营）采购订单'!A96)))</f>
        <v>#NUM!</v>
      </c>
      <c r="B97" s="16" t="e">
        <f ca="1">+IF(A97&lt;&gt;"*-*",'（运营）采购订单'!$D$2,0)</f>
        <v>#NUM!</v>
      </c>
      <c r="C97" s="16" t="e">
        <f ca="1">+VLOOKUP(A97,'（运营）采购订单'!$D:$E,2,0)</f>
        <v>#NUM!</v>
      </c>
      <c r="D97" s="16" t="e">
        <f ca="1">+IF(I97&gt;0,'（运营）采购订单'!$B$2,"")</f>
        <v>#NUM!</v>
      </c>
      <c r="E97" s="16"/>
      <c r="F97" s="16"/>
      <c r="G97" s="16"/>
      <c r="H97" s="16"/>
      <c r="I97" s="16" t="e">
        <f ca="1">+IF(A97&lt;&gt;" ",VLOOKUP(A97,'（运营）采购订单'!$D:$J,7,0),"")</f>
        <v>#NUM!</v>
      </c>
      <c r="J97" s="90" t="e">
        <f ca="1">+IF(I97&gt;0,'（运营）采购订单'!$K$2,"")</f>
        <v>#NUM!</v>
      </c>
      <c r="K97" s="16"/>
    </row>
    <row r="98" spans="1:11" hidden="1">
      <c r="A98" s="89" t="e">
        <f t="array" aca="1" ref="A98" ca="1">+INDEX('（运营）采购订单'!$D$1:$D$192,SMALL(IF('（运营）采购订单'!$D$4:$D$192&lt;&gt;"",ROW('（运营）采购订单'!$D$4:$D$192)),ROW('（运营）采购订单'!A97)))</f>
        <v>#NUM!</v>
      </c>
      <c r="B98" s="16" t="e">
        <f ca="1">+IF(A98&lt;&gt;"*-*",'（运营）采购订单'!$D$2,0)</f>
        <v>#NUM!</v>
      </c>
      <c r="C98" s="16" t="e">
        <f ca="1">+VLOOKUP(A98,'（运营）采购订单'!$D:$E,2,0)</f>
        <v>#NUM!</v>
      </c>
      <c r="D98" s="16" t="e">
        <f ca="1">+IF(I98&gt;0,'（运营）采购订单'!$B$2,"")</f>
        <v>#NUM!</v>
      </c>
      <c r="E98" s="16"/>
      <c r="F98" s="16"/>
      <c r="G98" s="16"/>
      <c r="H98" s="16"/>
      <c r="I98" s="16" t="e">
        <f ca="1">+IF(A98&lt;&gt;" ",VLOOKUP(A98,'（运营）采购订单'!$D:$J,7,0),"")</f>
        <v>#NUM!</v>
      </c>
      <c r="J98" s="90" t="e">
        <f ca="1">+IF(I98&gt;0,'（运营）采购订单'!$K$2,"")</f>
        <v>#NUM!</v>
      </c>
      <c r="K98" s="16"/>
    </row>
    <row r="99" spans="1:11" hidden="1">
      <c r="A99" s="89" t="e">
        <f t="array" aca="1" ref="A99" ca="1">+INDEX('（运营）采购订单'!$D$1:$D$192,SMALL(IF('（运营）采购订单'!$D$4:$D$192&lt;&gt;"",ROW('（运营）采购订单'!$D$4:$D$192)),ROW('（运营）采购订单'!A98)))</f>
        <v>#NUM!</v>
      </c>
      <c r="B99" s="16" t="e">
        <f ca="1">+IF(A99&lt;&gt;"*-*",'（运营）采购订单'!$D$2,0)</f>
        <v>#NUM!</v>
      </c>
      <c r="C99" s="16" t="e">
        <f ca="1">+VLOOKUP(A99,'（运营）采购订单'!$D:$E,2,0)</f>
        <v>#NUM!</v>
      </c>
      <c r="D99" s="16" t="e">
        <f ca="1">+IF(I99&gt;0,'（运营）采购订单'!$B$2,"")</f>
        <v>#NUM!</v>
      </c>
      <c r="E99" s="16"/>
      <c r="F99" s="16"/>
      <c r="G99" s="16"/>
      <c r="H99" s="16"/>
      <c r="I99" s="16" t="e">
        <f ca="1">+IF(A99&lt;&gt;" ",VLOOKUP(A99,'（运营）采购订单'!$D:$J,7,0),"")</f>
        <v>#NUM!</v>
      </c>
      <c r="J99" s="90" t="e">
        <f ca="1">+IF(I99&gt;0,'（运营）采购订单'!$K$2,"")</f>
        <v>#NUM!</v>
      </c>
      <c r="K99" s="16"/>
    </row>
    <row r="100" spans="1:11" hidden="1">
      <c r="A100" s="89" t="e">
        <f t="array" aca="1" ref="A100" ca="1">+INDEX('（运营）采购订单'!$D$1:$D$192,SMALL(IF('（运营）采购订单'!$D$4:$D$192&lt;&gt;"",ROW('（运营）采购订单'!$D$4:$D$192)),ROW('（运营）采购订单'!A99)))</f>
        <v>#NUM!</v>
      </c>
      <c r="B100" s="16" t="e">
        <f ca="1">+IF(A100&lt;&gt;"*-*",'（运营）采购订单'!$D$2,0)</f>
        <v>#NUM!</v>
      </c>
      <c r="C100" s="16" t="e">
        <f ca="1">+VLOOKUP(A100,'（运营）采购订单'!$D:$E,2,0)</f>
        <v>#NUM!</v>
      </c>
      <c r="D100" s="16" t="e">
        <f ca="1">+IF(I100&gt;0,'（运营）采购订单'!$B$2,"")</f>
        <v>#NUM!</v>
      </c>
      <c r="E100" s="16"/>
      <c r="F100" s="16"/>
      <c r="G100" s="16"/>
      <c r="H100" s="16"/>
      <c r="I100" s="16" t="e">
        <f ca="1">+IF(A100&lt;&gt;" ",VLOOKUP(A100,'（运营）采购订单'!$D:$J,7,0),"")</f>
        <v>#NUM!</v>
      </c>
      <c r="J100" s="90" t="e">
        <f ca="1">+IF(I100&gt;0,'（运营）采购订单'!$K$2,"")</f>
        <v>#NUM!</v>
      </c>
      <c r="K100" s="16"/>
    </row>
    <row r="101" spans="1:11" hidden="1">
      <c r="A101" s="89" t="e">
        <f t="array" aca="1" ref="A101" ca="1">+INDEX('（运营）采购订单'!$D$1:$D$192,SMALL(IF('（运营）采购订单'!$D$4:$D$192&lt;&gt;"",ROW('（运营）采购订单'!$D$4:$D$192)),ROW('（运营）采购订单'!A100)))</f>
        <v>#NUM!</v>
      </c>
      <c r="B101" s="16" t="e">
        <f ca="1">+IF(A101&lt;&gt;"*-*",'（运营）采购订单'!$D$2,0)</f>
        <v>#NUM!</v>
      </c>
      <c r="C101" s="16" t="e">
        <f ca="1">+VLOOKUP(A101,'（运营）采购订单'!$D:$E,2,0)</f>
        <v>#NUM!</v>
      </c>
      <c r="D101" s="16" t="e">
        <f ca="1">+IF(I101&gt;0,'（运营）采购订单'!$B$2,"")</f>
        <v>#NUM!</v>
      </c>
      <c r="E101" s="16"/>
      <c r="F101" s="16"/>
      <c r="G101" s="16"/>
      <c r="H101" s="16"/>
      <c r="I101" s="16" t="e">
        <f ca="1">+IF(A101&lt;&gt;" ",VLOOKUP(A101,'（运营）采购订单'!$D:$J,7,0),"")</f>
        <v>#NUM!</v>
      </c>
      <c r="J101" s="90" t="e">
        <f ca="1">+IF(I101&gt;0,'（运营）采购订单'!$K$2,"")</f>
        <v>#NUM!</v>
      </c>
      <c r="K101" s="16"/>
    </row>
    <row r="102" spans="1:11" hidden="1">
      <c r="A102" s="89" t="e">
        <f t="array" aca="1" ref="A102" ca="1">+INDEX('（运营）采购订单'!$D$1:$D$192,SMALL(IF('（运营）采购订单'!$D$4:$D$192&lt;&gt;"",ROW('（运营）采购订单'!$D$4:$D$192)),ROW('（运营）采购订单'!A101)))</f>
        <v>#NUM!</v>
      </c>
      <c r="B102" s="16" t="e">
        <f ca="1">+IF(A102&lt;&gt;"*-*",'（运营）采购订单'!$D$2,0)</f>
        <v>#NUM!</v>
      </c>
      <c r="C102" s="16" t="e">
        <f ca="1">+VLOOKUP(A102,'（运营）采购订单'!$D:$E,2,0)</f>
        <v>#NUM!</v>
      </c>
      <c r="D102" s="16" t="e">
        <f ca="1">+IF(I102&gt;0,'（运营）采购订单'!$B$2,"")</f>
        <v>#NUM!</v>
      </c>
      <c r="E102" s="16"/>
      <c r="F102" s="16"/>
      <c r="G102" s="16"/>
      <c r="H102" s="16"/>
      <c r="I102" s="16" t="e">
        <f ca="1">+IF(A102&lt;&gt;" ",VLOOKUP(A102,'（运营）采购订单'!$D:$J,7,0),"")</f>
        <v>#NUM!</v>
      </c>
      <c r="J102" s="90" t="e">
        <f ca="1">+IF(I102&gt;0,'（运营）采购订单'!$K$2,"")</f>
        <v>#NUM!</v>
      </c>
      <c r="K102" s="16"/>
    </row>
    <row r="103" spans="1:11" hidden="1">
      <c r="A103" s="89" t="e">
        <f t="array" aca="1" ref="A103" ca="1">+INDEX('（运营）采购订单'!$D$1:$D$192,SMALL(IF('（运营）采购订单'!$D$4:$D$192&lt;&gt;"",ROW('（运营）采购订单'!$D$4:$D$192)),ROW('（运营）采购订单'!A102)))</f>
        <v>#NUM!</v>
      </c>
      <c r="B103" s="16" t="e">
        <f ca="1">+IF(A103&lt;&gt;"*-*",'（运营）采购订单'!$D$2,0)</f>
        <v>#NUM!</v>
      </c>
      <c r="C103" s="16" t="e">
        <f ca="1">+VLOOKUP(A103,'（运营）采购订单'!$D:$E,2,0)</f>
        <v>#NUM!</v>
      </c>
      <c r="D103" s="16" t="e">
        <f ca="1">+IF(I103&gt;0,'（运营）采购订单'!$B$2,"")</f>
        <v>#NUM!</v>
      </c>
      <c r="E103" s="16"/>
      <c r="F103" s="16"/>
      <c r="G103" s="16"/>
      <c r="H103" s="16"/>
      <c r="I103" s="16" t="e">
        <f ca="1">+IF(A103&lt;&gt;" ",VLOOKUP(A103,'（运营）采购订单'!$D:$J,7,0),"")</f>
        <v>#NUM!</v>
      </c>
      <c r="J103" s="90" t="e">
        <f ca="1">+IF(I103&gt;0,'（运营）采购订单'!$K$2,"")</f>
        <v>#NUM!</v>
      </c>
      <c r="K103" s="16"/>
    </row>
    <row r="104" spans="1:11" hidden="1">
      <c r="A104" s="89" t="e">
        <f t="array" aca="1" ref="A104" ca="1">+INDEX('（运营）采购订单'!$D$1:$D$192,SMALL(IF('（运营）采购订单'!$D$4:$D$192&lt;&gt;"",ROW('（运营）采购订单'!$D$4:$D$192)),ROW('（运营）采购订单'!A103)))</f>
        <v>#NUM!</v>
      </c>
      <c r="B104" s="16" t="e">
        <f ca="1">+IF(A104&lt;&gt;"*-*",'（运营）采购订单'!$D$2,0)</f>
        <v>#NUM!</v>
      </c>
      <c r="C104" s="16" t="e">
        <f ca="1">+VLOOKUP(A104,'（运营）采购订单'!$D:$E,2,0)</f>
        <v>#NUM!</v>
      </c>
      <c r="D104" s="16" t="e">
        <f ca="1">+IF(I104&gt;0,'（运营）采购订单'!$B$2,"")</f>
        <v>#NUM!</v>
      </c>
      <c r="E104" s="16"/>
      <c r="F104" s="16"/>
      <c r="G104" s="16"/>
      <c r="H104" s="16"/>
      <c r="I104" s="16" t="e">
        <f ca="1">+IF(A104&lt;&gt;" ",VLOOKUP(A104,'（运营）采购订单'!$D:$J,7,0),"")</f>
        <v>#NUM!</v>
      </c>
      <c r="J104" s="90" t="e">
        <f ca="1">+IF(I104&gt;0,'（运营）采购订单'!$K$2,"")</f>
        <v>#NUM!</v>
      </c>
      <c r="K104" s="16"/>
    </row>
    <row r="105" spans="1:11" hidden="1">
      <c r="A105" s="89" t="e">
        <f t="array" aca="1" ref="A105" ca="1">+INDEX('（运营）采购订单'!$D$1:$D$192,SMALL(IF('（运营）采购订单'!$D$4:$D$192&lt;&gt;"",ROW('（运营）采购订单'!$D$4:$D$192)),ROW('（运营）采购订单'!A104)))</f>
        <v>#NUM!</v>
      </c>
      <c r="B105" s="16" t="e">
        <f ca="1">+IF(A105&lt;&gt;"*-*",'（运营）采购订单'!$D$2,0)</f>
        <v>#NUM!</v>
      </c>
      <c r="C105" s="16" t="e">
        <f ca="1">+VLOOKUP(A105,'（运营）采购订单'!$D:$E,2,0)</f>
        <v>#NUM!</v>
      </c>
      <c r="D105" s="16" t="e">
        <f ca="1">+IF(I105&gt;0,'（运营）采购订单'!$B$2,"")</f>
        <v>#NUM!</v>
      </c>
      <c r="E105" s="16"/>
      <c r="F105" s="16"/>
      <c r="G105" s="16"/>
      <c r="H105" s="16"/>
      <c r="I105" s="16" t="e">
        <f ca="1">+IF(A105&lt;&gt;" ",VLOOKUP(A105,'（运营）采购订单'!$D:$J,7,0),"")</f>
        <v>#NUM!</v>
      </c>
      <c r="J105" s="90" t="e">
        <f ca="1">+IF(I105&gt;0,'（运营）采购订单'!$K$2,"")</f>
        <v>#NUM!</v>
      </c>
      <c r="K105" s="16"/>
    </row>
    <row r="106" spans="1:11" hidden="1">
      <c r="A106" s="89" t="e">
        <f t="array" aca="1" ref="A106" ca="1">+INDEX('（运营）采购订单'!$D$1:$D$192,SMALL(IF('（运营）采购订单'!$D$4:$D$192&lt;&gt;"",ROW('（运营）采购订单'!$D$4:$D$192)),ROW('（运营）采购订单'!A105)))</f>
        <v>#NUM!</v>
      </c>
      <c r="B106" s="16" t="e">
        <f ca="1">+IF(A106&lt;&gt;"*-*",'（运营）采购订单'!$D$2,0)</f>
        <v>#NUM!</v>
      </c>
      <c r="C106" s="16" t="e">
        <f ca="1">+VLOOKUP(A106,'（运营）采购订单'!$D:$E,2,0)</f>
        <v>#NUM!</v>
      </c>
      <c r="D106" s="16" t="e">
        <f ca="1">+IF(I106&gt;0,'（运营）采购订单'!$B$2,"")</f>
        <v>#NUM!</v>
      </c>
      <c r="E106" s="16"/>
      <c r="F106" s="16"/>
      <c r="G106" s="16"/>
      <c r="H106" s="16"/>
      <c r="I106" s="16" t="e">
        <f ca="1">+IF(A106&lt;&gt;" ",VLOOKUP(A106,'（运营）采购订单'!$D:$J,7,0),"")</f>
        <v>#NUM!</v>
      </c>
      <c r="J106" s="90" t="e">
        <f ca="1">+IF(I106&gt;0,'（运营）采购订单'!$K$2,"")</f>
        <v>#NUM!</v>
      </c>
      <c r="K106" s="16"/>
    </row>
    <row r="107" spans="1:11" hidden="1">
      <c r="A107" s="89" t="e">
        <f t="array" aca="1" ref="A107" ca="1">+INDEX('（运营）采购订单'!$D$1:$D$192,SMALL(IF('（运营）采购订单'!$D$4:$D$192&lt;&gt;"",ROW('（运营）采购订单'!$D$4:$D$192)),ROW('（运营）采购订单'!A106)))</f>
        <v>#NUM!</v>
      </c>
      <c r="B107" s="16" t="e">
        <f ca="1">+IF(A107&lt;&gt;"*-*",'（运营）采购订单'!$D$2,0)</f>
        <v>#NUM!</v>
      </c>
      <c r="C107" s="16" t="e">
        <f ca="1">+VLOOKUP(A107,'（运营）采购订单'!$D:$E,2,0)</f>
        <v>#NUM!</v>
      </c>
      <c r="D107" s="16" t="e">
        <f ca="1">+IF(I107&gt;0,'（运营）采购订单'!$B$2,"")</f>
        <v>#NUM!</v>
      </c>
      <c r="E107" s="16"/>
      <c r="F107" s="16"/>
      <c r="G107" s="16"/>
      <c r="H107" s="16"/>
      <c r="I107" s="16" t="e">
        <f ca="1">+IF(A107&lt;&gt;" ",VLOOKUP(A107,'（运营）采购订单'!$D:$J,7,0),"")</f>
        <v>#NUM!</v>
      </c>
      <c r="J107" s="90" t="e">
        <f ca="1">+IF(I107&gt;0,'（运营）采购订单'!$K$2,"")</f>
        <v>#NUM!</v>
      </c>
      <c r="K107" s="16"/>
    </row>
    <row r="108" spans="1:11" hidden="1">
      <c r="A108" s="89" t="e">
        <f t="array" aca="1" ref="A108" ca="1">+INDEX('（运营）采购订单'!$D$1:$D$192,SMALL(IF('（运营）采购订单'!$D$4:$D$192&lt;&gt;"",ROW('（运营）采购订单'!$D$4:$D$192)),ROW('（运营）采购订单'!A107)))</f>
        <v>#NUM!</v>
      </c>
      <c r="B108" s="16" t="e">
        <f ca="1">+IF(A108&lt;&gt;"*-*",'（运营）采购订单'!$D$2,0)</f>
        <v>#NUM!</v>
      </c>
      <c r="C108" s="16" t="e">
        <f ca="1">+VLOOKUP(A108,'（运营）采购订单'!$D:$E,2,0)</f>
        <v>#NUM!</v>
      </c>
      <c r="D108" s="16" t="e">
        <f ca="1">+IF(I108&gt;0,'（运营）采购订单'!$B$2,"")</f>
        <v>#NUM!</v>
      </c>
      <c r="E108" s="16"/>
      <c r="F108" s="16"/>
      <c r="G108" s="16"/>
      <c r="H108" s="16"/>
      <c r="I108" s="16" t="e">
        <f ca="1">+IF(A108&lt;&gt;" ",VLOOKUP(A108,'（运营）采购订单'!$D:$J,7,0),"")</f>
        <v>#NUM!</v>
      </c>
      <c r="J108" s="90" t="e">
        <f ca="1">+IF(I108&gt;0,'（运营）采购订单'!$K$2,"")</f>
        <v>#NUM!</v>
      </c>
      <c r="K108" s="16"/>
    </row>
    <row r="109" spans="1:11" hidden="1">
      <c r="A109" s="89" t="e">
        <f t="array" aca="1" ref="A109" ca="1">+INDEX('（运营）采购订单'!$D$1:$D$192,SMALL(IF('（运营）采购订单'!$D$4:$D$192&lt;&gt;"",ROW('（运营）采购订单'!$D$4:$D$192)),ROW('（运营）采购订单'!A108)))</f>
        <v>#NUM!</v>
      </c>
      <c r="B109" s="16" t="e">
        <f ca="1">+IF(A109&lt;&gt;"*-*",'（运营）采购订单'!$D$2,0)</f>
        <v>#NUM!</v>
      </c>
      <c r="C109" s="16" t="e">
        <f ca="1">+VLOOKUP(A109,'（运营）采购订单'!$D:$E,2,0)</f>
        <v>#NUM!</v>
      </c>
      <c r="D109" s="16" t="e">
        <f ca="1">+IF(I109&gt;0,'（运营）采购订单'!$B$2,"")</f>
        <v>#NUM!</v>
      </c>
      <c r="E109" s="16"/>
      <c r="F109" s="16"/>
      <c r="G109" s="16"/>
      <c r="H109" s="16"/>
      <c r="I109" s="16" t="e">
        <f ca="1">+IF(A109&lt;&gt;" ",VLOOKUP(A109,'（运营）采购订单'!$D:$J,7,0),"")</f>
        <v>#NUM!</v>
      </c>
      <c r="J109" s="90" t="e">
        <f ca="1">+IF(I109&gt;0,'（运营）采购订单'!$K$2,"")</f>
        <v>#NUM!</v>
      </c>
      <c r="K109" s="16"/>
    </row>
    <row r="110" spans="1:11" hidden="1">
      <c r="A110" s="89" t="e">
        <f t="array" aca="1" ref="A110" ca="1">+INDEX('（运营）采购订单'!$D$1:$D$192,SMALL(IF('（运营）采购订单'!$D$4:$D$192&lt;&gt;"",ROW('（运营）采购订单'!$D$4:$D$192)),ROW('（运营）采购订单'!A109)))</f>
        <v>#NUM!</v>
      </c>
      <c r="B110" s="16" t="e">
        <f ca="1">+IF(A110&lt;&gt;"*-*",'（运营）采购订单'!$D$2,0)</f>
        <v>#NUM!</v>
      </c>
      <c r="C110" s="16" t="e">
        <f ca="1">+VLOOKUP(A110,'（运营）采购订单'!$D:$E,2,0)</f>
        <v>#NUM!</v>
      </c>
      <c r="D110" s="16" t="e">
        <f ca="1">+IF(I110&gt;0,'（运营）采购订单'!$B$2,"")</f>
        <v>#NUM!</v>
      </c>
      <c r="E110" s="16"/>
      <c r="F110" s="16"/>
      <c r="G110" s="16"/>
      <c r="H110" s="16"/>
      <c r="I110" s="16" t="e">
        <f ca="1">+IF(A110&lt;&gt;" ",VLOOKUP(A110,'（运营）采购订单'!$D:$J,7,0),"")</f>
        <v>#NUM!</v>
      </c>
      <c r="J110" s="90" t="e">
        <f ca="1">+IF(I110&gt;0,'（运营）采购订单'!$K$2,"")</f>
        <v>#NUM!</v>
      </c>
      <c r="K110" s="16"/>
    </row>
    <row r="111" spans="1:11" hidden="1">
      <c r="A111" s="89" t="e">
        <f t="array" aca="1" ref="A111" ca="1">+INDEX('（运营）采购订单'!$D$1:$D$192,SMALL(IF('（运营）采购订单'!$D$4:$D$192&lt;&gt;"",ROW('（运营）采购订单'!$D$4:$D$192)),ROW('（运营）采购订单'!A110)))</f>
        <v>#NUM!</v>
      </c>
      <c r="B111" s="16" t="e">
        <f ca="1">+IF(A111&lt;&gt;"*-*",'（运营）采购订单'!$D$2,0)</f>
        <v>#NUM!</v>
      </c>
      <c r="C111" s="16" t="e">
        <f ca="1">+VLOOKUP(A111,'（运营）采购订单'!$D:$E,2,0)</f>
        <v>#NUM!</v>
      </c>
      <c r="D111" s="16" t="e">
        <f ca="1">+IF(I111&gt;0,'（运营）采购订单'!$B$2,"")</f>
        <v>#NUM!</v>
      </c>
      <c r="E111" s="16"/>
      <c r="F111" s="16"/>
      <c r="G111" s="16"/>
      <c r="H111" s="16"/>
      <c r="I111" s="16" t="e">
        <f ca="1">+IF(A111&lt;&gt;" ",VLOOKUP(A111,'（运营）采购订单'!$D:$J,7,0),"")</f>
        <v>#NUM!</v>
      </c>
      <c r="J111" s="90" t="e">
        <f ca="1">+IF(I111&gt;0,'（运营）采购订单'!$K$2,"")</f>
        <v>#NUM!</v>
      </c>
      <c r="K111" s="16"/>
    </row>
    <row r="112" spans="1:11" hidden="1">
      <c r="A112" s="89" t="e">
        <f t="array" aca="1" ref="A112" ca="1">+INDEX('（运营）采购订单'!$D$1:$D$192,SMALL(IF('（运营）采购订单'!$D$4:$D$192&lt;&gt;"",ROW('（运营）采购订单'!$D$4:$D$192)),ROW('（运营）采购订单'!A111)))</f>
        <v>#NUM!</v>
      </c>
      <c r="B112" s="16" t="e">
        <f ca="1">+IF(A112&lt;&gt;"*-*",'（运营）采购订单'!$D$2,0)</f>
        <v>#NUM!</v>
      </c>
      <c r="C112" s="16" t="e">
        <f ca="1">+VLOOKUP(A112,'（运营）采购订单'!$D:$E,2,0)</f>
        <v>#NUM!</v>
      </c>
      <c r="D112" s="16" t="e">
        <f ca="1">+IF(I112&gt;0,'（运营）采购订单'!$B$2,"")</f>
        <v>#NUM!</v>
      </c>
      <c r="E112" s="16"/>
      <c r="F112" s="16"/>
      <c r="G112" s="16"/>
      <c r="H112" s="16"/>
      <c r="I112" s="16" t="e">
        <f ca="1">+IF(A112&lt;&gt;" ",VLOOKUP(A112,'（运营）采购订单'!$D:$J,7,0),"")</f>
        <v>#NUM!</v>
      </c>
      <c r="J112" s="90" t="e">
        <f ca="1">+IF(I112&gt;0,'（运营）采购订单'!$K$2,"")</f>
        <v>#NUM!</v>
      </c>
      <c r="K112" s="16"/>
    </row>
    <row r="113" spans="1:11" hidden="1">
      <c r="A113" s="89" t="e">
        <f t="array" aca="1" ref="A113" ca="1">+INDEX('（运营）采购订单'!$D$1:$D$192,SMALL(IF('（运营）采购订单'!$D$4:$D$192&lt;&gt;"",ROW('（运营）采购订单'!$D$4:$D$192)),ROW('（运营）采购订单'!A112)))</f>
        <v>#NUM!</v>
      </c>
      <c r="B113" s="16" t="e">
        <f ca="1">+IF(A113&lt;&gt;"*-*",'（运营）采购订单'!$D$2,0)</f>
        <v>#NUM!</v>
      </c>
      <c r="C113" s="16" t="e">
        <f ca="1">+VLOOKUP(A113,'（运营）采购订单'!$D:$E,2,0)</f>
        <v>#NUM!</v>
      </c>
      <c r="D113" s="16" t="e">
        <f ca="1">+IF(I113&gt;0,'（运营）采购订单'!$B$2,"")</f>
        <v>#NUM!</v>
      </c>
      <c r="E113" s="16"/>
      <c r="F113" s="16"/>
      <c r="G113" s="16"/>
      <c r="H113" s="16"/>
      <c r="I113" s="16" t="e">
        <f ca="1">+IF(A113&lt;&gt;" ",VLOOKUP(A113,'（运营）采购订单'!$D:$J,7,0),"")</f>
        <v>#NUM!</v>
      </c>
      <c r="J113" s="90" t="e">
        <f ca="1">+IF(I113&gt;0,'（运营）采购订单'!$K$2,"")</f>
        <v>#NUM!</v>
      </c>
      <c r="K113" s="16"/>
    </row>
    <row r="114" spans="1:11" hidden="1">
      <c r="A114" s="89" t="e">
        <f t="array" aca="1" ref="A114" ca="1">+INDEX('（运营）采购订单'!$D$1:$D$192,SMALL(IF('（运营）采购订单'!$D$4:$D$192&lt;&gt;"",ROW('（运营）采购订单'!$D$4:$D$192)),ROW('（运营）采购订单'!A113)))</f>
        <v>#NUM!</v>
      </c>
      <c r="B114" s="16" t="e">
        <f ca="1">+IF(A114&lt;&gt;"*-*",'（运营）采购订单'!$D$2,0)</f>
        <v>#NUM!</v>
      </c>
      <c r="C114" s="16" t="e">
        <f ca="1">+VLOOKUP(A114,'（运营）采购订单'!$D:$E,2,0)</f>
        <v>#NUM!</v>
      </c>
      <c r="D114" s="16" t="e">
        <f ca="1">+IF(I114&gt;0,'（运营）采购订单'!$B$2,"")</f>
        <v>#NUM!</v>
      </c>
      <c r="E114" s="16"/>
      <c r="F114" s="16"/>
      <c r="G114" s="16"/>
      <c r="H114" s="16"/>
      <c r="I114" s="16" t="e">
        <f ca="1">+IF(A114&lt;&gt;" ",VLOOKUP(A114,'（运营）采购订单'!$D:$J,7,0),"")</f>
        <v>#NUM!</v>
      </c>
      <c r="J114" s="90" t="e">
        <f ca="1">+IF(I114&gt;0,'（运营）采购订单'!$K$2,"")</f>
        <v>#NUM!</v>
      </c>
      <c r="K114" s="16"/>
    </row>
    <row r="115" spans="1:11" hidden="1">
      <c r="A115" s="89" t="e">
        <f t="array" aca="1" ref="A115" ca="1">+INDEX('（运营）采购订单'!$D$1:$D$192,SMALL(IF('（运营）采购订单'!$D$4:$D$192&lt;&gt;"",ROW('（运营）采购订单'!$D$4:$D$192)),ROW('（运营）采购订单'!A114)))</f>
        <v>#NUM!</v>
      </c>
      <c r="B115" s="16" t="e">
        <f ca="1">+IF(A115&lt;&gt;"*-*",'（运营）采购订单'!$D$2,0)</f>
        <v>#NUM!</v>
      </c>
      <c r="C115" s="16" t="e">
        <f ca="1">+VLOOKUP(A115,'（运营）采购订单'!$D:$E,2,0)</f>
        <v>#NUM!</v>
      </c>
      <c r="D115" s="16" t="e">
        <f ca="1">+IF(I115&gt;0,'（运营）采购订单'!$B$2,"")</f>
        <v>#NUM!</v>
      </c>
      <c r="E115" s="16"/>
      <c r="F115" s="16"/>
      <c r="G115" s="16"/>
      <c r="H115" s="16"/>
      <c r="I115" s="16" t="e">
        <f ca="1">+IF(A115&lt;&gt;" ",VLOOKUP(A115,'（运营）采购订单'!$D:$J,7,0),"")</f>
        <v>#NUM!</v>
      </c>
      <c r="J115" s="90" t="e">
        <f ca="1">+IF(I115&gt;0,'（运营）采购订单'!$K$2,"")</f>
        <v>#NUM!</v>
      </c>
      <c r="K115" s="16"/>
    </row>
    <row r="116" spans="1:11" hidden="1">
      <c r="A116" s="89" t="e">
        <f t="array" aca="1" ref="A116" ca="1">+INDEX('（运营）采购订单'!$D$1:$D$192,SMALL(IF('（运营）采购订单'!$D$4:$D$192&lt;&gt;"",ROW('（运营）采购订单'!$D$4:$D$192)),ROW('（运营）采购订单'!A115)))</f>
        <v>#NUM!</v>
      </c>
      <c r="B116" s="16" t="e">
        <f ca="1">+IF(A116&lt;&gt;"*-*",'（运营）采购订单'!$D$2,0)</f>
        <v>#NUM!</v>
      </c>
      <c r="C116" s="16" t="e">
        <f ca="1">+VLOOKUP(A116,'（运营）采购订单'!$D:$E,2,0)</f>
        <v>#NUM!</v>
      </c>
      <c r="D116" s="16" t="e">
        <f ca="1">+IF(I116&gt;0,'（运营）采购订单'!$B$2,"")</f>
        <v>#NUM!</v>
      </c>
      <c r="E116" s="16"/>
      <c r="F116" s="16"/>
      <c r="G116" s="16"/>
      <c r="H116" s="16"/>
      <c r="I116" s="16" t="e">
        <f ca="1">+IF(A116&lt;&gt;" ",VLOOKUP(A116,'（运营）采购订单'!$D:$J,7,0),"")</f>
        <v>#NUM!</v>
      </c>
      <c r="J116" s="90" t="e">
        <f ca="1">+IF(I116&gt;0,'（运营）采购订单'!$K$2,"")</f>
        <v>#NUM!</v>
      </c>
      <c r="K116" s="16"/>
    </row>
    <row r="117" spans="1:11" hidden="1">
      <c r="A117" s="89" t="e">
        <f t="array" aca="1" ref="A117" ca="1">+INDEX('（运营）采购订单'!$D$1:$D$192,SMALL(IF('（运营）采购订单'!$D$4:$D$192&lt;&gt;"",ROW('（运营）采购订单'!$D$4:$D$192)),ROW('（运营）采购订单'!A116)))</f>
        <v>#NUM!</v>
      </c>
      <c r="B117" s="16" t="e">
        <f ca="1">+IF(A117&lt;&gt;"*-*",'（运营）采购订单'!$D$2,0)</f>
        <v>#NUM!</v>
      </c>
      <c r="C117" s="16" t="e">
        <f ca="1">+VLOOKUP(A117,'（运营）采购订单'!$D:$E,2,0)</f>
        <v>#NUM!</v>
      </c>
      <c r="D117" s="16" t="e">
        <f ca="1">+IF(I117&gt;0,'（运营）采购订单'!$B$2,"")</f>
        <v>#NUM!</v>
      </c>
      <c r="E117" s="16"/>
      <c r="F117" s="16"/>
      <c r="G117" s="16"/>
      <c r="H117" s="16"/>
      <c r="I117" s="16" t="e">
        <f ca="1">+IF(A117&lt;&gt;" ",VLOOKUP(A117,'（运营）采购订单'!$D:$J,7,0),"")</f>
        <v>#NUM!</v>
      </c>
      <c r="J117" s="90" t="e">
        <f ca="1">+IF(I117&gt;0,'（运营）采购订单'!$K$2,"")</f>
        <v>#NUM!</v>
      </c>
      <c r="K117" s="16"/>
    </row>
    <row r="118" spans="1:11" hidden="1">
      <c r="A118" s="89" t="e">
        <f t="array" aca="1" ref="A118" ca="1">+INDEX('（运营）采购订单'!$D$1:$D$192,SMALL(IF('（运营）采购订单'!$D$4:$D$192&lt;&gt;"",ROW('（运营）采购订单'!$D$4:$D$192)),ROW('（运营）采购订单'!A117)))</f>
        <v>#NUM!</v>
      </c>
      <c r="B118" s="16" t="e">
        <f ca="1">+IF(A118&lt;&gt;"*-*",'（运营）采购订单'!$D$2,0)</f>
        <v>#NUM!</v>
      </c>
      <c r="C118" s="16" t="e">
        <f ca="1">+VLOOKUP(A118,'（运营）采购订单'!$D:$E,2,0)</f>
        <v>#NUM!</v>
      </c>
      <c r="D118" s="16" t="e">
        <f ca="1">+IF(I118&gt;0,'（运营）采购订单'!$B$2,"")</f>
        <v>#NUM!</v>
      </c>
      <c r="E118" s="16"/>
      <c r="F118" s="16"/>
      <c r="G118" s="16"/>
      <c r="H118" s="16"/>
      <c r="I118" s="16" t="e">
        <f ca="1">+IF(A118&lt;&gt;" ",VLOOKUP(A118,'（运营）采购订单'!$D:$J,7,0),"")</f>
        <v>#NUM!</v>
      </c>
      <c r="J118" s="90" t="e">
        <f ca="1">+IF(I118&gt;0,'（运营）采购订单'!$K$2,"")</f>
        <v>#NUM!</v>
      </c>
      <c r="K118" s="16"/>
    </row>
    <row r="119" spans="1:11" hidden="1">
      <c r="A119" s="89" t="e">
        <f t="array" aca="1" ref="A119" ca="1">+INDEX('（运营）采购订单'!$D$1:$D$192,SMALL(IF('（运营）采购订单'!$D$4:$D$192&lt;&gt;"",ROW('（运营）采购订单'!$D$4:$D$192)),ROW('（运营）采购订单'!A118)))</f>
        <v>#NUM!</v>
      </c>
      <c r="B119" s="16" t="e">
        <f ca="1">+IF(A119&lt;&gt;"*-*",'（运营）采购订单'!$D$2,0)</f>
        <v>#NUM!</v>
      </c>
      <c r="C119" s="16" t="e">
        <f ca="1">+VLOOKUP(A119,'（运营）采购订单'!$D:$E,2,0)</f>
        <v>#NUM!</v>
      </c>
      <c r="D119" s="16" t="e">
        <f ca="1">+IF(I119&gt;0,'（运营）采购订单'!$B$2,"")</f>
        <v>#NUM!</v>
      </c>
      <c r="E119" s="16"/>
      <c r="F119" s="16"/>
      <c r="G119" s="16"/>
      <c r="H119" s="16"/>
      <c r="I119" s="16" t="e">
        <f ca="1">+IF(A119&lt;&gt;" ",VLOOKUP(A119,'（运营）采购订单'!$D:$J,7,0),"")</f>
        <v>#NUM!</v>
      </c>
      <c r="J119" s="90" t="e">
        <f ca="1">+IF(I119&gt;0,'（运营）采购订单'!$K$2,"")</f>
        <v>#NUM!</v>
      </c>
      <c r="K119" s="16"/>
    </row>
    <row r="120" spans="1:11" hidden="1">
      <c r="A120" s="89" t="e">
        <f t="array" aca="1" ref="A120" ca="1">+INDEX('（运营）采购订单'!$D$1:$D$192,SMALL(IF('（运营）采购订单'!$D$4:$D$192&lt;&gt;"",ROW('（运营）采购订单'!$D$4:$D$192)),ROW('（运营）采购订单'!A119)))</f>
        <v>#NUM!</v>
      </c>
      <c r="B120" s="16" t="e">
        <f ca="1">+IF(A120&lt;&gt;"*-*",'（运营）采购订单'!$D$2,0)</f>
        <v>#NUM!</v>
      </c>
      <c r="C120" s="16" t="e">
        <f ca="1">+VLOOKUP(A120,'（运营）采购订单'!$D:$E,2,0)</f>
        <v>#NUM!</v>
      </c>
      <c r="D120" s="16" t="e">
        <f ca="1">+IF(I120&gt;0,'（运营）采购订单'!$B$2,"")</f>
        <v>#NUM!</v>
      </c>
      <c r="E120" s="16"/>
      <c r="F120" s="16"/>
      <c r="G120" s="16"/>
      <c r="H120" s="16"/>
      <c r="I120" s="16" t="e">
        <f ca="1">+IF(A120&lt;&gt;" ",VLOOKUP(A120,'（运营）采购订单'!$D:$J,7,0),"")</f>
        <v>#NUM!</v>
      </c>
      <c r="J120" s="90" t="e">
        <f ca="1">+IF(I120&gt;0,'（运营）采购订单'!$K$2,"")</f>
        <v>#NUM!</v>
      </c>
      <c r="K120" s="16"/>
    </row>
    <row r="121" spans="1:11" hidden="1">
      <c r="A121" s="89" t="e">
        <f t="array" aca="1" ref="A121" ca="1">+INDEX('（运营）采购订单'!$D$1:$D$192,SMALL(IF('（运营）采购订单'!$D$4:$D$192&lt;&gt;"",ROW('（运营）采购订单'!$D$4:$D$192)),ROW('（运营）采购订单'!A120)))</f>
        <v>#NUM!</v>
      </c>
      <c r="B121" s="16" t="e">
        <f ca="1">+IF(A121&lt;&gt;"*-*",'（运营）采购订单'!$D$2,0)</f>
        <v>#NUM!</v>
      </c>
      <c r="C121" s="16" t="e">
        <f ca="1">+VLOOKUP(A121,'（运营）采购订单'!$D:$E,2,0)</f>
        <v>#NUM!</v>
      </c>
      <c r="D121" s="16" t="e">
        <f ca="1">+IF(I121&gt;0,'（运营）采购订单'!$B$2,"")</f>
        <v>#NUM!</v>
      </c>
      <c r="E121" s="16"/>
      <c r="F121" s="16"/>
      <c r="G121" s="16"/>
      <c r="H121" s="16"/>
      <c r="I121" s="16" t="e">
        <f ca="1">+IF(A121&lt;&gt;" ",VLOOKUP(A121,'（运营）采购订单'!$D:$J,7,0),"")</f>
        <v>#NUM!</v>
      </c>
      <c r="J121" s="90" t="e">
        <f ca="1">+IF(I121&gt;0,'（运营）采购订单'!$K$2,"")</f>
        <v>#NUM!</v>
      </c>
      <c r="K121" s="16"/>
    </row>
    <row r="122" spans="1:11" hidden="1">
      <c r="A122" s="89" t="e">
        <f t="array" aca="1" ref="A122" ca="1">+INDEX('（运营）采购订单'!$D$1:$D$192,SMALL(IF('（运营）采购订单'!$D$4:$D$192&lt;&gt;"",ROW('（运营）采购订单'!$D$4:$D$192)),ROW('（运营）采购订单'!A121)))</f>
        <v>#NUM!</v>
      </c>
      <c r="B122" s="16" t="e">
        <f ca="1">+IF(A122&lt;&gt;"*-*",'（运营）采购订单'!$D$2,0)</f>
        <v>#NUM!</v>
      </c>
      <c r="C122" s="16" t="e">
        <f ca="1">+VLOOKUP(A122,'（运营）采购订单'!$D:$E,2,0)</f>
        <v>#NUM!</v>
      </c>
      <c r="D122" s="16" t="e">
        <f ca="1">+IF(I122&gt;0,'（运营）采购订单'!$B$2,"")</f>
        <v>#NUM!</v>
      </c>
      <c r="E122" s="16"/>
      <c r="F122" s="16"/>
      <c r="G122" s="16"/>
      <c r="H122" s="16"/>
      <c r="I122" s="16" t="e">
        <f ca="1">+IF(A122&lt;&gt;" ",VLOOKUP(A122,'（运营）采购订单'!$D:$J,7,0),"")</f>
        <v>#NUM!</v>
      </c>
      <c r="J122" s="90" t="e">
        <f ca="1">+IF(I122&gt;0,'（运营）采购订单'!$K$2,"")</f>
        <v>#NUM!</v>
      </c>
      <c r="K122" s="16"/>
    </row>
    <row r="123" spans="1:11" hidden="1">
      <c r="A123" s="89" t="e">
        <f t="array" aca="1" ref="A123" ca="1">+INDEX('（运营）采购订单'!$D$1:$D$192,SMALL(IF('（运营）采购订单'!$D$4:$D$192&lt;&gt;"",ROW('（运营）采购订单'!$D$4:$D$192)),ROW('（运营）采购订单'!A122)))</f>
        <v>#NUM!</v>
      </c>
      <c r="B123" s="16" t="e">
        <f ca="1">+IF(A123&lt;&gt;"*-*",'（运营）采购订单'!$D$2,0)</f>
        <v>#NUM!</v>
      </c>
      <c r="C123" s="16" t="e">
        <f ca="1">+VLOOKUP(A123,'（运营）采购订单'!$D:$E,2,0)</f>
        <v>#NUM!</v>
      </c>
      <c r="D123" s="16" t="e">
        <f ca="1">+IF(I123&gt;0,'（运营）采购订单'!$B$2,"")</f>
        <v>#NUM!</v>
      </c>
      <c r="E123" s="16"/>
      <c r="F123" s="16"/>
      <c r="G123" s="16"/>
      <c r="H123" s="16"/>
      <c r="I123" s="16" t="e">
        <f ca="1">+IF(A123&lt;&gt;" ",VLOOKUP(A123,'（运营）采购订单'!$D:$J,7,0),"")</f>
        <v>#NUM!</v>
      </c>
      <c r="J123" s="90" t="e">
        <f ca="1">+IF(I123&gt;0,'（运营）采购订单'!$K$2,"")</f>
        <v>#NUM!</v>
      </c>
      <c r="K123" s="16"/>
    </row>
    <row r="124" spans="1:11" hidden="1">
      <c r="A124" s="89" t="e">
        <f t="array" aca="1" ref="A124" ca="1">+INDEX('（运营）采购订单'!$D$1:$D$192,SMALL(IF('（运营）采购订单'!$D$4:$D$192&lt;&gt;"",ROW('（运营）采购订单'!$D$4:$D$192)),ROW('（运营）采购订单'!A123)))</f>
        <v>#NUM!</v>
      </c>
      <c r="B124" s="16" t="e">
        <f ca="1">+IF(A124&lt;&gt;"*-*",'（运营）采购订单'!$D$2,0)</f>
        <v>#NUM!</v>
      </c>
      <c r="C124" s="16" t="e">
        <f ca="1">+VLOOKUP(A124,'（运营）采购订单'!$D:$E,2,0)</f>
        <v>#NUM!</v>
      </c>
      <c r="D124" s="16" t="e">
        <f ca="1">+IF(I124&gt;0,'（运营）采购订单'!$B$2,"")</f>
        <v>#NUM!</v>
      </c>
      <c r="E124" s="16"/>
      <c r="F124" s="16"/>
      <c r="G124" s="16"/>
      <c r="H124" s="16"/>
      <c r="I124" s="16" t="e">
        <f ca="1">+IF(A124&lt;&gt;" ",VLOOKUP(A124,'（运营）采购订单'!$D:$J,7,0),"")</f>
        <v>#NUM!</v>
      </c>
      <c r="J124" s="90" t="e">
        <f ca="1">+IF(I124&gt;0,'（运营）采购订单'!$K$2,"")</f>
        <v>#NUM!</v>
      </c>
      <c r="K124" s="16"/>
    </row>
    <row r="125" spans="1:11" hidden="1">
      <c r="A125" s="89" t="e">
        <f t="array" aca="1" ref="A125" ca="1">+INDEX('（运营）采购订单'!$D$1:$D$192,SMALL(IF('（运营）采购订单'!$D$4:$D$192&lt;&gt;"",ROW('（运营）采购订单'!$D$4:$D$192)),ROW('（运营）采购订单'!A124)))</f>
        <v>#NUM!</v>
      </c>
      <c r="B125" s="16" t="e">
        <f ca="1">+IF(A125&lt;&gt;"*-*",'（运营）采购订单'!$D$2,0)</f>
        <v>#NUM!</v>
      </c>
      <c r="C125" s="16" t="e">
        <f ca="1">+VLOOKUP(A125,'（运营）采购订单'!$D:$E,2,0)</f>
        <v>#NUM!</v>
      </c>
      <c r="D125" s="16" t="e">
        <f ca="1">+IF(I125&gt;0,'（运营）采购订单'!$B$2,"")</f>
        <v>#NUM!</v>
      </c>
      <c r="E125" s="16"/>
      <c r="F125" s="16"/>
      <c r="G125" s="16"/>
      <c r="H125" s="16"/>
      <c r="I125" s="16" t="e">
        <f ca="1">+IF(A125&lt;&gt;" ",VLOOKUP(A125,'（运营）采购订单'!$D:$J,7,0),"")</f>
        <v>#NUM!</v>
      </c>
      <c r="J125" s="90" t="e">
        <f ca="1">+IF(I125&gt;0,'（运营）采购订单'!$K$2,"")</f>
        <v>#NUM!</v>
      </c>
      <c r="K125" s="16"/>
    </row>
    <row r="126" spans="1:11" hidden="1">
      <c r="A126" s="89" t="e">
        <f t="array" aca="1" ref="A126" ca="1">+INDEX('（运营）采购订单'!$D$1:$D$192,SMALL(IF('（运营）采购订单'!$D$4:$D$192&lt;&gt;"",ROW('（运营）采购订单'!$D$4:$D$192)),ROW('（运营）采购订单'!A125)))</f>
        <v>#NUM!</v>
      </c>
      <c r="B126" s="16" t="e">
        <f ca="1">+IF(A126&lt;&gt;"*-*",'（运营）采购订单'!$D$2,0)</f>
        <v>#NUM!</v>
      </c>
      <c r="C126" s="16" t="e">
        <f ca="1">+VLOOKUP(A126,'（运营）采购订单'!$D:$E,2,0)</f>
        <v>#NUM!</v>
      </c>
      <c r="D126" s="16" t="e">
        <f ca="1">+IF(I126&gt;0,'（运营）采购订单'!$B$2,"")</f>
        <v>#NUM!</v>
      </c>
      <c r="E126" s="16"/>
      <c r="F126" s="16"/>
      <c r="G126" s="16"/>
      <c r="H126" s="16"/>
      <c r="I126" s="16" t="e">
        <f ca="1">+IF(A126&lt;&gt;" ",VLOOKUP(A126,'（运营）采购订单'!$D:$J,7,0),"")</f>
        <v>#NUM!</v>
      </c>
      <c r="J126" s="90" t="e">
        <f ca="1">+IF(I126&gt;0,'（运营）采购订单'!$K$2,"")</f>
        <v>#NUM!</v>
      </c>
      <c r="K126" s="16"/>
    </row>
    <row r="127" spans="1:11" hidden="1">
      <c r="A127" s="89" t="e">
        <f t="array" aca="1" ref="A127" ca="1">+INDEX('（运营）采购订单'!$D$1:$D$192,SMALL(IF('（运营）采购订单'!$D$4:$D$192&lt;&gt;"",ROW('（运营）采购订单'!$D$4:$D$192)),ROW('（运营）采购订单'!A126)))</f>
        <v>#NUM!</v>
      </c>
      <c r="B127" s="16" t="e">
        <f ca="1">+IF(A127&lt;&gt;"*-*",'（运营）采购订单'!$D$2,0)</f>
        <v>#NUM!</v>
      </c>
      <c r="C127" s="16" t="e">
        <f ca="1">+VLOOKUP(A127,'（运营）采购订单'!$D:$E,2,0)</f>
        <v>#NUM!</v>
      </c>
      <c r="D127" s="16" t="e">
        <f ca="1">+IF(I127&gt;0,'（运营）采购订单'!$B$2,"")</f>
        <v>#NUM!</v>
      </c>
      <c r="E127" s="16"/>
      <c r="F127" s="16"/>
      <c r="G127" s="16"/>
      <c r="H127" s="16"/>
      <c r="I127" s="16" t="e">
        <f ca="1">+IF(A127&lt;&gt;" ",VLOOKUP(A127,'（运营）采购订单'!$D:$J,7,0),"")</f>
        <v>#NUM!</v>
      </c>
      <c r="J127" s="90" t="e">
        <f ca="1">+IF(I127&gt;0,'（运营）采购订单'!$K$2,"")</f>
        <v>#NUM!</v>
      </c>
      <c r="K127" s="16"/>
    </row>
    <row r="128" spans="1:11" hidden="1">
      <c r="A128" s="89" t="e">
        <f t="array" aca="1" ref="A128" ca="1">+INDEX('（运营）采购订单'!$D$1:$D$192,SMALL(IF('（运营）采购订单'!$D$4:$D$192&lt;&gt;"",ROW('（运营）采购订单'!$D$4:$D$192)),ROW('（运营）采购订单'!A127)))</f>
        <v>#NUM!</v>
      </c>
      <c r="B128" s="16" t="e">
        <f ca="1">+IF(A128&lt;&gt;"*-*",'（运营）采购订单'!$D$2,0)</f>
        <v>#NUM!</v>
      </c>
      <c r="C128" s="16" t="e">
        <f ca="1">+VLOOKUP(A128,'（运营）采购订单'!$D:$E,2,0)</f>
        <v>#NUM!</v>
      </c>
      <c r="D128" s="16" t="e">
        <f ca="1">+IF(I128&gt;0,'（运营）采购订单'!$B$2,"")</f>
        <v>#NUM!</v>
      </c>
      <c r="E128" s="16"/>
      <c r="F128" s="16"/>
      <c r="G128" s="16"/>
      <c r="H128" s="16"/>
      <c r="I128" s="16" t="e">
        <f ca="1">+IF(A128&lt;&gt;" ",VLOOKUP(A128,'（运营）采购订单'!$D:$J,7,0),"")</f>
        <v>#NUM!</v>
      </c>
      <c r="J128" s="90" t="e">
        <f ca="1">+IF(I128&gt;0,'（运营）采购订单'!$K$2,"")</f>
        <v>#NUM!</v>
      </c>
      <c r="K128" s="16"/>
    </row>
    <row r="129" spans="1:11" hidden="1">
      <c r="A129" s="89" t="e">
        <f t="array" aca="1" ref="A129" ca="1">+INDEX('（运营）采购订单'!$D$1:$D$192,SMALL(IF('（运营）采购订单'!$D$4:$D$192&lt;&gt;"",ROW('（运营）采购订单'!$D$4:$D$192)),ROW('（运营）采购订单'!A128)))</f>
        <v>#NUM!</v>
      </c>
      <c r="B129" s="16" t="e">
        <f ca="1">+IF(A129&lt;&gt;"*-*",'（运营）采购订单'!$D$2,0)</f>
        <v>#NUM!</v>
      </c>
      <c r="C129" s="16" t="e">
        <f ca="1">+VLOOKUP(A129,'（运营）采购订单'!$D:$E,2,0)</f>
        <v>#NUM!</v>
      </c>
      <c r="D129" s="16" t="e">
        <f ca="1">+IF(I129&gt;0,'（运营）采购订单'!$B$2,"")</f>
        <v>#NUM!</v>
      </c>
      <c r="E129" s="16"/>
      <c r="F129" s="16"/>
      <c r="G129" s="16"/>
      <c r="H129" s="16"/>
      <c r="I129" s="16" t="e">
        <f ca="1">+IF(A129&lt;&gt;" ",VLOOKUP(A129,'（运营）采购订单'!$D:$J,7,0),"")</f>
        <v>#NUM!</v>
      </c>
      <c r="J129" s="90" t="e">
        <f ca="1">+IF(I129&gt;0,'（运营）采购订单'!$K$2,"")</f>
        <v>#NUM!</v>
      </c>
      <c r="K129" s="16"/>
    </row>
    <row r="130" spans="1:11" hidden="1">
      <c r="A130" s="89" t="e">
        <f t="array" aca="1" ref="A130" ca="1">+INDEX('（运营）采购订单'!$D$1:$D$192,SMALL(IF('（运营）采购订单'!$D$4:$D$192&lt;&gt;"",ROW('（运营）采购订单'!$D$4:$D$192)),ROW('（运营）采购订单'!A129)))</f>
        <v>#NUM!</v>
      </c>
      <c r="B130" s="16" t="e">
        <f ca="1">+IF(A130&lt;&gt;"*-*",'（运营）采购订单'!$D$2,0)</f>
        <v>#NUM!</v>
      </c>
      <c r="C130" s="16" t="e">
        <f ca="1">+VLOOKUP(A130,'（运营）采购订单'!$D:$E,2,0)</f>
        <v>#NUM!</v>
      </c>
      <c r="D130" s="16" t="e">
        <f ca="1">+IF(I130&gt;0,'（运营）采购订单'!$B$2,"")</f>
        <v>#NUM!</v>
      </c>
      <c r="E130" s="16"/>
      <c r="F130" s="16"/>
      <c r="G130" s="16"/>
      <c r="H130" s="16"/>
      <c r="I130" s="16" t="e">
        <f ca="1">+IF(A130&lt;&gt;" ",VLOOKUP(A130,'（运营）采购订单'!$D:$J,7,0),"")</f>
        <v>#NUM!</v>
      </c>
      <c r="J130" s="90" t="e">
        <f ca="1">+IF(I130&gt;0,'（运营）采购订单'!$K$2,"")</f>
        <v>#NUM!</v>
      </c>
      <c r="K130" s="16"/>
    </row>
    <row r="131" spans="1:11" hidden="1">
      <c r="A131" s="89" t="e">
        <f t="array" aca="1" ref="A131" ca="1">+INDEX('（运营）采购订单'!$D$1:$D$192,SMALL(IF('（运营）采购订单'!$D$4:$D$192&lt;&gt;"",ROW('（运营）采购订单'!$D$4:$D$192)),ROW('（运营）采购订单'!A130)))</f>
        <v>#NUM!</v>
      </c>
      <c r="B131" s="16" t="e">
        <f ca="1">+IF(A131&lt;&gt;"*-*",'（运营）采购订单'!$D$2,0)</f>
        <v>#NUM!</v>
      </c>
      <c r="C131" s="16" t="e">
        <f ca="1">+VLOOKUP(A131,'（运营）采购订单'!$D:$E,2,0)</f>
        <v>#NUM!</v>
      </c>
      <c r="D131" s="16" t="e">
        <f ca="1">+IF(I131&gt;0,'（运营）采购订单'!$B$2,"")</f>
        <v>#NUM!</v>
      </c>
      <c r="E131" s="16"/>
      <c r="F131" s="16"/>
      <c r="G131" s="16"/>
      <c r="H131" s="16"/>
      <c r="I131" s="16" t="e">
        <f ca="1">+IF(A131&lt;&gt;" ",VLOOKUP(A131,'（运营）采购订单'!$D:$J,7,0),"")</f>
        <v>#NUM!</v>
      </c>
      <c r="J131" s="90" t="e">
        <f ca="1">+IF(I131&gt;0,'（运营）采购订单'!$K$2,"")</f>
        <v>#NUM!</v>
      </c>
      <c r="K131" s="16"/>
    </row>
    <row r="132" spans="1:11" hidden="1">
      <c r="A132" s="89" t="e">
        <f t="array" aca="1" ref="A132" ca="1">+INDEX('（运营）采购订单'!$D$1:$D$192,SMALL(IF('（运营）采购订单'!$D$4:$D$192&lt;&gt;"",ROW('（运营）采购订单'!$D$4:$D$192)),ROW('（运营）采购订单'!A131)))</f>
        <v>#NUM!</v>
      </c>
      <c r="B132" s="16" t="e">
        <f ca="1">+IF(A132&lt;&gt;"*-*",'（运营）采购订单'!$D$2,0)</f>
        <v>#NUM!</v>
      </c>
      <c r="C132" s="16" t="e">
        <f ca="1">+VLOOKUP(A132,'（运营）采购订单'!$D:$E,2,0)</f>
        <v>#NUM!</v>
      </c>
      <c r="D132" s="16" t="e">
        <f ca="1">+IF(I132&gt;0,'（运营）采购订单'!$B$2,"")</f>
        <v>#NUM!</v>
      </c>
      <c r="E132" s="16"/>
      <c r="F132" s="16"/>
      <c r="G132" s="16"/>
      <c r="H132" s="16"/>
      <c r="I132" s="16" t="e">
        <f ca="1">+IF(A132&lt;&gt;" ",VLOOKUP(A132,'（运营）采购订单'!$D:$J,7,0),"")</f>
        <v>#NUM!</v>
      </c>
      <c r="J132" s="90" t="e">
        <f ca="1">+IF(I132&gt;0,'（运营）采购订单'!$K$2,"")</f>
        <v>#NUM!</v>
      </c>
      <c r="K132" s="16"/>
    </row>
    <row r="133" spans="1:11" hidden="1">
      <c r="A133" s="89" t="e">
        <f t="array" aca="1" ref="A133" ca="1">+INDEX('（运营）采购订单'!$D$1:$D$192,SMALL(IF('（运营）采购订单'!$D$4:$D$192&lt;&gt;"",ROW('（运营）采购订单'!$D$4:$D$192)),ROW('（运营）采购订单'!A132)))</f>
        <v>#NUM!</v>
      </c>
      <c r="B133" s="16" t="e">
        <f ca="1">+IF(A133&lt;&gt;"*-*",'（运营）采购订单'!$D$2,0)</f>
        <v>#NUM!</v>
      </c>
      <c r="C133" s="16" t="e">
        <f ca="1">+VLOOKUP(A133,'（运营）采购订单'!$D:$E,2,0)</f>
        <v>#NUM!</v>
      </c>
      <c r="D133" s="16" t="e">
        <f ca="1">+IF(I133&gt;0,'（运营）采购订单'!$B$2,"")</f>
        <v>#NUM!</v>
      </c>
      <c r="E133" s="16"/>
      <c r="F133" s="16"/>
      <c r="G133" s="16"/>
      <c r="H133" s="16"/>
      <c r="I133" s="16" t="e">
        <f ca="1">+IF(A133&lt;&gt;" ",VLOOKUP(A133,'（运营）采购订单'!$D:$J,7,0),"")</f>
        <v>#NUM!</v>
      </c>
      <c r="J133" s="90" t="e">
        <f ca="1">+IF(I133&gt;0,'（运营）采购订单'!$K$2,"")</f>
        <v>#NUM!</v>
      </c>
      <c r="K133" s="16"/>
    </row>
    <row r="134" spans="1:11" hidden="1">
      <c r="A134" s="89" t="e">
        <f t="array" aca="1" ref="A134" ca="1">+INDEX('（运营）采购订单'!$D$1:$D$192,SMALL(IF('（运营）采购订单'!$D$4:$D$192&lt;&gt;"",ROW('（运营）采购订单'!$D$4:$D$192)),ROW('（运营）采购订单'!A133)))</f>
        <v>#NUM!</v>
      </c>
      <c r="B134" s="16" t="e">
        <f ca="1">+IF(A134&lt;&gt;"*-*",'（运营）采购订单'!$D$2,0)</f>
        <v>#NUM!</v>
      </c>
      <c r="C134" s="16" t="e">
        <f ca="1">+VLOOKUP(A134,'（运营）采购订单'!$D:$E,2,0)</f>
        <v>#NUM!</v>
      </c>
      <c r="D134" s="16" t="e">
        <f ca="1">+IF(I134&gt;0,'（运营）采购订单'!$B$2,"")</f>
        <v>#NUM!</v>
      </c>
      <c r="E134" s="16"/>
      <c r="F134" s="16"/>
      <c r="G134" s="16"/>
      <c r="H134" s="16"/>
      <c r="I134" s="16" t="e">
        <f ca="1">+IF(A134&lt;&gt;" ",VLOOKUP(A134,'（运营）采购订单'!$D:$J,7,0),"")</f>
        <v>#NUM!</v>
      </c>
      <c r="J134" s="90" t="e">
        <f ca="1">+IF(I134&gt;0,'（运营）采购订单'!$K$2,"")</f>
        <v>#NUM!</v>
      </c>
      <c r="K134" s="16"/>
    </row>
    <row r="135" spans="1:11" hidden="1">
      <c r="A135" s="89" t="e">
        <f t="array" aca="1" ref="A135" ca="1">+INDEX('（运营）采购订单'!$D$1:$D$192,SMALL(IF('（运营）采购订单'!$D$4:$D$192&lt;&gt;"",ROW('（运营）采购订单'!$D$4:$D$192)),ROW('（运营）采购订单'!A134)))</f>
        <v>#NUM!</v>
      </c>
      <c r="B135" s="16" t="e">
        <f ca="1">+IF(A135&lt;&gt;"*-*",'（运营）采购订单'!$D$2,0)</f>
        <v>#NUM!</v>
      </c>
      <c r="C135" s="16" t="e">
        <f ca="1">+VLOOKUP(A135,'（运营）采购订单'!$D:$E,2,0)</f>
        <v>#NUM!</v>
      </c>
      <c r="D135" s="16" t="e">
        <f ca="1">+IF(I135&gt;0,'（运营）采购订单'!$B$2,"")</f>
        <v>#NUM!</v>
      </c>
      <c r="E135" s="16"/>
      <c r="F135" s="16"/>
      <c r="G135" s="16"/>
      <c r="H135" s="16"/>
      <c r="I135" s="16" t="e">
        <f ca="1">+IF(A135&lt;&gt;" ",VLOOKUP(A135,'（运营）采购订单'!$D:$J,7,0),"")</f>
        <v>#NUM!</v>
      </c>
      <c r="J135" s="90" t="e">
        <f ca="1">+IF(I135&gt;0,'（运营）采购订单'!$K$2,"")</f>
        <v>#NUM!</v>
      </c>
      <c r="K135" s="16"/>
    </row>
    <row r="136" spans="1:11" hidden="1">
      <c r="A136" s="89" t="e">
        <f t="array" aca="1" ref="A136" ca="1">+INDEX('（运营）采购订单'!$D$1:$D$192,SMALL(IF('（运营）采购订单'!$D$4:$D$192&lt;&gt;"",ROW('（运营）采购订单'!$D$4:$D$192)),ROW('（运营）采购订单'!A135)))</f>
        <v>#NUM!</v>
      </c>
      <c r="B136" s="16" t="e">
        <f ca="1">+IF(A136&lt;&gt;"*-*",'（运营）采购订单'!$D$2,0)</f>
        <v>#NUM!</v>
      </c>
      <c r="C136" s="16" t="e">
        <f ca="1">+VLOOKUP(A136,'（运营）采购订单'!$D:$E,2,0)</f>
        <v>#NUM!</v>
      </c>
      <c r="D136" s="16" t="e">
        <f ca="1">+IF(I136&gt;0,'（运营）采购订单'!$B$2,"")</f>
        <v>#NUM!</v>
      </c>
      <c r="E136" s="16"/>
      <c r="F136" s="16"/>
      <c r="G136" s="16"/>
      <c r="H136" s="16"/>
      <c r="I136" s="16" t="e">
        <f ca="1">+IF(A136&lt;&gt;" ",VLOOKUP(A136,'（运营）采购订单'!$D:$J,7,0),"")</f>
        <v>#NUM!</v>
      </c>
      <c r="J136" s="90" t="e">
        <f ca="1">+IF(I136&gt;0,'（运营）采购订单'!$K$2,"")</f>
        <v>#NUM!</v>
      </c>
      <c r="K136" s="16"/>
    </row>
    <row r="137" spans="1:11" s="14" customFormat="1">
      <c r="A137" s="91"/>
      <c r="D137" s="19" t="s">
        <v>37</v>
      </c>
      <c r="I137" s="19">
        <f ca="1">+SUMIF(I2:I136,"&gt;0")</f>
        <v>607</v>
      </c>
      <c r="J137" s="92"/>
    </row>
  </sheetData>
  <autoFilter ref="A1:N137" xr:uid="{00000000-0009-0000-0000-000002000000}">
    <filterColumn colId="9">
      <filters blank="1">
        <dateGroupItem year="2024" dateTimeGrouping="year"/>
      </filters>
    </filterColumn>
  </autoFilter>
  <phoneticPr fontId="77" type="noConversion"/>
  <pageMargins left="0.75" right="0.75" top="1" bottom="1"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0070C0"/>
    <pageSetUpPr fitToPage="1"/>
  </sheetPr>
  <dimension ref="A1:P200"/>
  <sheetViews>
    <sheetView showGridLines="0" showZeros="0" zoomScale="80" zoomScaleNormal="80" zoomScaleSheetLayoutView="55" workbookViewId="0">
      <pane xSplit="1" ySplit="3" topLeftCell="C4" activePane="bottomRight" state="frozen"/>
      <selection pane="topRight"/>
      <selection pane="bottomLeft"/>
      <selection pane="bottomRight" activeCell="R43" sqref="R43"/>
    </sheetView>
  </sheetViews>
  <sheetFormatPr defaultColWidth="9.75" defaultRowHeight="14.25"/>
  <cols>
    <col min="1" max="1" width="10.5" style="20" customWidth="1"/>
    <col min="2" max="2" width="20.875" style="20" customWidth="1"/>
    <col min="3" max="3" width="15.125" style="20" customWidth="1"/>
    <col min="4" max="4" width="36.875" style="67" customWidth="1"/>
    <col min="5" max="5" width="14.375" style="67" customWidth="1"/>
    <col min="6" max="7" width="13.625" style="20" customWidth="1"/>
    <col min="8" max="8" width="15.5" style="20" customWidth="1"/>
    <col min="9" max="9" width="20.875" style="20" customWidth="1"/>
    <col min="10" max="10" width="12.5" style="20" customWidth="1"/>
    <col min="11" max="11" width="13.625" style="20" customWidth="1"/>
    <col min="12" max="12" width="13.125" style="20" customWidth="1"/>
    <col min="13" max="13" width="13.75" style="20" customWidth="1"/>
    <col min="14" max="14" width="10.625" style="20" customWidth="1"/>
    <col min="15" max="15" width="13.625" style="20" customWidth="1"/>
    <col min="16" max="16" width="17.125" style="20" customWidth="1"/>
    <col min="17" max="17" width="15.5" style="20"/>
    <col min="18" max="16384" width="9.75" style="20"/>
  </cols>
  <sheetData>
    <row r="1" spans="1:16" ht="20.25">
      <c r="A1" s="279" t="str">
        <f>+'（运营）采购订单'!B2&amp;"工厂送货汇总明细"</f>
        <v>东莞市石碣美致制衣厂工厂送货汇总明细</v>
      </c>
      <c r="B1" s="279"/>
      <c r="C1" s="279"/>
      <c r="D1" s="279"/>
      <c r="E1" s="280"/>
      <c r="F1" s="280"/>
      <c r="G1" s="280"/>
      <c r="H1" s="280"/>
      <c r="I1" s="280"/>
      <c r="J1" s="280"/>
      <c r="K1" s="280"/>
      <c r="L1" s="280"/>
      <c r="M1" s="280"/>
      <c r="N1" s="280"/>
      <c r="O1" s="280"/>
      <c r="P1" s="279"/>
    </row>
    <row r="2" spans="1:16" ht="31.15" customHeight="1">
      <c r="A2" s="25" t="s">
        <v>160</v>
      </c>
      <c r="B2" s="281" t="s">
        <v>161</v>
      </c>
      <c r="C2" s="282"/>
      <c r="D2" s="25" t="s">
        <v>162</v>
      </c>
      <c r="E2" s="281"/>
      <c r="F2" s="281"/>
      <c r="G2" s="281"/>
      <c r="H2" s="282"/>
      <c r="I2" s="25" t="s">
        <v>163</v>
      </c>
      <c r="J2" s="283" t="s">
        <v>317</v>
      </c>
      <c r="K2" s="284"/>
      <c r="L2" s="284"/>
      <c r="M2" s="284"/>
      <c r="N2" s="284"/>
      <c r="O2" s="25" t="s">
        <v>164</v>
      </c>
      <c r="P2" s="77">
        <v>45278</v>
      </c>
    </row>
    <row r="3" spans="1:16" ht="17.25">
      <c r="A3" s="70" t="s">
        <v>165</v>
      </c>
      <c r="B3" s="70" t="s">
        <v>19</v>
      </c>
      <c r="C3" s="70" t="s">
        <v>144</v>
      </c>
      <c r="D3" s="70" t="s">
        <v>145</v>
      </c>
      <c r="E3" s="13" t="s">
        <v>152</v>
      </c>
      <c r="F3" s="71" t="s">
        <v>147</v>
      </c>
      <c r="G3" s="72" t="s">
        <v>31</v>
      </c>
      <c r="H3" s="67" t="s">
        <v>66</v>
      </c>
      <c r="I3" s="71" t="s">
        <v>65</v>
      </c>
      <c r="J3" s="71" t="s">
        <v>146</v>
      </c>
      <c r="K3" s="71" t="s">
        <v>166</v>
      </c>
      <c r="L3" s="71" t="s">
        <v>167</v>
      </c>
      <c r="M3" s="71" t="s">
        <v>168</v>
      </c>
      <c r="N3" s="71" t="s">
        <v>169</v>
      </c>
      <c r="O3" s="78" t="s">
        <v>170</v>
      </c>
      <c r="P3" s="70" t="s">
        <v>148</v>
      </c>
    </row>
    <row r="4" spans="1:16" s="65" customFormat="1" ht="20.25">
      <c r="A4" s="73" t="str">
        <f ca="1">+IF(F4&gt;0,$P$2,"")</f>
        <v/>
      </c>
      <c r="B4" s="74" t="str">
        <f ca="1">IF(F4&gt;0,'（运营）采购订单'!B4,"")</f>
        <v/>
      </c>
      <c r="C4" s="75" t="str">
        <f ca="1">+'（运营）采购订单'!C4</f>
        <v/>
      </c>
      <c r="D4" s="75" t="str">
        <f ca="1">+'（运营）采购订单'!D4</f>
        <v/>
      </c>
      <c r="E4" s="75" t="str">
        <f ca="1">+'（运营）采购订单'!E4</f>
        <v/>
      </c>
      <c r="F4" s="75">
        <f ca="1">+'（运营）采购订单'!J4</f>
        <v>0</v>
      </c>
      <c r="G4" s="75" t="str">
        <f ca="1">+'（运营）采购订单'!F4</f>
        <v/>
      </c>
      <c r="H4" s="76" t="str">
        <f ca="1">+'（运营）采购订单'!G4</f>
        <v/>
      </c>
      <c r="I4" s="75" t="str">
        <f ca="1">+'（运营）采购订单'!H4</f>
        <v>纯白色1#</v>
      </c>
      <c r="J4" s="75" t="str">
        <f>+'（运营）采购订单'!I4</f>
        <v>XS</v>
      </c>
      <c r="K4" s="79"/>
      <c r="L4" s="79"/>
      <c r="M4" s="79"/>
      <c r="N4" s="80">
        <f>+SUM(K4:M4)</f>
        <v>0</v>
      </c>
      <c r="O4" s="81">
        <f ca="1">+F4-N4</f>
        <v>0</v>
      </c>
      <c r="P4" s="81" t="str">
        <f ca="1">+IF(O4&gt;0,"少交",IF(O4=0,"","多交"))</f>
        <v/>
      </c>
    </row>
    <row r="5" spans="1:16" s="65" customFormat="1" ht="26.1" customHeight="1">
      <c r="A5" s="73">
        <f t="shared" ref="A5:A30" ca="1" si="0">+IF(F5&gt;0,$P$2,"")</f>
        <v>45278</v>
      </c>
      <c r="B5" s="74" t="str">
        <f ca="1">IF(F5&gt;0,'（运营）采购订单'!B5,"")</f>
        <v>PO231201AN1014</v>
      </c>
      <c r="C5" s="75" t="str">
        <f ca="1">+'（运营）采购订单'!C5</f>
        <v>AN1014</v>
      </c>
      <c r="D5" s="75" t="str">
        <f ca="1">+'（运营）采购订单'!D5</f>
        <v>AN1014-White-S-CD-DE-NEW</v>
      </c>
      <c r="E5" s="75">
        <f>+'（运营）采购订单'!E5</f>
        <v>0</v>
      </c>
      <c r="F5" s="75">
        <f ca="1">+'（运营）采购订单'!J5</f>
        <v>13</v>
      </c>
      <c r="G5" s="75" t="str">
        <f ca="1">+'（运营）采购订单'!F5</f>
        <v>破卡纯色</v>
      </c>
      <c r="H5" s="76" t="str">
        <f ca="1">+'（运营）采购订单'!G5</f>
        <v>1#</v>
      </c>
      <c r="I5" s="75" t="str">
        <f ca="1">+'（运营）采购订单'!H5</f>
        <v>纯白色1#</v>
      </c>
      <c r="J5" s="75" t="str">
        <f>+'（运营）采购订单'!I5</f>
        <v>S</v>
      </c>
      <c r="K5" s="79">
        <v>13</v>
      </c>
      <c r="L5" s="79"/>
      <c r="M5" s="79"/>
      <c r="N5" s="80">
        <f t="shared" ref="N5:N36" si="1">+SUM(K5:M5)</f>
        <v>13</v>
      </c>
      <c r="O5" s="81">
        <f t="shared" ref="O5:O36" ca="1" si="2">+F5-N5</f>
        <v>0</v>
      </c>
      <c r="P5" s="81" t="str">
        <f t="shared" ref="P5:P36" ca="1" si="3">+IF(O5&gt;0,"少交",IF(O5=0,"","多交"))</f>
        <v/>
      </c>
    </row>
    <row r="6" spans="1:16" s="65" customFormat="1" ht="26.1" customHeight="1">
      <c r="A6" s="73">
        <f t="shared" ca="1" si="0"/>
        <v>45278</v>
      </c>
      <c r="B6" s="74" t="str">
        <f ca="1">IF(F6&gt;0,'（运营）采购订单'!B6,"")</f>
        <v>PO231201AN1014</v>
      </c>
      <c r="C6" s="75" t="str">
        <f ca="1">+'（运营）采购订单'!C6</f>
        <v>AN1014</v>
      </c>
      <c r="D6" s="75" t="str">
        <f ca="1">+'（运营）采购订单'!D6</f>
        <v>AN1014-White-M-CD-DE-NEW</v>
      </c>
      <c r="E6" s="75">
        <f>+'（运营）采购订单'!E6</f>
        <v>0</v>
      </c>
      <c r="F6" s="75">
        <f ca="1">+'（运营）采购订单'!J6</f>
        <v>25</v>
      </c>
      <c r="G6" s="75" t="str">
        <f ca="1">+'（运营）采购订单'!F6</f>
        <v>破卡纯色</v>
      </c>
      <c r="H6" s="76" t="str">
        <f ca="1">+'（运营）采购订单'!G6</f>
        <v>1#</v>
      </c>
      <c r="I6" s="75" t="str">
        <f ca="1">+'（运营）采购订单'!H6</f>
        <v>纯白色1#</v>
      </c>
      <c r="J6" s="75" t="str">
        <f>+'（运营）采购订单'!I6</f>
        <v>M</v>
      </c>
      <c r="K6" s="79">
        <v>25</v>
      </c>
      <c r="L6" s="79"/>
      <c r="M6" s="79"/>
      <c r="N6" s="80">
        <f t="shared" si="1"/>
        <v>25</v>
      </c>
      <c r="O6" s="81">
        <f t="shared" ca="1" si="2"/>
        <v>0</v>
      </c>
      <c r="P6" s="81" t="str">
        <f t="shared" ca="1" si="3"/>
        <v/>
      </c>
    </row>
    <row r="7" spans="1:16" s="65" customFormat="1" ht="26.1" customHeight="1">
      <c r="A7" s="73">
        <f t="shared" ca="1" si="0"/>
        <v>45278</v>
      </c>
      <c r="B7" s="74" t="str">
        <f ca="1">IF(F7&gt;0,'（运营）采购订单'!B7,"")</f>
        <v>PO231201AN1014</v>
      </c>
      <c r="C7" s="75" t="str">
        <f ca="1">+'（运营）采购订单'!C7</f>
        <v>AN1014</v>
      </c>
      <c r="D7" s="75" t="str">
        <f ca="1">+'（运营）采购订单'!D7</f>
        <v>AN1014-White-L-CD-DE-NEW</v>
      </c>
      <c r="E7" s="75">
        <f>+'（运营）采购订单'!E7</f>
        <v>0</v>
      </c>
      <c r="F7" s="75">
        <f ca="1">+'（运营）采购订单'!J7</f>
        <v>38</v>
      </c>
      <c r="G7" s="75" t="str">
        <f ca="1">+'（运营）采购订单'!F7</f>
        <v>破卡纯色</v>
      </c>
      <c r="H7" s="76" t="str">
        <f ca="1">+'（运营）采购订单'!G7</f>
        <v>1#</v>
      </c>
      <c r="I7" s="75" t="str">
        <f ca="1">+'（运营）采购订单'!H7</f>
        <v>纯白色1#</v>
      </c>
      <c r="J7" s="75" t="str">
        <f>+'（运营）采购订单'!I7</f>
        <v>L</v>
      </c>
      <c r="K7" s="79">
        <v>35</v>
      </c>
      <c r="L7" s="79"/>
      <c r="M7" s="79"/>
      <c r="N7" s="80">
        <f t="shared" si="1"/>
        <v>35</v>
      </c>
      <c r="O7" s="81">
        <f t="shared" ca="1" si="2"/>
        <v>3</v>
      </c>
      <c r="P7" s="81" t="str">
        <f t="shared" ca="1" si="3"/>
        <v>少交</v>
      </c>
    </row>
    <row r="8" spans="1:16" s="65" customFormat="1" ht="26.1" customHeight="1">
      <c r="A8" s="73">
        <f t="shared" ca="1" si="0"/>
        <v>45278</v>
      </c>
      <c r="B8" s="74" t="str">
        <f ca="1">IF(F8&gt;0,'（运营）采购订单'!B8,"")</f>
        <v>PO231201AN1014</v>
      </c>
      <c r="C8" s="75" t="str">
        <f ca="1">+'（运营）采购订单'!C8</f>
        <v>AN1014</v>
      </c>
      <c r="D8" s="75" t="str">
        <f ca="1">+'（运营）采购订单'!D8</f>
        <v>AN1014-White-XL-CD-DE-NEW</v>
      </c>
      <c r="E8" s="75">
        <f>+'（运营）采购订单'!E8</f>
        <v>0</v>
      </c>
      <c r="F8" s="75">
        <f ca="1">+'（运营）采购订单'!J8</f>
        <v>40</v>
      </c>
      <c r="G8" s="75" t="str">
        <f ca="1">+'（运营）采购订单'!F8</f>
        <v>破卡纯色</v>
      </c>
      <c r="H8" s="76" t="str">
        <f ca="1">+'（运营）采购订单'!G8</f>
        <v>1#</v>
      </c>
      <c r="I8" s="75" t="str">
        <f ca="1">+'（运营）采购订单'!H8</f>
        <v>纯白色1#</v>
      </c>
      <c r="J8" s="75" t="str">
        <f>+'（运营）采购订单'!I8</f>
        <v>XL</v>
      </c>
      <c r="K8" s="79">
        <v>36</v>
      </c>
      <c r="L8" s="79"/>
      <c r="M8" s="79"/>
      <c r="N8" s="80">
        <f t="shared" si="1"/>
        <v>36</v>
      </c>
      <c r="O8" s="81">
        <f t="shared" ca="1" si="2"/>
        <v>4</v>
      </c>
      <c r="P8" s="81" t="str">
        <f t="shared" ca="1" si="3"/>
        <v>少交</v>
      </c>
    </row>
    <row r="9" spans="1:16" s="65" customFormat="1" ht="26.1" customHeight="1">
      <c r="A9" s="73">
        <f t="shared" ca="1" si="0"/>
        <v>45278</v>
      </c>
      <c r="B9" s="74" t="str">
        <f ca="1">IF(F9&gt;0,'（运营）采购订单'!B9,"")</f>
        <v>PO231201AN1014</v>
      </c>
      <c r="C9" s="75" t="str">
        <f ca="1">+'（运营）采购订单'!C9</f>
        <v>AN1014</v>
      </c>
      <c r="D9" s="75" t="str">
        <f ca="1">+'（运营）采购订单'!D9</f>
        <v>AN1014-White-XXL-CD-DE-NEW</v>
      </c>
      <c r="E9" s="75">
        <f>+'（运营）采购订单'!E9</f>
        <v>0</v>
      </c>
      <c r="F9" s="75">
        <f ca="1">+'（运营）采购订单'!J9</f>
        <v>33</v>
      </c>
      <c r="G9" s="75" t="str">
        <f ca="1">+'（运营）采购订单'!F9</f>
        <v>破卡纯色</v>
      </c>
      <c r="H9" s="76" t="str">
        <f ca="1">+'（运营）采购订单'!G9</f>
        <v>1#</v>
      </c>
      <c r="I9" s="75" t="str">
        <f ca="1">+'（运营）采购订单'!H9</f>
        <v>纯白色1#</v>
      </c>
      <c r="J9" s="75" t="str">
        <f>+'（运营）采购订单'!I9</f>
        <v>2XL</v>
      </c>
      <c r="K9" s="79">
        <v>34</v>
      </c>
      <c r="L9" s="79"/>
      <c r="M9" s="79"/>
      <c r="N9" s="80">
        <f t="shared" si="1"/>
        <v>34</v>
      </c>
      <c r="O9" s="81">
        <f t="shared" ca="1" si="2"/>
        <v>-1</v>
      </c>
      <c r="P9" s="81" t="str">
        <f t="shared" ca="1" si="3"/>
        <v>多交</v>
      </c>
    </row>
    <row r="10" spans="1:16" s="65" customFormat="1" ht="26.1" hidden="1" customHeight="1">
      <c r="A10" s="73" t="str">
        <f t="shared" ca="1" si="0"/>
        <v/>
      </c>
      <c r="B10" s="74" t="str">
        <f ca="1">IF(F10&gt;0,'（运营）采购订单'!B10,"")</f>
        <v/>
      </c>
      <c r="C10" s="75" t="str">
        <f ca="1">+'（运营）采购订单'!C10</f>
        <v/>
      </c>
      <c r="D10" s="75" t="str">
        <f ca="1">+'（运营）采购订单'!D10</f>
        <v/>
      </c>
      <c r="E10" s="75">
        <f>+'（运营）采购订单'!E10</f>
        <v>0</v>
      </c>
      <c r="F10" s="75">
        <f ca="1">+'（运营）采购订单'!J10</f>
        <v>0</v>
      </c>
      <c r="G10" s="75" t="str">
        <f ca="1">+'（运营）采购订单'!F10</f>
        <v/>
      </c>
      <c r="H10" s="76" t="str">
        <f ca="1">+'（运营）采购订单'!G10</f>
        <v/>
      </c>
      <c r="I10" s="75" t="str">
        <f ca="1">+'（运营）采购订单'!H10</f>
        <v>纯白色1#</v>
      </c>
      <c r="J10" s="75" t="str">
        <f>+'（运营）采购订单'!I10</f>
        <v>3XL</v>
      </c>
      <c r="K10" s="79"/>
      <c r="L10" s="79"/>
      <c r="M10" s="79"/>
      <c r="N10" s="80">
        <f t="shared" si="1"/>
        <v>0</v>
      </c>
      <c r="O10" s="81">
        <f t="shared" ca="1" si="2"/>
        <v>0</v>
      </c>
      <c r="P10" s="81" t="str">
        <f t="shared" ca="1" si="3"/>
        <v/>
      </c>
    </row>
    <row r="11" spans="1:16" s="65" customFormat="1" ht="26.1" hidden="1" customHeight="1">
      <c r="A11" s="73" t="str">
        <f t="shared" ca="1" si="0"/>
        <v/>
      </c>
      <c r="B11" s="74" t="str">
        <f ca="1">IF(F11&gt;0,'（运营）采购订单'!B11,"")</f>
        <v/>
      </c>
      <c r="C11" s="75" t="str">
        <f ca="1">+'（运营）采购订单'!C11</f>
        <v/>
      </c>
      <c r="D11" s="75" t="str">
        <f ca="1">+'（运营）采购订单'!D11</f>
        <v/>
      </c>
      <c r="E11" s="75">
        <f>+'（运营）采购订单'!E11</f>
        <v>0</v>
      </c>
      <c r="F11" s="75">
        <f ca="1">+'（运营）采购订单'!J11</f>
        <v>0</v>
      </c>
      <c r="G11" s="75" t="str">
        <f ca="1">+'（运营）采购订单'!F11</f>
        <v/>
      </c>
      <c r="H11" s="76" t="str">
        <f ca="1">+'（运营）采购订单'!G11</f>
        <v/>
      </c>
      <c r="I11" s="75" t="str">
        <f ca="1">+'（运营）采购订单'!H11</f>
        <v>纯黑色48#</v>
      </c>
      <c r="J11" s="75" t="str">
        <f>+'（运营）采购订单'!I11</f>
        <v>XS</v>
      </c>
      <c r="K11" s="79"/>
      <c r="L11" s="79"/>
      <c r="M11" s="79"/>
      <c r="N11" s="80">
        <f t="shared" si="1"/>
        <v>0</v>
      </c>
      <c r="O11" s="81">
        <f t="shared" ca="1" si="2"/>
        <v>0</v>
      </c>
      <c r="P11" s="81" t="str">
        <f t="shared" ca="1" si="3"/>
        <v/>
      </c>
    </row>
    <row r="12" spans="1:16" s="65" customFormat="1" ht="26.1" customHeight="1">
      <c r="A12" s="73">
        <f t="shared" ca="1" si="0"/>
        <v>45278</v>
      </c>
      <c r="B12" s="74" t="str">
        <f ca="1">IF(F12&gt;0,'（运营）采购订单'!B12,"")</f>
        <v>PO231201AN1014</v>
      </c>
      <c r="C12" s="75" t="str">
        <f ca="1">+'（运营）采购订单'!C12</f>
        <v>AN1014</v>
      </c>
      <c r="D12" s="75" t="str">
        <f ca="1">+'（运营）采购订单'!D12</f>
        <v>AN1014-Black-S-CD-DE-NEW</v>
      </c>
      <c r="E12" s="75">
        <f>+'（运营）采购订单'!E12</f>
        <v>0</v>
      </c>
      <c r="F12" s="75">
        <f ca="1">+'（运营）采购订单'!J12</f>
        <v>8</v>
      </c>
      <c r="G12" s="75" t="str">
        <f ca="1">+'（运营）采购订单'!F12</f>
        <v>破卡纯色</v>
      </c>
      <c r="H12" s="76" t="str">
        <f ca="1">+'（运营）采购订单'!G12</f>
        <v>48#</v>
      </c>
      <c r="I12" s="75" t="str">
        <f ca="1">+'（运营）采购订单'!H12</f>
        <v>纯黑色48#</v>
      </c>
      <c r="J12" s="75" t="str">
        <f>+'（运营）采购订单'!I12</f>
        <v>S</v>
      </c>
      <c r="K12" s="79">
        <v>5</v>
      </c>
      <c r="L12" s="79"/>
      <c r="M12" s="79"/>
      <c r="N12" s="80">
        <f t="shared" si="1"/>
        <v>5</v>
      </c>
      <c r="O12" s="81">
        <f t="shared" ca="1" si="2"/>
        <v>3</v>
      </c>
      <c r="P12" s="81" t="str">
        <f t="shared" ca="1" si="3"/>
        <v>少交</v>
      </c>
    </row>
    <row r="13" spans="1:16" s="65" customFormat="1" ht="26.1" customHeight="1">
      <c r="A13" s="73">
        <f t="shared" ca="1" si="0"/>
        <v>45278</v>
      </c>
      <c r="B13" s="74" t="str">
        <f ca="1">IF(F13&gt;0,'（运营）采购订单'!B13,"")</f>
        <v>PO231201AN1014</v>
      </c>
      <c r="C13" s="75" t="str">
        <f ca="1">+'（运营）采购订单'!C13</f>
        <v>AN1014</v>
      </c>
      <c r="D13" s="75" t="str">
        <f ca="1">+'（运营）采购订单'!D13</f>
        <v>AN1014-Black-M-CD-DE-NEW</v>
      </c>
      <c r="E13" s="75">
        <f>+'（运营）采购订单'!E13</f>
        <v>0</v>
      </c>
      <c r="F13" s="75">
        <f ca="1">+'（运营）采购订单'!J13</f>
        <v>18</v>
      </c>
      <c r="G13" s="75" t="str">
        <f ca="1">+'（运营）采购订单'!F13</f>
        <v>破卡纯色</v>
      </c>
      <c r="H13" s="76" t="str">
        <f ca="1">+'（运营）采购订单'!G13</f>
        <v>48#</v>
      </c>
      <c r="I13" s="75" t="str">
        <f ca="1">+'（运营）采购订单'!H13</f>
        <v>纯黑色48#</v>
      </c>
      <c r="J13" s="75" t="str">
        <f>+'（运营）采购订单'!I13</f>
        <v>M</v>
      </c>
      <c r="K13" s="79">
        <v>18</v>
      </c>
      <c r="L13" s="79"/>
      <c r="M13" s="79"/>
      <c r="N13" s="80">
        <f t="shared" si="1"/>
        <v>18</v>
      </c>
      <c r="O13" s="81">
        <f t="shared" ca="1" si="2"/>
        <v>0</v>
      </c>
      <c r="P13" s="81" t="str">
        <f t="shared" ca="1" si="3"/>
        <v/>
      </c>
    </row>
    <row r="14" spans="1:16" s="65" customFormat="1" ht="26.1" customHeight="1">
      <c r="A14" s="73">
        <f t="shared" ca="1" si="0"/>
        <v>45278</v>
      </c>
      <c r="B14" s="74" t="str">
        <f ca="1">IF(F14&gt;0,'（运营）采购订单'!B14,"")</f>
        <v>PO231201AN1014</v>
      </c>
      <c r="C14" s="75" t="str">
        <f ca="1">+'（运营）采购订单'!C14</f>
        <v>AN1014</v>
      </c>
      <c r="D14" s="75" t="str">
        <f ca="1">+'（运营）采购订单'!D14</f>
        <v>AN1014-Black-L-CD-DE-NEW</v>
      </c>
      <c r="E14" s="75">
        <f>+'（运营）采购订单'!E14</f>
        <v>0</v>
      </c>
      <c r="F14" s="75">
        <f ca="1">+'（运营）采购订单'!J14</f>
        <v>25</v>
      </c>
      <c r="G14" s="75" t="str">
        <f ca="1">+'（运营）采购订单'!F14</f>
        <v>破卡纯色</v>
      </c>
      <c r="H14" s="76" t="str">
        <f ca="1">+'（运营）采购订单'!G14</f>
        <v>48#</v>
      </c>
      <c r="I14" s="75" t="str">
        <f ca="1">+'（运营）采购订单'!H14</f>
        <v>纯黑色48#</v>
      </c>
      <c r="J14" s="75" t="str">
        <f>+'（运营）采购订单'!I14</f>
        <v>L</v>
      </c>
      <c r="K14" s="79">
        <v>26</v>
      </c>
      <c r="L14" s="79"/>
      <c r="M14" s="79"/>
      <c r="N14" s="80">
        <f t="shared" si="1"/>
        <v>26</v>
      </c>
      <c r="O14" s="81">
        <f t="shared" ca="1" si="2"/>
        <v>-1</v>
      </c>
      <c r="P14" s="81" t="str">
        <f t="shared" ca="1" si="3"/>
        <v>多交</v>
      </c>
    </row>
    <row r="15" spans="1:16" s="65" customFormat="1" ht="26.1" customHeight="1">
      <c r="A15" s="73">
        <f t="shared" ca="1" si="0"/>
        <v>45278</v>
      </c>
      <c r="B15" s="74" t="str">
        <f ca="1">IF(F15&gt;0,'（运营）采购订单'!B15,"")</f>
        <v>PO231201AN1014</v>
      </c>
      <c r="C15" s="75" t="str">
        <f ca="1">+'（运营）采购订单'!C15</f>
        <v>AN1014</v>
      </c>
      <c r="D15" s="75" t="str">
        <f ca="1">+'（运营）采购订单'!D15</f>
        <v>AN1014-Black-XL-CD-DE-NEW</v>
      </c>
      <c r="E15" s="75">
        <f>+'（运营）采购订单'!E15</f>
        <v>0</v>
      </c>
      <c r="F15" s="75">
        <f ca="1">+'（运营）采购订单'!J15</f>
        <v>25</v>
      </c>
      <c r="G15" s="75" t="str">
        <f ca="1">+'（运营）采购订单'!F15</f>
        <v>破卡纯色</v>
      </c>
      <c r="H15" s="76" t="str">
        <f ca="1">+'（运营）采购订单'!G15</f>
        <v>48#</v>
      </c>
      <c r="I15" s="75" t="str">
        <f ca="1">+'（运营）采购订单'!H15</f>
        <v>纯黑色48#</v>
      </c>
      <c r="J15" s="75" t="str">
        <f>+'（运营）采购订单'!I15</f>
        <v>XL</v>
      </c>
      <c r="K15" s="79">
        <v>26</v>
      </c>
      <c r="L15" s="79"/>
      <c r="M15" s="79"/>
      <c r="N15" s="80">
        <f t="shared" si="1"/>
        <v>26</v>
      </c>
      <c r="O15" s="81">
        <f t="shared" ca="1" si="2"/>
        <v>-1</v>
      </c>
      <c r="P15" s="81" t="str">
        <f t="shared" ca="1" si="3"/>
        <v>多交</v>
      </c>
    </row>
    <row r="16" spans="1:16" s="65" customFormat="1" ht="26.1" customHeight="1">
      <c r="A16" s="73">
        <f t="shared" ca="1" si="0"/>
        <v>45278</v>
      </c>
      <c r="B16" s="74" t="str">
        <f ca="1">IF(F16&gt;0,'（运营）采购订单'!B16,"")</f>
        <v>PO231201AN1014</v>
      </c>
      <c r="C16" s="75" t="str">
        <f ca="1">+'（运营）采购订单'!C16</f>
        <v>AN1014</v>
      </c>
      <c r="D16" s="75" t="str">
        <f ca="1">+'（运营）采购订单'!D16</f>
        <v>AN1014-Black-XXL-CD-DE-NEW</v>
      </c>
      <c r="E16" s="75">
        <f>+'（运营）采购订单'!E16</f>
        <v>0</v>
      </c>
      <c r="F16" s="75">
        <f ca="1">+'（运营）采购订单'!J16</f>
        <v>20</v>
      </c>
      <c r="G16" s="75" t="str">
        <f ca="1">+'（运营）采购订单'!F16</f>
        <v>破卡纯色</v>
      </c>
      <c r="H16" s="76" t="str">
        <f ca="1">+'（运营）采购订单'!G16</f>
        <v>48#</v>
      </c>
      <c r="I16" s="75" t="str">
        <f ca="1">+'（运营）采购订单'!H16</f>
        <v>纯黑色48#</v>
      </c>
      <c r="J16" s="75" t="str">
        <f>+'（运营）采购订单'!I16</f>
        <v>2XL</v>
      </c>
      <c r="K16" s="79">
        <v>20</v>
      </c>
      <c r="L16" s="79"/>
      <c r="M16" s="79"/>
      <c r="N16" s="80">
        <f t="shared" si="1"/>
        <v>20</v>
      </c>
      <c r="O16" s="81">
        <f t="shared" ca="1" si="2"/>
        <v>0</v>
      </c>
      <c r="P16" s="81" t="str">
        <f t="shared" ca="1" si="3"/>
        <v/>
      </c>
    </row>
    <row r="17" spans="1:16" s="65" customFormat="1" ht="26.1" hidden="1" customHeight="1">
      <c r="A17" s="73" t="str">
        <f t="shared" ca="1" si="0"/>
        <v/>
      </c>
      <c r="B17" s="74" t="str">
        <f ca="1">IF(F17&gt;0,'（运营）采购订单'!B17,"")</f>
        <v/>
      </c>
      <c r="C17" s="75" t="str">
        <f ca="1">+'（运营）采购订单'!C17</f>
        <v/>
      </c>
      <c r="D17" s="75" t="str">
        <f ca="1">+'（运营）采购订单'!D17</f>
        <v/>
      </c>
      <c r="E17" s="75">
        <f>+'（运营）采购订单'!E17</f>
        <v>0</v>
      </c>
      <c r="F17" s="75">
        <f ca="1">+'（运营）采购订单'!J17</f>
        <v>0</v>
      </c>
      <c r="G17" s="75" t="str">
        <f ca="1">+'（运营）采购订单'!F17</f>
        <v/>
      </c>
      <c r="H17" s="76" t="str">
        <f ca="1">+'（运营）采购订单'!G17</f>
        <v/>
      </c>
      <c r="I17" s="75" t="str">
        <f ca="1">+'（运营）采购订单'!H17</f>
        <v>纯黑色48#</v>
      </c>
      <c r="J17" s="75" t="str">
        <f>+'（运营）采购订单'!I17</f>
        <v>3XL</v>
      </c>
      <c r="K17" s="79"/>
      <c r="L17" s="79"/>
      <c r="M17" s="79"/>
      <c r="N17" s="80">
        <f t="shared" si="1"/>
        <v>0</v>
      </c>
      <c r="O17" s="81">
        <f t="shared" ca="1" si="2"/>
        <v>0</v>
      </c>
      <c r="P17" s="81" t="str">
        <f t="shared" ca="1" si="3"/>
        <v/>
      </c>
    </row>
    <row r="18" spans="1:16" s="65" customFormat="1" ht="26.1" hidden="1" customHeight="1">
      <c r="A18" s="73" t="str">
        <f t="shared" ca="1" si="0"/>
        <v/>
      </c>
      <c r="B18" s="74" t="str">
        <f ca="1">IF(F18&gt;0,'（运营）采购订单'!B18,"")</f>
        <v/>
      </c>
      <c r="C18" s="75" t="str">
        <f ca="1">+'（运营）采购订单'!C18</f>
        <v/>
      </c>
      <c r="D18" s="75" t="str">
        <f ca="1">+'（运营）采购订单'!D18</f>
        <v/>
      </c>
      <c r="E18" s="75">
        <f>+'（运营）采购订单'!E18</f>
        <v>0</v>
      </c>
      <c r="F18" s="75">
        <f ca="1">+'（运营）采购订单'!J18</f>
        <v>0</v>
      </c>
      <c r="G18" s="75" t="str">
        <f ca="1">+'（运营）采购订单'!F18</f>
        <v/>
      </c>
      <c r="H18" s="76" t="str">
        <f ca="1">+'（运营）采购订单'!G18</f>
        <v/>
      </c>
      <c r="I18" s="75" t="str">
        <f ca="1">+'（运营）采购订单'!H18</f>
        <v>粉色2#</v>
      </c>
      <c r="J18" s="75" t="str">
        <f>+'（运营）采购订单'!I18</f>
        <v>XS</v>
      </c>
      <c r="K18" s="79"/>
      <c r="L18" s="79"/>
      <c r="M18" s="79"/>
      <c r="N18" s="80">
        <f t="shared" si="1"/>
        <v>0</v>
      </c>
      <c r="O18" s="81">
        <f t="shared" ca="1" si="2"/>
        <v>0</v>
      </c>
      <c r="P18" s="81" t="str">
        <f t="shared" ca="1" si="3"/>
        <v/>
      </c>
    </row>
    <row r="19" spans="1:16" s="65" customFormat="1" ht="26.1" customHeight="1">
      <c r="A19" s="73">
        <f t="shared" ca="1" si="0"/>
        <v>45278</v>
      </c>
      <c r="B19" s="74" t="str">
        <f ca="1">IF(F19&gt;0,'（运营）采购订单'!B19,"")</f>
        <v>PO231201AN1014</v>
      </c>
      <c r="C19" s="75" t="str">
        <f ca="1">+'（运营）采购订单'!C19</f>
        <v>AN1014</v>
      </c>
      <c r="D19" s="75" t="str">
        <f ca="1">+'（运营）采购订单'!D19</f>
        <v>AN1014-Pink-S-CD-DE-NEW</v>
      </c>
      <c r="E19" s="75">
        <f>+'（运营）采购订单'!E19</f>
        <v>0</v>
      </c>
      <c r="F19" s="75">
        <f ca="1">+'（运营）采购订单'!J19</f>
        <v>5</v>
      </c>
      <c r="G19" s="75" t="str">
        <f ca="1">+'（运营）采购订单'!F19</f>
        <v>破卡纯色</v>
      </c>
      <c r="H19" s="76" t="str">
        <f ca="1">+'（运营）采购订单'!G19</f>
        <v>165#</v>
      </c>
      <c r="I19" s="75" t="str">
        <f ca="1">+'（运营）采购订单'!H19</f>
        <v>粉色2#</v>
      </c>
      <c r="J19" s="75" t="str">
        <f>+'（运营）采购订单'!I19</f>
        <v>S</v>
      </c>
      <c r="K19" s="79">
        <v>5</v>
      </c>
      <c r="L19" s="79"/>
      <c r="M19" s="79"/>
      <c r="N19" s="80">
        <f t="shared" si="1"/>
        <v>5</v>
      </c>
      <c r="O19" s="81">
        <f t="shared" ca="1" si="2"/>
        <v>0</v>
      </c>
      <c r="P19" s="81" t="str">
        <f t="shared" ca="1" si="3"/>
        <v/>
      </c>
    </row>
    <row r="20" spans="1:16" s="65" customFormat="1" ht="26.1" customHeight="1">
      <c r="A20" s="73">
        <f t="shared" ca="1" si="0"/>
        <v>45278</v>
      </c>
      <c r="B20" s="74" t="str">
        <f ca="1">IF(F20&gt;0,'（运营）采购订单'!B20,"")</f>
        <v>PO231201AN1014</v>
      </c>
      <c r="C20" s="75" t="str">
        <f ca="1">+'（运营）采购订单'!C20</f>
        <v>AN1014</v>
      </c>
      <c r="D20" s="75" t="str">
        <f ca="1">+'（运营）采购订单'!D20</f>
        <v>AN1014-Pink-M-CD-DE-NEW</v>
      </c>
      <c r="E20" s="75">
        <f>+'（运营）采购订单'!E20</f>
        <v>0</v>
      </c>
      <c r="F20" s="75">
        <f ca="1">+'（运营）采购订单'!J20</f>
        <v>15</v>
      </c>
      <c r="G20" s="75" t="str">
        <f ca="1">+'（运营）采购订单'!F20</f>
        <v>破卡纯色</v>
      </c>
      <c r="H20" s="76" t="str">
        <f ca="1">+'（运营）采购订单'!G20</f>
        <v>165#</v>
      </c>
      <c r="I20" s="75" t="str">
        <f ca="1">+'（运营）采购订单'!H20</f>
        <v>粉色2#</v>
      </c>
      <c r="J20" s="75" t="str">
        <f>+'（运营）采购订单'!I20</f>
        <v>M</v>
      </c>
      <c r="K20" s="79">
        <v>16</v>
      </c>
      <c r="L20" s="79"/>
      <c r="M20" s="79"/>
      <c r="N20" s="80">
        <f t="shared" si="1"/>
        <v>16</v>
      </c>
      <c r="O20" s="81">
        <f t="shared" ca="1" si="2"/>
        <v>-1</v>
      </c>
      <c r="P20" s="81" t="str">
        <f t="shared" ca="1" si="3"/>
        <v>多交</v>
      </c>
    </row>
    <row r="21" spans="1:16" s="65" customFormat="1" ht="26.1" customHeight="1">
      <c r="A21" s="73">
        <f t="shared" ca="1" si="0"/>
        <v>45278</v>
      </c>
      <c r="B21" s="74" t="str">
        <f ca="1">IF(F21&gt;0,'（运营）采购订单'!B21,"")</f>
        <v>PO231201AN1014</v>
      </c>
      <c r="C21" s="75" t="str">
        <f ca="1">+'（运营）采购订单'!C21</f>
        <v>AN1014</v>
      </c>
      <c r="D21" s="75" t="str">
        <f ca="1">+'（运营）采购订单'!D21</f>
        <v>AN1014-Pink-L-CD-DE-NEW</v>
      </c>
      <c r="E21" s="75">
        <f>+'（运营）采购订单'!E21</f>
        <v>0</v>
      </c>
      <c r="F21" s="75">
        <f ca="1">+'（运营）采购订单'!J21</f>
        <v>20</v>
      </c>
      <c r="G21" s="75" t="str">
        <f ca="1">+'（运营）采购订单'!F21</f>
        <v>破卡纯色</v>
      </c>
      <c r="H21" s="76" t="str">
        <f ca="1">+'（运营）采购订单'!G21</f>
        <v>165#</v>
      </c>
      <c r="I21" s="75" t="str">
        <f ca="1">+'（运营）采购订单'!H21</f>
        <v>粉色2#</v>
      </c>
      <c r="J21" s="75" t="str">
        <f>+'（运营）采购订单'!I21</f>
        <v>L</v>
      </c>
      <c r="K21" s="79">
        <v>21</v>
      </c>
      <c r="L21" s="79"/>
      <c r="M21" s="79"/>
      <c r="N21" s="80">
        <f t="shared" si="1"/>
        <v>21</v>
      </c>
      <c r="O21" s="81">
        <f t="shared" ca="1" si="2"/>
        <v>-1</v>
      </c>
      <c r="P21" s="81" t="str">
        <f t="shared" ca="1" si="3"/>
        <v>多交</v>
      </c>
    </row>
    <row r="22" spans="1:16" s="65" customFormat="1" ht="26.1" customHeight="1">
      <c r="A22" s="73">
        <f t="shared" ca="1" si="0"/>
        <v>45278</v>
      </c>
      <c r="B22" s="74" t="str">
        <f ca="1">IF(F22&gt;0,'（运营）采购订单'!B22,"")</f>
        <v>PO231201AN1014</v>
      </c>
      <c r="C22" s="75" t="str">
        <f ca="1">+'（运营）采购订单'!C22</f>
        <v>AN1014</v>
      </c>
      <c r="D22" s="75" t="str">
        <f ca="1">+'（运营）采购订单'!D22</f>
        <v>AN1014-Pink-XL-CD-DE-NEW</v>
      </c>
      <c r="E22" s="75">
        <f>+'（运营）采购订单'!E22</f>
        <v>0</v>
      </c>
      <c r="F22" s="75">
        <f ca="1">+'（运营）采购订单'!J22</f>
        <v>23</v>
      </c>
      <c r="G22" s="75" t="str">
        <f ca="1">+'（运营）采购订单'!F22</f>
        <v>破卡纯色</v>
      </c>
      <c r="H22" s="76" t="str">
        <f ca="1">+'（运营）采购订单'!G22</f>
        <v>165#</v>
      </c>
      <c r="I22" s="75" t="str">
        <f ca="1">+'（运营）采购订单'!H22</f>
        <v>粉色2#</v>
      </c>
      <c r="J22" s="75" t="str">
        <f>+'（运营）采购订单'!I22</f>
        <v>XL</v>
      </c>
      <c r="K22" s="79">
        <v>24</v>
      </c>
      <c r="L22" s="79"/>
      <c r="M22" s="79"/>
      <c r="N22" s="80">
        <f t="shared" si="1"/>
        <v>24</v>
      </c>
      <c r="O22" s="81">
        <f t="shared" ca="1" si="2"/>
        <v>-1</v>
      </c>
      <c r="P22" s="81" t="str">
        <f t="shared" ca="1" si="3"/>
        <v>多交</v>
      </c>
    </row>
    <row r="23" spans="1:16" s="65" customFormat="1" ht="26.1" customHeight="1">
      <c r="A23" s="73">
        <f t="shared" ca="1" si="0"/>
        <v>45278</v>
      </c>
      <c r="B23" s="74" t="str">
        <f ca="1">IF(F23&gt;0,'（运营）采购订单'!B23,"")</f>
        <v>PO231201AN1014</v>
      </c>
      <c r="C23" s="75" t="str">
        <f ca="1">+'（运营）采购订单'!C23</f>
        <v>AN1014</v>
      </c>
      <c r="D23" s="75" t="str">
        <f ca="1">+'（运营）采购订单'!D23</f>
        <v>AN1014-Pink-XXL-CD-DE-NEW</v>
      </c>
      <c r="E23" s="75">
        <f>+'（运营）采购订单'!E23</f>
        <v>0</v>
      </c>
      <c r="F23" s="75">
        <f ca="1">+'（运营）采购订单'!J23</f>
        <v>18</v>
      </c>
      <c r="G23" s="75" t="str">
        <f ca="1">+'（运营）采购订单'!F23</f>
        <v>破卡纯色</v>
      </c>
      <c r="H23" s="76" t="str">
        <f ca="1">+'（运营）采购订单'!G23</f>
        <v>165#</v>
      </c>
      <c r="I23" s="75" t="str">
        <f ca="1">+'（运营）采购订单'!H23</f>
        <v>粉色2#</v>
      </c>
      <c r="J23" s="75" t="str">
        <f>+'（运营）采购订单'!I23</f>
        <v>2XL</v>
      </c>
      <c r="K23" s="79">
        <v>20</v>
      </c>
      <c r="L23" s="79"/>
      <c r="M23" s="79"/>
      <c r="N23" s="80">
        <f t="shared" si="1"/>
        <v>20</v>
      </c>
      <c r="O23" s="81">
        <f t="shared" ca="1" si="2"/>
        <v>-2</v>
      </c>
      <c r="P23" s="81" t="str">
        <f t="shared" ca="1" si="3"/>
        <v>多交</v>
      </c>
    </row>
    <row r="24" spans="1:16" s="65" customFormat="1" ht="26.1" hidden="1" customHeight="1">
      <c r="A24" s="73" t="str">
        <f t="shared" ca="1" si="0"/>
        <v/>
      </c>
      <c r="B24" s="74" t="str">
        <f ca="1">IF(F24&gt;0,'（运营）采购订单'!B24,"")</f>
        <v/>
      </c>
      <c r="C24" s="75" t="str">
        <f ca="1">+'（运营）采购订单'!C24</f>
        <v/>
      </c>
      <c r="D24" s="75" t="str">
        <f ca="1">+'（运营）采购订单'!D24</f>
        <v/>
      </c>
      <c r="E24" s="75">
        <f>+'（运营）采购订单'!E24</f>
        <v>0</v>
      </c>
      <c r="F24" s="75">
        <f ca="1">+'（运营）采购订单'!J24</f>
        <v>0</v>
      </c>
      <c r="G24" s="75" t="str">
        <f ca="1">+'（运营）采购订单'!F24</f>
        <v/>
      </c>
      <c r="H24" s="76" t="str">
        <f ca="1">+'（运营）采购订单'!G24</f>
        <v/>
      </c>
      <c r="I24" s="75" t="str">
        <f ca="1">+'（运营）采购订单'!H24</f>
        <v>粉色2#</v>
      </c>
      <c r="J24" s="75" t="str">
        <f>+'（运营）采购订单'!I24</f>
        <v>3XL</v>
      </c>
      <c r="K24" s="79"/>
      <c r="L24" s="79"/>
      <c r="M24" s="79"/>
      <c r="N24" s="80">
        <f t="shared" si="1"/>
        <v>0</v>
      </c>
      <c r="O24" s="81">
        <f t="shared" ca="1" si="2"/>
        <v>0</v>
      </c>
      <c r="P24" s="81" t="str">
        <f t="shared" ca="1" si="3"/>
        <v/>
      </c>
    </row>
    <row r="25" spans="1:16" s="65" customFormat="1" ht="26.1" hidden="1" customHeight="1">
      <c r="A25" s="73" t="str">
        <f t="shared" ca="1" si="0"/>
        <v/>
      </c>
      <c r="B25" s="74" t="str">
        <f ca="1">IF(F25&gt;0,'（运营）采购订单'!B25,"")</f>
        <v/>
      </c>
      <c r="C25" s="75" t="str">
        <f ca="1">+'（运营）采购订单'!C25</f>
        <v/>
      </c>
      <c r="D25" s="75" t="str">
        <f ca="1">+'（运营）采购订单'!D25</f>
        <v/>
      </c>
      <c r="E25" s="75">
        <f>+'（运营）采购订单'!E25</f>
        <v>0</v>
      </c>
      <c r="F25" s="75">
        <f ca="1">+'（运营）采购订单'!J25</f>
        <v>0</v>
      </c>
      <c r="G25" s="75" t="str">
        <f ca="1">+'（运营）采购订单'!F25</f>
        <v/>
      </c>
      <c r="H25" s="76" t="str">
        <f ca="1">+'（运营）采购订单'!G25</f>
        <v/>
      </c>
      <c r="I25" s="75" t="str">
        <f ca="1">+'（运营）采购订单'!H25</f>
        <v>橙红点PH0008#</v>
      </c>
      <c r="J25" s="75" t="str">
        <f>+'（运营）采购订单'!I25</f>
        <v>XS</v>
      </c>
      <c r="K25" s="79"/>
      <c r="L25" s="79"/>
      <c r="M25" s="79"/>
      <c r="N25" s="80">
        <f t="shared" si="1"/>
        <v>0</v>
      </c>
      <c r="O25" s="81">
        <f t="shared" ca="1" si="2"/>
        <v>0</v>
      </c>
      <c r="P25" s="81" t="str">
        <f t="shared" ca="1" si="3"/>
        <v/>
      </c>
    </row>
    <row r="26" spans="1:16" s="65" customFormat="1" ht="26.1" customHeight="1">
      <c r="A26" s="73">
        <f t="shared" ca="1" si="0"/>
        <v>45278</v>
      </c>
      <c r="B26" s="74" t="str">
        <f ca="1">IF(F26&gt;0,'（运营）采购订单'!B26,"")</f>
        <v>PO231201AN1014</v>
      </c>
      <c r="C26" s="75" t="str">
        <f ca="1">+'（运营）采购订单'!C26</f>
        <v>AN1014</v>
      </c>
      <c r="D26" s="75" t="str">
        <f ca="1">+'（运营）采购订单'!D26</f>
        <v>AN1014-F Floral red-S-CD-DE-NEW</v>
      </c>
      <c r="E26" s="75">
        <f>+'（运营）采购订单'!E26</f>
        <v>0</v>
      </c>
      <c r="F26" s="75">
        <f ca="1">+'（运营）采购订单'!J26</f>
        <v>5</v>
      </c>
      <c r="G26" s="75" t="str">
        <f ca="1">+'（运营）采购订单'!F26</f>
        <v>破卡印花</v>
      </c>
      <c r="H26" s="76" t="str">
        <f ca="1">+'（运营）采购订单'!G26</f>
        <v>PH0008#</v>
      </c>
      <c r="I26" s="75" t="str">
        <f ca="1">+'（运营）采购订单'!H26</f>
        <v>橙红点PH0008#</v>
      </c>
      <c r="J26" s="75" t="str">
        <f>+'（运营）采购订单'!I26</f>
        <v>S</v>
      </c>
      <c r="K26" s="79">
        <v>5</v>
      </c>
      <c r="L26" s="79"/>
      <c r="M26" s="79"/>
      <c r="N26" s="80">
        <f t="shared" si="1"/>
        <v>5</v>
      </c>
      <c r="O26" s="81">
        <f t="shared" ca="1" si="2"/>
        <v>0</v>
      </c>
      <c r="P26" s="81" t="str">
        <f t="shared" ca="1" si="3"/>
        <v/>
      </c>
    </row>
    <row r="27" spans="1:16" s="65" customFormat="1" ht="26.1" customHeight="1">
      <c r="A27" s="73">
        <f t="shared" ca="1" si="0"/>
        <v>45278</v>
      </c>
      <c r="B27" s="74" t="str">
        <f ca="1">IF(F27&gt;0,'（运营）采购订单'!B27,"")</f>
        <v>PO231201AN1014</v>
      </c>
      <c r="C27" s="75" t="str">
        <f ca="1">+'（运营）采购订单'!C27</f>
        <v>AN1014</v>
      </c>
      <c r="D27" s="75" t="str">
        <f ca="1">+'（运营）采购订单'!D27</f>
        <v>AN1014-F Floral red-M-CD-DE-NEW</v>
      </c>
      <c r="E27" s="75">
        <f>+'（运营）采购订单'!E27</f>
        <v>0</v>
      </c>
      <c r="F27" s="75">
        <f ca="1">+'（运营）采购订单'!J27</f>
        <v>13</v>
      </c>
      <c r="G27" s="75" t="str">
        <f ca="1">+'（运营）采购订单'!F27</f>
        <v>破卡印花</v>
      </c>
      <c r="H27" s="76" t="str">
        <f ca="1">+'（运营）采购订单'!G27</f>
        <v>PH0008#</v>
      </c>
      <c r="I27" s="75" t="str">
        <f ca="1">+'（运营）采购订单'!H27</f>
        <v>橙红点PH0008#</v>
      </c>
      <c r="J27" s="75" t="str">
        <f>+'（运营）采购订单'!I27</f>
        <v>M</v>
      </c>
      <c r="K27" s="79">
        <v>14</v>
      </c>
      <c r="L27" s="79"/>
      <c r="M27" s="79"/>
      <c r="N27" s="80">
        <f t="shared" si="1"/>
        <v>14</v>
      </c>
      <c r="O27" s="81">
        <f t="shared" ca="1" si="2"/>
        <v>-1</v>
      </c>
      <c r="P27" s="81" t="str">
        <f t="shared" ca="1" si="3"/>
        <v>多交</v>
      </c>
    </row>
    <row r="28" spans="1:16" s="65" customFormat="1" ht="26.1" customHeight="1">
      <c r="A28" s="73">
        <f t="shared" ca="1" si="0"/>
        <v>45278</v>
      </c>
      <c r="B28" s="74" t="str">
        <f ca="1">IF(F28&gt;0,'（运营）采购订单'!B28,"")</f>
        <v>PO231201AN1014</v>
      </c>
      <c r="C28" s="75" t="str">
        <f ca="1">+'（运营）采购订单'!C28</f>
        <v>AN1014</v>
      </c>
      <c r="D28" s="75" t="str">
        <f ca="1">+'（运营）采购订单'!D28</f>
        <v>AN1014-F Floral red-L-CD-DE-NEW</v>
      </c>
      <c r="E28" s="75">
        <f>+'（运营）采购订单'!E28</f>
        <v>0</v>
      </c>
      <c r="F28" s="75">
        <f ca="1">+'（运营）采购订单'!J28</f>
        <v>20</v>
      </c>
      <c r="G28" s="75" t="str">
        <f ca="1">+'（运营）采购订单'!F28</f>
        <v>破卡印花</v>
      </c>
      <c r="H28" s="76" t="str">
        <f ca="1">+'（运营）采购订单'!G28</f>
        <v>PH0008#</v>
      </c>
      <c r="I28" s="75" t="str">
        <f ca="1">+'（运营）采购订单'!H28</f>
        <v>橙红点PH0008#</v>
      </c>
      <c r="J28" s="75" t="str">
        <f>+'（运营）采购订单'!I28</f>
        <v>L</v>
      </c>
      <c r="K28" s="79">
        <v>20</v>
      </c>
      <c r="L28" s="79"/>
      <c r="M28" s="79"/>
      <c r="N28" s="80">
        <f t="shared" si="1"/>
        <v>20</v>
      </c>
      <c r="O28" s="81">
        <f t="shared" ca="1" si="2"/>
        <v>0</v>
      </c>
      <c r="P28" s="81" t="str">
        <f t="shared" ca="1" si="3"/>
        <v/>
      </c>
    </row>
    <row r="29" spans="1:16" s="65" customFormat="1" ht="26.1" customHeight="1">
      <c r="A29" s="73">
        <f t="shared" ca="1" si="0"/>
        <v>45278</v>
      </c>
      <c r="B29" s="74" t="str">
        <f ca="1">IF(F29&gt;0,'（运营）采购订单'!B29,"")</f>
        <v>PO231201AN1014</v>
      </c>
      <c r="C29" s="75" t="str">
        <f ca="1">+'（运营）采购订单'!C29</f>
        <v>AN1014</v>
      </c>
      <c r="D29" s="75" t="str">
        <f ca="1">+'（运营）采购订单'!D29</f>
        <v>AN1014-F Floral red-XL-CD-DE-NEW</v>
      </c>
      <c r="E29" s="75">
        <f>+'（运营）采购订单'!E29</f>
        <v>0</v>
      </c>
      <c r="F29" s="75">
        <f ca="1">+'（运营）采购订单'!J29</f>
        <v>23</v>
      </c>
      <c r="G29" s="75" t="str">
        <f ca="1">+'（运营）采购订单'!F29</f>
        <v>破卡印花</v>
      </c>
      <c r="H29" s="76" t="str">
        <f ca="1">+'（运营）采购订单'!G29</f>
        <v>PH0008#</v>
      </c>
      <c r="I29" s="75" t="str">
        <f ca="1">+'（运营）采购订单'!H29</f>
        <v>橙红点PH0008#</v>
      </c>
      <c r="J29" s="75" t="str">
        <f>+'（运营）采购订单'!I29</f>
        <v>XL</v>
      </c>
      <c r="K29" s="79">
        <v>20</v>
      </c>
      <c r="L29" s="79"/>
      <c r="M29" s="79"/>
      <c r="N29" s="80">
        <f t="shared" si="1"/>
        <v>20</v>
      </c>
      <c r="O29" s="81">
        <f t="shared" ca="1" si="2"/>
        <v>3</v>
      </c>
      <c r="P29" s="81" t="str">
        <f t="shared" ca="1" si="3"/>
        <v>少交</v>
      </c>
    </row>
    <row r="30" spans="1:16" s="65" customFormat="1" ht="26.1" customHeight="1">
      <c r="A30" s="73">
        <f t="shared" ca="1" si="0"/>
        <v>45278</v>
      </c>
      <c r="B30" s="74" t="str">
        <f ca="1">IF(F30&gt;0,'（运营）采购订单'!B30,"")</f>
        <v>PO231201AN1014</v>
      </c>
      <c r="C30" s="75" t="str">
        <f ca="1">+'（运营）采购订单'!C30</f>
        <v>AN1014</v>
      </c>
      <c r="D30" s="75" t="str">
        <f ca="1">+'（运营）采购订单'!D30</f>
        <v>AN1014-F Floral red-XXL-CD-DE-NEW</v>
      </c>
      <c r="E30" s="75">
        <f>+'（运营）采购订单'!E30</f>
        <v>0</v>
      </c>
      <c r="F30" s="75">
        <f ca="1">+'（运营）采购订单'!J30</f>
        <v>18</v>
      </c>
      <c r="G30" s="75" t="str">
        <f ca="1">+'（运营）采购订单'!F30</f>
        <v>破卡印花</v>
      </c>
      <c r="H30" s="76" t="str">
        <f ca="1">+'（运营）采购订单'!G30</f>
        <v>PH0008#</v>
      </c>
      <c r="I30" s="75" t="str">
        <f ca="1">+'（运营）采购订单'!H30</f>
        <v>橙红点PH0008#</v>
      </c>
      <c r="J30" s="75" t="str">
        <f>+'（运营）采购订单'!I30</f>
        <v>2XL</v>
      </c>
      <c r="K30" s="79">
        <v>18</v>
      </c>
      <c r="L30" s="79"/>
      <c r="M30" s="79"/>
      <c r="N30" s="80">
        <f t="shared" si="1"/>
        <v>18</v>
      </c>
      <c r="O30" s="81">
        <f t="shared" ca="1" si="2"/>
        <v>0</v>
      </c>
      <c r="P30" s="81" t="str">
        <f t="shared" ca="1" si="3"/>
        <v/>
      </c>
    </row>
    <row r="31" spans="1:16" s="65" customFormat="1" ht="20.25">
      <c r="A31" s="73" t="str">
        <f t="shared" ref="A31:A62" ca="1" si="4">+IF(F31&gt;0,$P$2,"")</f>
        <v/>
      </c>
      <c r="B31" s="74" t="str">
        <f ca="1">IF(F31&gt;0,'（运营）采购订单'!B31,"")</f>
        <v/>
      </c>
      <c r="C31" s="75" t="str">
        <f ca="1">+'（运营）采购订单'!C31</f>
        <v/>
      </c>
      <c r="D31" s="75" t="str">
        <f ca="1">+'（运营）采购订单'!D31</f>
        <v/>
      </c>
      <c r="E31" s="75">
        <f>+'（运营）采购订单'!E31</f>
        <v>0</v>
      </c>
      <c r="F31" s="75">
        <f ca="1">+'（运营）采购订单'!J31</f>
        <v>0</v>
      </c>
      <c r="G31" s="75" t="str">
        <f ca="1">+'（运营）采购订单'!F31</f>
        <v/>
      </c>
      <c r="H31" s="76" t="str">
        <f ca="1">+'（运营）采购订单'!G31</f>
        <v/>
      </c>
      <c r="I31" s="75" t="str">
        <f ca="1">+'（运营）采购订单'!H31</f>
        <v>橙红点PH0008#</v>
      </c>
      <c r="J31" s="75" t="str">
        <f>+'（运营）采购订单'!I31</f>
        <v>3XL</v>
      </c>
      <c r="K31" s="79"/>
      <c r="L31" s="79"/>
      <c r="M31" s="79"/>
      <c r="N31" s="80">
        <f t="shared" si="1"/>
        <v>0</v>
      </c>
      <c r="O31" s="81">
        <f t="shared" ca="1" si="2"/>
        <v>0</v>
      </c>
      <c r="P31" s="81" t="str">
        <f t="shared" ca="1" si="3"/>
        <v/>
      </c>
    </row>
    <row r="32" spans="1:16" s="65" customFormat="1" ht="20.25">
      <c r="A32" s="73" t="str">
        <f t="shared" ca="1" si="4"/>
        <v/>
      </c>
      <c r="B32" s="74" t="str">
        <f ca="1">IF(F32&gt;0,'（运营）采购订单'!B32,"")</f>
        <v/>
      </c>
      <c r="C32" s="75" t="str">
        <f ca="1">+'（运营）采购订单'!C32</f>
        <v/>
      </c>
      <c r="D32" s="75" t="str">
        <f ca="1">+'（运营）采购订单'!D32</f>
        <v/>
      </c>
      <c r="E32" s="75">
        <f>+'（运营）采购订单'!E32</f>
        <v>0</v>
      </c>
      <c r="F32" s="75">
        <f ca="1">+'（运营）采购订单'!J32</f>
        <v>0</v>
      </c>
      <c r="G32" s="75" t="str">
        <f ca="1">+'（运营）采购订单'!F32</f>
        <v/>
      </c>
      <c r="H32" s="76" t="str">
        <f ca="1">+'（运营）采购订单'!G32</f>
        <v/>
      </c>
      <c r="I32" s="75" t="str">
        <f ca="1">+'（运营）采购订单'!H32</f>
        <v>皇家蓝17#</v>
      </c>
      <c r="J32" s="75" t="str">
        <f>+'（运营）采购订单'!I32</f>
        <v>XS</v>
      </c>
      <c r="K32" s="79"/>
      <c r="L32" s="79"/>
      <c r="M32" s="79"/>
      <c r="N32" s="80">
        <f t="shared" si="1"/>
        <v>0</v>
      </c>
      <c r="O32" s="81">
        <f t="shared" ca="1" si="2"/>
        <v>0</v>
      </c>
      <c r="P32" s="81" t="str">
        <f t="shared" ca="1" si="3"/>
        <v/>
      </c>
    </row>
    <row r="33" spans="1:16" s="65" customFormat="1" ht="26.1" customHeight="1">
      <c r="A33" s="73">
        <f t="shared" ca="1" si="4"/>
        <v>45278</v>
      </c>
      <c r="B33" s="74" t="str">
        <f ca="1">IF(F33&gt;0,'（运营）采购订单'!B33,"")</f>
        <v>PO231201AN1014</v>
      </c>
      <c r="C33" s="75" t="str">
        <f ca="1">+'（运营）采购订单'!C33</f>
        <v>AN1014</v>
      </c>
      <c r="D33" s="75" t="str">
        <f ca="1">+'（运营）采购订单'!D33</f>
        <v>AN1014-Royal blue-S-CD-DE-NEW</v>
      </c>
      <c r="E33" s="75">
        <f>+'（运营）采购订单'!E33</f>
        <v>0</v>
      </c>
      <c r="F33" s="75">
        <f ca="1">+'（运营）采购订单'!J33</f>
        <v>5</v>
      </c>
      <c r="G33" s="75" t="str">
        <f ca="1">+'（运营）采购订单'!F33</f>
        <v>破卡纯色</v>
      </c>
      <c r="H33" s="76" t="str">
        <f ca="1">+'（运营）采购订单'!G33</f>
        <v>17#</v>
      </c>
      <c r="I33" s="75" t="str">
        <f ca="1">+'（运营）采购订单'!H33</f>
        <v>皇家蓝17#</v>
      </c>
      <c r="J33" s="75" t="str">
        <f>+'（运营）采购订单'!I33</f>
        <v>S</v>
      </c>
      <c r="K33" s="79">
        <v>6</v>
      </c>
      <c r="L33" s="79"/>
      <c r="M33" s="79"/>
      <c r="N33" s="80">
        <f t="shared" si="1"/>
        <v>6</v>
      </c>
      <c r="O33" s="81">
        <f t="shared" ca="1" si="2"/>
        <v>-1</v>
      </c>
      <c r="P33" s="81" t="str">
        <f t="shared" ca="1" si="3"/>
        <v>多交</v>
      </c>
    </row>
    <row r="34" spans="1:16" s="65" customFormat="1" ht="26.1" customHeight="1">
      <c r="A34" s="73">
        <f t="shared" ca="1" si="4"/>
        <v>45278</v>
      </c>
      <c r="B34" s="74" t="str">
        <f ca="1">IF(F34&gt;0,'（运营）采购订单'!B34,"")</f>
        <v>PO231201AN1014</v>
      </c>
      <c r="C34" s="75" t="str">
        <f ca="1">+'（运营）采购订单'!C34</f>
        <v>AN1014</v>
      </c>
      <c r="D34" s="75" t="str">
        <f ca="1">+'（运营）采购订单'!D34</f>
        <v>AN1014-Royal blue-M-CD-DE-NEW</v>
      </c>
      <c r="E34" s="75">
        <f>+'（运营）采购订单'!E34</f>
        <v>0</v>
      </c>
      <c r="F34" s="75">
        <f ca="1">+'（运营）采购订单'!J34</f>
        <v>13</v>
      </c>
      <c r="G34" s="75" t="str">
        <f ca="1">+'（运营）采购订单'!F34</f>
        <v>破卡纯色</v>
      </c>
      <c r="H34" s="76" t="str">
        <f ca="1">+'（运营）采购订单'!G34</f>
        <v>17#</v>
      </c>
      <c r="I34" s="75" t="str">
        <f ca="1">+'（运营）采购订单'!H34</f>
        <v>皇家蓝17#</v>
      </c>
      <c r="J34" s="75" t="str">
        <f>+'（运营）采购订单'!I34</f>
        <v>M</v>
      </c>
      <c r="K34" s="79">
        <v>18</v>
      </c>
      <c r="L34" s="79"/>
      <c r="M34" s="79"/>
      <c r="N34" s="80">
        <f t="shared" si="1"/>
        <v>18</v>
      </c>
      <c r="O34" s="81">
        <f t="shared" ca="1" si="2"/>
        <v>-5</v>
      </c>
      <c r="P34" s="81" t="str">
        <f t="shared" ca="1" si="3"/>
        <v>多交</v>
      </c>
    </row>
    <row r="35" spans="1:16" s="65" customFormat="1" ht="26.1" customHeight="1">
      <c r="A35" s="73">
        <f t="shared" ca="1" si="4"/>
        <v>45278</v>
      </c>
      <c r="B35" s="74" t="str">
        <f ca="1">IF(F35&gt;0,'（运营）采购订单'!B35,"")</f>
        <v>PO231201AN1014</v>
      </c>
      <c r="C35" s="75" t="str">
        <f ca="1">+'（运营）采购订单'!C35</f>
        <v>AN1014</v>
      </c>
      <c r="D35" s="75" t="str">
        <f ca="1">+'（运营）采购订单'!D35</f>
        <v>AN1014-Royal blue-L-CD-DE-NEW</v>
      </c>
      <c r="E35" s="75">
        <f>+'（运营）采购订单'!E35</f>
        <v>0</v>
      </c>
      <c r="F35" s="75">
        <f ca="1">+'（运营）采购订单'!J35</f>
        <v>20</v>
      </c>
      <c r="G35" s="75" t="str">
        <f ca="1">+'（运营）采购订单'!F35</f>
        <v>破卡纯色</v>
      </c>
      <c r="H35" s="76" t="str">
        <f ca="1">+'（运营）采购订单'!G35</f>
        <v>17#</v>
      </c>
      <c r="I35" s="75" t="str">
        <f ca="1">+'（运营）采购订单'!H35</f>
        <v>皇家蓝17#</v>
      </c>
      <c r="J35" s="75" t="str">
        <f>+'（运营）采购订单'!I35</f>
        <v>L</v>
      </c>
      <c r="K35" s="79">
        <v>24</v>
      </c>
      <c r="L35" s="79"/>
      <c r="M35" s="79"/>
      <c r="N35" s="80">
        <f t="shared" si="1"/>
        <v>24</v>
      </c>
      <c r="O35" s="81">
        <f t="shared" ca="1" si="2"/>
        <v>-4</v>
      </c>
      <c r="P35" s="81" t="str">
        <f t="shared" ca="1" si="3"/>
        <v>多交</v>
      </c>
    </row>
    <row r="36" spans="1:16" s="65" customFormat="1" ht="26.1" customHeight="1">
      <c r="A36" s="73">
        <f t="shared" ca="1" si="4"/>
        <v>45278</v>
      </c>
      <c r="B36" s="74" t="str">
        <f ca="1">IF(F36&gt;0,'（运营）采购订单'!B36,"")</f>
        <v>PO231201AN1014</v>
      </c>
      <c r="C36" s="75" t="str">
        <f ca="1">+'（运营）采购订单'!C36</f>
        <v>AN1014</v>
      </c>
      <c r="D36" s="75" t="str">
        <f ca="1">+'（运营）采购订单'!D36</f>
        <v>AN1014-Royal blue-XL-CD-DE-NEW</v>
      </c>
      <c r="E36" s="75">
        <f>+'（运营）采购订单'!E36</f>
        <v>0</v>
      </c>
      <c r="F36" s="75">
        <f ca="1">+'（运营）采购订单'!J36</f>
        <v>20</v>
      </c>
      <c r="G36" s="75" t="str">
        <f ca="1">+'（运营）采购订单'!F36</f>
        <v>破卡纯色</v>
      </c>
      <c r="H36" s="76" t="str">
        <f ca="1">+'（运营）采购订单'!G36</f>
        <v>17#</v>
      </c>
      <c r="I36" s="75" t="str">
        <f ca="1">+'（运营）采购订单'!H36</f>
        <v>皇家蓝17#</v>
      </c>
      <c r="J36" s="75" t="str">
        <f>+'（运营）采购订单'!I36</f>
        <v>XL</v>
      </c>
      <c r="K36" s="79">
        <v>24</v>
      </c>
      <c r="L36" s="79"/>
      <c r="M36" s="79"/>
      <c r="N36" s="80">
        <f t="shared" si="1"/>
        <v>24</v>
      </c>
      <c r="O36" s="81">
        <f t="shared" ca="1" si="2"/>
        <v>-4</v>
      </c>
      <c r="P36" s="81" t="str">
        <f t="shared" ca="1" si="3"/>
        <v>多交</v>
      </c>
    </row>
    <row r="37" spans="1:16" s="65" customFormat="1" ht="26.1" customHeight="1">
      <c r="A37" s="73">
        <f t="shared" ca="1" si="4"/>
        <v>45278</v>
      </c>
      <c r="B37" s="74" t="str">
        <f ca="1">IF(F37&gt;0,'（运营）采购订单'!B37,"")</f>
        <v>PO231201AN1014</v>
      </c>
      <c r="C37" s="75" t="str">
        <f ca="1">+'（运营）采购订单'!C37</f>
        <v>AN1014</v>
      </c>
      <c r="D37" s="75" t="str">
        <f ca="1">+'（运营）采购订单'!D37</f>
        <v>AN1014-Royal blue-XXL-CD-DE-NEW</v>
      </c>
      <c r="E37" s="75">
        <f>+'（运营）采购订单'!E37</f>
        <v>0</v>
      </c>
      <c r="F37" s="75">
        <f ca="1">+'（运营）采购订单'!J37</f>
        <v>15</v>
      </c>
      <c r="G37" s="75" t="str">
        <f ca="1">+'（运营）采购订单'!F37</f>
        <v>破卡纯色</v>
      </c>
      <c r="H37" s="76" t="str">
        <f ca="1">+'（运营）采购订单'!G37</f>
        <v>17#</v>
      </c>
      <c r="I37" s="75" t="str">
        <f ca="1">+'（运营）采购订单'!H37</f>
        <v>皇家蓝17#</v>
      </c>
      <c r="J37" s="75" t="str">
        <f>+'（运营）采购订单'!I37</f>
        <v>2XL</v>
      </c>
      <c r="K37" s="79">
        <v>20</v>
      </c>
      <c r="L37" s="79"/>
      <c r="M37" s="79"/>
      <c r="N37" s="80">
        <f t="shared" ref="N37:N68" si="5">+SUM(K37:M37)</f>
        <v>20</v>
      </c>
      <c r="O37" s="81">
        <f t="shared" ref="O37:O68" ca="1" si="6">+F37-N37</f>
        <v>-5</v>
      </c>
      <c r="P37" s="81" t="str">
        <f t="shared" ref="P37:P68" ca="1" si="7">+IF(O37&gt;0,"少交",IF(O37=0,"","多交"))</f>
        <v>多交</v>
      </c>
    </row>
    <row r="38" spans="1:16" s="65" customFormat="1" ht="26.1" hidden="1" customHeight="1">
      <c r="A38" s="73" t="str">
        <f t="shared" ca="1" si="4"/>
        <v/>
      </c>
      <c r="B38" s="74" t="str">
        <f ca="1">IF(F38&gt;0,'（运营）采购订单'!B38,"")</f>
        <v/>
      </c>
      <c r="C38" s="75" t="str">
        <f ca="1">+'（运营）采购订单'!C38</f>
        <v/>
      </c>
      <c r="D38" s="75" t="str">
        <f ca="1">+'（运营）采购订单'!D38</f>
        <v/>
      </c>
      <c r="E38" s="75">
        <f>+'（运营）采购订单'!E38</f>
        <v>0</v>
      </c>
      <c r="F38" s="75">
        <f ca="1">+'（运营）采购订单'!J38</f>
        <v>0</v>
      </c>
      <c r="G38" s="75" t="str">
        <f ca="1">+'（运营）采购订单'!F38</f>
        <v/>
      </c>
      <c r="H38" s="76" t="str">
        <f ca="1">+'（运营）采购订单'!G38</f>
        <v/>
      </c>
      <c r="I38" s="75" t="str">
        <f ca="1">+'（运营）采购订单'!H38</f>
        <v>皇家蓝17#</v>
      </c>
      <c r="J38" s="75" t="str">
        <f>+'（运营）采购订单'!I38</f>
        <v>3XL</v>
      </c>
      <c r="K38" s="79"/>
      <c r="L38" s="79"/>
      <c r="M38" s="79"/>
      <c r="N38" s="80">
        <f t="shared" si="5"/>
        <v>0</v>
      </c>
      <c r="O38" s="81">
        <f t="shared" ca="1" si="6"/>
        <v>0</v>
      </c>
      <c r="P38" s="81" t="str">
        <f t="shared" ca="1" si="7"/>
        <v/>
      </c>
    </row>
    <row r="39" spans="1:16" s="65" customFormat="1" ht="26.1" hidden="1" customHeight="1">
      <c r="A39" s="73" t="str">
        <f t="shared" ca="1" si="4"/>
        <v/>
      </c>
      <c r="B39" s="74" t="str">
        <f ca="1">IF(F39&gt;0,'（运营）采购订单'!B39,"")</f>
        <v/>
      </c>
      <c r="C39" s="75" t="str">
        <f ca="1">+'（运营）采购订单'!C39</f>
        <v/>
      </c>
      <c r="D39" s="75" t="str">
        <f ca="1">+'（运营）采购订单'!D39</f>
        <v/>
      </c>
      <c r="E39" s="75">
        <f>+'（运营）采购订单'!E39</f>
        <v>0</v>
      </c>
      <c r="F39" s="75">
        <f ca="1">+'（运营）采购订单'!J39</f>
        <v>0</v>
      </c>
      <c r="G39" s="75" t="str">
        <f ca="1">+'（运营）采购订单'!F39</f>
        <v/>
      </c>
      <c r="H39" s="76" t="str">
        <f ca="1">+'（运营）采购订单'!G39</f>
        <v/>
      </c>
      <c r="I39" s="75" t="str">
        <f ca="1">+'（运营）采购订单'!H39</f>
        <v>深蓝色47#</v>
      </c>
      <c r="J39" s="75" t="str">
        <f>+'（运营）采购订单'!I39</f>
        <v>XS</v>
      </c>
      <c r="K39" s="79"/>
      <c r="L39" s="79"/>
      <c r="M39" s="79"/>
      <c r="N39" s="80">
        <f t="shared" si="5"/>
        <v>0</v>
      </c>
      <c r="O39" s="81">
        <f t="shared" ca="1" si="6"/>
        <v>0</v>
      </c>
      <c r="P39" s="81" t="str">
        <f t="shared" ca="1" si="7"/>
        <v/>
      </c>
    </row>
    <row r="40" spans="1:16" s="65" customFormat="1" ht="26.1" customHeight="1">
      <c r="A40" s="73">
        <f t="shared" ca="1" si="4"/>
        <v>45278</v>
      </c>
      <c r="B40" s="74" t="str">
        <f ca="1">IF(F40&gt;0,'（运营）采购订单'!B40,"")</f>
        <v>PO231201AN1014</v>
      </c>
      <c r="C40" s="75" t="str">
        <f ca="1">+'（运营）采购订单'!C40</f>
        <v>AN1014</v>
      </c>
      <c r="D40" s="75" t="str">
        <f ca="1">+'（运营）采购订单'!D40</f>
        <v>AN1014-Navy blue-S-CD-DE-NEW</v>
      </c>
      <c r="E40" s="75">
        <f>+'（运营）采购订单'!E40</f>
        <v>0</v>
      </c>
      <c r="F40" s="75">
        <f ca="1">+'（运营）采购订单'!J40</f>
        <v>5</v>
      </c>
      <c r="G40" s="75" t="str">
        <f ca="1">+'（运营）采购订单'!F40</f>
        <v>破卡纯色</v>
      </c>
      <c r="H40" s="76" t="str">
        <f ca="1">+'（运营）采购订单'!G40</f>
        <v>47#</v>
      </c>
      <c r="I40" s="75" t="str">
        <f ca="1">+'（运营）采购订单'!H40</f>
        <v>深蓝色47#</v>
      </c>
      <c r="J40" s="75" t="str">
        <f>+'（运营）采购订单'!I40</f>
        <v>S</v>
      </c>
      <c r="K40" s="79">
        <v>5</v>
      </c>
      <c r="L40" s="79"/>
      <c r="M40" s="79"/>
      <c r="N40" s="80">
        <f t="shared" si="5"/>
        <v>5</v>
      </c>
      <c r="O40" s="81">
        <f t="shared" ca="1" si="6"/>
        <v>0</v>
      </c>
      <c r="P40" s="81" t="str">
        <f t="shared" ca="1" si="7"/>
        <v/>
      </c>
    </row>
    <row r="41" spans="1:16" s="65" customFormat="1" ht="26.1" customHeight="1">
      <c r="A41" s="73">
        <f t="shared" ca="1" si="4"/>
        <v>45278</v>
      </c>
      <c r="B41" s="74" t="str">
        <f ca="1">IF(F41&gt;0,'（运营）采购订单'!B41,"")</f>
        <v>PO231201AN1014</v>
      </c>
      <c r="C41" s="75" t="str">
        <f ca="1">+'（运营）采购订单'!C41</f>
        <v>AN1014</v>
      </c>
      <c r="D41" s="75" t="str">
        <f ca="1">+'（运营）采购订单'!D41</f>
        <v>AN1014-Navy blue-M-CD-DE-NEW</v>
      </c>
      <c r="E41" s="75">
        <f>+'（运营）采购订单'!E41</f>
        <v>0</v>
      </c>
      <c r="F41" s="75">
        <f ca="1">+'（运营）采购订单'!J41</f>
        <v>13</v>
      </c>
      <c r="G41" s="75" t="str">
        <f ca="1">+'（运营）采购订单'!F41</f>
        <v>破卡纯色</v>
      </c>
      <c r="H41" s="76" t="str">
        <f ca="1">+'（运营）采购订单'!G41</f>
        <v>47#</v>
      </c>
      <c r="I41" s="75" t="str">
        <f ca="1">+'（运营）采购订单'!H41</f>
        <v>深蓝色47#</v>
      </c>
      <c r="J41" s="75" t="str">
        <f>+'（运营）采购订单'!I41</f>
        <v>M</v>
      </c>
      <c r="K41" s="79">
        <v>12</v>
      </c>
      <c r="L41" s="79"/>
      <c r="M41" s="79"/>
      <c r="N41" s="80">
        <f t="shared" si="5"/>
        <v>12</v>
      </c>
      <c r="O41" s="81">
        <f t="shared" ca="1" si="6"/>
        <v>1</v>
      </c>
      <c r="P41" s="81" t="str">
        <f t="shared" ca="1" si="7"/>
        <v>少交</v>
      </c>
    </row>
    <row r="42" spans="1:16" s="65" customFormat="1" ht="26.1" customHeight="1">
      <c r="A42" s="73">
        <f t="shared" ca="1" si="4"/>
        <v>45278</v>
      </c>
      <c r="B42" s="74" t="str">
        <f ca="1">IF(F42&gt;0,'（运营）采购订单'!B42,"")</f>
        <v>PO231201AN1014</v>
      </c>
      <c r="C42" s="75" t="str">
        <f ca="1">+'（运营）采购订单'!C42</f>
        <v>AN1014</v>
      </c>
      <c r="D42" s="75" t="str">
        <f ca="1">+'（运营）采购订单'!D42</f>
        <v>AN1014-Navy blue-L-CD-DE-NEW</v>
      </c>
      <c r="E42" s="75">
        <f>+'（运营）采购订单'!E42</f>
        <v>0</v>
      </c>
      <c r="F42" s="75">
        <f ca="1">+'（运营）采购订单'!J42</f>
        <v>18</v>
      </c>
      <c r="G42" s="75" t="str">
        <f ca="1">+'（运营）采购订单'!F42</f>
        <v>破卡纯色</v>
      </c>
      <c r="H42" s="76" t="str">
        <f ca="1">+'（运营）采购订单'!G42</f>
        <v>47#</v>
      </c>
      <c r="I42" s="75" t="str">
        <f ca="1">+'（运营）采购订单'!H42</f>
        <v>深蓝色47#</v>
      </c>
      <c r="J42" s="75" t="str">
        <f>+'（运营）采购订单'!I42</f>
        <v>L</v>
      </c>
      <c r="K42" s="79">
        <v>12</v>
      </c>
      <c r="L42" s="79"/>
      <c r="M42" s="79"/>
      <c r="N42" s="80">
        <f t="shared" si="5"/>
        <v>12</v>
      </c>
      <c r="O42" s="81">
        <f t="shared" ca="1" si="6"/>
        <v>6</v>
      </c>
      <c r="P42" s="81" t="str">
        <f t="shared" ca="1" si="7"/>
        <v>少交</v>
      </c>
    </row>
    <row r="43" spans="1:16" s="65" customFormat="1" ht="26.1" customHeight="1">
      <c r="A43" s="73">
        <f t="shared" ca="1" si="4"/>
        <v>45278</v>
      </c>
      <c r="B43" s="74" t="str">
        <f ca="1">IF(F43&gt;0,'（运营）采购订单'!B43,"")</f>
        <v>PO231201AN1014</v>
      </c>
      <c r="C43" s="75" t="str">
        <f ca="1">+'（运营）采购订单'!C43</f>
        <v>AN1014</v>
      </c>
      <c r="D43" s="75" t="str">
        <f ca="1">+'（运营）采购订单'!D43</f>
        <v>AN1014-Navy blue-XL-CD-DE-NEW</v>
      </c>
      <c r="E43" s="75">
        <f>+'（运营）采购订单'!E43</f>
        <v>0</v>
      </c>
      <c r="F43" s="75">
        <f ca="1">+'（运营）采购订单'!J43</f>
        <v>18</v>
      </c>
      <c r="G43" s="75" t="str">
        <f ca="1">+'（运营）采购订单'!F43</f>
        <v>破卡纯色</v>
      </c>
      <c r="H43" s="76" t="str">
        <f ca="1">+'（运营）采购订单'!G43</f>
        <v>47#</v>
      </c>
      <c r="I43" s="75" t="str">
        <f ca="1">+'（运营）采购订单'!H43</f>
        <v>深蓝色47#</v>
      </c>
      <c r="J43" s="75" t="str">
        <f>+'（运营）采购订单'!I43</f>
        <v>XL</v>
      </c>
      <c r="K43" s="79">
        <v>14</v>
      </c>
      <c r="L43" s="79"/>
      <c r="M43" s="79"/>
      <c r="N43" s="80">
        <f t="shared" si="5"/>
        <v>14</v>
      </c>
      <c r="O43" s="81">
        <f t="shared" ca="1" si="6"/>
        <v>4</v>
      </c>
      <c r="P43" s="81" t="str">
        <f t="shared" ca="1" si="7"/>
        <v>少交</v>
      </c>
    </row>
    <row r="44" spans="1:16" s="65" customFormat="1" ht="26.1" customHeight="1">
      <c r="A44" s="73">
        <f t="shared" ca="1" si="4"/>
        <v>45278</v>
      </c>
      <c r="B44" s="74" t="str">
        <f ca="1">IF(F44&gt;0,'（运营）采购订单'!B44,"")</f>
        <v>PO231201AN1014</v>
      </c>
      <c r="C44" s="75" t="str">
        <f ca="1">+'（运营）采购订单'!C44</f>
        <v>AN1014</v>
      </c>
      <c r="D44" s="75" t="str">
        <f ca="1">+'（运营）采购订单'!D44</f>
        <v>AN1014-Navy blue-XXL-CD-DE-NEW</v>
      </c>
      <c r="E44" s="75">
        <f>+'（运营）采购订单'!E44</f>
        <v>0</v>
      </c>
      <c r="F44" s="75">
        <f ca="1">+'（运营）采购订单'!J44</f>
        <v>15</v>
      </c>
      <c r="G44" s="75" t="str">
        <f ca="1">+'（运营）采购订单'!F44</f>
        <v>破卡纯色</v>
      </c>
      <c r="H44" s="76" t="str">
        <f ca="1">+'（运营）采购订单'!G44</f>
        <v>47#</v>
      </c>
      <c r="I44" s="75" t="str">
        <f ca="1">+'（运营）采购订单'!H44</f>
        <v>深蓝色47#</v>
      </c>
      <c r="J44" s="75" t="str">
        <f>+'（运营）采购订单'!I44</f>
        <v>2XL</v>
      </c>
      <c r="K44" s="79">
        <v>12</v>
      </c>
      <c r="L44" s="79"/>
      <c r="M44" s="79"/>
      <c r="N44" s="80">
        <f t="shared" si="5"/>
        <v>12</v>
      </c>
      <c r="O44" s="81">
        <f t="shared" ca="1" si="6"/>
        <v>3</v>
      </c>
      <c r="P44" s="81" t="str">
        <f t="shared" ca="1" si="7"/>
        <v>少交</v>
      </c>
    </row>
    <row r="45" spans="1:16" s="65" customFormat="1" ht="26.1" hidden="1" customHeight="1">
      <c r="A45" s="73" t="str">
        <f t="shared" ca="1" si="4"/>
        <v/>
      </c>
      <c r="B45" s="74" t="str">
        <f ca="1">IF(F45&gt;0,'（运营）采购订单'!B45,"")</f>
        <v/>
      </c>
      <c r="C45" s="75" t="str">
        <f ca="1">+'（运营）采购订单'!C45</f>
        <v/>
      </c>
      <c r="D45" s="75" t="str">
        <f ca="1">+'（运营）采购订单'!D45</f>
        <v/>
      </c>
      <c r="E45" s="75">
        <f>+'（运营）采购订单'!E45</f>
        <v>0</v>
      </c>
      <c r="F45" s="75">
        <f ca="1">+'（运营）采购订单'!J45</f>
        <v>0</v>
      </c>
      <c r="G45" s="75" t="str">
        <f ca="1">+'（运营）采购订单'!F45</f>
        <v/>
      </c>
      <c r="H45" s="76" t="str">
        <f ca="1">+'（运营）采购订单'!G45</f>
        <v/>
      </c>
      <c r="I45" s="75" t="str">
        <f ca="1">+'（运营）采购订单'!H45</f>
        <v>深蓝色47#</v>
      </c>
      <c r="J45" s="75" t="str">
        <f>+'（运营）采购订单'!I45</f>
        <v>3XL</v>
      </c>
      <c r="K45" s="79"/>
      <c r="L45" s="79"/>
      <c r="M45" s="79"/>
      <c r="N45" s="80">
        <f t="shared" si="5"/>
        <v>0</v>
      </c>
      <c r="O45" s="81">
        <f t="shared" ca="1" si="6"/>
        <v>0</v>
      </c>
      <c r="P45" s="81" t="str">
        <f t="shared" ca="1" si="7"/>
        <v/>
      </c>
    </row>
    <row r="46" spans="1:16" s="65" customFormat="1" ht="26.1" hidden="1" customHeight="1">
      <c r="A46" s="73" t="str">
        <f t="shared" ca="1" si="4"/>
        <v/>
      </c>
      <c r="B46" s="74" t="str">
        <f ca="1">IF(F46&gt;0,'（运营）采购订单'!B46,"")</f>
        <v/>
      </c>
      <c r="C46" s="75" t="str">
        <f ca="1">+'（运营）采购订单'!C46</f>
        <v/>
      </c>
      <c r="D46" s="75" t="str">
        <f ca="1">+'（运营）采购订单'!D46</f>
        <v/>
      </c>
      <c r="E46" s="75">
        <f>+'（运营）采购订单'!E46</f>
        <v>0</v>
      </c>
      <c r="F46" s="75">
        <f ca="1">+'（运营）采购订单'!J46</f>
        <v>0</v>
      </c>
      <c r="G46" s="75" t="str">
        <f ca="1">+'（运营）采购订单'!F46</f>
        <v/>
      </c>
      <c r="H46" s="76" t="str">
        <f ca="1">+'（运营）采购订单'!G46</f>
        <v/>
      </c>
      <c r="I46" s="75" t="str">
        <f ca="1">+'（运营）采购订单'!H46</f>
        <v>黑波点PH0002#</v>
      </c>
      <c r="J46" s="75" t="str">
        <f>+'（运营）采购订单'!I46</f>
        <v>XS</v>
      </c>
      <c r="K46" s="79"/>
      <c r="L46" s="79"/>
      <c r="M46" s="79"/>
      <c r="N46" s="80">
        <f t="shared" si="5"/>
        <v>0</v>
      </c>
      <c r="O46" s="81">
        <f t="shared" ca="1" si="6"/>
        <v>0</v>
      </c>
      <c r="P46" s="81" t="str">
        <f t="shared" ca="1" si="7"/>
        <v/>
      </c>
    </row>
    <row r="47" spans="1:16" s="65" customFormat="1" ht="26.1" customHeight="1">
      <c r="A47" s="73">
        <f t="shared" ca="1" si="4"/>
        <v>45278</v>
      </c>
      <c r="B47" s="74" t="str">
        <f ca="1">IF(F47&gt;0,'（运营）采购订单'!B47,"")</f>
        <v>PO231201AN1014</v>
      </c>
      <c r="C47" s="75" t="str">
        <f ca="1">+'（运营）采购订单'!C47</f>
        <v>AN1014</v>
      </c>
      <c r="D47" s="75" t="str">
        <f ca="1">+'（运营）采购订单'!D47</f>
        <v>AN1014-F Black Dot-S-CD-DE-NEW</v>
      </c>
      <c r="E47" s="75">
        <f>+'（运营）采购订单'!E47</f>
        <v>0</v>
      </c>
      <c r="F47" s="75">
        <f ca="1">+'（运营）采购订单'!J47</f>
        <v>5</v>
      </c>
      <c r="G47" s="75" t="str">
        <f ca="1">+'（运营）采购订单'!F47</f>
        <v>破卡印花</v>
      </c>
      <c r="H47" s="76" t="str">
        <f ca="1">+'（运营）采购订单'!G47</f>
        <v>PH0002#</v>
      </c>
      <c r="I47" s="75" t="str">
        <f ca="1">+'（运营）采购订单'!H47</f>
        <v>黑波点PH0002#</v>
      </c>
      <c r="J47" s="75" t="str">
        <f>+'（运营）采购订单'!I47</f>
        <v>S</v>
      </c>
      <c r="K47" s="79">
        <v>5</v>
      </c>
      <c r="L47" s="79"/>
      <c r="M47" s="79"/>
      <c r="N47" s="80">
        <f t="shared" si="5"/>
        <v>5</v>
      </c>
      <c r="O47" s="81">
        <f t="shared" ca="1" si="6"/>
        <v>0</v>
      </c>
      <c r="P47" s="81" t="str">
        <f t="shared" ca="1" si="7"/>
        <v/>
      </c>
    </row>
    <row r="48" spans="1:16" s="65" customFormat="1" ht="26.1" customHeight="1">
      <c r="A48" s="73">
        <f t="shared" ca="1" si="4"/>
        <v>45278</v>
      </c>
      <c r="B48" s="74" t="str">
        <f ca="1">IF(F48&gt;0,'（运营）采购订单'!B48,"")</f>
        <v>PO231201AN1014</v>
      </c>
      <c r="C48" s="75" t="str">
        <f ca="1">+'（运营）采购订单'!C48</f>
        <v>AN1014</v>
      </c>
      <c r="D48" s="75" t="str">
        <f ca="1">+'（运营）采购订单'!D48</f>
        <v>AN1014-F Black Dot-M-CD-DE-NEW</v>
      </c>
      <c r="E48" s="75">
        <f>+'（运营）采购订单'!E48</f>
        <v>0</v>
      </c>
      <c r="F48" s="75">
        <f ca="1">+'（运营）采购订单'!J48</f>
        <v>10</v>
      </c>
      <c r="G48" s="75" t="str">
        <f ca="1">+'（运营）采购订单'!F48</f>
        <v>破卡印花</v>
      </c>
      <c r="H48" s="76" t="str">
        <f ca="1">+'（运营）采购订单'!G48</f>
        <v>PH0002#</v>
      </c>
      <c r="I48" s="75" t="str">
        <f ca="1">+'（运营）采购订单'!H48</f>
        <v>黑波点PH0002#</v>
      </c>
      <c r="J48" s="75" t="str">
        <f>+'（运营）采购订单'!I48</f>
        <v>M</v>
      </c>
      <c r="K48" s="79">
        <v>10</v>
      </c>
      <c r="L48" s="79"/>
      <c r="M48" s="79"/>
      <c r="N48" s="80">
        <f t="shared" si="5"/>
        <v>10</v>
      </c>
      <c r="O48" s="81">
        <f t="shared" ca="1" si="6"/>
        <v>0</v>
      </c>
      <c r="P48" s="81" t="str">
        <f t="shared" ca="1" si="7"/>
        <v/>
      </c>
    </row>
    <row r="49" spans="1:16" s="65" customFormat="1" ht="26.1" customHeight="1">
      <c r="A49" s="73">
        <f t="shared" ca="1" si="4"/>
        <v>45278</v>
      </c>
      <c r="B49" s="74" t="str">
        <f ca="1">IF(F49&gt;0,'（运营）采购订单'!B49,"")</f>
        <v>PO231201AN1014</v>
      </c>
      <c r="C49" s="75" t="str">
        <f ca="1">+'（运营）采购订单'!C49</f>
        <v>AN1014</v>
      </c>
      <c r="D49" s="75" t="str">
        <f ca="1">+'（运营）采购订单'!D49</f>
        <v>AN1014-F Black Dot-L-CD-DE-NEW</v>
      </c>
      <c r="E49" s="75">
        <f>+'（运营）采购订单'!E49</f>
        <v>0</v>
      </c>
      <c r="F49" s="75">
        <f ca="1">+'（运营）采购订单'!J49</f>
        <v>15</v>
      </c>
      <c r="G49" s="75" t="str">
        <f ca="1">+'（运营）采购订单'!F49</f>
        <v>破卡印花</v>
      </c>
      <c r="H49" s="76" t="str">
        <f ca="1">+'（运营）采购订单'!G49</f>
        <v>PH0002#</v>
      </c>
      <c r="I49" s="75" t="str">
        <f ca="1">+'（运营）采购订单'!H49</f>
        <v>黑波点PH0002#</v>
      </c>
      <c r="J49" s="75" t="str">
        <f>+'（运营）采购订单'!I49</f>
        <v>L</v>
      </c>
      <c r="K49" s="79">
        <v>15</v>
      </c>
      <c r="L49" s="79"/>
      <c r="M49" s="79"/>
      <c r="N49" s="80">
        <f t="shared" si="5"/>
        <v>15</v>
      </c>
      <c r="O49" s="81">
        <f t="shared" ca="1" si="6"/>
        <v>0</v>
      </c>
      <c r="P49" s="81" t="str">
        <f t="shared" ca="1" si="7"/>
        <v/>
      </c>
    </row>
    <row r="50" spans="1:16" s="65" customFormat="1" ht="26.1" customHeight="1">
      <c r="A50" s="73">
        <f t="shared" ca="1" si="4"/>
        <v>45278</v>
      </c>
      <c r="B50" s="74" t="str">
        <f ca="1">IF(F50&gt;0,'（运营）采购订单'!B50,"")</f>
        <v>PO231201AN1014</v>
      </c>
      <c r="C50" s="75" t="str">
        <f ca="1">+'（运营）采购订单'!C50</f>
        <v>AN1014</v>
      </c>
      <c r="D50" s="75" t="str">
        <f ca="1">+'（运营）采购订单'!D50</f>
        <v>AN1014-F Black Dot-XL-CD-DE-NEW</v>
      </c>
      <c r="E50" s="75">
        <f>+'（运营）采购订单'!E50</f>
        <v>0</v>
      </c>
      <c r="F50" s="75">
        <f ca="1">+'（运营）采购订单'!J50</f>
        <v>15</v>
      </c>
      <c r="G50" s="75" t="str">
        <f ca="1">+'（运营）采购订单'!F50</f>
        <v>破卡印花</v>
      </c>
      <c r="H50" s="76" t="str">
        <f ca="1">+'（运营）采购订单'!G50</f>
        <v>PH0002#</v>
      </c>
      <c r="I50" s="75" t="str">
        <f ca="1">+'（运营）采购订单'!H50</f>
        <v>黑波点PH0002#</v>
      </c>
      <c r="J50" s="75" t="str">
        <f>+'（运营）采购订单'!I50</f>
        <v>XL</v>
      </c>
      <c r="K50" s="79">
        <v>17</v>
      </c>
      <c r="L50" s="79"/>
      <c r="M50" s="79"/>
      <c r="N50" s="80">
        <f t="shared" si="5"/>
        <v>17</v>
      </c>
      <c r="O50" s="81">
        <f t="shared" ca="1" si="6"/>
        <v>-2</v>
      </c>
      <c r="P50" s="81" t="str">
        <f t="shared" ca="1" si="7"/>
        <v>多交</v>
      </c>
    </row>
    <row r="51" spans="1:16" s="65" customFormat="1" ht="26.1" customHeight="1">
      <c r="A51" s="73">
        <f t="shared" ca="1" si="4"/>
        <v>45278</v>
      </c>
      <c r="B51" s="74" t="str">
        <f ca="1">IF(F51&gt;0,'（运营）采购订单'!B51,"")</f>
        <v>PO231201AN1014</v>
      </c>
      <c r="C51" s="75" t="str">
        <f ca="1">+'（运营）采购订单'!C51</f>
        <v>AN1014</v>
      </c>
      <c r="D51" s="75" t="str">
        <f ca="1">+'（运营）采购订单'!D51</f>
        <v>AN1014-F Black Dot-XXL-CD-DE-NEW</v>
      </c>
      <c r="E51" s="75">
        <f>+'（运营）采购订单'!E51</f>
        <v>0</v>
      </c>
      <c r="F51" s="75">
        <f ca="1">+'（运营）采购订单'!J51</f>
        <v>15</v>
      </c>
      <c r="G51" s="75" t="str">
        <f ca="1">+'（运营）采购订单'!F51</f>
        <v>破卡印花</v>
      </c>
      <c r="H51" s="76" t="str">
        <f ca="1">+'（运营）采购订单'!G51</f>
        <v>PH0002#</v>
      </c>
      <c r="I51" s="75" t="str">
        <f ca="1">+'（运营）采购订单'!H51</f>
        <v>黑波点PH0002#</v>
      </c>
      <c r="J51" s="75" t="str">
        <f>+'（运营）采购订单'!I51</f>
        <v>2XL</v>
      </c>
      <c r="K51" s="79">
        <v>16</v>
      </c>
      <c r="L51" s="79"/>
      <c r="M51" s="79"/>
      <c r="N51" s="80">
        <f t="shared" si="5"/>
        <v>16</v>
      </c>
      <c r="O51" s="81">
        <f t="shared" ca="1" si="6"/>
        <v>-1</v>
      </c>
      <c r="P51" s="81" t="str">
        <f t="shared" ca="1" si="7"/>
        <v>多交</v>
      </c>
    </row>
    <row r="52" spans="1:16" s="65" customFormat="1" ht="26.1" hidden="1" customHeight="1">
      <c r="A52" s="73" t="str">
        <f t="shared" ca="1" si="4"/>
        <v/>
      </c>
      <c r="B52" s="74" t="str">
        <f ca="1">IF(F52&gt;0,'（运营）采购订单'!B52,"")</f>
        <v/>
      </c>
      <c r="C52" s="75" t="str">
        <f ca="1">+'（运营）采购订单'!C52</f>
        <v/>
      </c>
      <c r="D52" s="75" t="str">
        <f ca="1">+'（运营）采购订单'!D52</f>
        <v/>
      </c>
      <c r="E52" s="75">
        <f>+'（运营）采购订单'!E52</f>
        <v>0</v>
      </c>
      <c r="F52" s="75">
        <f ca="1">+'（运营）采购订单'!J52</f>
        <v>0</v>
      </c>
      <c r="G52" s="75" t="str">
        <f ca="1">+'（运营）采购订单'!F52</f>
        <v/>
      </c>
      <c r="H52" s="76" t="str">
        <f ca="1">+'（运营）采购订单'!G52</f>
        <v/>
      </c>
      <c r="I52" s="75" t="str">
        <f ca="1">+'（运营）采购订单'!H52</f>
        <v>黑波点PH0002#</v>
      </c>
      <c r="J52" s="75" t="str">
        <f>+'（运营）采购订单'!I52</f>
        <v>3XL</v>
      </c>
      <c r="K52" s="79"/>
      <c r="L52" s="79"/>
      <c r="M52" s="79"/>
      <c r="N52" s="80">
        <f t="shared" si="5"/>
        <v>0</v>
      </c>
      <c r="O52" s="81">
        <f t="shared" ca="1" si="6"/>
        <v>0</v>
      </c>
      <c r="P52" s="81" t="str">
        <f t="shared" ca="1" si="7"/>
        <v/>
      </c>
    </row>
    <row r="53" spans="1:16" s="65" customFormat="1" ht="26.1" hidden="1" customHeight="1">
      <c r="A53" s="73" t="str">
        <f t="shared" ca="1" si="4"/>
        <v/>
      </c>
      <c r="B53" s="74" t="str">
        <f ca="1">IF(F53&gt;0,'（运营）采购订单'!B53,"")</f>
        <v/>
      </c>
      <c r="C53" s="75" t="str">
        <f ca="1">+'（运营）采购订单'!C53</f>
        <v/>
      </c>
      <c r="D53" s="75" t="str">
        <f ca="1">+'（运营）采购订单'!D53</f>
        <v/>
      </c>
      <c r="E53" s="75">
        <f>+'（运营）采购订单'!E53</f>
        <v>0</v>
      </c>
      <c r="F53" s="75">
        <f ca="1">+'（运营）采购订单'!J53</f>
        <v>0</v>
      </c>
      <c r="G53" s="75" t="str">
        <f ca="1">+'（运营）采购订单'!F53</f>
        <v/>
      </c>
      <c r="H53" s="76" t="str">
        <f ca="1">+'（运营）采购订单'!G53</f>
        <v/>
      </c>
      <c r="I53" s="75">
        <f ca="1">+'（运营）采购订单'!H53</f>
        <v>0</v>
      </c>
      <c r="J53" s="75" t="str">
        <f>+'（运营）采购订单'!I53</f>
        <v>XS</v>
      </c>
      <c r="K53" s="79"/>
      <c r="L53" s="79"/>
      <c r="M53" s="79"/>
      <c r="N53" s="80">
        <f t="shared" si="5"/>
        <v>0</v>
      </c>
      <c r="O53" s="81">
        <f t="shared" ca="1" si="6"/>
        <v>0</v>
      </c>
      <c r="P53" s="81" t="str">
        <f t="shared" ca="1" si="7"/>
        <v/>
      </c>
    </row>
    <row r="54" spans="1:16" s="65" customFormat="1" ht="26.1" hidden="1" customHeight="1">
      <c r="A54" s="73" t="str">
        <f t="shared" ca="1" si="4"/>
        <v/>
      </c>
      <c r="B54" s="74" t="str">
        <f ca="1">IF(F54&gt;0,'（运营）采购订单'!B54,"")</f>
        <v/>
      </c>
      <c r="C54" s="75" t="str">
        <f ca="1">+'（运营）采购订单'!C54</f>
        <v/>
      </c>
      <c r="D54" s="75" t="str">
        <f ca="1">+'（运营）采购订单'!D54</f>
        <v/>
      </c>
      <c r="E54" s="75">
        <f>+'（运营）采购订单'!E54</f>
        <v>0</v>
      </c>
      <c r="F54" s="75">
        <f ca="1">+'（运营）采购订单'!J54</f>
        <v>0</v>
      </c>
      <c r="G54" s="75" t="str">
        <f ca="1">+'（运营）采购订单'!F54</f>
        <v/>
      </c>
      <c r="H54" s="76" t="str">
        <f ca="1">+'（运营）采购订单'!G54</f>
        <v/>
      </c>
      <c r="I54" s="75">
        <f ca="1">+'（运营）采购订单'!H54</f>
        <v>0</v>
      </c>
      <c r="J54" s="75" t="str">
        <f>+'（运营）采购订单'!I54</f>
        <v>S</v>
      </c>
      <c r="K54" s="79"/>
      <c r="L54" s="79"/>
      <c r="M54" s="79"/>
      <c r="N54" s="80">
        <f t="shared" si="5"/>
        <v>0</v>
      </c>
      <c r="O54" s="81">
        <f t="shared" ca="1" si="6"/>
        <v>0</v>
      </c>
      <c r="P54" s="81" t="str">
        <f t="shared" ca="1" si="7"/>
        <v/>
      </c>
    </row>
    <row r="55" spans="1:16" s="65" customFormat="1" ht="26.1" hidden="1" customHeight="1">
      <c r="A55" s="73" t="str">
        <f t="shared" ca="1" si="4"/>
        <v/>
      </c>
      <c r="B55" s="74" t="str">
        <f ca="1">IF(F55&gt;0,'（运营）采购订单'!B55,"")</f>
        <v/>
      </c>
      <c r="C55" s="75" t="str">
        <f ca="1">+'（运营）采购订单'!C55</f>
        <v/>
      </c>
      <c r="D55" s="75" t="str">
        <f ca="1">+'（运营）采购订单'!D55</f>
        <v/>
      </c>
      <c r="E55" s="75">
        <f>+'（运营）采购订单'!E55</f>
        <v>0</v>
      </c>
      <c r="F55" s="75">
        <f ca="1">+'（运营）采购订单'!J55</f>
        <v>0</v>
      </c>
      <c r="G55" s="75" t="str">
        <f ca="1">+'（运营）采购订单'!F55</f>
        <v/>
      </c>
      <c r="H55" s="76" t="str">
        <f ca="1">+'（运营）采购订单'!G55</f>
        <v/>
      </c>
      <c r="I55" s="75">
        <f ca="1">+'（运营）采购订单'!H55</f>
        <v>0</v>
      </c>
      <c r="J55" s="75" t="str">
        <f>+'（运营）采购订单'!I55</f>
        <v>M</v>
      </c>
      <c r="K55" s="79"/>
      <c r="L55" s="79"/>
      <c r="M55" s="79"/>
      <c r="N55" s="80">
        <f t="shared" si="5"/>
        <v>0</v>
      </c>
      <c r="O55" s="81">
        <f t="shared" ca="1" si="6"/>
        <v>0</v>
      </c>
      <c r="P55" s="81" t="str">
        <f t="shared" ca="1" si="7"/>
        <v/>
      </c>
    </row>
    <row r="56" spans="1:16" s="65" customFormat="1" ht="26.1" hidden="1" customHeight="1">
      <c r="A56" s="73" t="str">
        <f t="shared" ca="1" si="4"/>
        <v/>
      </c>
      <c r="B56" s="74" t="str">
        <f ca="1">IF(F56&gt;0,'（运营）采购订单'!B56,"")</f>
        <v/>
      </c>
      <c r="C56" s="75" t="str">
        <f ca="1">+'（运营）采购订单'!C56</f>
        <v/>
      </c>
      <c r="D56" s="75" t="str">
        <f ca="1">+'（运营）采购订单'!D56</f>
        <v/>
      </c>
      <c r="E56" s="75">
        <f>+'（运营）采购订单'!E56</f>
        <v>0</v>
      </c>
      <c r="F56" s="75">
        <f ca="1">+'（运营）采购订单'!J56</f>
        <v>0</v>
      </c>
      <c r="G56" s="75" t="str">
        <f ca="1">+'（运营）采购订单'!F56</f>
        <v/>
      </c>
      <c r="H56" s="76" t="str">
        <f ca="1">+'（运营）采购订单'!G56</f>
        <v/>
      </c>
      <c r="I56" s="75">
        <f ca="1">+'（运营）采购订单'!H56</f>
        <v>0</v>
      </c>
      <c r="J56" s="75" t="str">
        <f>+'（运营）采购订单'!I56</f>
        <v>L</v>
      </c>
      <c r="K56" s="79"/>
      <c r="L56" s="79"/>
      <c r="M56" s="79"/>
      <c r="N56" s="80">
        <f t="shared" si="5"/>
        <v>0</v>
      </c>
      <c r="O56" s="81">
        <f t="shared" ca="1" si="6"/>
        <v>0</v>
      </c>
      <c r="P56" s="81" t="str">
        <f t="shared" ca="1" si="7"/>
        <v/>
      </c>
    </row>
    <row r="57" spans="1:16" s="65" customFormat="1" ht="26.1" hidden="1" customHeight="1">
      <c r="A57" s="73" t="str">
        <f t="shared" ca="1" si="4"/>
        <v/>
      </c>
      <c r="B57" s="74" t="str">
        <f ca="1">IF(F57&gt;0,'（运营）采购订单'!B57,"")</f>
        <v/>
      </c>
      <c r="C57" s="75" t="str">
        <f ca="1">+'（运营）采购订单'!C57</f>
        <v/>
      </c>
      <c r="D57" s="75" t="str">
        <f ca="1">+'（运营）采购订单'!D57</f>
        <v/>
      </c>
      <c r="E57" s="75">
        <f>+'（运营）采购订单'!E57</f>
        <v>0</v>
      </c>
      <c r="F57" s="75">
        <f ca="1">+'（运营）采购订单'!J57</f>
        <v>0</v>
      </c>
      <c r="G57" s="75" t="str">
        <f ca="1">+'（运营）采购订单'!F57</f>
        <v/>
      </c>
      <c r="H57" s="76" t="str">
        <f ca="1">+'（运营）采购订单'!G57</f>
        <v/>
      </c>
      <c r="I57" s="75">
        <f ca="1">+'（运营）采购订单'!H57</f>
        <v>0</v>
      </c>
      <c r="J57" s="75" t="str">
        <f>+'（运营）采购订单'!I57</f>
        <v>XL</v>
      </c>
      <c r="K57" s="79"/>
      <c r="L57" s="79"/>
      <c r="M57" s="79"/>
      <c r="N57" s="80">
        <f t="shared" si="5"/>
        <v>0</v>
      </c>
      <c r="O57" s="81">
        <f t="shared" ca="1" si="6"/>
        <v>0</v>
      </c>
      <c r="P57" s="81" t="str">
        <f t="shared" ca="1" si="7"/>
        <v/>
      </c>
    </row>
    <row r="58" spans="1:16" s="65" customFormat="1" ht="26.1" hidden="1" customHeight="1">
      <c r="A58" s="73" t="str">
        <f t="shared" ca="1" si="4"/>
        <v/>
      </c>
      <c r="B58" s="74" t="str">
        <f ca="1">IF(F58&gt;0,'（运营）采购订单'!B58,"")</f>
        <v/>
      </c>
      <c r="C58" s="75" t="str">
        <f ca="1">+'（运营）采购订单'!C58</f>
        <v/>
      </c>
      <c r="D58" s="75" t="str">
        <f ca="1">+'（运营）采购订单'!D58</f>
        <v/>
      </c>
      <c r="E58" s="75">
        <f>+'（运营）采购订单'!E58</f>
        <v>0</v>
      </c>
      <c r="F58" s="75">
        <f ca="1">+'（运营）采购订单'!J58</f>
        <v>0</v>
      </c>
      <c r="G58" s="75" t="str">
        <f ca="1">+'（运营）采购订单'!F58</f>
        <v/>
      </c>
      <c r="H58" s="76" t="str">
        <f ca="1">+'（运营）采购订单'!G58</f>
        <v/>
      </c>
      <c r="I58" s="75">
        <f ca="1">+'（运营）采购订单'!H58</f>
        <v>0</v>
      </c>
      <c r="J58" s="75" t="str">
        <f>+'（运营）采购订单'!I58</f>
        <v>2XL</v>
      </c>
      <c r="K58" s="79"/>
      <c r="L58" s="79"/>
      <c r="M58" s="79"/>
      <c r="N58" s="80">
        <f t="shared" si="5"/>
        <v>0</v>
      </c>
      <c r="O58" s="81">
        <f t="shared" ca="1" si="6"/>
        <v>0</v>
      </c>
      <c r="P58" s="81" t="str">
        <f t="shared" ca="1" si="7"/>
        <v/>
      </c>
    </row>
    <row r="59" spans="1:16" s="65" customFormat="1" ht="26.1" hidden="1" customHeight="1">
      <c r="A59" s="73" t="str">
        <f t="shared" ca="1" si="4"/>
        <v/>
      </c>
      <c r="B59" s="74" t="str">
        <f ca="1">IF(F59&gt;0,'（运营）采购订单'!B59,"")</f>
        <v/>
      </c>
      <c r="C59" s="75" t="str">
        <f ca="1">+'（运营）采购订单'!C59</f>
        <v/>
      </c>
      <c r="D59" s="75" t="str">
        <f ca="1">+'（运营）采购订单'!D59</f>
        <v/>
      </c>
      <c r="E59" s="75">
        <f>+'（运营）采购订单'!E59</f>
        <v>0</v>
      </c>
      <c r="F59" s="75">
        <f ca="1">+'（运营）采购订单'!J59</f>
        <v>0</v>
      </c>
      <c r="G59" s="75" t="str">
        <f ca="1">+'（运营）采购订单'!F59</f>
        <v/>
      </c>
      <c r="H59" s="76" t="str">
        <f ca="1">+'（运营）采购订单'!G59</f>
        <v/>
      </c>
      <c r="I59" s="75">
        <f ca="1">+'（运营）采购订单'!H59</f>
        <v>0</v>
      </c>
      <c r="J59" s="75" t="str">
        <f>+'（运营）采购订单'!I59</f>
        <v>3XL</v>
      </c>
      <c r="K59" s="79"/>
      <c r="L59" s="79"/>
      <c r="M59" s="79"/>
      <c r="N59" s="80">
        <f t="shared" si="5"/>
        <v>0</v>
      </c>
      <c r="O59" s="81">
        <f t="shared" ca="1" si="6"/>
        <v>0</v>
      </c>
      <c r="P59" s="81" t="str">
        <f t="shared" ca="1" si="7"/>
        <v/>
      </c>
    </row>
    <row r="60" spans="1:16" s="65" customFormat="1" ht="26.1" hidden="1" customHeight="1">
      <c r="A60" s="73" t="str">
        <f t="shared" ca="1" si="4"/>
        <v/>
      </c>
      <c r="B60" s="74" t="str">
        <f ca="1">IF(F60&gt;0,'（运营）采购订单'!B60,"")</f>
        <v/>
      </c>
      <c r="C60" s="75" t="str">
        <f ca="1">+'（运营）采购订单'!C60</f>
        <v/>
      </c>
      <c r="D60" s="75" t="str">
        <f ca="1">+'（运营）采购订单'!D60</f>
        <v/>
      </c>
      <c r="E60" s="75">
        <f>+'（运营）采购订单'!E60</f>
        <v>0</v>
      </c>
      <c r="F60" s="75">
        <f ca="1">+'（运营）采购订单'!J60</f>
        <v>0</v>
      </c>
      <c r="G60" s="75" t="str">
        <f ca="1">+'（运营）采购订单'!F60</f>
        <v/>
      </c>
      <c r="H60" s="76" t="str">
        <f ca="1">+'（运营）采购订单'!G60</f>
        <v/>
      </c>
      <c r="I60" s="75">
        <f ca="1">+'（运营）采购订单'!H60</f>
        <v>0</v>
      </c>
      <c r="J60" s="75" t="str">
        <f>+'（运营）采购订单'!I60</f>
        <v>XS</v>
      </c>
      <c r="K60" s="79"/>
      <c r="L60" s="79"/>
      <c r="M60" s="79"/>
      <c r="N60" s="80">
        <f t="shared" si="5"/>
        <v>0</v>
      </c>
      <c r="O60" s="81">
        <f t="shared" ca="1" si="6"/>
        <v>0</v>
      </c>
      <c r="P60" s="81" t="str">
        <f t="shared" ca="1" si="7"/>
        <v/>
      </c>
    </row>
    <row r="61" spans="1:16" s="65" customFormat="1" ht="26.1" hidden="1" customHeight="1">
      <c r="A61" s="73" t="str">
        <f t="shared" ca="1" si="4"/>
        <v/>
      </c>
      <c r="B61" s="74" t="str">
        <f ca="1">IF(F61&gt;0,'（运营）采购订单'!B61,"")</f>
        <v/>
      </c>
      <c r="C61" s="75" t="str">
        <f ca="1">+'（运营）采购订单'!C61</f>
        <v/>
      </c>
      <c r="D61" s="75" t="str">
        <f ca="1">+'（运营）采购订单'!D61</f>
        <v/>
      </c>
      <c r="E61" s="75">
        <f>+'（运营）采购订单'!E61</f>
        <v>0</v>
      </c>
      <c r="F61" s="75">
        <f ca="1">+'（运营）采购订单'!J61</f>
        <v>0</v>
      </c>
      <c r="G61" s="75" t="str">
        <f ca="1">+'（运营）采购订单'!F61</f>
        <v/>
      </c>
      <c r="H61" s="76" t="str">
        <f ca="1">+'（运营）采购订单'!G61</f>
        <v/>
      </c>
      <c r="I61" s="75">
        <f ca="1">+'（运营）采购订单'!H61</f>
        <v>0</v>
      </c>
      <c r="J61" s="75" t="str">
        <f>+'（运营）采购订单'!I61</f>
        <v>S</v>
      </c>
      <c r="K61" s="79"/>
      <c r="L61" s="79"/>
      <c r="M61" s="79"/>
      <c r="N61" s="80">
        <f t="shared" si="5"/>
        <v>0</v>
      </c>
      <c r="O61" s="81">
        <f t="shared" ca="1" si="6"/>
        <v>0</v>
      </c>
      <c r="P61" s="81" t="str">
        <f t="shared" ca="1" si="7"/>
        <v/>
      </c>
    </row>
    <row r="62" spans="1:16" s="65" customFormat="1" ht="26.1" hidden="1" customHeight="1">
      <c r="A62" s="73" t="str">
        <f t="shared" ca="1" si="4"/>
        <v/>
      </c>
      <c r="B62" s="74" t="str">
        <f ca="1">IF(F62&gt;0,'（运营）采购订单'!B62,"")</f>
        <v/>
      </c>
      <c r="C62" s="75" t="str">
        <f ca="1">+'（运营）采购订单'!C62</f>
        <v/>
      </c>
      <c r="D62" s="75" t="str">
        <f ca="1">+'（运营）采购订单'!D62</f>
        <v/>
      </c>
      <c r="E62" s="75">
        <f>+'（运营）采购订单'!E62</f>
        <v>0</v>
      </c>
      <c r="F62" s="75">
        <f ca="1">+'（运营）采购订单'!J62</f>
        <v>0</v>
      </c>
      <c r="G62" s="75" t="str">
        <f ca="1">+'（运营）采购订单'!F62</f>
        <v/>
      </c>
      <c r="H62" s="76" t="str">
        <f ca="1">+'（运营）采购订单'!G62</f>
        <v/>
      </c>
      <c r="I62" s="75">
        <f ca="1">+'（运营）采购订单'!H62</f>
        <v>0</v>
      </c>
      <c r="J62" s="75" t="str">
        <f>+'（运营）采购订单'!I62</f>
        <v>M</v>
      </c>
      <c r="K62" s="79"/>
      <c r="L62" s="79"/>
      <c r="M62" s="79"/>
      <c r="N62" s="80">
        <f t="shared" si="5"/>
        <v>0</v>
      </c>
      <c r="O62" s="81">
        <f t="shared" ca="1" si="6"/>
        <v>0</v>
      </c>
      <c r="P62" s="81" t="str">
        <f t="shared" ca="1" si="7"/>
        <v/>
      </c>
    </row>
    <row r="63" spans="1:16" s="65" customFormat="1" ht="26.1" hidden="1" customHeight="1">
      <c r="A63" s="73" t="str">
        <f t="shared" ref="A63:A94" ca="1" si="8">+IF(F63&gt;0,$P$2,"")</f>
        <v/>
      </c>
      <c r="B63" s="74" t="str">
        <f ca="1">IF(F63&gt;0,'（运营）采购订单'!B63,"")</f>
        <v/>
      </c>
      <c r="C63" s="75" t="str">
        <f ca="1">+'（运营）采购订单'!C63</f>
        <v/>
      </c>
      <c r="D63" s="75" t="str">
        <f ca="1">+'（运营）采购订单'!D63</f>
        <v/>
      </c>
      <c r="E63" s="75">
        <f>+'（运营）采购订单'!E63</f>
        <v>0</v>
      </c>
      <c r="F63" s="75">
        <f ca="1">+'（运营）采购订单'!J63</f>
        <v>0</v>
      </c>
      <c r="G63" s="75" t="str">
        <f ca="1">+'（运营）采购订单'!F63</f>
        <v/>
      </c>
      <c r="H63" s="76" t="str">
        <f ca="1">+'（运营）采购订单'!G63</f>
        <v/>
      </c>
      <c r="I63" s="75">
        <f ca="1">+'（运营）采购订单'!H63</f>
        <v>0</v>
      </c>
      <c r="J63" s="75" t="str">
        <f>+'（运营）采购订单'!I63</f>
        <v>L</v>
      </c>
      <c r="K63" s="79"/>
      <c r="L63" s="79"/>
      <c r="M63" s="79"/>
      <c r="N63" s="80">
        <f t="shared" si="5"/>
        <v>0</v>
      </c>
      <c r="O63" s="81">
        <f t="shared" ca="1" si="6"/>
        <v>0</v>
      </c>
      <c r="P63" s="81" t="str">
        <f t="shared" ca="1" si="7"/>
        <v/>
      </c>
    </row>
    <row r="64" spans="1:16" s="65" customFormat="1" ht="26.1" hidden="1" customHeight="1">
      <c r="A64" s="73" t="str">
        <f t="shared" ca="1" si="8"/>
        <v/>
      </c>
      <c r="B64" s="74" t="str">
        <f ca="1">IF(F64&gt;0,'（运营）采购订单'!B64,"")</f>
        <v/>
      </c>
      <c r="C64" s="75" t="str">
        <f ca="1">+'（运营）采购订单'!C64</f>
        <v/>
      </c>
      <c r="D64" s="75" t="str">
        <f ca="1">+'（运营）采购订单'!D64</f>
        <v/>
      </c>
      <c r="E64" s="75">
        <f>+'（运营）采购订单'!E64</f>
        <v>0</v>
      </c>
      <c r="F64" s="75">
        <f ca="1">+'（运营）采购订单'!J64</f>
        <v>0</v>
      </c>
      <c r="G64" s="75" t="str">
        <f ca="1">+'（运营）采购订单'!F64</f>
        <v/>
      </c>
      <c r="H64" s="76" t="str">
        <f ca="1">+'（运营）采购订单'!G64</f>
        <v/>
      </c>
      <c r="I64" s="75">
        <f ca="1">+'（运营）采购订单'!H64</f>
        <v>0</v>
      </c>
      <c r="J64" s="75" t="str">
        <f>+'（运营）采购订单'!I64</f>
        <v>XL</v>
      </c>
      <c r="K64" s="79"/>
      <c r="L64" s="79"/>
      <c r="M64" s="79"/>
      <c r="N64" s="80">
        <f t="shared" si="5"/>
        <v>0</v>
      </c>
      <c r="O64" s="81">
        <f t="shared" ca="1" si="6"/>
        <v>0</v>
      </c>
      <c r="P64" s="81" t="str">
        <f t="shared" ca="1" si="7"/>
        <v/>
      </c>
    </row>
    <row r="65" spans="1:16" s="65" customFormat="1" ht="26.1" hidden="1" customHeight="1">
      <c r="A65" s="73" t="str">
        <f t="shared" ca="1" si="8"/>
        <v/>
      </c>
      <c r="B65" s="74" t="str">
        <f ca="1">IF(F65&gt;0,'（运营）采购订单'!B65,"")</f>
        <v/>
      </c>
      <c r="C65" s="75" t="str">
        <f ca="1">+'（运营）采购订单'!C65</f>
        <v/>
      </c>
      <c r="D65" s="75" t="str">
        <f ca="1">+'（运营）采购订单'!D65</f>
        <v/>
      </c>
      <c r="E65" s="75">
        <f>+'（运营）采购订单'!E65</f>
        <v>0</v>
      </c>
      <c r="F65" s="75">
        <f ca="1">+'（运营）采购订单'!J65</f>
        <v>0</v>
      </c>
      <c r="G65" s="75" t="str">
        <f ca="1">+'（运营）采购订单'!F65</f>
        <v/>
      </c>
      <c r="H65" s="76" t="str">
        <f ca="1">+'（运营）采购订单'!G65</f>
        <v/>
      </c>
      <c r="I65" s="75">
        <f ca="1">+'（运营）采购订单'!H65</f>
        <v>0</v>
      </c>
      <c r="J65" s="75" t="str">
        <f>+'（运营）采购订单'!I65</f>
        <v>2XL</v>
      </c>
      <c r="K65" s="79"/>
      <c r="L65" s="79"/>
      <c r="M65" s="79"/>
      <c r="N65" s="80">
        <f t="shared" si="5"/>
        <v>0</v>
      </c>
      <c r="O65" s="81">
        <f t="shared" ca="1" si="6"/>
        <v>0</v>
      </c>
      <c r="P65" s="81" t="str">
        <f t="shared" ca="1" si="7"/>
        <v/>
      </c>
    </row>
    <row r="66" spans="1:16" s="65" customFormat="1" ht="26.1" hidden="1" customHeight="1">
      <c r="A66" s="73" t="str">
        <f t="shared" ca="1" si="8"/>
        <v/>
      </c>
      <c r="B66" s="74" t="str">
        <f ca="1">IF(F66&gt;0,'（运营）采购订单'!B66,"")</f>
        <v/>
      </c>
      <c r="C66" s="75" t="str">
        <f ca="1">+'（运营）采购订单'!C66</f>
        <v/>
      </c>
      <c r="D66" s="75" t="str">
        <f ca="1">+'（运营）采购订单'!D66</f>
        <v/>
      </c>
      <c r="E66" s="75">
        <f>+'（运营）采购订单'!E66</f>
        <v>0</v>
      </c>
      <c r="F66" s="75">
        <f ca="1">+'（运营）采购订单'!J66</f>
        <v>0</v>
      </c>
      <c r="G66" s="75" t="str">
        <f ca="1">+'（运营）采购订单'!F66</f>
        <v/>
      </c>
      <c r="H66" s="76" t="str">
        <f ca="1">+'（运营）采购订单'!G66</f>
        <v/>
      </c>
      <c r="I66" s="75">
        <f ca="1">+'（运营）采购订单'!H66</f>
        <v>0</v>
      </c>
      <c r="J66" s="75" t="str">
        <f>+'（运营）采购订单'!I66</f>
        <v>3XL</v>
      </c>
      <c r="K66" s="79"/>
      <c r="L66" s="79"/>
      <c r="M66" s="79"/>
      <c r="N66" s="80">
        <f t="shared" si="5"/>
        <v>0</v>
      </c>
      <c r="O66" s="81">
        <f t="shared" ca="1" si="6"/>
        <v>0</v>
      </c>
      <c r="P66" s="81" t="str">
        <f t="shared" ca="1" si="7"/>
        <v/>
      </c>
    </row>
    <row r="67" spans="1:16" s="65" customFormat="1" ht="26.1" hidden="1" customHeight="1">
      <c r="A67" s="73" t="str">
        <f t="shared" ca="1" si="8"/>
        <v/>
      </c>
      <c r="B67" s="74" t="str">
        <f ca="1">IF(F67&gt;0,'（运营）采购订单'!B67,"")</f>
        <v/>
      </c>
      <c r="C67" s="75" t="str">
        <f ca="1">+'（运营）采购订单'!C67</f>
        <v/>
      </c>
      <c r="D67" s="75" t="str">
        <f ca="1">+'（运营）采购订单'!D67</f>
        <v/>
      </c>
      <c r="E67" s="75">
        <f>+'（运营）采购订单'!E67</f>
        <v>0</v>
      </c>
      <c r="F67" s="75">
        <f ca="1">+'（运营）采购订单'!J67</f>
        <v>0</v>
      </c>
      <c r="G67" s="75" t="str">
        <f ca="1">+'（运营）采购订单'!F67</f>
        <v/>
      </c>
      <c r="H67" s="76" t="str">
        <f ca="1">+'（运营）采购订单'!G67</f>
        <v/>
      </c>
      <c r="I67" s="75">
        <f ca="1">+'（运营）采购订单'!H67</f>
        <v>0</v>
      </c>
      <c r="J67" s="75" t="str">
        <f>+'（运营）采购订单'!I67</f>
        <v>XS</v>
      </c>
      <c r="K67" s="79"/>
      <c r="L67" s="79"/>
      <c r="M67" s="79"/>
      <c r="N67" s="80">
        <f t="shared" si="5"/>
        <v>0</v>
      </c>
      <c r="O67" s="81">
        <f t="shared" ca="1" si="6"/>
        <v>0</v>
      </c>
      <c r="P67" s="81" t="str">
        <f t="shared" ca="1" si="7"/>
        <v/>
      </c>
    </row>
    <row r="68" spans="1:16" s="65" customFormat="1" ht="26.1" hidden="1" customHeight="1">
      <c r="A68" s="73" t="str">
        <f t="shared" ca="1" si="8"/>
        <v/>
      </c>
      <c r="B68" s="74" t="str">
        <f ca="1">IF(F68&gt;0,'（运营）采购订单'!B68,"")</f>
        <v/>
      </c>
      <c r="C68" s="75" t="str">
        <f ca="1">+'（运营）采购订单'!C68</f>
        <v/>
      </c>
      <c r="D68" s="75" t="str">
        <f ca="1">+'（运营）采购订单'!D68</f>
        <v/>
      </c>
      <c r="E68" s="75">
        <f>+'（运营）采购订单'!E68</f>
        <v>0</v>
      </c>
      <c r="F68" s="75">
        <f ca="1">+'（运营）采购订单'!J68</f>
        <v>0</v>
      </c>
      <c r="G68" s="75" t="str">
        <f ca="1">+'（运营）采购订单'!F68</f>
        <v/>
      </c>
      <c r="H68" s="76" t="str">
        <f ca="1">+'（运营）采购订单'!G68</f>
        <v/>
      </c>
      <c r="I68" s="75">
        <f ca="1">+'（运营）采购订单'!H68</f>
        <v>0</v>
      </c>
      <c r="J68" s="75" t="str">
        <f>+'（运营）采购订单'!I68</f>
        <v>S</v>
      </c>
      <c r="K68" s="79"/>
      <c r="L68" s="79"/>
      <c r="M68" s="79"/>
      <c r="N68" s="80">
        <f t="shared" si="5"/>
        <v>0</v>
      </c>
      <c r="O68" s="81">
        <f t="shared" ca="1" si="6"/>
        <v>0</v>
      </c>
      <c r="P68" s="81" t="str">
        <f t="shared" ca="1" si="7"/>
        <v/>
      </c>
    </row>
    <row r="69" spans="1:16" s="65" customFormat="1" ht="26.1" hidden="1" customHeight="1">
      <c r="A69" s="73" t="str">
        <f t="shared" ca="1" si="8"/>
        <v/>
      </c>
      <c r="B69" s="74" t="str">
        <f ca="1">IF(F69&gt;0,'（运营）采购订单'!B69,"")</f>
        <v/>
      </c>
      <c r="C69" s="75" t="str">
        <f ca="1">+'（运营）采购订单'!C69</f>
        <v/>
      </c>
      <c r="D69" s="75" t="str">
        <f ca="1">+'（运营）采购订单'!D69</f>
        <v/>
      </c>
      <c r="E69" s="75">
        <f>+'（运营）采购订单'!E69</f>
        <v>0</v>
      </c>
      <c r="F69" s="75">
        <f ca="1">+'（运营）采购订单'!J69</f>
        <v>0</v>
      </c>
      <c r="G69" s="75" t="str">
        <f ca="1">+'（运营）采购订单'!F69</f>
        <v/>
      </c>
      <c r="H69" s="76" t="str">
        <f ca="1">+'（运营）采购订单'!G69</f>
        <v/>
      </c>
      <c r="I69" s="75">
        <f ca="1">+'（运营）采购订单'!H69</f>
        <v>0</v>
      </c>
      <c r="J69" s="75" t="str">
        <f>+'（运营）采购订单'!I69</f>
        <v>M</v>
      </c>
      <c r="K69" s="79"/>
      <c r="L69" s="79"/>
      <c r="M69" s="79"/>
      <c r="N69" s="80">
        <f t="shared" ref="N69:N100" si="9">+SUM(K69:M69)</f>
        <v>0</v>
      </c>
      <c r="O69" s="81">
        <f t="shared" ref="O69:O100" ca="1" si="10">+F69-N69</f>
        <v>0</v>
      </c>
      <c r="P69" s="81" t="str">
        <f t="shared" ref="P69:P100" ca="1" si="11">+IF(O69&gt;0,"少交",IF(O69=0,"","多交"))</f>
        <v/>
      </c>
    </row>
    <row r="70" spans="1:16" s="65" customFormat="1" ht="26.1" hidden="1" customHeight="1">
      <c r="A70" s="73" t="str">
        <f t="shared" ca="1" si="8"/>
        <v/>
      </c>
      <c r="B70" s="74" t="str">
        <f ca="1">IF(F70&gt;0,'（运营）采购订单'!B70,"")</f>
        <v/>
      </c>
      <c r="C70" s="75" t="str">
        <f ca="1">+'（运营）采购订单'!C70</f>
        <v/>
      </c>
      <c r="D70" s="75" t="str">
        <f ca="1">+'（运营）采购订单'!D70</f>
        <v/>
      </c>
      <c r="E70" s="75">
        <f>+'（运营）采购订单'!E70</f>
        <v>0</v>
      </c>
      <c r="F70" s="75">
        <f ca="1">+'（运营）采购订单'!J70</f>
        <v>0</v>
      </c>
      <c r="G70" s="75" t="str">
        <f ca="1">+'（运营）采购订单'!F70</f>
        <v/>
      </c>
      <c r="H70" s="76" t="str">
        <f ca="1">+'（运营）采购订单'!G70</f>
        <v/>
      </c>
      <c r="I70" s="75">
        <f ca="1">+'（运营）采购订单'!H70</f>
        <v>0</v>
      </c>
      <c r="J70" s="75" t="str">
        <f>+'（运营）采购订单'!I70</f>
        <v>L</v>
      </c>
      <c r="K70" s="79"/>
      <c r="L70" s="79"/>
      <c r="M70" s="79"/>
      <c r="N70" s="80">
        <f t="shared" si="9"/>
        <v>0</v>
      </c>
      <c r="O70" s="81">
        <f t="shared" ca="1" si="10"/>
        <v>0</v>
      </c>
      <c r="P70" s="81" t="str">
        <f t="shared" ca="1" si="11"/>
        <v/>
      </c>
    </row>
    <row r="71" spans="1:16" s="65" customFormat="1" ht="26.1" hidden="1" customHeight="1">
      <c r="A71" s="73" t="str">
        <f t="shared" ca="1" si="8"/>
        <v/>
      </c>
      <c r="B71" s="74" t="str">
        <f ca="1">IF(F71&gt;0,'（运营）采购订单'!B71,"")</f>
        <v/>
      </c>
      <c r="C71" s="75" t="str">
        <f ca="1">+'（运营）采购订单'!C71</f>
        <v/>
      </c>
      <c r="D71" s="75" t="str">
        <f ca="1">+'（运营）采购订单'!D71</f>
        <v/>
      </c>
      <c r="E71" s="75">
        <f>+'（运营）采购订单'!E71</f>
        <v>0</v>
      </c>
      <c r="F71" s="75">
        <f ca="1">+'（运营）采购订单'!J71</f>
        <v>0</v>
      </c>
      <c r="G71" s="75" t="str">
        <f ca="1">+'（运营）采购订单'!F71</f>
        <v/>
      </c>
      <c r="H71" s="76" t="str">
        <f ca="1">+'（运营）采购订单'!G71</f>
        <v/>
      </c>
      <c r="I71" s="75">
        <f ca="1">+'（运营）采购订单'!H71</f>
        <v>0</v>
      </c>
      <c r="J71" s="75" t="str">
        <f>+'（运营）采购订单'!I71</f>
        <v>XL</v>
      </c>
      <c r="K71" s="79"/>
      <c r="L71" s="79"/>
      <c r="M71" s="79"/>
      <c r="N71" s="80">
        <f t="shared" si="9"/>
        <v>0</v>
      </c>
      <c r="O71" s="81">
        <f t="shared" ca="1" si="10"/>
        <v>0</v>
      </c>
      <c r="P71" s="81" t="str">
        <f t="shared" ca="1" si="11"/>
        <v/>
      </c>
    </row>
    <row r="72" spans="1:16" s="65" customFormat="1" ht="26.1" hidden="1" customHeight="1">
      <c r="A72" s="73" t="str">
        <f t="shared" ca="1" si="8"/>
        <v/>
      </c>
      <c r="B72" s="74" t="str">
        <f ca="1">IF(F72&gt;0,'（运营）采购订单'!B72,"")</f>
        <v/>
      </c>
      <c r="C72" s="75" t="str">
        <f ca="1">+'（运营）采购订单'!C72</f>
        <v/>
      </c>
      <c r="D72" s="75" t="str">
        <f ca="1">+'（运营）采购订单'!D72</f>
        <v/>
      </c>
      <c r="E72" s="75">
        <f>+'（运营）采购订单'!E72</f>
        <v>0</v>
      </c>
      <c r="F72" s="75">
        <f ca="1">+'（运营）采购订单'!J72</f>
        <v>0</v>
      </c>
      <c r="G72" s="75" t="str">
        <f ca="1">+'（运营）采购订单'!F72</f>
        <v/>
      </c>
      <c r="H72" s="76" t="str">
        <f ca="1">+'（运营）采购订单'!G72</f>
        <v/>
      </c>
      <c r="I72" s="75">
        <f ca="1">+'（运营）采购订单'!H72</f>
        <v>0</v>
      </c>
      <c r="J72" s="75" t="str">
        <f>+'（运营）采购订单'!I72</f>
        <v>2XL</v>
      </c>
      <c r="K72" s="79"/>
      <c r="L72" s="79"/>
      <c r="M72" s="79"/>
      <c r="N72" s="80">
        <f t="shared" si="9"/>
        <v>0</v>
      </c>
      <c r="O72" s="81">
        <f t="shared" ca="1" si="10"/>
        <v>0</v>
      </c>
      <c r="P72" s="81" t="str">
        <f t="shared" ca="1" si="11"/>
        <v/>
      </c>
    </row>
    <row r="73" spans="1:16" s="65" customFormat="1" ht="26.1" hidden="1" customHeight="1">
      <c r="A73" s="73" t="str">
        <f t="shared" ca="1" si="8"/>
        <v/>
      </c>
      <c r="B73" s="74" t="str">
        <f ca="1">IF(F73&gt;0,'（运营）采购订单'!B73,"")</f>
        <v/>
      </c>
      <c r="C73" s="75" t="str">
        <f ca="1">+'（运营）采购订单'!C73</f>
        <v/>
      </c>
      <c r="D73" s="75" t="str">
        <f ca="1">+'（运营）采购订单'!D73</f>
        <v/>
      </c>
      <c r="E73" s="75">
        <f>+'（运营）采购订单'!E73</f>
        <v>0</v>
      </c>
      <c r="F73" s="75">
        <f ca="1">+'（运营）采购订单'!J73</f>
        <v>0</v>
      </c>
      <c r="G73" s="75" t="str">
        <f ca="1">+'（运营）采购订单'!F73</f>
        <v/>
      </c>
      <c r="H73" s="76" t="str">
        <f ca="1">+'（运营）采购订单'!G73</f>
        <v/>
      </c>
      <c r="I73" s="75">
        <f ca="1">+'（运营）采购订单'!H73</f>
        <v>0</v>
      </c>
      <c r="J73" s="75" t="str">
        <f>+'（运营）采购订单'!I73</f>
        <v>3XL</v>
      </c>
      <c r="K73" s="79"/>
      <c r="L73" s="79"/>
      <c r="M73" s="79"/>
      <c r="N73" s="80">
        <f t="shared" si="9"/>
        <v>0</v>
      </c>
      <c r="O73" s="81">
        <f t="shared" ca="1" si="10"/>
        <v>0</v>
      </c>
      <c r="P73" s="81" t="str">
        <f t="shared" ca="1" si="11"/>
        <v/>
      </c>
    </row>
    <row r="74" spans="1:16" s="65" customFormat="1" ht="26.1" hidden="1" customHeight="1">
      <c r="A74" s="73" t="str">
        <f t="shared" ca="1" si="8"/>
        <v/>
      </c>
      <c r="B74" s="74" t="str">
        <f ca="1">IF(F74&gt;0,'（运营）采购订单'!B74,"")</f>
        <v/>
      </c>
      <c r="C74" s="75" t="str">
        <f ca="1">+'（运营）采购订单'!C74</f>
        <v/>
      </c>
      <c r="D74" s="75" t="str">
        <f ca="1">+'（运营）采购订单'!D74</f>
        <v/>
      </c>
      <c r="E74" s="75">
        <f>+'（运营）采购订单'!E74</f>
        <v>0</v>
      </c>
      <c r="F74" s="75">
        <f ca="1">+'（运营）采购订单'!J74</f>
        <v>0</v>
      </c>
      <c r="G74" s="75" t="str">
        <f ca="1">+'（运营）采购订单'!F74</f>
        <v/>
      </c>
      <c r="H74" s="76" t="str">
        <f ca="1">+'（运营）采购订单'!G74</f>
        <v/>
      </c>
      <c r="I74" s="75">
        <f ca="1">+'（运营）采购订单'!H74</f>
        <v>0</v>
      </c>
      <c r="J74" s="75" t="str">
        <f>+'（运营）采购订单'!I74</f>
        <v>XS</v>
      </c>
      <c r="K74" s="79"/>
      <c r="L74" s="79"/>
      <c r="M74" s="79"/>
      <c r="N74" s="80">
        <f t="shared" si="9"/>
        <v>0</v>
      </c>
      <c r="O74" s="81">
        <f t="shared" ca="1" si="10"/>
        <v>0</v>
      </c>
      <c r="P74" s="81" t="str">
        <f t="shared" ca="1" si="11"/>
        <v/>
      </c>
    </row>
    <row r="75" spans="1:16" s="65" customFormat="1" ht="26.1" hidden="1" customHeight="1">
      <c r="A75" s="73" t="str">
        <f t="shared" ca="1" si="8"/>
        <v/>
      </c>
      <c r="B75" s="74" t="str">
        <f ca="1">IF(F75&gt;0,'（运营）采购订单'!B75,"")</f>
        <v/>
      </c>
      <c r="C75" s="75" t="str">
        <f ca="1">+'（运营）采购订单'!C75</f>
        <v/>
      </c>
      <c r="D75" s="75" t="str">
        <f ca="1">+'（运营）采购订单'!D75</f>
        <v/>
      </c>
      <c r="E75" s="75">
        <f>+'（运营）采购订单'!E75</f>
        <v>0</v>
      </c>
      <c r="F75" s="75">
        <f ca="1">+'（运营）采购订单'!J75</f>
        <v>0</v>
      </c>
      <c r="G75" s="75" t="str">
        <f ca="1">+'（运营）采购订单'!F75</f>
        <v/>
      </c>
      <c r="H75" s="76" t="str">
        <f ca="1">+'（运营）采购订单'!G75</f>
        <v/>
      </c>
      <c r="I75" s="75">
        <f ca="1">+'（运营）采购订单'!H75</f>
        <v>0</v>
      </c>
      <c r="J75" s="75" t="str">
        <f>+'（运营）采购订单'!I75</f>
        <v>S</v>
      </c>
      <c r="K75" s="79"/>
      <c r="L75" s="79"/>
      <c r="M75" s="79"/>
      <c r="N75" s="80">
        <f t="shared" si="9"/>
        <v>0</v>
      </c>
      <c r="O75" s="81">
        <f t="shared" ca="1" si="10"/>
        <v>0</v>
      </c>
      <c r="P75" s="81" t="str">
        <f t="shared" ca="1" si="11"/>
        <v/>
      </c>
    </row>
    <row r="76" spans="1:16" s="65" customFormat="1" ht="26.1" hidden="1" customHeight="1">
      <c r="A76" s="73" t="str">
        <f t="shared" ca="1" si="8"/>
        <v/>
      </c>
      <c r="B76" s="74" t="str">
        <f ca="1">IF(F76&gt;0,'（运营）采购订单'!B76,"")</f>
        <v/>
      </c>
      <c r="C76" s="75" t="str">
        <f ca="1">+'（运营）采购订单'!C76</f>
        <v/>
      </c>
      <c r="D76" s="75" t="str">
        <f ca="1">+'（运营）采购订单'!D76</f>
        <v/>
      </c>
      <c r="E76" s="75">
        <f>+'（运营）采购订单'!E76</f>
        <v>0</v>
      </c>
      <c r="F76" s="75">
        <f ca="1">+'（运营）采购订单'!J76</f>
        <v>0</v>
      </c>
      <c r="G76" s="75" t="str">
        <f ca="1">+'（运营）采购订单'!F76</f>
        <v/>
      </c>
      <c r="H76" s="76" t="str">
        <f ca="1">+'（运营）采购订单'!G76</f>
        <v/>
      </c>
      <c r="I76" s="75">
        <f ca="1">+'（运营）采购订单'!H76</f>
        <v>0</v>
      </c>
      <c r="J76" s="75" t="str">
        <f>+'（运营）采购订单'!I76</f>
        <v>M</v>
      </c>
      <c r="K76" s="79"/>
      <c r="L76" s="79"/>
      <c r="M76" s="79"/>
      <c r="N76" s="80">
        <f t="shared" si="9"/>
        <v>0</v>
      </c>
      <c r="O76" s="81">
        <f t="shared" ca="1" si="10"/>
        <v>0</v>
      </c>
      <c r="P76" s="81" t="str">
        <f t="shared" ca="1" si="11"/>
        <v/>
      </c>
    </row>
    <row r="77" spans="1:16" s="65" customFormat="1" ht="26.1" hidden="1" customHeight="1">
      <c r="A77" s="73" t="str">
        <f t="shared" ca="1" si="8"/>
        <v/>
      </c>
      <c r="B77" s="74" t="str">
        <f ca="1">IF(F77&gt;0,'（运营）采购订单'!B77,"")</f>
        <v/>
      </c>
      <c r="C77" s="75" t="str">
        <f ca="1">+'（运营）采购订单'!C77</f>
        <v/>
      </c>
      <c r="D77" s="75" t="str">
        <f ca="1">+'（运营）采购订单'!D77</f>
        <v/>
      </c>
      <c r="E77" s="75">
        <f>+'（运营）采购订单'!E77</f>
        <v>0</v>
      </c>
      <c r="F77" s="75">
        <f ca="1">+'（运营）采购订单'!J77</f>
        <v>0</v>
      </c>
      <c r="G77" s="75" t="str">
        <f ca="1">+'（运营）采购订单'!F77</f>
        <v/>
      </c>
      <c r="H77" s="76" t="str">
        <f ca="1">+'（运营）采购订单'!G77</f>
        <v/>
      </c>
      <c r="I77" s="75">
        <f ca="1">+'（运营）采购订单'!H77</f>
        <v>0</v>
      </c>
      <c r="J77" s="75" t="str">
        <f>+'（运营）采购订单'!I77</f>
        <v>L</v>
      </c>
      <c r="K77" s="79"/>
      <c r="L77" s="79"/>
      <c r="M77" s="79"/>
      <c r="N77" s="80">
        <f t="shared" si="9"/>
        <v>0</v>
      </c>
      <c r="O77" s="81">
        <f t="shared" ca="1" si="10"/>
        <v>0</v>
      </c>
      <c r="P77" s="81" t="str">
        <f t="shared" ca="1" si="11"/>
        <v/>
      </c>
    </row>
    <row r="78" spans="1:16" s="65" customFormat="1" ht="26.1" hidden="1" customHeight="1">
      <c r="A78" s="73" t="str">
        <f t="shared" ca="1" si="8"/>
        <v/>
      </c>
      <c r="B78" s="74" t="str">
        <f ca="1">IF(F78&gt;0,'（运营）采购订单'!B78,"")</f>
        <v/>
      </c>
      <c r="C78" s="75" t="str">
        <f ca="1">+'（运营）采购订单'!C78</f>
        <v/>
      </c>
      <c r="D78" s="75" t="str">
        <f ca="1">+'（运营）采购订单'!D78</f>
        <v/>
      </c>
      <c r="E78" s="75">
        <f>+'（运营）采购订单'!E78</f>
        <v>0</v>
      </c>
      <c r="F78" s="75">
        <f ca="1">+'（运营）采购订单'!J78</f>
        <v>0</v>
      </c>
      <c r="G78" s="75" t="str">
        <f ca="1">+'（运营）采购订单'!F78</f>
        <v/>
      </c>
      <c r="H78" s="76" t="str">
        <f ca="1">+'（运营）采购订单'!G78</f>
        <v/>
      </c>
      <c r="I78" s="75">
        <f ca="1">+'（运营）采购订单'!H78</f>
        <v>0</v>
      </c>
      <c r="J78" s="75" t="str">
        <f>+'（运营）采购订单'!I78</f>
        <v>XL</v>
      </c>
      <c r="K78" s="79"/>
      <c r="L78" s="79"/>
      <c r="M78" s="79"/>
      <c r="N78" s="80">
        <f t="shared" si="9"/>
        <v>0</v>
      </c>
      <c r="O78" s="81">
        <f t="shared" ca="1" si="10"/>
        <v>0</v>
      </c>
      <c r="P78" s="81" t="str">
        <f t="shared" ca="1" si="11"/>
        <v/>
      </c>
    </row>
    <row r="79" spans="1:16" s="65" customFormat="1" ht="26.1" hidden="1" customHeight="1">
      <c r="A79" s="73" t="str">
        <f t="shared" ca="1" si="8"/>
        <v/>
      </c>
      <c r="B79" s="74" t="str">
        <f ca="1">IF(F79&gt;0,'（运营）采购订单'!B79,"")</f>
        <v/>
      </c>
      <c r="C79" s="75" t="str">
        <f ca="1">+'（运营）采购订单'!C79</f>
        <v/>
      </c>
      <c r="D79" s="75" t="str">
        <f ca="1">+'（运营）采购订单'!D79</f>
        <v/>
      </c>
      <c r="E79" s="75">
        <f>+'（运营）采购订单'!E79</f>
        <v>0</v>
      </c>
      <c r="F79" s="75">
        <f ca="1">+'（运营）采购订单'!J79</f>
        <v>0</v>
      </c>
      <c r="G79" s="75" t="str">
        <f ca="1">+'（运营）采购订单'!F79</f>
        <v/>
      </c>
      <c r="H79" s="76" t="str">
        <f ca="1">+'（运营）采购订单'!G79</f>
        <v/>
      </c>
      <c r="I79" s="75">
        <f ca="1">+'（运营）采购订单'!H79</f>
        <v>0</v>
      </c>
      <c r="J79" s="75" t="str">
        <f>+'（运营）采购订单'!I79</f>
        <v>2XL</v>
      </c>
      <c r="K79" s="79"/>
      <c r="L79" s="79"/>
      <c r="M79" s="79"/>
      <c r="N79" s="80">
        <f t="shared" si="9"/>
        <v>0</v>
      </c>
      <c r="O79" s="81">
        <f t="shared" ca="1" si="10"/>
        <v>0</v>
      </c>
      <c r="P79" s="81" t="str">
        <f t="shared" ca="1" si="11"/>
        <v/>
      </c>
    </row>
    <row r="80" spans="1:16" s="65" customFormat="1" ht="26.1" hidden="1" customHeight="1">
      <c r="A80" s="73" t="str">
        <f t="shared" ca="1" si="8"/>
        <v/>
      </c>
      <c r="B80" s="74" t="str">
        <f ca="1">IF(F80&gt;0,'（运营）采购订单'!B80,"")</f>
        <v/>
      </c>
      <c r="C80" s="75" t="str">
        <f ca="1">+'（运营）采购订单'!C80</f>
        <v/>
      </c>
      <c r="D80" s="75" t="str">
        <f ca="1">+'（运营）采购订单'!D80</f>
        <v/>
      </c>
      <c r="E80" s="75">
        <f>+'（运营）采购订单'!E80</f>
        <v>0</v>
      </c>
      <c r="F80" s="75">
        <f ca="1">+'（运营）采购订单'!J80</f>
        <v>0</v>
      </c>
      <c r="G80" s="75" t="str">
        <f ca="1">+'（运营）采购订单'!F80</f>
        <v/>
      </c>
      <c r="H80" s="76" t="str">
        <f ca="1">+'（运营）采购订单'!G80</f>
        <v/>
      </c>
      <c r="I80" s="75">
        <f ca="1">+'（运营）采购订单'!H80</f>
        <v>0</v>
      </c>
      <c r="J80" s="75" t="str">
        <f>+'（运营）采购订单'!I80</f>
        <v>3XL</v>
      </c>
      <c r="K80" s="79"/>
      <c r="L80" s="79"/>
      <c r="M80" s="79"/>
      <c r="N80" s="80">
        <f t="shared" si="9"/>
        <v>0</v>
      </c>
      <c r="O80" s="81">
        <f t="shared" ca="1" si="10"/>
        <v>0</v>
      </c>
      <c r="P80" s="81" t="str">
        <f t="shared" ca="1" si="11"/>
        <v/>
      </c>
    </row>
    <row r="81" spans="1:16" s="65" customFormat="1" ht="26.1" hidden="1" customHeight="1">
      <c r="A81" s="73" t="str">
        <f t="shared" ca="1" si="8"/>
        <v/>
      </c>
      <c r="B81" s="74" t="str">
        <f ca="1">IF(F81&gt;0,'（运营）采购订单'!B81,"")</f>
        <v/>
      </c>
      <c r="C81" s="75" t="str">
        <f ca="1">+'（运营）采购订单'!C81</f>
        <v/>
      </c>
      <c r="D81" s="75" t="str">
        <f ca="1">+'（运营）采购订单'!D81</f>
        <v/>
      </c>
      <c r="E81" s="75">
        <f>+'（运营）采购订单'!E81</f>
        <v>0</v>
      </c>
      <c r="F81" s="75">
        <f ca="1">+'（运营）采购订单'!J81</f>
        <v>0</v>
      </c>
      <c r="G81" s="75" t="str">
        <f ca="1">+'（运营）采购订单'!F81</f>
        <v/>
      </c>
      <c r="H81" s="76" t="str">
        <f ca="1">+'（运营）采购订单'!G81</f>
        <v/>
      </c>
      <c r="I81" s="75">
        <f ca="1">+'（运营）采购订单'!H81</f>
        <v>0</v>
      </c>
      <c r="J81" s="75" t="str">
        <f>+'（运营）采购订单'!I81</f>
        <v>XS</v>
      </c>
      <c r="K81" s="79"/>
      <c r="L81" s="79"/>
      <c r="M81" s="79"/>
      <c r="N81" s="80">
        <f t="shared" si="9"/>
        <v>0</v>
      </c>
      <c r="O81" s="81">
        <f t="shared" ca="1" si="10"/>
        <v>0</v>
      </c>
      <c r="P81" s="81" t="str">
        <f t="shared" ca="1" si="11"/>
        <v/>
      </c>
    </row>
    <row r="82" spans="1:16" s="65" customFormat="1" ht="26.1" hidden="1" customHeight="1">
      <c r="A82" s="73" t="str">
        <f t="shared" ca="1" si="8"/>
        <v/>
      </c>
      <c r="B82" s="74" t="str">
        <f ca="1">IF(F82&gt;0,'（运营）采购订单'!B82,"")</f>
        <v/>
      </c>
      <c r="C82" s="75" t="str">
        <f ca="1">+'（运营）采购订单'!C82</f>
        <v/>
      </c>
      <c r="D82" s="75" t="str">
        <f ca="1">+'（运营）采购订单'!D82</f>
        <v/>
      </c>
      <c r="E82" s="75">
        <f>+'（运营）采购订单'!E82</f>
        <v>0</v>
      </c>
      <c r="F82" s="75">
        <f ca="1">+'（运营）采购订单'!J82</f>
        <v>0</v>
      </c>
      <c r="G82" s="75" t="str">
        <f ca="1">+'（运营）采购订单'!F82</f>
        <v/>
      </c>
      <c r="H82" s="76" t="str">
        <f ca="1">+'（运营）采购订单'!G82</f>
        <v/>
      </c>
      <c r="I82" s="75">
        <f ca="1">+'（运营）采购订单'!H82</f>
        <v>0</v>
      </c>
      <c r="J82" s="75" t="str">
        <f>+'（运营）采购订单'!I82</f>
        <v>S</v>
      </c>
      <c r="K82" s="79"/>
      <c r="L82" s="79"/>
      <c r="M82" s="79"/>
      <c r="N82" s="80">
        <f t="shared" si="9"/>
        <v>0</v>
      </c>
      <c r="O82" s="81">
        <f t="shared" ca="1" si="10"/>
        <v>0</v>
      </c>
      <c r="P82" s="81" t="str">
        <f t="shared" ca="1" si="11"/>
        <v/>
      </c>
    </row>
    <row r="83" spans="1:16" s="65" customFormat="1" ht="26.1" hidden="1" customHeight="1">
      <c r="A83" s="73" t="str">
        <f t="shared" ca="1" si="8"/>
        <v/>
      </c>
      <c r="B83" s="74" t="str">
        <f ca="1">IF(F83&gt;0,'（运营）采购订单'!B83,"")</f>
        <v/>
      </c>
      <c r="C83" s="75" t="str">
        <f ca="1">+'（运营）采购订单'!C83</f>
        <v/>
      </c>
      <c r="D83" s="75" t="str">
        <f ca="1">+'（运营）采购订单'!D83</f>
        <v/>
      </c>
      <c r="E83" s="75">
        <f>+'（运营）采购订单'!E83</f>
        <v>0</v>
      </c>
      <c r="F83" s="75">
        <f ca="1">+'（运营）采购订单'!J83</f>
        <v>0</v>
      </c>
      <c r="G83" s="75" t="str">
        <f ca="1">+'（运营）采购订单'!F83</f>
        <v/>
      </c>
      <c r="H83" s="76" t="str">
        <f ca="1">+'（运营）采购订单'!G83</f>
        <v/>
      </c>
      <c r="I83" s="75">
        <f ca="1">+'（运营）采购订单'!H83</f>
        <v>0</v>
      </c>
      <c r="J83" s="75" t="str">
        <f>+'（运营）采购订单'!I83</f>
        <v>M</v>
      </c>
      <c r="K83" s="79"/>
      <c r="L83" s="79"/>
      <c r="M83" s="79"/>
      <c r="N83" s="80">
        <f t="shared" si="9"/>
        <v>0</v>
      </c>
      <c r="O83" s="81">
        <f t="shared" ca="1" si="10"/>
        <v>0</v>
      </c>
      <c r="P83" s="81" t="str">
        <f t="shared" ca="1" si="11"/>
        <v/>
      </c>
    </row>
    <row r="84" spans="1:16" s="65" customFormat="1" ht="26.1" hidden="1" customHeight="1">
      <c r="A84" s="73" t="str">
        <f t="shared" ca="1" si="8"/>
        <v/>
      </c>
      <c r="B84" s="74" t="str">
        <f ca="1">IF(F84&gt;0,'（运营）采购订单'!B84,"")</f>
        <v/>
      </c>
      <c r="C84" s="75" t="str">
        <f ca="1">+'（运营）采购订单'!C84</f>
        <v/>
      </c>
      <c r="D84" s="75" t="str">
        <f ca="1">+'（运营）采购订单'!D84</f>
        <v/>
      </c>
      <c r="E84" s="75">
        <f>+'（运营）采购订单'!E84</f>
        <v>0</v>
      </c>
      <c r="F84" s="75">
        <f ca="1">+'（运营）采购订单'!J84</f>
        <v>0</v>
      </c>
      <c r="G84" s="75" t="str">
        <f ca="1">+'（运营）采购订单'!F84</f>
        <v/>
      </c>
      <c r="H84" s="76" t="str">
        <f ca="1">+'（运营）采购订单'!G84</f>
        <v/>
      </c>
      <c r="I84" s="75">
        <f ca="1">+'（运营）采购订单'!H84</f>
        <v>0</v>
      </c>
      <c r="J84" s="75" t="str">
        <f>+'（运营）采购订单'!I84</f>
        <v>L</v>
      </c>
      <c r="K84" s="79"/>
      <c r="L84" s="79"/>
      <c r="M84" s="79"/>
      <c r="N84" s="80">
        <f t="shared" si="9"/>
        <v>0</v>
      </c>
      <c r="O84" s="81">
        <f t="shared" ca="1" si="10"/>
        <v>0</v>
      </c>
      <c r="P84" s="81" t="str">
        <f t="shared" ca="1" si="11"/>
        <v/>
      </c>
    </row>
    <row r="85" spans="1:16" s="65" customFormat="1" ht="26.1" hidden="1" customHeight="1">
      <c r="A85" s="73" t="str">
        <f t="shared" ca="1" si="8"/>
        <v/>
      </c>
      <c r="B85" s="74" t="str">
        <f ca="1">IF(F85&gt;0,'（运营）采购订单'!B85,"")</f>
        <v/>
      </c>
      <c r="C85" s="75" t="str">
        <f ca="1">+'（运营）采购订单'!C85</f>
        <v/>
      </c>
      <c r="D85" s="75" t="str">
        <f ca="1">+'（运营）采购订单'!D85</f>
        <v/>
      </c>
      <c r="E85" s="75">
        <f>+'（运营）采购订单'!E85</f>
        <v>0</v>
      </c>
      <c r="F85" s="75">
        <f ca="1">+'（运营）采购订单'!J85</f>
        <v>0</v>
      </c>
      <c r="G85" s="75" t="str">
        <f ca="1">+'（运营）采购订单'!F85</f>
        <v/>
      </c>
      <c r="H85" s="76" t="str">
        <f ca="1">+'（运营）采购订单'!G85</f>
        <v/>
      </c>
      <c r="I85" s="75">
        <f ca="1">+'（运营）采购订单'!H85</f>
        <v>0</v>
      </c>
      <c r="J85" s="75" t="str">
        <f>+'（运营）采购订单'!I85</f>
        <v>XL</v>
      </c>
      <c r="K85" s="79"/>
      <c r="L85" s="79"/>
      <c r="M85" s="79"/>
      <c r="N85" s="80">
        <f t="shared" si="9"/>
        <v>0</v>
      </c>
      <c r="O85" s="81">
        <f t="shared" ca="1" si="10"/>
        <v>0</v>
      </c>
      <c r="P85" s="81" t="str">
        <f t="shared" ca="1" si="11"/>
        <v/>
      </c>
    </row>
    <row r="86" spans="1:16" s="65" customFormat="1" ht="26.1" hidden="1" customHeight="1">
      <c r="A86" s="73" t="str">
        <f t="shared" ca="1" si="8"/>
        <v/>
      </c>
      <c r="B86" s="74" t="str">
        <f ca="1">IF(F86&gt;0,'（运营）采购订单'!B86,"")</f>
        <v/>
      </c>
      <c r="C86" s="75" t="str">
        <f ca="1">+'（运营）采购订单'!C86</f>
        <v/>
      </c>
      <c r="D86" s="75" t="str">
        <f ca="1">+'（运营）采购订单'!D86</f>
        <v/>
      </c>
      <c r="E86" s="75">
        <f>+'（运营）采购订单'!E86</f>
        <v>0</v>
      </c>
      <c r="F86" s="75">
        <f ca="1">+'（运营）采购订单'!J86</f>
        <v>0</v>
      </c>
      <c r="G86" s="75" t="str">
        <f ca="1">+'（运营）采购订单'!F86</f>
        <v/>
      </c>
      <c r="H86" s="76" t="str">
        <f ca="1">+'（运营）采购订单'!G86</f>
        <v/>
      </c>
      <c r="I86" s="75">
        <f ca="1">+'（运营）采购订单'!H86</f>
        <v>0</v>
      </c>
      <c r="J86" s="75" t="str">
        <f>+'（运营）采购订单'!I86</f>
        <v>2XL</v>
      </c>
      <c r="K86" s="79"/>
      <c r="L86" s="79"/>
      <c r="M86" s="79"/>
      <c r="N86" s="80">
        <f t="shared" si="9"/>
        <v>0</v>
      </c>
      <c r="O86" s="81">
        <f t="shared" ca="1" si="10"/>
        <v>0</v>
      </c>
      <c r="P86" s="81" t="str">
        <f t="shared" ca="1" si="11"/>
        <v/>
      </c>
    </row>
    <row r="87" spans="1:16" s="65" customFormat="1" ht="26.1" hidden="1" customHeight="1">
      <c r="A87" s="73" t="str">
        <f t="shared" ca="1" si="8"/>
        <v/>
      </c>
      <c r="B87" s="74" t="str">
        <f ca="1">IF(F87&gt;0,'（运营）采购订单'!B87,"")</f>
        <v/>
      </c>
      <c r="C87" s="75" t="str">
        <f ca="1">+'（运营）采购订单'!C87</f>
        <v/>
      </c>
      <c r="D87" s="75" t="str">
        <f ca="1">+'（运营）采购订单'!D87</f>
        <v/>
      </c>
      <c r="E87" s="75">
        <f>+'（运营）采购订单'!E87</f>
        <v>0</v>
      </c>
      <c r="F87" s="75">
        <f ca="1">+'（运营）采购订单'!J87</f>
        <v>0</v>
      </c>
      <c r="G87" s="75" t="str">
        <f ca="1">+'（运营）采购订单'!F87</f>
        <v/>
      </c>
      <c r="H87" s="76" t="str">
        <f ca="1">+'（运营）采购订单'!G87</f>
        <v/>
      </c>
      <c r="I87" s="75">
        <f ca="1">+'（运营）采购订单'!H87</f>
        <v>0</v>
      </c>
      <c r="J87" s="75" t="str">
        <f>+'（运营）采购订单'!I87</f>
        <v>3XL</v>
      </c>
      <c r="K87" s="79"/>
      <c r="L87" s="79"/>
      <c r="M87" s="79"/>
      <c r="N87" s="80">
        <f t="shared" si="9"/>
        <v>0</v>
      </c>
      <c r="O87" s="81">
        <f t="shared" ca="1" si="10"/>
        <v>0</v>
      </c>
      <c r="P87" s="81" t="str">
        <f t="shared" ca="1" si="11"/>
        <v/>
      </c>
    </row>
    <row r="88" spans="1:16" s="65" customFormat="1" ht="26.1" hidden="1" customHeight="1">
      <c r="A88" s="73" t="str">
        <f t="shared" ca="1" si="8"/>
        <v/>
      </c>
      <c r="B88" s="74" t="str">
        <f ca="1">IF(F88&gt;0,'（运营）采购订单'!B88,"")</f>
        <v/>
      </c>
      <c r="C88" s="75" t="str">
        <f ca="1">+'（运营）采购订单'!C88</f>
        <v/>
      </c>
      <c r="D88" s="75" t="str">
        <f ca="1">+'（运营）采购订单'!D88</f>
        <v/>
      </c>
      <c r="E88" s="75">
        <f>+'（运营）采购订单'!E88</f>
        <v>0</v>
      </c>
      <c r="F88" s="75">
        <f ca="1">+'（运营）采购订单'!J88</f>
        <v>0</v>
      </c>
      <c r="G88" s="75" t="str">
        <f ca="1">+'（运营）采购订单'!F88</f>
        <v/>
      </c>
      <c r="H88" s="76" t="str">
        <f ca="1">+'（运营）采购订单'!G88</f>
        <v/>
      </c>
      <c r="I88" s="75">
        <f ca="1">+'（运营）采购订单'!H88</f>
        <v>0</v>
      </c>
      <c r="J88" s="75" t="str">
        <f>+'（运营）采购订单'!I88</f>
        <v>XS</v>
      </c>
      <c r="K88" s="79"/>
      <c r="L88" s="79"/>
      <c r="M88" s="79"/>
      <c r="N88" s="80">
        <f t="shared" si="9"/>
        <v>0</v>
      </c>
      <c r="O88" s="81">
        <f t="shared" ca="1" si="10"/>
        <v>0</v>
      </c>
      <c r="P88" s="81" t="str">
        <f t="shared" ca="1" si="11"/>
        <v/>
      </c>
    </row>
    <row r="89" spans="1:16" s="65" customFormat="1" ht="26.1" hidden="1" customHeight="1">
      <c r="A89" s="73" t="str">
        <f t="shared" ca="1" si="8"/>
        <v/>
      </c>
      <c r="B89" s="74" t="str">
        <f ca="1">IF(F89&gt;0,'（运营）采购订单'!B89,"")</f>
        <v/>
      </c>
      <c r="C89" s="75" t="str">
        <f ca="1">+'（运营）采购订单'!C89</f>
        <v/>
      </c>
      <c r="D89" s="75" t="str">
        <f ca="1">+'（运营）采购订单'!D89</f>
        <v/>
      </c>
      <c r="E89" s="75">
        <f>+'（运营）采购订单'!E89</f>
        <v>0</v>
      </c>
      <c r="F89" s="75">
        <f ca="1">+'（运营）采购订单'!J89</f>
        <v>0</v>
      </c>
      <c r="G89" s="75" t="str">
        <f ca="1">+'（运营）采购订单'!F89</f>
        <v/>
      </c>
      <c r="H89" s="76" t="str">
        <f ca="1">+'（运营）采购订单'!G89</f>
        <v/>
      </c>
      <c r="I89" s="75">
        <f ca="1">+'（运营）采购订单'!H89</f>
        <v>0</v>
      </c>
      <c r="J89" s="75" t="str">
        <f>+'（运营）采购订单'!I89</f>
        <v>S</v>
      </c>
      <c r="K89" s="79"/>
      <c r="L89" s="79"/>
      <c r="M89" s="79"/>
      <c r="N89" s="80">
        <f t="shared" si="9"/>
        <v>0</v>
      </c>
      <c r="O89" s="81">
        <f t="shared" ca="1" si="10"/>
        <v>0</v>
      </c>
      <c r="P89" s="81" t="str">
        <f t="shared" ca="1" si="11"/>
        <v/>
      </c>
    </row>
    <row r="90" spans="1:16" s="65" customFormat="1" ht="26.1" hidden="1" customHeight="1">
      <c r="A90" s="73" t="str">
        <f t="shared" ca="1" si="8"/>
        <v/>
      </c>
      <c r="B90" s="74" t="str">
        <f ca="1">IF(F90&gt;0,'（运营）采购订单'!B90,"")</f>
        <v/>
      </c>
      <c r="C90" s="75" t="str">
        <f ca="1">+'（运营）采购订单'!C90</f>
        <v/>
      </c>
      <c r="D90" s="75" t="str">
        <f ca="1">+'（运营）采购订单'!D90</f>
        <v/>
      </c>
      <c r="E90" s="75">
        <f>+'（运营）采购订单'!E90</f>
        <v>0</v>
      </c>
      <c r="F90" s="75">
        <f ca="1">+'（运营）采购订单'!J90</f>
        <v>0</v>
      </c>
      <c r="G90" s="75" t="str">
        <f ca="1">+'（运营）采购订单'!F90</f>
        <v/>
      </c>
      <c r="H90" s="76" t="str">
        <f ca="1">+'（运营）采购订单'!G90</f>
        <v/>
      </c>
      <c r="I90" s="75">
        <f ca="1">+'（运营）采购订单'!H90</f>
        <v>0</v>
      </c>
      <c r="J90" s="75" t="str">
        <f>+'（运营）采购订单'!I90</f>
        <v>M</v>
      </c>
      <c r="K90" s="79"/>
      <c r="L90" s="79"/>
      <c r="M90" s="79"/>
      <c r="N90" s="80">
        <f t="shared" si="9"/>
        <v>0</v>
      </c>
      <c r="O90" s="81">
        <f t="shared" ca="1" si="10"/>
        <v>0</v>
      </c>
      <c r="P90" s="81" t="str">
        <f t="shared" ca="1" si="11"/>
        <v/>
      </c>
    </row>
    <row r="91" spans="1:16" s="65" customFormat="1" ht="26.1" hidden="1" customHeight="1">
      <c r="A91" s="73" t="str">
        <f t="shared" ca="1" si="8"/>
        <v/>
      </c>
      <c r="B91" s="74" t="str">
        <f ca="1">IF(F91&gt;0,'（运营）采购订单'!B91,"")</f>
        <v/>
      </c>
      <c r="C91" s="75" t="str">
        <f ca="1">+'（运营）采购订单'!C91</f>
        <v/>
      </c>
      <c r="D91" s="75" t="str">
        <f ca="1">+'（运营）采购订单'!D91</f>
        <v/>
      </c>
      <c r="E91" s="75">
        <f>+'（运营）采购订单'!E91</f>
        <v>0</v>
      </c>
      <c r="F91" s="75">
        <f ca="1">+'（运营）采购订单'!J91</f>
        <v>0</v>
      </c>
      <c r="G91" s="75" t="str">
        <f ca="1">+'（运营）采购订单'!F91</f>
        <v/>
      </c>
      <c r="H91" s="76" t="str">
        <f ca="1">+'（运营）采购订单'!G91</f>
        <v/>
      </c>
      <c r="I91" s="75">
        <f ca="1">+'（运营）采购订单'!H91</f>
        <v>0</v>
      </c>
      <c r="J91" s="75" t="str">
        <f>+'（运营）采购订单'!I91</f>
        <v>L</v>
      </c>
      <c r="K91" s="79"/>
      <c r="L91" s="79"/>
      <c r="M91" s="79"/>
      <c r="N91" s="80">
        <f t="shared" si="9"/>
        <v>0</v>
      </c>
      <c r="O91" s="81">
        <f t="shared" ca="1" si="10"/>
        <v>0</v>
      </c>
      <c r="P91" s="81" t="str">
        <f t="shared" ca="1" si="11"/>
        <v/>
      </c>
    </row>
    <row r="92" spans="1:16" s="65" customFormat="1" ht="26.1" hidden="1" customHeight="1">
      <c r="A92" s="73" t="str">
        <f t="shared" ca="1" si="8"/>
        <v/>
      </c>
      <c r="B92" s="74" t="str">
        <f ca="1">IF(F92&gt;0,'（运营）采购订单'!B92,"")</f>
        <v/>
      </c>
      <c r="C92" s="75" t="str">
        <f ca="1">+'（运营）采购订单'!C92</f>
        <v/>
      </c>
      <c r="D92" s="75" t="str">
        <f ca="1">+'（运营）采购订单'!D92</f>
        <v/>
      </c>
      <c r="E92" s="75">
        <f>+'（运营）采购订单'!E92</f>
        <v>0</v>
      </c>
      <c r="F92" s="75">
        <f ca="1">+'（运营）采购订单'!J92</f>
        <v>0</v>
      </c>
      <c r="G92" s="75" t="str">
        <f ca="1">+'（运营）采购订单'!F92</f>
        <v/>
      </c>
      <c r="H92" s="76" t="str">
        <f ca="1">+'（运营）采购订单'!G92</f>
        <v/>
      </c>
      <c r="I92" s="75">
        <f ca="1">+'（运营）采购订单'!H92</f>
        <v>0</v>
      </c>
      <c r="J92" s="75" t="str">
        <f>+'（运营）采购订单'!I92</f>
        <v>XL</v>
      </c>
      <c r="K92" s="79"/>
      <c r="L92" s="79"/>
      <c r="M92" s="79"/>
      <c r="N92" s="80">
        <f t="shared" si="9"/>
        <v>0</v>
      </c>
      <c r="O92" s="81">
        <f t="shared" ca="1" si="10"/>
        <v>0</v>
      </c>
      <c r="P92" s="81" t="str">
        <f t="shared" ca="1" si="11"/>
        <v/>
      </c>
    </row>
    <row r="93" spans="1:16" s="65" customFormat="1" ht="26.1" hidden="1" customHeight="1">
      <c r="A93" s="73" t="str">
        <f t="shared" ca="1" si="8"/>
        <v/>
      </c>
      <c r="B93" s="74" t="str">
        <f ca="1">IF(F93&gt;0,'（运营）采购订单'!B93,"")</f>
        <v/>
      </c>
      <c r="C93" s="75" t="str">
        <f ca="1">+'（运营）采购订单'!C93</f>
        <v/>
      </c>
      <c r="D93" s="75" t="str">
        <f ca="1">+'（运营）采购订单'!D93</f>
        <v/>
      </c>
      <c r="E93" s="75">
        <f>+'（运营）采购订单'!E93</f>
        <v>0</v>
      </c>
      <c r="F93" s="75">
        <f ca="1">+'（运营）采购订单'!J93</f>
        <v>0</v>
      </c>
      <c r="G93" s="75" t="str">
        <f ca="1">+'（运营）采购订单'!F93</f>
        <v/>
      </c>
      <c r="H93" s="76" t="str">
        <f ca="1">+'（运营）采购订单'!G93</f>
        <v/>
      </c>
      <c r="I93" s="75">
        <f ca="1">+'（运营）采购订单'!H93</f>
        <v>0</v>
      </c>
      <c r="J93" s="75" t="str">
        <f>+'（运营）采购订单'!I93</f>
        <v>2XL</v>
      </c>
      <c r="K93" s="79"/>
      <c r="L93" s="79"/>
      <c r="M93" s="79"/>
      <c r="N93" s="80">
        <f t="shared" si="9"/>
        <v>0</v>
      </c>
      <c r="O93" s="81">
        <f t="shared" ca="1" si="10"/>
        <v>0</v>
      </c>
      <c r="P93" s="81" t="str">
        <f t="shared" ca="1" si="11"/>
        <v/>
      </c>
    </row>
    <row r="94" spans="1:16" s="65" customFormat="1" ht="26.1" hidden="1" customHeight="1">
      <c r="A94" s="73" t="str">
        <f t="shared" ca="1" si="8"/>
        <v/>
      </c>
      <c r="B94" s="74" t="str">
        <f ca="1">IF(F94&gt;0,'（运营）采购订单'!B94,"")</f>
        <v/>
      </c>
      <c r="C94" s="75" t="str">
        <f ca="1">+'（运营）采购订单'!C94</f>
        <v/>
      </c>
      <c r="D94" s="75" t="str">
        <f ca="1">+'（运营）采购订单'!D94</f>
        <v/>
      </c>
      <c r="E94" s="75">
        <f>+'（运营）采购订单'!E94</f>
        <v>0</v>
      </c>
      <c r="F94" s="75">
        <f ca="1">+'（运营）采购订单'!J94</f>
        <v>0</v>
      </c>
      <c r="G94" s="75" t="str">
        <f ca="1">+'（运营）采购订单'!F94</f>
        <v/>
      </c>
      <c r="H94" s="76" t="str">
        <f ca="1">+'（运营）采购订单'!G94</f>
        <v/>
      </c>
      <c r="I94" s="75">
        <f ca="1">+'（运营）采购订单'!H94</f>
        <v>0</v>
      </c>
      <c r="J94" s="75" t="str">
        <f>+'（运营）采购订单'!I94</f>
        <v>3XL</v>
      </c>
      <c r="K94" s="79"/>
      <c r="L94" s="79"/>
      <c r="M94" s="79"/>
      <c r="N94" s="80">
        <f t="shared" si="9"/>
        <v>0</v>
      </c>
      <c r="O94" s="81">
        <f t="shared" ca="1" si="10"/>
        <v>0</v>
      </c>
      <c r="P94" s="81" t="str">
        <f t="shared" ca="1" si="11"/>
        <v/>
      </c>
    </row>
    <row r="95" spans="1:16" s="65" customFormat="1" ht="26.1" hidden="1" customHeight="1">
      <c r="A95" s="73" t="str">
        <f t="shared" ref="A95:A126" ca="1" si="12">+IF(F95&gt;0,$P$2,"")</f>
        <v/>
      </c>
      <c r="B95" s="74" t="str">
        <f ca="1">IF(F95&gt;0,'（运营）采购订单'!B95,"")</f>
        <v/>
      </c>
      <c r="C95" s="75" t="str">
        <f ca="1">+'（运营）采购订单'!C95</f>
        <v/>
      </c>
      <c r="D95" s="75" t="str">
        <f ca="1">+'（运营）采购订单'!D95</f>
        <v/>
      </c>
      <c r="E95" s="75">
        <f>+'（运营）采购订单'!E95</f>
        <v>0</v>
      </c>
      <c r="F95" s="75">
        <f ca="1">+'（运营）采购订单'!J95</f>
        <v>0</v>
      </c>
      <c r="G95" s="75" t="str">
        <f ca="1">+'（运营）采购订单'!F95</f>
        <v/>
      </c>
      <c r="H95" s="76" t="str">
        <f ca="1">+'（运营）采购订单'!G95</f>
        <v/>
      </c>
      <c r="I95" s="75">
        <f ca="1">+'（运营）采购订单'!H95</f>
        <v>0</v>
      </c>
      <c r="J95" s="75" t="str">
        <f>+'（运营）采购订单'!I95</f>
        <v>XS</v>
      </c>
      <c r="K95" s="79"/>
      <c r="L95" s="79"/>
      <c r="M95" s="79"/>
      <c r="N95" s="80">
        <f t="shared" si="9"/>
        <v>0</v>
      </c>
      <c r="O95" s="81">
        <f t="shared" ca="1" si="10"/>
        <v>0</v>
      </c>
      <c r="P95" s="81" t="str">
        <f t="shared" ca="1" si="11"/>
        <v/>
      </c>
    </row>
    <row r="96" spans="1:16" s="65" customFormat="1" ht="26.1" hidden="1" customHeight="1">
      <c r="A96" s="73" t="str">
        <f t="shared" ca="1" si="12"/>
        <v/>
      </c>
      <c r="B96" s="74" t="str">
        <f ca="1">IF(F96&gt;0,'（运营）采购订单'!B96,"")</f>
        <v/>
      </c>
      <c r="C96" s="75" t="str">
        <f ca="1">+'（运营）采购订单'!C96</f>
        <v/>
      </c>
      <c r="D96" s="75" t="str">
        <f ca="1">+'（运营）采购订单'!D96</f>
        <v/>
      </c>
      <c r="E96" s="75">
        <f>+'（运营）采购订单'!E96</f>
        <v>0</v>
      </c>
      <c r="F96" s="75">
        <f ca="1">+'（运营）采购订单'!J96</f>
        <v>0</v>
      </c>
      <c r="G96" s="75" t="str">
        <f ca="1">+'（运营）采购订单'!F96</f>
        <v/>
      </c>
      <c r="H96" s="76" t="str">
        <f ca="1">+'（运营）采购订单'!G96</f>
        <v/>
      </c>
      <c r="I96" s="75">
        <f ca="1">+'（运营）采购订单'!H96</f>
        <v>0</v>
      </c>
      <c r="J96" s="75" t="str">
        <f>+'（运营）采购订单'!I96</f>
        <v>S</v>
      </c>
      <c r="K96" s="79"/>
      <c r="L96" s="79"/>
      <c r="M96" s="79"/>
      <c r="N96" s="80">
        <f t="shared" si="9"/>
        <v>0</v>
      </c>
      <c r="O96" s="81">
        <f t="shared" ca="1" si="10"/>
        <v>0</v>
      </c>
      <c r="P96" s="81" t="str">
        <f t="shared" ca="1" si="11"/>
        <v/>
      </c>
    </row>
    <row r="97" spans="1:16" s="65" customFormat="1" ht="26.1" hidden="1" customHeight="1">
      <c r="A97" s="73" t="str">
        <f t="shared" ca="1" si="12"/>
        <v/>
      </c>
      <c r="B97" s="74" t="str">
        <f ca="1">IF(F97&gt;0,'（运营）采购订单'!B97,"")</f>
        <v/>
      </c>
      <c r="C97" s="75" t="str">
        <f ca="1">+'（运营）采购订单'!C97</f>
        <v/>
      </c>
      <c r="D97" s="75" t="str">
        <f ca="1">+'（运营）采购订单'!D97</f>
        <v/>
      </c>
      <c r="E97" s="75">
        <f>+'（运营）采购订单'!E97</f>
        <v>0</v>
      </c>
      <c r="F97" s="75">
        <f ca="1">+'（运营）采购订单'!J97</f>
        <v>0</v>
      </c>
      <c r="G97" s="75" t="str">
        <f ca="1">+'（运营）采购订单'!F97</f>
        <v/>
      </c>
      <c r="H97" s="76" t="str">
        <f ca="1">+'（运营）采购订单'!G97</f>
        <v/>
      </c>
      <c r="I97" s="75">
        <f ca="1">+'（运营）采购订单'!H97</f>
        <v>0</v>
      </c>
      <c r="J97" s="75" t="str">
        <f>+'（运营）采购订单'!I97</f>
        <v>M</v>
      </c>
      <c r="K97" s="79"/>
      <c r="L97" s="79"/>
      <c r="M97" s="79"/>
      <c r="N97" s="80">
        <f t="shared" si="9"/>
        <v>0</v>
      </c>
      <c r="O97" s="81">
        <f t="shared" ca="1" si="10"/>
        <v>0</v>
      </c>
      <c r="P97" s="81" t="str">
        <f t="shared" ca="1" si="11"/>
        <v/>
      </c>
    </row>
    <row r="98" spans="1:16" s="65" customFormat="1" ht="26.1" hidden="1" customHeight="1">
      <c r="A98" s="73" t="str">
        <f t="shared" ca="1" si="12"/>
        <v/>
      </c>
      <c r="B98" s="74" t="str">
        <f ca="1">IF(F98&gt;0,'（运营）采购订单'!B98,"")</f>
        <v/>
      </c>
      <c r="C98" s="75" t="str">
        <f ca="1">+'（运营）采购订单'!C98</f>
        <v/>
      </c>
      <c r="D98" s="75" t="str">
        <f ca="1">+'（运营）采购订单'!D98</f>
        <v/>
      </c>
      <c r="E98" s="75">
        <f>+'（运营）采购订单'!E98</f>
        <v>0</v>
      </c>
      <c r="F98" s="75">
        <f ca="1">+'（运营）采购订单'!J98</f>
        <v>0</v>
      </c>
      <c r="G98" s="75" t="str">
        <f ca="1">+'（运营）采购订单'!F98</f>
        <v/>
      </c>
      <c r="H98" s="76" t="str">
        <f ca="1">+'（运营）采购订单'!G98</f>
        <v/>
      </c>
      <c r="I98" s="75">
        <f ca="1">+'（运营）采购订单'!H98</f>
        <v>0</v>
      </c>
      <c r="J98" s="75" t="str">
        <f>+'（运营）采购订单'!I98</f>
        <v>L</v>
      </c>
      <c r="K98" s="79"/>
      <c r="L98" s="79"/>
      <c r="M98" s="79"/>
      <c r="N98" s="80">
        <f t="shared" si="9"/>
        <v>0</v>
      </c>
      <c r="O98" s="81">
        <f t="shared" ca="1" si="10"/>
        <v>0</v>
      </c>
      <c r="P98" s="81" t="str">
        <f t="shared" ca="1" si="11"/>
        <v/>
      </c>
    </row>
    <row r="99" spans="1:16" s="65" customFormat="1" ht="26.1" hidden="1" customHeight="1">
      <c r="A99" s="73" t="str">
        <f t="shared" ca="1" si="12"/>
        <v/>
      </c>
      <c r="B99" s="74" t="str">
        <f ca="1">IF(F99&gt;0,'（运营）采购订单'!B99,"")</f>
        <v/>
      </c>
      <c r="C99" s="75" t="str">
        <f ca="1">+'（运营）采购订单'!C99</f>
        <v/>
      </c>
      <c r="D99" s="75" t="str">
        <f ca="1">+'（运营）采购订单'!D99</f>
        <v/>
      </c>
      <c r="E99" s="75">
        <f>+'（运营）采购订单'!E99</f>
        <v>0</v>
      </c>
      <c r="F99" s="75">
        <f ca="1">+'（运营）采购订单'!J99</f>
        <v>0</v>
      </c>
      <c r="G99" s="75" t="str">
        <f ca="1">+'（运营）采购订单'!F99</f>
        <v/>
      </c>
      <c r="H99" s="76" t="str">
        <f ca="1">+'（运营）采购订单'!G99</f>
        <v/>
      </c>
      <c r="I99" s="75">
        <f ca="1">+'（运营）采购订单'!H99</f>
        <v>0</v>
      </c>
      <c r="J99" s="75" t="str">
        <f>+'（运营）采购订单'!I99</f>
        <v>XL</v>
      </c>
      <c r="K99" s="79"/>
      <c r="L99" s="79"/>
      <c r="M99" s="79"/>
      <c r="N99" s="80">
        <f t="shared" si="9"/>
        <v>0</v>
      </c>
      <c r="O99" s="81">
        <f t="shared" ca="1" si="10"/>
        <v>0</v>
      </c>
      <c r="P99" s="81" t="str">
        <f t="shared" ca="1" si="11"/>
        <v/>
      </c>
    </row>
    <row r="100" spans="1:16" s="65" customFormat="1" ht="26.1" hidden="1" customHeight="1">
      <c r="A100" s="73" t="str">
        <f t="shared" ca="1" si="12"/>
        <v/>
      </c>
      <c r="B100" s="74" t="str">
        <f ca="1">IF(F100&gt;0,'（运营）采购订单'!B100,"")</f>
        <v/>
      </c>
      <c r="C100" s="75" t="str">
        <f ca="1">+'（运营）采购订单'!C100</f>
        <v/>
      </c>
      <c r="D100" s="75" t="str">
        <f ca="1">+'（运营）采购订单'!D100</f>
        <v/>
      </c>
      <c r="E100" s="75">
        <f>+'（运营）采购订单'!E100</f>
        <v>0</v>
      </c>
      <c r="F100" s="75">
        <f ca="1">+'（运营）采购订单'!J100</f>
        <v>0</v>
      </c>
      <c r="G100" s="75" t="str">
        <f ca="1">+'（运营）采购订单'!F100</f>
        <v/>
      </c>
      <c r="H100" s="76" t="str">
        <f ca="1">+'（运营）采购订单'!G100</f>
        <v/>
      </c>
      <c r="I100" s="75">
        <f ca="1">+'（运营）采购订单'!H100</f>
        <v>0</v>
      </c>
      <c r="J100" s="75" t="str">
        <f>+'（运营）采购订单'!I100</f>
        <v>2XL</v>
      </c>
      <c r="K100" s="79"/>
      <c r="L100" s="79"/>
      <c r="M100" s="79"/>
      <c r="N100" s="80">
        <f t="shared" si="9"/>
        <v>0</v>
      </c>
      <c r="O100" s="81">
        <f t="shared" ca="1" si="10"/>
        <v>0</v>
      </c>
      <c r="P100" s="81" t="str">
        <f t="shared" ca="1" si="11"/>
        <v/>
      </c>
    </row>
    <row r="101" spans="1:16" s="65" customFormat="1" ht="26.1" hidden="1" customHeight="1">
      <c r="A101" s="73" t="str">
        <f t="shared" ca="1" si="12"/>
        <v/>
      </c>
      <c r="B101" s="74" t="str">
        <f ca="1">IF(F101&gt;0,'（运营）采购订单'!B101,"")</f>
        <v/>
      </c>
      <c r="C101" s="75" t="str">
        <f ca="1">+'（运营）采购订单'!C101</f>
        <v/>
      </c>
      <c r="D101" s="75" t="str">
        <f ca="1">+'（运营）采购订单'!D101</f>
        <v/>
      </c>
      <c r="E101" s="75">
        <f>+'（运营）采购订单'!E101</f>
        <v>0</v>
      </c>
      <c r="F101" s="75">
        <f ca="1">+'（运营）采购订单'!J101</f>
        <v>0</v>
      </c>
      <c r="G101" s="75" t="str">
        <f ca="1">+'（运营）采购订单'!F101</f>
        <v/>
      </c>
      <c r="H101" s="76" t="str">
        <f ca="1">+'（运营）采购订单'!G101</f>
        <v/>
      </c>
      <c r="I101" s="75">
        <f ca="1">+'（运营）采购订单'!H101</f>
        <v>0</v>
      </c>
      <c r="J101" s="75" t="str">
        <f>+'（运营）采购订单'!I101</f>
        <v>3XL</v>
      </c>
      <c r="K101" s="79"/>
      <c r="L101" s="79"/>
      <c r="M101" s="79"/>
      <c r="N101" s="80">
        <f t="shared" ref="N101:N132" si="13">+SUM(K101:M101)</f>
        <v>0</v>
      </c>
      <c r="O101" s="81">
        <f t="shared" ref="O101:O132" ca="1" si="14">+F101-N101</f>
        <v>0</v>
      </c>
      <c r="P101" s="81" t="str">
        <f t="shared" ref="P101:P132" ca="1" si="15">+IF(O101&gt;0,"少交",IF(O101=0,"","多交"))</f>
        <v/>
      </c>
    </row>
    <row r="102" spans="1:16" s="65" customFormat="1" ht="26.1" hidden="1" customHeight="1">
      <c r="A102" s="73" t="str">
        <f t="shared" ca="1" si="12"/>
        <v/>
      </c>
      <c r="B102" s="74" t="str">
        <f ca="1">IF(F102&gt;0,'（运营）采购订单'!B102,"")</f>
        <v/>
      </c>
      <c r="C102" s="75" t="str">
        <f ca="1">+'（运营）采购订单'!C102</f>
        <v/>
      </c>
      <c r="D102" s="75" t="str">
        <f ca="1">+'（运营）采购订单'!D102</f>
        <v/>
      </c>
      <c r="E102" s="75">
        <f>+'（运营）采购订单'!E102</f>
        <v>0</v>
      </c>
      <c r="F102" s="75">
        <f ca="1">+'（运营）采购订单'!J102</f>
        <v>0</v>
      </c>
      <c r="G102" s="75" t="str">
        <f ca="1">+'（运营）采购订单'!F102</f>
        <v/>
      </c>
      <c r="H102" s="76" t="str">
        <f ca="1">+'（运营）采购订单'!G102</f>
        <v/>
      </c>
      <c r="I102" s="75">
        <f ca="1">+'（运营）采购订单'!H102</f>
        <v>0</v>
      </c>
      <c r="J102" s="75" t="str">
        <f>+'（运营）采购订单'!I102</f>
        <v>XS</v>
      </c>
      <c r="K102" s="79"/>
      <c r="L102" s="79"/>
      <c r="M102" s="79"/>
      <c r="N102" s="80">
        <f t="shared" si="13"/>
        <v>0</v>
      </c>
      <c r="O102" s="81">
        <f t="shared" ca="1" si="14"/>
        <v>0</v>
      </c>
      <c r="P102" s="81" t="str">
        <f t="shared" ca="1" si="15"/>
        <v/>
      </c>
    </row>
    <row r="103" spans="1:16" s="65" customFormat="1" ht="26.1" hidden="1" customHeight="1">
      <c r="A103" s="73" t="str">
        <f t="shared" ca="1" si="12"/>
        <v/>
      </c>
      <c r="B103" s="74" t="str">
        <f ca="1">IF(F103&gt;0,'（运营）采购订单'!B103,"")</f>
        <v/>
      </c>
      <c r="C103" s="75" t="str">
        <f ca="1">+'（运营）采购订单'!C103</f>
        <v/>
      </c>
      <c r="D103" s="75" t="str">
        <f ca="1">+'（运营）采购订单'!D103</f>
        <v/>
      </c>
      <c r="E103" s="75">
        <f>+'（运营）采购订单'!E103</f>
        <v>0</v>
      </c>
      <c r="F103" s="75">
        <f ca="1">+'（运营）采购订单'!J103</f>
        <v>0</v>
      </c>
      <c r="G103" s="75" t="str">
        <f ca="1">+'（运营）采购订单'!F103</f>
        <v/>
      </c>
      <c r="H103" s="76" t="str">
        <f ca="1">+'（运营）采购订单'!G103</f>
        <v/>
      </c>
      <c r="I103" s="75">
        <f ca="1">+'（运营）采购订单'!H103</f>
        <v>0</v>
      </c>
      <c r="J103" s="75" t="str">
        <f>+'（运营）采购订单'!I103</f>
        <v>S</v>
      </c>
      <c r="K103" s="79"/>
      <c r="L103" s="79"/>
      <c r="M103" s="79"/>
      <c r="N103" s="80">
        <f t="shared" si="13"/>
        <v>0</v>
      </c>
      <c r="O103" s="81">
        <f t="shared" ca="1" si="14"/>
        <v>0</v>
      </c>
      <c r="P103" s="81" t="str">
        <f t="shared" ca="1" si="15"/>
        <v/>
      </c>
    </row>
    <row r="104" spans="1:16" s="65" customFormat="1" ht="26.1" hidden="1" customHeight="1">
      <c r="A104" s="73" t="str">
        <f t="shared" ca="1" si="12"/>
        <v/>
      </c>
      <c r="B104" s="74" t="str">
        <f ca="1">IF(F104&gt;0,'（运营）采购订单'!B104,"")</f>
        <v/>
      </c>
      <c r="C104" s="75" t="str">
        <f ca="1">+'（运营）采购订单'!C104</f>
        <v/>
      </c>
      <c r="D104" s="75" t="str">
        <f ca="1">+'（运营）采购订单'!D104</f>
        <v/>
      </c>
      <c r="E104" s="75">
        <f>+'（运营）采购订单'!E104</f>
        <v>0</v>
      </c>
      <c r="F104" s="75">
        <f ca="1">+'（运营）采购订单'!J104</f>
        <v>0</v>
      </c>
      <c r="G104" s="75" t="str">
        <f ca="1">+'（运营）采购订单'!F104</f>
        <v/>
      </c>
      <c r="H104" s="76" t="str">
        <f ca="1">+'（运营）采购订单'!G104</f>
        <v/>
      </c>
      <c r="I104" s="75">
        <f ca="1">+'（运营）采购订单'!H104</f>
        <v>0</v>
      </c>
      <c r="J104" s="75" t="str">
        <f>+'（运营）采购订单'!I104</f>
        <v>M</v>
      </c>
      <c r="K104" s="79"/>
      <c r="L104" s="79"/>
      <c r="M104" s="79"/>
      <c r="N104" s="80">
        <f t="shared" si="13"/>
        <v>0</v>
      </c>
      <c r="O104" s="81">
        <f t="shared" ca="1" si="14"/>
        <v>0</v>
      </c>
      <c r="P104" s="81" t="str">
        <f t="shared" ca="1" si="15"/>
        <v/>
      </c>
    </row>
    <row r="105" spans="1:16" s="65" customFormat="1" ht="26.1" hidden="1" customHeight="1">
      <c r="A105" s="73" t="str">
        <f t="shared" ca="1" si="12"/>
        <v/>
      </c>
      <c r="B105" s="74" t="str">
        <f ca="1">IF(F105&gt;0,'（运营）采购订单'!B105,"")</f>
        <v/>
      </c>
      <c r="C105" s="75" t="str">
        <f ca="1">+'（运营）采购订单'!C105</f>
        <v/>
      </c>
      <c r="D105" s="75" t="str">
        <f ca="1">+'（运营）采购订单'!D105</f>
        <v/>
      </c>
      <c r="E105" s="75">
        <f>+'（运营）采购订单'!E105</f>
        <v>0</v>
      </c>
      <c r="F105" s="75">
        <f ca="1">+'（运营）采购订单'!J105</f>
        <v>0</v>
      </c>
      <c r="G105" s="75" t="str">
        <f ca="1">+'（运营）采购订单'!F105</f>
        <v/>
      </c>
      <c r="H105" s="76" t="str">
        <f ca="1">+'（运营）采购订单'!G105</f>
        <v/>
      </c>
      <c r="I105" s="75">
        <f ca="1">+'（运营）采购订单'!H105</f>
        <v>0</v>
      </c>
      <c r="J105" s="75" t="str">
        <f>+'（运营）采购订单'!I105</f>
        <v>L</v>
      </c>
      <c r="K105" s="79"/>
      <c r="L105" s="79"/>
      <c r="M105" s="79"/>
      <c r="N105" s="80">
        <f t="shared" si="13"/>
        <v>0</v>
      </c>
      <c r="O105" s="81">
        <f t="shared" ca="1" si="14"/>
        <v>0</v>
      </c>
      <c r="P105" s="81" t="str">
        <f t="shared" ca="1" si="15"/>
        <v/>
      </c>
    </row>
    <row r="106" spans="1:16" s="65" customFormat="1" ht="26.1" hidden="1" customHeight="1">
      <c r="A106" s="73" t="str">
        <f t="shared" ca="1" si="12"/>
        <v/>
      </c>
      <c r="B106" s="74" t="str">
        <f ca="1">IF(F106&gt;0,'（运营）采购订单'!B106,"")</f>
        <v/>
      </c>
      <c r="C106" s="75" t="str">
        <f ca="1">+'（运营）采购订单'!C106</f>
        <v/>
      </c>
      <c r="D106" s="75" t="str">
        <f ca="1">+'（运营）采购订单'!D106</f>
        <v/>
      </c>
      <c r="E106" s="75">
        <f>+'（运营）采购订单'!E106</f>
        <v>0</v>
      </c>
      <c r="F106" s="75">
        <f ca="1">+'（运营）采购订单'!J106</f>
        <v>0</v>
      </c>
      <c r="G106" s="75" t="str">
        <f ca="1">+'（运营）采购订单'!F106</f>
        <v/>
      </c>
      <c r="H106" s="76" t="str">
        <f ca="1">+'（运营）采购订单'!G106</f>
        <v/>
      </c>
      <c r="I106" s="75">
        <f ca="1">+'（运营）采购订单'!H106</f>
        <v>0</v>
      </c>
      <c r="J106" s="75" t="str">
        <f>+'（运营）采购订单'!I106</f>
        <v>XL</v>
      </c>
      <c r="K106" s="79"/>
      <c r="L106" s="79"/>
      <c r="M106" s="79"/>
      <c r="N106" s="80">
        <f t="shared" si="13"/>
        <v>0</v>
      </c>
      <c r="O106" s="81">
        <f t="shared" ca="1" si="14"/>
        <v>0</v>
      </c>
      <c r="P106" s="81" t="str">
        <f t="shared" ca="1" si="15"/>
        <v/>
      </c>
    </row>
    <row r="107" spans="1:16" s="65" customFormat="1" ht="26.1" hidden="1" customHeight="1">
      <c r="A107" s="73" t="str">
        <f t="shared" ca="1" si="12"/>
        <v/>
      </c>
      <c r="B107" s="74" t="str">
        <f ca="1">IF(F107&gt;0,'（运营）采购订单'!B107,"")</f>
        <v/>
      </c>
      <c r="C107" s="75" t="str">
        <f ca="1">+'（运营）采购订单'!C107</f>
        <v/>
      </c>
      <c r="D107" s="75" t="str">
        <f ca="1">+'（运营）采购订单'!D107</f>
        <v/>
      </c>
      <c r="E107" s="75">
        <f>+'（运营）采购订单'!E107</f>
        <v>0</v>
      </c>
      <c r="F107" s="75">
        <f ca="1">+'（运营）采购订单'!J107</f>
        <v>0</v>
      </c>
      <c r="G107" s="75" t="str">
        <f ca="1">+'（运营）采购订单'!F107</f>
        <v/>
      </c>
      <c r="H107" s="76" t="str">
        <f ca="1">+'（运营）采购订单'!G107</f>
        <v/>
      </c>
      <c r="I107" s="75">
        <f ca="1">+'（运营）采购订单'!H107</f>
        <v>0</v>
      </c>
      <c r="J107" s="75" t="str">
        <f>+'（运营）采购订单'!I107</f>
        <v>2XL</v>
      </c>
      <c r="K107" s="79"/>
      <c r="L107" s="79"/>
      <c r="M107" s="79"/>
      <c r="N107" s="80">
        <f t="shared" si="13"/>
        <v>0</v>
      </c>
      <c r="O107" s="81">
        <f t="shared" ca="1" si="14"/>
        <v>0</v>
      </c>
      <c r="P107" s="81" t="str">
        <f t="shared" ca="1" si="15"/>
        <v/>
      </c>
    </row>
    <row r="108" spans="1:16" s="65" customFormat="1" ht="26.1" hidden="1" customHeight="1">
      <c r="A108" s="73" t="str">
        <f t="shared" ca="1" si="12"/>
        <v/>
      </c>
      <c r="B108" s="74" t="str">
        <f ca="1">IF(F108&gt;0,'（运营）采购订单'!B108,"")</f>
        <v/>
      </c>
      <c r="C108" s="75" t="str">
        <f ca="1">+'（运营）采购订单'!C108</f>
        <v/>
      </c>
      <c r="D108" s="75" t="str">
        <f ca="1">+'（运营）采购订单'!D108</f>
        <v/>
      </c>
      <c r="E108" s="75">
        <f>+'（运营）采购订单'!E108</f>
        <v>0</v>
      </c>
      <c r="F108" s="75">
        <f ca="1">+'（运营）采购订单'!J108</f>
        <v>0</v>
      </c>
      <c r="G108" s="75" t="str">
        <f ca="1">+'（运营）采购订单'!F108</f>
        <v/>
      </c>
      <c r="H108" s="76" t="str">
        <f ca="1">+'（运营）采购订单'!G108</f>
        <v/>
      </c>
      <c r="I108" s="75">
        <f ca="1">+'（运营）采购订单'!H108</f>
        <v>0</v>
      </c>
      <c r="J108" s="75" t="str">
        <f>+'（运营）采购订单'!I108</f>
        <v>3XL</v>
      </c>
      <c r="K108" s="79"/>
      <c r="L108" s="79"/>
      <c r="M108" s="79"/>
      <c r="N108" s="80">
        <f t="shared" si="13"/>
        <v>0</v>
      </c>
      <c r="O108" s="81">
        <f t="shared" ca="1" si="14"/>
        <v>0</v>
      </c>
      <c r="P108" s="81" t="str">
        <f t="shared" ca="1" si="15"/>
        <v/>
      </c>
    </row>
    <row r="109" spans="1:16" s="65" customFormat="1" ht="26.1" hidden="1" customHeight="1">
      <c r="A109" s="73" t="str">
        <f t="shared" ca="1" si="12"/>
        <v/>
      </c>
      <c r="B109" s="74" t="str">
        <f ca="1">IF(F109&gt;0,'（运营）采购订单'!B109,"")</f>
        <v/>
      </c>
      <c r="C109" s="75" t="str">
        <f ca="1">+'（运营）采购订单'!C109</f>
        <v/>
      </c>
      <c r="D109" s="75" t="str">
        <f ca="1">+'（运营）采购订单'!D109</f>
        <v/>
      </c>
      <c r="E109" s="75">
        <f>+'（运营）采购订单'!E109</f>
        <v>0</v>
      </c>
      <c r="F109" s="75">
        <f ca="1">+'（运营）采购订单'!J109</f>
        <v>0</v>
      </c>
      <c r="G109" s="75" t="str">
        <f ca="1">+'（运营）采购订单'!F109</f>
        <v/>
      </c>
      <c r="H109" s="76" t="str">
        <f ca="1">+'（运营）采购订单'!G109</f>
        <v/>
      </c>
      <c r="I109" s="75">
        <f ca="1">+'（运营）采购订单'!H109</f>
        <v>0</v>
      </c>
      <c r="J109" s="75" t="str">
        <f>+'（运营）采购订单'!I109</f>
        <v>XS</v>
      </c>
      <c r="K109" s="79"/>
      <c r="L109" s="79"/>
      <c r="M109" s="79"/>
      <c r="N109" s="80">
        <f t="shared" si="13"/>
        <v>0</v>
      </c>
      <c r="O109" s="81">
        <f t="shared" ca="1" si="14"/>
        <v>0</v>
      </c>
      <c r="P109" s="81" t="str">
        <f t="shared" ca="1" si="15"/>
        <v/>
      </c>
    </row>
    <row r="110" spans="1:16" s="65" customFormat="1" ht="26.1" hidden="1" customHeight="1">
      <c r="A110" s="73" t="str">
        <f t="shared" ca="1" si="12"/>
        <v/>
      </c>
      <c r="B110" s="74" t="str">
        <f ca="1">IF(F110&gt;0,'（运营）采购订单'!B110,"")</f>
        <v/>
      </c>
      <c r="C110" s="75" t="str">
        <f ca="1">+'（运营）采购订单'!C110</f>
        <v/>
      </c>
      <c r="D110" s="75" t="str">
        <f ca="1">+'（运营）采购订单'!D110</f>
        <v/>
      </c>
      <c r="E110" s="75">
        <f>+'（运营）采购订单'!E110</f>
        <v>0</v>
      </c>
      <c r="F110" s="75">
        <f ca="1">+'（运营）采购订单'!J110</f>
        <v>0</v>
      </c>
      <c r="G110" s="75" t="str">
        <f ca="1">+'（运营）采购订单'!F110</f>
        <v/>
      </c>
      <c r="H110" s="76" t="str">
        <f ca="1">+'（运营）采购订单'!G110</f>
        <v/>
      </c>
      <c r="I110" s="75">
        <f ca="1">+'（运营）采购订单'!H110</f>
        <v>0</v>
      </c>
      <c r="J110" s="75" t="str">
        <f>+'（运营）采购订单'!I110</f>
        <v>S</v>
      </c>
      <c r="K110" s="79"/>
      <c r="L110" s="79"/>
      <c r="M110" s="79"/>
      <c r="N110" s="80">
        <f t="shared" si="13"/>
        <v>0</v>
      </c>
      <c r="O110" s="81">
        <f t="shared" ca="1" si="14"/>
        <v>0</v>
      </c>
      <c r="P110" s="81" t="str">
        <f t="shared" ca="1" si="15"/>
        <v/>
      </c>
    </row>
    <row r="111" spans="1:16" s="65" customFormat="1" ht="26.1" hidden="1" customHeight="1">
      <c r="A111" s="73" t="str">
        <f t="shared" ca="1" si="12"/>
        <v/>
      </c>
      <c r="B111" s="74" t="str">
        <f ca="1">IF(F111&gt;0,'（运营）采购订单'!B111,"")</f>
        <v/>
      </c>
      <c r="C111" s="75" t="str">
        <f ca="1">+'（运营）采购订单'!C111</f>
        <v/>
      </c>
      <c r="D111" s="75" t="str">
        <f ca="1">+'（运营）采购订单'!D111</f>
        <v/>
      </c>
      <c r="E111" s="75">
        <f>+'（运营）采购订单'!E111</f>
        <v>0</v>
      </c>
      <c r="F111" s="75">
        <f ca="1">+'（运营）采购订单'!J111</f>
        <v>0</v>
      </c>
      <c r="G111" s="75" t="str">
        <f ca="1">+'（运营）采购订单'!F111</f>
        <v/>
      </c>
      <c r="H111" s="76" t="str">
        <f ca="1">+'（运营）采购订单'!G111</f>
        <v/>
      </c>
      <c r="I111" s="75">
        <f ca="1">+'（运营）采购订单'!H111</f>
        <v>0</v>
      </c>
      <c r="J111" s="75" t="str">
        <f>+'（运营）采购订单'!I111</f>
        <v>M</v>
      </c>
      <c r="K111" s="79"/>
      <c r="L111" s="79"/>
      <c r="M111" s="79"/>
      <c r="N111" s="80">
        <f t="shared" si="13"/>
        <v>0</v>
      </c>
      <c r="O111" s="81">
        <f t="shared" ca="1" si="14"/>
        <v>0</v>
      </c>
      <c r="P111" s="81" t="str">
        <f t="shared" ca="1" si="15"/>
        <v/>
      </c>
    </row>
    <row r="112" spans="1:16" s="65" customFormat="1" ht="26.1" hidden="1" customHeight="1">
      <c r="A112" s="73" t="str">
        <f t="shared" ca="1" si="12"/>
        <v/>
      </c>
      <c r="B112" s="74" t="str">
        <f ca="1">IF(F112&gt;0,'（运营）采购订单'!B112,"")</f>
        <v/>
      </c>
      <c r="C112" s="75" t="str">
        <f ca="1">+'（运营）采购订单'!C112</f>
        <v/>
      </c>
      <c r="D112" s="75" t="str">
        <f ca="1">+'（运营）采购订单'!D112</f>
        <v/>
      </c>
      <c r="E112" s="75">
        <f>+'（运营）采购订单'!E112</f>
        <v>0</v>
      </c>
      <c r="F112" s="75">
        <f ca="1">+'（运营）采购订单'!J112</f>
        <v>0</v>
      </c>
      <c r="G112" s="75" t="str">
        <f ca="1">+'（运营）采购订单'!F112</f>
        <v/>
      </c>
      <c r="H112" s="76" t="str">
        <f ca="1">+'（运营）采购订单'!G112</f>
        <v/>
      </c>
      <c r="I112" s="75">
        <f ca="1">+'（运营）采购订单'!H112</f>
        <v>0</v>
      </c>
      <c r="J112" s="75" t="str">
        <f>+'（运营）采购订单'!I112</f>
        <v>L</v>
      </c>
      <c r="K112" s="79"/>
      <c r="L112" s="79"/>
      <c r="M112" s="79"/>
      <c r="N112" s="80">
        <f t="shared" si="13"/>
        <v>0</v>
      </c>
      <c r="O112" s="81">
        <f t="shared" ca="1" si="14"/>
        <v>0</v>
      </c>
      <c r="P112" s="81" t="str">
        <f t="shared" ca="1" si="15"/>
        <v/>
      </c>
    </row>
    <row r="113" spans="1:16" s="65" customFormat="1" ht="26.1" hidden="1" customHeight="1">
      <c r="A113" s="73" t="str">
        <f t="shared" ca="1" si="12"/>
        <v/>
      </c>
      <c r="B113" s="74" t="str">
        <f ca="1">IF(F113&gt;0,'（运营）采购订单'!B113,"")</f>
        <v/>
      </c>
      <c r="C113" s="75" t="str">
        <f ca="1">+'（运营）采购订单'!C113</f>
        <v/>
      </c>
      <c r="D113" s="75" t="str">
        <f ca="1">+'（运营）采购订单'!D113</f>
        <v/>
      </c>
      <c r="E113" s="75">
        <f>+'（运营）采购订单'!E113</f>
        <v>0</v>
      </c>
      <c r="F113" s="75">
        <f ca="1">+'（运营）采购订单'!J113</f>
        <v>0</v>
      </c>
      <c r="G113" s="75" t="str">
        <f ca="1">+'（运营）采购订单'!F113</f>
        <v/>
      </c>
      <c r="H113" s="76" t="str">
        <f ca="1">+'（运营）采购订单'!G113</f>
        <v/>
      </c>
      <c r="I113" s="75">
        <f ca="1">+'（运营）采购订单'!H113</f>
        <v>0</v>
      </c>
      <c r="J113" s="75" t="str">
        <f>+'（运营）采购订单'!I113</f>
        <v>XL</v>
      </c>
      <c r="K113" s="79"/>
      <c r="L113" s="79"/>
      <c r="M113" s="79"/>
      <c r="N113" s="80">
        <f t="shared" si="13"/>
        <v>0</v>
      </c>
      <c r="O113" s="81">
        <f t="shared" ca="1" si="14"/>
        <v>0</v>
      </c>
      <c r="P113" s="81" t="str">
        <f t="shared" ca="1" si="15"/>
        <v/>
      </c>
    </row>
    <row r="114" spans="1:16" s="65" customFormat="1" ht="26.1" hidden="1" customHeight="1">
      <c r="A114" s="73" t="str">
        <f t="shared" ca="1" si="12"/>
        <v/>
      </c>
      <c r="B114" s="74" t="str">
        <f ca="1">IF(F114&gt;0,'（运营）采购订单'!B114,"")</f>
        <v/>
      </c>
      <c r="C114" s="75" t="str">
        <f ca="1">+'（运营）采购订单'!C114</f>
        <v/>
      </c>
      <c r="D114" s="75" t="str">
        <f ca="1">+'（运营）采购订单'!D114</f>
        <v/>
      </c>
      <c r="E114" s="75">
        <f>+'（运营）采购订单'!E114</f>
        <v>0</v>
      </c>
      <c r="F114" s="75">
        <f ca="1">+'（运营）采购订单'!J114</f>
        <v>0</v>
      </c>
      <c r="G114" s="75" t="str">
        <f ca="1">+'（运营）采购订单'!F114</f>
        <v/>
      </c>
      <c r="H114" s="76" t="str">
        <f ca="1">+'（运营）采购订单'!G114</f>
        <v/>
      </c>
      <c r="I114" s="75">
        <f ca="1">+'（运营）采购订单'!H114</f>
        <v>0</v>
      </c>
      <c r="J114" s="75" t="str">
        <f>+'（运营）采购订单'!I114</f>
        <v>2XL</v>
      </c>
      <c r="K114" s="79"/>
      <c r="L114" s="79"/>
      <c r="M114" s="79"/>
      <c r="N114" s="80">
        <f t="shared" si="13"/>
        <v>0</v>
      </c>
      <c r="O114" s="81">
        <f t="shared" ca="1" si="14"/>
        <v>0</v>
      </c>
      <c r="P114" s="81" t="str">
        <f t="shared" ca="1" si="15"/>
        <v/>
      </c>
    </row>
    <row r="115" spans="1:16" s="65" customFormat="1" ht="26.1" hidden="1" customHeight="1">
      <c r="A115" s="73" t="str">
        <f t="shared" ca="1" si="12"/>
        <v/>
      </c>
      <c r="B115" s="74" t="str">
        <f ca="1">IF(F115&gt;0,'（运营）采购订单'!B115,"")</f>
        <v/>
      </c>
      <c r="C115" s="75" t="str">
        <f ca="1">+'（运营）采购订单'!C115</f>
        <v/>
      </c>
      <c r="D115" s="75" t="str">
        <f ca="1">+'（运营）采购订单'!D115</f>
        <v/>
      </c>
      <c r="E115" s="75">
        <f>+'（运营）采购订单'!E115</f>
        <v>0</v>
      </c>
      <c r="F115" s="75">
        <f ca="1">+'（运营）采购订单'!J115</f>
        <v>0</v>
      </c>
      <c r="G115" s="75" t="str">
        <f ca="1">+'（运营）采购订单'!F115</f>
        <v/>
      </c>
      <c r="H115" s="76" t="str">
        <f ca="1">+'（运营）采购订单'!G115</f>
        <v/>
      </c>
      <c r="I115" s="75">
        <f ca="1">+'（运营）采购订单'!H115</f>
        <v>0</v>
      </c>
      <c r="J115" s="75" t="str">
        <f>+'（运营）采购订单'!I115</f>
        <v>3XL</v>
      </c>
      <c r="K115" s="79"/>
      <c r="L115" s="79"/>
      <c r="M115" s="79"/>
      <c r="N115" s="80">
        <f t="shared" si="13"/>
        <v>0</v>
      </c>
      <c r="O115" s="81">
        <f t="shared" ca="1" si="14"/>
        <v>0</v>
      </c>
      <c r="P115" s="81" t="str">
        <f t="shared" ca="1" si="15"/>
        <v/>
      </c>
    </row>
    <row r="116" spans="1:16" s="65" customFormat="1" ht="26.1" hidden="1" customHeight="1">
      <c r="A116" s="73" t="str">
        <f t="shared" ca="1" si="12"/>
        <v/>
      </c>
      <c r="B116" s="74" t="str">
        <f ca="1">IF(F116&gt;0,'（运营）采购订单'!B116,"")</f>
        <v/>
      </c>
      <c r="C116" s="75" t="str">
        <f ca="1">+'（运营）采购订单'!C116</f>
        <v/>
      </c>
      <c r="D116" s="75" t="str">
        <f ca="1">+'（运营）采购订单'!D116</f>
        <v/>
      </c>
      <c r="E116" s="75">
        <f>+'（运营）采购订单'!E116</f>
        <v>0</v>
      </c>
      <c r="F116" s="75">
        <f ca="1">+'（运营）采购订单'!J116</f>
        <v>0</v>
      </c>
      <c r="G116" s="75" t="str">
        <f ca="1">+'（运营）采购订单'!F116</f>
        <v/>
      </c>
      <c r="H116" s="76" t="str">
        <f ca="1">+'（运营）采购订单'!G116</f>
        <v/>
      </c>
      <c r="I116" s="75">
        <f ca="1">+'（运营）采购订单'!H116</f>
        <v>0</v>
      </c>
      <c r="J116" s="75" t="str">
        <f>+'（运营）采购订单'!I116</f>
        <v>XS</v>
      </c>
      <c r="K116" s="79"/>
      <c r="L116" s="79"/>
      <c r="M116" s="79"/>
      <c r="N116" s="80">
        <f t="shared" si="13"/>
        <v>0</v>
      </c>
      <c r="O116" s="81">
        <f t="shared" ca="1" si="14"/>
        <v>0</v>
      </c>
      <c r="P116" s="81" t="str">
        <f t="shared" ca="1" si="15"/>
        <v/>
      </c>
    </row>
    <row r="117" spans="1:16" s="65" customFormat="1" ht="26.1" hidden="1" customHeight="1">
      <c r="A117" s="73" t="str">
        <f t="shared" ca="1" si="12"/>
        <v/>
      </c>
      <c r="B117" s="74" t="str">
        <f ca="1">IF(F117&gt;0,'（运营）采购订单'!B117,"")</f>
        <v/>
      </c>
      <c r="C117" s="75" t="str">
        <f ca="1">+'（运营）采购订单'!C117</f>
        <v/>
      </c>
      <c r="D117" s="75" t="str">
        <f ca="1">+'（运营）采购订单'!D117</f>
        <v/>
      </c>
      <c r="E117" s="75">
        <f>+'（运营）采购订单'!E117</f>
        <v>0</v>
      </c>
      <c r="F117" s="75">
        <f ca="1">+'（运营）采购订单'!J117</f>
        <v>0</v>
      </c>
      <c r="G117" s="75" t="str">
        <f ca="1">+'（运营）采购订单'!F117</f>
        <v/>
      </c>
      <c r="H117" s="76" t="str">
        <f ca="1">+'（运营）采购订单'!G117</f>
        <v/>
      </c>
      <c r="I117" s="75">
        <f ca="1">+'（运营）采购订单'!H117</f>
        <v>0</v>
      </c>
      <c r="J117" s="75" t="str">
        <f>+'（运营）采购订单'!I117</f>
        <v>S</v>
      </c>
      <c r="K117" s="79"/>
      <c r="L117" s="79"/>
      <c r="M117" s="79"/>
      <c r="N117" s="80">
        <f t="shared" si="13"/>
        <v>0</v>
      </c>
      <c r="O117" s="81">
        <f t="shared" ca="1" si="14"/>
        <v>0</v>
      </c>
      <c r="P117" s="81" t="str">
        <f t="shared" ca="1" si="15"/>
        <v/>
      </c>
    </row>
    <row r="118" spans="1:16" s="65" customFormat="1" ht="26.1" hidden="1" customHeight="1">
      <c r="A118" s="73" t="str">
        <f t="shared" ca="1" si="12"/>
        <v/>
      </c>
      <c r="B118" s="74" t="str">
        <f ca="1">IF(F118&gt;0,'（运营）采购订单'!B118,"")</f>
        <v/>
      </c>
      <c r="C118" s="75" t="str">
        <f ca="1">+'（运营）采购订单'!C118</f>
        <v/>
      </c>
      <c r="D118" s="75" t="str">
        <f ca="1">+'（运营）采购订单'!D118</f>
        <v/>
      </c>
      <c r="E118" s="75">
        <f>+'（运营）采购订单'!E118</f>
        <v>0</v>
      </c>
      <c r="F118" s="75">
        <f ca="1">+'（运营）采购订单'!J118</f>
        <v>0</v>
      </c>
      <c r="G118" s="75" t="str">
        <f ca="1">+'（运营）采购订单'!F118</f>
        <v/>
      </c>
      <c r="H118" s="76" t="str">
        <f ca="1">+'（运营）采购订单'!G118</f>
        <v/>
      </c>
      <c r="I118" s="75">
        <f ca="1">+'（运营）采购订单'!H118</f>
        <v>0</v>
      </c>
      <c r="J118" s="75" t="str">
        <f>+'（运营）采购订单'!I118</f>
        <v>M</v>
      </c>
      <c r="K118" s="79"/>
      <c r="L118" s="79"/>
      <c r="M118" s="79"/>
      <c r="N118" s="80">
        <f t="shared" si="13"/>
        <v>0</v>
      </c>
      <c r="O118" s="81">
        <f t="shared" ca="1" si="14"/>
        <v>0</v>
      </c>
      <c r="P118" s="81" t="str">
        <f t="shared" ca="1" si="15"/>
        <v/>
      </c>
    </row>
    <row r="119" spans="1:16" s="65" customFormat="1" ht="26.1" hidden="1" customHeight="1">
      <c r="A119" s="73" t="str">
        <f t="shared" ca="1" si="12"/>
        <v/>
      </c>
      <c r="B119" s="74" t="str">
        <f ca="1">IF(F119&gt;0,'（运营）采购订单'!B119,"")</f>
        <v/>
      </c>
      <c r="C119" s="75" t="str">
        <f ca="1">+'（运营）采购订单'!C119</f>
        <v/>
      </c>
      <c r="D119" s="75" t="str">
        <f ca="1">+'（运营）采购订单'!D119</f>
        <v/>
      </c>
      <c r="E119" s="75">
        <f>+'（运营）采购订单'!E119</f>
        <v>0</v>
      </c>
      <c r="F119" s="75">
        <f ca="1">+'（运营）采购订单'!J119</f>
        <v>0</v>
      </c>
      <c r="G119" s="75" t="str">
        <f ca="1">+'（运营）采购订单'!F119</f>
        <v/>
      </c>
      <c r="H119" s="76" t="str">
        <f ca="1">+'（运营）采购订单'!G119</f>
        <v/>
      </c>
      <c r="I119" s="75">
        <f ca="1">+'（运营）采购订单'!H119</f>
        <v>0</v>
      </c>
      <c r="J119" s="75" t="str">
        <f>+'（运营）采购订单'!I119</f>
        <v>L</v>
      </c>
      <c r="K119" s="79"/>
      <c r="L119" s="79"/>
      <c r="M119" s="79"/>
      <c r="N119" s="80">
        <f t="shared" si="13"/>
        <v>0</v>
      </c>
      <c r="O119" s="81">
        <f t="shared" ca="1" si="14"/>
        <v>0</v>
      </c>
      <c r="P119" s="81" t="str">
        <f t="shared" ca="1" si="15"/>
        <v/>
      </c>
    </row>
    <row r="120" spans="1:16" s="65" customFormat="1" ht="26.1" hidden="1" customHeight="1">
      <c r="A120" s="73" t="str">
        <f t="shared" ca="1" si="12"/>
        <v/>
      </c>
      <c r="B120" s="74" t="str">
        <f ca="1">IF(F120&gt;0,'（运营）采购订单'!B120,"")</f>
        <v/>
      </c>
      <c r="C120" s="75" t="str">
        <f ca="1">+'（运营）采购订单'!C120</f>
        <v/>
      </c>
      <c r="D120" s="75" t="str">
        <f ca="1">+'（运营）采购订单'!D120</f>
        <v/>
      </c>
      <c r="E120" s="75">
        <f>+'（运营）采购订单'!E120</f>
        <v>0</v>
      </c>
      <c r="F120" s="75">
        <f ca="1">+'（运营）采购订单'!J120</f>
        <v>0</v>
      </c>
      <c r="G120" s="75" t="str">
        <f ca="1">+'（运营）采购订单'!F120</f>
        <v/>
      </c>
      <c r="H120" s="76" t="str">
        <f ca="1">+'（运营）采购订单'!G120</f>
        <v/>
      </c>
      <c r="I120" s="75">
        <f ca="1">+'（运营）采购订单'!H120</f>
        <v>0</v>
      </c>
      <c r="J120" s="75" t="str">
        <f>+'（运营）采购订单'!I120</f>
        <v>XL</v>
      </c>
      <c r="K120" s="79"/>
      <c r="L120" s="79"/>
      <c r="M120" s="79"/>
      <c r="N120" s="80">
        <f t="shared" si="13"/>
        <v>0</v>
      </c>
      <c r="O120" s="81">
        <f t="shared" ca="1" si="14"/>
        <v>0</v>
      </c>
      <c r="P120" s="81" t="str">
        <f t="shared" ca="1" si="15"/>
        <v/>
      </c>
    </row>
    <row r="121" spans="1:16" s="65" customFormat="1" ht="26.1" hidden="1" customHeight="1">
      <c r="A121" s="73" t="str">
        <f t="shared" ca="1" si="12"/>
        <v/>
      </c>
      <c r="B121" s="74" t="str">
        <f ca="1">IF(F121&gt;0,'（运营）采购订单'!B121,"")</f>
        <v/>
      </c>
      <c r="C121" s="75" t="str">
        <f ca="1">+'（运营）采购订单'!C121</f>
        <v/>
      </c>
      <c r="D121" s="75" t="str">
        <f ca="1">+'（运营）采购订单'!D121</f>
        <v/>
      </c>
      <c r="E121" s="75">
        <f>+'（运营）采购订单'!E121</f>
        <v>0</v>
      </c>
      <c r="F121" s="75">
        <f ca="1">+'（运营）采购订单'!J121</f>
        <v>0</v>
      </c>
      <c r="G121" s="75" t="str">
        <f ca="1">+'（运营）采购订单'!F121</f>
        <v/>
      </c>
      <c r="H121" s="76" t="str">
        <f ca="1">+'（运营）采购订单'!G121</f>
        <v/>
      </c>
      <c r="I121" s="75">
        <f ca="1">+'（运营）采购订单'!H121</f>
        <v>0</v>
      </c>
      <c r="J121" s="75" t="str">
        <f>+'（运营）采购订单'!I121</f>
        <v>2XL</v>
      </c>
      <c r="K121" s="79"/>
      <c r="L121" s="79"/>
      <c r="M121" s="79"/>
      <c r="N121" s="80">
        <f t="shared" si="13"/>
        <v>0</v>
      </c>
      <c r="O121" s="81">
        <f t="shared" ca="1" si="14"/>
        <v>0</v>
      </c>
      <c r="P121" s="81" t="str">
        <f t="shared" ca="1" si="15"/>
        <v/>
      </c>
    </row>
    <row r="122" spans="1:16" s="65" customFormat="1" ht="26.1" hidden="1" customHeight="1">
      <c r="A122" s="73" t="str">
        <f t="shared" ca="1" si="12"/>
        <v/>
      </c>
      <c r="B122" s="74" t="str">
        <f ca="1">IF(F122&gt;0,'（运营）采购订单'!B122,"")</f>
        <v/>
      </c>
      <c r="C122" s="75" t="str">
        <f ca="1">+'（运营）采购订单'!C122</f>
        <v/>
      </c>
      <c r="D122" s="75" t="str">
        <f ca="1">+'（运营）采购订单'!D122</f>
        <v/>
      </c>
      <c r="E122" s="75">
        <f>+'（运营）采购订单'!E122</f>
        <v>0</v>
      </c>
      <c r="F122" s="75">
        <f ca="1">+'（运营）采购订单'!J122</f>
        <v>0</v>
      </c>
      <c r="G122" s="75" t="str">
        <f ca="1">+'（运营）采购订单'!F122</f>
        <v/>
      </c>
      <c r="H122" s="76" t="str">
        <f ca="1">+'（运营）采购订单'!G122</f>
        <v/>
      </c>
      <c r="I122" s="75">
        <f ca="1">+'（运营）采购订单'!H122</f>
        <v>0</v>
      </c>
      <c r="J122" s="75" t="str">
        <f>+'（运营）采购订单'!I122</f>
        <v>3XL</v>
      </c>
      <c r="K122" s="79"/>
      <c r="L122" s="79"/>
      <c r="M122" s="79"/>
      <c r="N122" s="80">
        <f t="shared" si="13"/>
        <v>0</v>
      </c>
      <c r="O122" s="81">
        <f t="shared" ca="1" si="14"/>
        <v>0</v>
      </c>
      <c r="P122" s="81" t="str">
        <f t="shared" ca="1" si="15"/>
        <v/>
      </c>
    </row>
    <row r="123" spans="1:16" s="65" customFormat="1" ht="26.1" hidden="1" customHeight="1">
      <c r="A123" s="73" t="str">
        <f t="shared" ca="1" si="12"/>
        <v/>
      </c>
      <c r="B123" s="74" t="str">
        <f ca="1">IF(F123&gt;0,'（运营）采购订单'!B123,"")</f>
        <v/>
      </c>
      <c r="C123" s="75" t="str">
        <f ca="1">+'（运营）采购订单'!C123</f>
        <v/>
      </c>
      <c r="D123" s="75" t="str">
        <f ca="1">+'（运营）采购订单'!D123</f>
        <v/>
      </c>
      <c r="E123" s="75">
        <f>+'（运营）采购订单'!E123</f>
        <v>0</v>
      </c>
      <c r="F123" s="75">
        <f ca="1">+'（运营）采购订单'!J123</f>
        <v>0</v>
      </c>
      <c r="G123" s="75" t="str">
        <f ca="1">+'（运营）采购订单'!F123</f>
        <v/>
      </c>
      <c r="H123" s="76" t="str">
        <f ca="1">+'（运营）采购订单'!G123</f>
        <v/>
      </c>
      <c r="I123" s="75">
        <f ca="1">+'（运营）采购订单'!H123</f>
        <v>0</v>
      </c>
      <c r="J123" s="75" t="str">
        <f>+'（运营）采购订单'!I123</f>
        <v>XS</v>
      </c>
      <c r="K123" s="79"/>
      <c r="L123" s="79"/>
      <c r="M123" s="79"/>
      <c r="N123" s="80">
        <f t="shared" si="13"/>
        <v>0</v>
      </c>
      <c r="O123" s="81">
        <f t="shared" ca="1" si="14"/>
        <v>0</v>
      </c>
      <c r="P123" s="81" t="str">
        <f t="shared" ca="1" si="15"/>
        <v/>
      </c>
    </row>
    <row r="124" spans="1:16" s="65" customFormat="1" ht="26.1" hidden="1" customHeight="1">
      <c r="A124" s="73" t="str">
        <f t="shared" ca="1" si="12"/>
        <v/>
      </c>
      <c r="B124" s="74" t="str">
        <f ca="1">IF(F124&gt;0,'（运营）采购订单'!B124,"")</f>
        <v/>
      </c>
      <c r="C124" s="75" t="str">
        <f ca="1">+'（运营）采购订单'!C124</f>
        <v/>
      </c>
      <c r="D124" s="75" t="str">
        <f ca="1">+'（运营）采购订单'!D124</f>
        <v/>
      </c>
      <c r="E124" s="75">
        <f>+'（运营）采购订单'!E124</f>
        <v>0</v>
      </c>
      <c r="F124" s="75">
        <f ca="1">+'（运营）采购订单'!J124</f>
        <v>0</v>
      </c>
      <c r="G124" s="75" t="str">
        <f ca="1">+'（运营）采购订单'!F124</f>
        <v/>
      </c>
      <c r="H124" s="76" t="str">
        <f ca="1">+'（运营）采购订单'!G124</f>
        <v/>
      </c>
      <c r="I124" s="75">
        <f ca="1">+'（运营）采购订单'!H124</f>
        <v>0</v>
      </c>
      <c r="J124" s="75" t="str">
        <f>+'（运营）采购订单'!I124</f>
        <v>S</v>
      </c>
      <c r="K124" s="79"/>
      <c r="L124" s="79"/>
      <c r="M124" s="79"/>
      <c r="N124" s="80">
        <f t="shared" si="13"/>
        <v>0</v>
      </c>
      <c r="O124" s="81">
        <f t="shared" ca="1" si="14"/>
        <v>0</v>
      </c>
      <c r="P124" s="81" t="str">
        <f t="shared" ca="1" si="15"/>
        <v/>
      </c>
    </row>
    <row r="125" spans="1:16" s="65" customFormat="1" ht="26.1" hidden="1" customHeight="1">
      <c r="A125" s="73" t="str">
        <f t="shared" ca="1" si="12"/>
        <v/>
      </c>
      <c r="B125" s="74" t="str">
        <f ca="1">IF(F125&gt;0,'（运营）采购订单'!B125,"")</f>
        <v/>
      </c>
      <c r="C125" s="75" t="str">
        <f ca="1">+'（运营）采购订单'!C125</f>
        <v/>
      </c>
      <c r="D125" s="75" t="str">
        <f ca="1">+'（运营）采购订单'!D125</f>
        <v/>
      </c>
      <c r="E125" s="75">
        <f>+'（运营）采购订单'!E125</f>
        <v>0</v>
      </c>
      <c r="F125" s="75">
        <f ca="1">+'（运营）采购订单'!J125</f>
        <v>0</v>
      </c>
      <c r="G125" s="75" t="str">
        <f ca="1">+'（运营）采购订单'!F125</f>
        <v/>
      </c>
      <c r="H125" s="76" t="str">
        <f ca="1">+'（运营）采购订单'!G125</f>
        <v/>
      </c>
      <c r="I125" s="75">
        <f ca="1">+'（运营）采购订单'!H125</f>
        <v>0</v>
      </c>
      <c r="J125" s="75" t="str">
        <f>+'（运营）采购订单'!I125</f>
        <v>M</v>
      </c>
      <c r="K125" s="79"/>
      <c r="L125" s="79"/>
      <c r="M125" s="79"/>
      <c r="N125" s="80">
        <f t="shared" si="13"/>
        <v>0</v>
      </c>
      <c r="O125" s="81">
        <f t="shared" ca="1" si="14"/>
        <v>0</v>
      </c>
      <c r="P125" s="81" t="str">
        <f t="shared" ca="1" si="15"/>
        <v/>
      </c>
    </row>
    <row r="126" spans="1:16" s="65" customFormat="1" ht="26.1" hidden="1" customHeight="1">
      <c r="A126" s="73" t="str">
        <f t="shared" ca="1" si="12"/>
        <v/>
      </c>
      <c r="B126" s="74" t="str">
        <f ca="1">IF(F126&gt;0,'（运营）采购订单'!B126,"")</f>
        <v/>
      </c>
      <c r="C126" s="75" t="str">
        <f ca="1">+'（运营）采购订单'!C126</f>
        <v/>
      </c>
      <c r="D126" s="75" t="str">
        <f ca="1">+'（运营）采购订单'!D126</f>
        <v/>
      </c>
      <c r="E126" s="75">
        <f>+'（运营）采购订单'!E126</f>
        <v>0</v>
      </c>
      <c r="F126" s="75">
        <f ca="1">+'（运营）采购订单'!J126</f>
        <v>0</v>
      </c>
      <c r="G126" s="75" t="str">
        <f ca="1">+'（运营）采购订单'!F126</f>
        <v/>
      </c>
      <c r="H126" s="76" t="str">
        <f ca="1">+'（运营）采购订单'!G126</f>
        <v/>
      </c>
      <c r="I126" s="75">
        <f ca="1">+'（运营）采购订单'!H126</f>
        <v>0</v>
      </c>
      <c r="J126" s="75" t="str">
        <f>+'（运营）采购订单'!I126</f>
        <v>L</v>
      </c>
      <c r="K126" s="79"/>
      <c r="L126" s="79"/>
      <c r="M126" s="79"/>
      <c r="N126" s="80">
        <f t="shared" si="13"/>
        <v>0</v>
      </c>
      <c r="O126" s="81">
        <f t="shared" ca="1" si="14"/>
        <v>0</v>
      </c>
      <c r="P126" s="81" t="str">
        <f t="shared" ca="1" si="15"/>
        <v/>
      </c>
    </row>
    <row r="127" spans="1:16" s="65" customFormat="1" ht="26.1" hidden="1" customHeight="1">
      <c r="A127" s="73" t="str">
        <f t="shared" ref="A127:A158" ca="1" si="16">+IF(F127&gt;0,$P$2,"")</f>
        <v/>
      </c>
      <c r="B127" s="74" t="str">
        <f ca="1">IF(F127&gt;0,'（运营）采购订单'!B127,"")</f>
        <v/>
      </c>
      <c r="C127" s="75" t="str">
        <f ca="1">+'（运营）采购订单'!C127</f>
        <v/>
      </c>
      <c r="D127" s="75" t="str">
        <f ca="1">+'（运营）采购订单'!D127</f>
        <v/>
      </c>
      <c r="E127" s="75">
        <f>+'（运营）采购订单'!E127</f>
        <v>0</v>
      </c>
      <c r="F127" s="75">
        <f ca="1">+'（运营）采购订单'!J127</f>
        <v>0</v>
      </c>
      <c r="G127" s="75" t="str">
        <f ca="1">+'（运营）采购订单'!F127</f>
        <v/>
      </c>
      <c r="H127" s="76" t="str">
        <f ca="1">+'（运营）采购订单'!G127</f>
        <v/>
      </c>
      <c r="I127" s="75">
        <f ca="1">+'（运营）采购订单'!H127</f>
        <v>0</v>
      </c>
      <c r="J127" s="75" t="str">
        <f>+'（运营）采购订单'!I127</f>
        <v>XL</v>
      </c>
      <c r="K127" s="79"/>
      <c r="L127" s="79"/>
      <c r="M127" s="79"/>
      <c r="N127" s="80">
        <f t="shared" si="13"/>
        <v>0</v>
      </c>
      <c r="O127" s="81">
        <f t="shared" ca="1" si="14"/>
        <v>0</v>
      </c>
      <c r="P127" s="81" t="str">
        <f t="shared" ca="1" si="15"/>
        <v/>
      </c>
    </row>
    <row r="128" spans="1:16" s="65" customFormat="1" ht="26.1" hidden="1" customHeight="1">
      <c r="A128" s="73" t="str">
        <f t="shared" ca="1" si="16"/>
        <v/>
      </c>
      <c r="B128" s="74" t="str">
        <f ca="1">IF(F128&gt;0,'（运营）采购订单'!B128,"")</f>
        <v/>
      </c>
      <c r="C128" s="75" t="str">
        <f ca="1">+'（运营）采购订单'!C128</f>
        <v/>
      </c>
      <c r="D128" s="75" t="str">
        <f ca="1">+'（运营）采购订单'!D128</f>
        <v/>
      </c>
      <c r="E128" s="75">
        <f>+'（运营）采购订单'!E128</f>
        <v>0</v>
      </c>
      <c r="F128" s="75">
        <f ca="1">+'（运营）采购订单'!J128</f>
        <v>0</v>
      </c>
      <c r="G128" s="75" t="str">
        <f ca="1">+'（运营）采购订单'!F128</f>
        <v/>
      </c>
      <c r="H128" s="76" t="str">
        <f ca="1">+'（运营）采购订单'!G128</f>
        <v/>
      </c>
      <c r="I128" s="75">
        <f ca="1">+'（运营）采购订单'!H128</f>
        <v>0</v>
      </c>
      <c r="J128" s="75" t="str">
        <f>+'（运营）采购订单'!I128</f>
        <v>2XL</v>
      </c>
      <c r="K128" s="79"/>
      <c r="L128" s="79"/>
      <c r="M128" s="79"/>
      <c r="N128" s="80">
        <f t="shared" si="13"/>
        <v>0</v>
      </c>
      <c r="O128" s="81">
        <f t="shared" ca="1" si="14"/>
        <v>0</v>
      </c>
      <c r="P128" s="81" t="str">
        <f t="shared" ca="1" si="15"/>
        <v/>
      </c>
    </row>
    <row r="129" spans="1:16" s="65" customFormat="1" ht="26.1" hidden="1" customHeight="1">
      <c r="A129" s="73" t="str">
        <f t="shared" ca="1" si="16"/>
        <v/>
      </c>
      <c r="B129" s="74" t="str">
        <f ca="1">IF(F129&gt;0,'（运营）采购订单'!B129,"")</f>
        <v/>
      </c>
      <c r="C129" s="75" t="str">
        <f ca="1">+'（运营）采购订单'!C129</f>
        <v/>
      </c>
      <c r="D129" s="75" t="str">
        <f ca="1">+'（运营）采购订单'!D129</f>
        <v/>
      </c>
      <c r="E129" s="75">
        <f>+'（运营）采购订单'!E129</f>
        <v>0</v>
      </c>
      <c r="F129" s="75">
        <f ca="1">+'（运营）采购订单'!J129</f>
        <v>0</v>
      </c>
      <c r="G129" s="75" t="str">
        <f ca="1">+'（运营）采购订单'!F129</f>
        <v/>
      </c>
      <c r="H129" s="76" t="str">
        <f ca="1">+'（运营）采购订单'!G129</f>
        <v/>
      </c>
      <c r="I129" s="75">
        <f ca="1">+'（运营）采购订单'!H129</f>
        <v>0</v>
      </c>
      <c r="J129" s="75" t="str">
        <f>+'（运营）采购订单'!I129</f>
        <v>3XL</v>
      </c>
      <c r="K129" s="79"/>
      <c r="L129" s="79"/>
      <c r="M129" s="79"/>
      <c r="N129" s="80">
        <f t="shared" si="13"/>
        <v>0</v>
      </c>
      <c r="O129" s="81">
        <f t="shared" ca="1" si="14"/>
        <v>0</v>
      </c>
      <c r="P129" s="81" t="str">
        <f t="shared" ca="1" si="15"/>
        <v/>
      </c>
    </row>
    <row r="130" spans="1:16" s="65" customFormat="1" ht="26.1" hidden="1" customHeight="1">
      <c r="A130" s="73" t="str">
        <f t="shared" ca="1" si="16"/>
        <v/>
      </c>
      <c r="B130" s="74" t="str">
        <f ca="1">IF(F130&gt;0,'（运营）采购订单'!B130,"")</f>
        <v/>
      </c>
      <c r="C130" s="75" t="str">
        <f ca="1">+'（运营）采购订单'!C130</f>
        <v/>
      </c>
      <c r="D130" s="75" t="str">
        <f ca="1">+'（运营）采购订单'!D130</f>
        <v/>
      </c>
      <c r="E130" s="75">
        <f>+'（运营）采购订单'!E130</f>
        <v>0</v>
      </c>
      <c r="F130" s="75">
        <f ca="1">+'（运营）采购订单'!J130</f>
        <v>0</v>
      </c>
      <c r="G130" s="75" t="str">
        <f ca="1">+'（运营）采购订单'!F130</f>
        <v/>
      </c>
      <c r="H130" s="76" t="str">
        <f ca="1">+'（运营）采购订单'!G130</f>
        <v/>
      </c>
      <c r="I130" s="75">
        <f ca="1">+'（运营）采购订单'!H130</f>
        <v>0</v>
      </c>
      <c r="J130" s="75" t="str">
        <f>+'（运营）采购订单'!I130</f>
        <v>XS</v>
      </c>
      <c r="K130" s="79"/>
      <c r="L130" s="79"/>
      <c r="M130" s="79"/>
      <c r="N130" s="80">
        <f t="shared" si="13"/>
        <v>0</v>
      </c>
      <c r="O130" s="81">
        <f t="shared" ca="1" si="14"/>
        <v>0</v>
      </c>
      <c r="P130" s="81" t="str">
        <f t="shared" ca="1" si="15"/>
        <v/>
      </c>
    </row>
    <row r="131" spans="1:16" s="65" customFormat="1" ht="26.1" hidden="1" customHeight="1">
      <c r="A131" s="73" t="str">
        <f t="shared" ca="1" si="16"/>
        <v/>
      </c>
      <c r="B131" s="74" t="str">
        <f ca="1">IF(F131&gt;0,'（运营）采购订单'!B131,"")</f>
        <v/>
      </c>
      <c r="C131" s="75" t="str">
        <f ca="1">+'（运营）采购订单'!C131</f>
        <v/>
      </c>
      <c r="D131" s="75" t="str">
        <f ca="1">+'（运营）采购订单'!D131</f>
        <v/>
      </c>
      <c r="E131" s="75">
        <f>+'（运营）采购订单'!E131</f>
        <v>0</v>
      </c>
      <c r="F131" s="75">
        <f ca="1">+'（运营）采购订单'!J131</f>
        <v>0</v>
      </c>
      <c r="G131" s="75" t="str">
        <f ca="1">+'（运营）采购订单'!F131</f>
        <v/>
      </c>
      <c r="H131" s="76" t="str">
        <f ca="1">+'（运营）采购订单'!G131</f>
        <v/>
      </c>
      <c r="I131" s="75">
        <f ca="1">+'（运营）采购订单'!H131</f>
        <v>0</v>
      </c>
      <c r="J131" s="75" t="str">
        <f>+'（运营）采购订单'!I131</f>
        <v>S</v>
      </c>
      <c r="K131" s="79"/>
      <c r="L131" s="79"/>
      <c r="M131" s="79"/>
      <c r="N131" s="80">
        <f t="shared" si="13"/>
        <v>0</v>
      </c>
      <c r="O131" s="81">
        <f t="shared" ca="1" si="14"/>
        <v>0</v>
      </c>
      <c r="P131" s="81" t="str">
        <f t="shared" ca="1" si="15"/>
        <v/>
      </c>
    </row>
    <row r="132" spans="1:16" s="65" customFormat="1" ht="26.1" hidden="1" customHeight="1">
      <c r="A132" s="73" t="str">
        <f t="shared" ca="1" si="16"/>
        <v/>
      </c>
      <c r="B132" s="74" t="str">
        <f ca="1">IF(F132&gt;0,'（运营）采购订单'!B132,"")</f>
        <v/>
      </c>
      <c r="C132" s="75" t="str">
        <f ca="1">+'（运营）采购订单'!C132</f>
        <v/>
      </c>
      <c r="D132" s="75" t="str">
        <f ca="1">+'（运营）采购订单'!D132</f>
        <v/>
      </c>
      <c r="E132" s="75">
        <f>+'（运营）采购订单'!E132</f>
        <v>0</v>
      </c>
      <c r="F132" s="75">
        <f ca="1">+'（运营）采购订单'!J132</f>
        <v>0</v>
      </c>
      <c r="G132" s="75" t="str">
        <f ca="1">+'（运营）采购订单'!F132</f>
        <v/>
      </c>
      <c r="H132" s="76" t="str">
        <f ca="1">+'（运营）采购订单'!G132</f>
        <v/>
      </c>
      <c r="I132" s="75">
        <f ca="1">+'（运营）采购订单'!H132</f>
        <v>0</v>
      </c>
      <c r="J132" s="75" t="str">
        <f>+'（运营）采购订单'!I132</f>
        <v>M</v>
      </c>
      <c r="K132" s="79"/>
      <c r="L132" s="79"/>
      <c r="M132" s="79"/>
      <c r="N132" s="80">
        <f t="shared" si="13"/>
        <v>0</v>
      </c>
      <c r="O132" s="81">
        <f t="shared" ca="1" si="14"/>
        <v>0</v>
      </c>
      <c r="P132" s="81" t="str">
        <f t="shared" ca="1" si="15"/>
        <v/>
      </c>
    </row>
    <row r="133" spans="1:16" s="65" customFormat="1" ht="26.1" hidden="1" customHeight="1">
      <c r="A133" s="73" t="str">
        <f t="shared" ca="1" si="16"/>
        <v/>
      </c>
      <c r="B133" s="74" t="str">
        <f ca="1">IF(F133&gt;0,'（运营）采购订单'!B133,"")</f>
        <v/>
      </c>
      <c r="C133" s="75" t="str">
        <f ca="1">+'（运营）采购订单'!C133</f>
        <v/>
      </c>
      <c r="D133" s="75" t="str">
        <f ca="1">+'（运营）采购订单'!D133</f>
        <v/>
      </c>
      <c r="E133" s="75">
        <f>+'（运营）采购订单'!E133</f>
        <v>0</v>
      </c>
      <c r="F133" s="75">
        <f ca="1">+'（运营）采购订单'!J133</f>
        <v>0</v>
      </c>
      <c r="G133" s="75" t="str">
        <f ca="1">+'（运营）采购订单'!F133</f>
        <v/>
      </c>
      <c r="H133" s="76" t="str">
        <f ca="1">+'（运营）采购订单'!G133</f>
        <v/>
      </c>
      <c r="I133" s="75">
        <f ca="1">+'（运营）采购订单'!H133</f>
        <v>0</v>
      </c>
      <c r="J133" s="75" t="str">
        <f>+'（运营）采购订单'!I133</f>
        <v>L</v>
      </c>
      <c r="K133" s="79"/>
      <c r="L133" s="79"/>
      <c r="M133" s="79"/>
      <c r="N133" s="80">
        <f t="shared" ref="N133:N164" si="17">+SUM(K133:M133)</f>
        <v>0</v>
      </c>
      <c r="O133" s="81">
        <f t="shared" ref="O133:O164" ca="1" si="18">+F133-N133</f>
        <v>0</v>
      </c>
      <c r="P133" s="81" t="str">
        <f t="shared" ref="P133:P164" ca="1" si="19">+IF(O133&gt;0,"少交",IF(O133=0,"","多交"))</f>
        <v/>
      </c>
    </row>
    <row r="134" spans="1:16" s="65" customFormat="1" ht="26.1" hidden="1" customHeight="1">
      <c r="A134" s="73" t="str">
        <f t="shared" ca="1" si="16"/>
        <v/>
      </c>
      <c r="B134" s="74" t="str">
        <f ca="1">IF(F134&gt;0,'（运营）采购订单'!B134,"")</f>
        <v/>
      </c>
      <c r="C134" s="75" t="str">
        <f ca="1">+'（运营）采购订单'!C134</f>
        <v/>
      </c>
      <c r="D134" s="75" t="str">
        <f ca="1">+'（运营）采购订单'!D134</f>
        <v/>
      </c>
      <c r="E134" s="75">
        <f>+'（运营）采购订单'!E134</f>
        <v>0</v>
      </c>
      <c r="F134" s="75">
        <f ca="1">+'（运营）采购订单'!J134</f>
        <v>0</v>
      </c>
      <c r="G134" s="75" t="str">
        <f ca="1">+'（运营）采购订单'!F134</f>
        <v/>
      </c>
      <c r="H134" s="76" t="str">
        <f ca="1">+'（运营）采购订单'!G134</f>
        <v/>
      </c>
      <c r="I134" s="75">
        <f ca="1">+'（运营）采购订单'!H134</f>
        <v>0</v>
      </c>
      <c r="J134" s="75" t="str">
        <f>+'（运营）采购订单'!I134</f>
        <v>XL</v>
      </c>
      <c r="K134" s="79"/>
      <c r="L134" s="79"/>
      <c r="M134" s="79"/>
      <c r="N134" s="80">
        <f t="shared" si="17"/>
        <v>0</v>
      </c>
      <c r="O134" s="81">
        <f t="shared" ca="1" si="18"/>
        <v>0</v>
      </c>
      <c r="P134" s="81" t="str">
        <f t="shared" ca="1" si="19"/>
        <v/>
      </c>
    </row>
    <row r="135" spans="1:16" s="65" customFormat="1" ht="26.1" hidden="1" customHeight="1">
      <c r="A135" s="73" t="str">
        <f t="shared" ca="1" si="16"/>
        <v/>
      </c>
      <c r="B135" s="74" t="str">
        <f ca="1">IF(F135&gt;0,'（运营）采购订单'!B135,"")</f>
        <v/>
      </c>
      <c r="C135" s="75" t="str">
        <f ca="1">+'（运营）采购订单'!C135</f>
        <v/>
      </c>
      <c r="D135" s="75" t="str">
        <f ca="1">+'（运营）采购订单'!D135</f>
        <v/>
      </c>
      <c r="E135" s="75">
        <f>+'（运营）采购订单'!E135</f>
        <v>0</v>
      </c>
      <c r="F135" s="75">
        <f ca="1">+'（运营）采购订单'!J135</f>
        <v>0</v>
      </c>
      <c r="G135" s="75" t="str">
        <f ca="1">+'（运营）采购订单'!F135</f>
        <v/>
      </c>
      <c r="H135" s="76" t="str">
        <f ca="1">+'（运营）采购订单'!G135</f>
        <v/>
      </c>
      <c r="I135" s="75">
        <f ca="1">+'（运营）采购订单'!H135</f>
        <v>0</v>
      </c>
      <c r="J135" s="75" t="str">
        <f>+'（运营）采购订单'!I135</f>
        <v>2XL</v>
      </c>
      <c r="K135" s="79"/>
      <c r="L135" s="79"/>
      <c r="M135" s="79"/>
      <c r="N135" s="80">
        <f t="shared" si="17"/>
        <v>0</v>
      </c>
      <c r="O135" s="81">
        <f t="shared" ca="1" si="18"/>
        <v>0</v>
      </c>
      <c r="P135" s="81" t="str">
        <f t="shared" ca="1" si="19"/>
        <v/>
      </c>
    </row>
    <row r="136" spans="1:16" s="65" customFormat="1" ht="26.1" hidden="1" customHeight="1">
      <c r="A136" s="73" t="str">
        <f t="shared" ca="1" si="16"/>
        <v/>
      </c>
      <c r="B136" s="74" t="str">
        <f ca="1">IF(F136&gt;0,'（运营）采购订单'!B136,"")</f>
        <v/>
      </c>
      <c r="C136" s="75" t="str">
        <f ca="1">+'（运营）采购订单'!C136</f>
        <v/>
      </c>
      <c r="D136" s="75" t="str">
        <f ca="1">+'（运营）采购订单'!D136</f>
        <v/>
      </c>
      <c r="E136" s="75">
        <f>+'（运营）采购订单'!E136</f>
        <v>0</v>
      </c>
      <c r="F136" s="75">
        <f ca="1">+'（运营）采购订单'!J136</f>
        <v>0</v>
      </c>
      <c r="G136" s="75" t="str">
        <f ca="1">+'（运营）采购订单'!F136</f>
        <v/>
      </c>
      <c r="H136" s="76" t="str">
        <f ca="1">+'（运营）采购订单'!G136</f>
        <v/>
      </c>
      <c r="I136" s="75">
        <f ca="1">+'（运营）采购订单'!H136</f>
        <v>0</v>
      </c>
      <c r="J136" s="75" t="str">
        <f>+'（运营）采购订单'!I136</f>
        <v>3XL</v>
      </c>
      <c r="K136" s="79"/>
      <c r="L136" s="79"/>
      <c r="M136" s="79"/>
      <c r="N136" s="80">
        <f t="shared" si="17"/>
        <v>0</v>
      </c>
      <c r="O136" s="81">
        <f t="shared" ca="1" si="18"/>
        <v>0</v>
      </c>
      <c r="P136" s="81" t="str">
        <f t="shared" ca="1" si="19"/>
        <v/>
      </c>
    </row>
    <row r="137" spans="1:16" s="65" customFormat="1" ht="26.1" hidden="1" customHeight="1">
      <c r="A137" s="73" t="str">
        <f t="shared" ca="1" si="16"/>
        <v/>
      </c>
      <c r="B137" s="74" t="str">
        <f ca="1">IF(F137&gt;0,'（运营）采购订单'!B137,"")</f>
        <v/>
      </c>
      <c r="C137" s="75" t="str">
        <f ca="1">+'（运营）采购订单'!C137</f>
        <v/>
      </c>
      <c r="D137" s="75" t="str">
        <f ca="1">+'（运营）采购订单'!D137</f>
        <v/>
      </c>
      <c r="E137" s="75">
        <f>+'（运营）采购订单'!E137</f>
        <v>0</v>
      </c>
      <c r="F137" s="75">
        <f ca="1">+'（运营）采购订单'!J137</f>
        <v>0</v>
      </c>
      <c r="G137" s="75" t="str">
        <f ca="1">+'（运营）采购订单'!F137</f>
        <v/>
      </c>
      <c r="H137" s="76" t="str">
        <f ca="1">+'（运营）采购订单'!G137</f>
        <v/>
      </c>
      <c r="I137" s="75">
        <f ca="1">+'（运营）采购订单'!H137</f>
        <v>0</v>
      </c>
      <c r="J137" s="75" t="str">
        <f>+'（运营）采购订单'!I137</f>
        <v>XS</v>
      </c>
      <c r="K137" s="79"/>
      <c r="L137" s="79"/>
      <c r="M137" s="79"/>
      <c r="N137" s="80">
        <f t="shared" si="17"/>
        <v>0</v>
      </c>
      <c r="O137" s="81">
        <f t="shared" ca="1" si="18"/>
        <v>0</v>
      </c>
      <c r="P137" s="81" t="str">
        <f t="shared" ca="1" si="19"/>
        <v/>
      </c>
    </row>
    <row r="138" spans="1:16" s="65" customFormat="1" ht="26.1" hidden="1" customHeight="1">
      <c r="A138" s="73" t="str">
        <f t="shared" ca="1" si="16"/>
        <v/>
      </c>
      <c r="B138" s="74" t="str">
        <f ca="1">IF(F138&gt;0,'（运营）采购订单'!B138,"")</f>
        <v/>
      </c>
      <c r="C138" s="75" t="str">
        <f ca="1">+'（运营）采购订单'!C138</f>
        <v/>
      </c>
      <c r="D138" s="75" t="str">
        <f ca="1">+'（运营）采购订单'!D138</f>
        <v/>
      </c>
      <c r="E138" s="75">
        <f>+'（运营）采购订单'!E138</f>
        <v>0</v>
      </c>
      <c r="F138" s="75">
        <f ca="1">+'（运营）采购订单'!J138</f>
        <v>0</v>
      </c>
      <c r="G138" s="75" t="str">
        <f ca="1">+'（运营）采购订单'!F138</f>
        <v/>
      </c>
      <c r="H138" s="76" t="str">
        <f ca="1">+'（运营）采购订单'!G138</f>
        <v/>
      </c>
      <c r="I138" s="75">
        <f ca="1">+'（运营）采购订单'!H138</f>
        <v>0</v>
      </c>
      <c r="J138" s="75" t="str">
        <f>+'（运营）采购订单'!I138</f>
        <v>S</v>
      </c>
      <c r="K138" s="79"/>
      <c r="L138" s="79"/>
      <c r="M138" s="79"/>
      <c r="N138" s="80">
        <f t="shared" si="17"/>
        <v>0</v>
      </c>
      <c r="O138" s="81">
        <f t="shared" ca="1" si="18"/>
        <v>0</v>
      </c>
      <c r="P138" s="81" t="str">
        <f t="shared" ca="1" si="19"/>
        <v/>
      </c>
    </row>
    <row r="139" spans="1:16" s="65" customFormat="1" ht="26.1" hidden="1" customHeight="1">
      <c r="A139" s="73" t="str">
        <f t="shared" ca="1" si="16"/>
        <v/>
      </c>
      <c r="B139" s="74" t="str">
        <f ca="1">IF(F139&gt;0,'（运营）采购订单'!B139,"")</f>
        <v/>
      </c>
      <c r="C139" s="75" t="str">
        <f ca="1">+'（运营）采购订单'!C139</f>
        <v/>
      </c>
      <c r="D139" s="75" t="str">
        <f ca="1">+'（运营）采购订单'!D139</f>
        <v/>
      </c>
      <c r="E139" s="75">
        <f>+'（运营）采购订单'!E139</f>
        <v>0</v>
      </c>
      <c r="F139" s="75">
        <f ca="1">+'（运营）采购订单'!J139</f>
        <v>0</v>
      </c>
      <c r="G139" s="75" t="str">
        <f ca="1">+'（运营）采购订单'!F139</f>
        <v/>
      </c>
      <c r="H139" s="76" t="str">
        <f ca="1">+'（运营）采购订单'!G139</f>
        <v/>
      </c>
      <c r="I139" s="75">
        <f ca="1">+'（运营）采购订单'!H139</f>
        <v>0</v>
      </c>
      <c r="J139" s="75" t="str">
        <f>+'（运营）采购订单'!I139</f>
        <v>M</v>
      </c>
      <c r="K139" s="79"/>
      <c r="L139" s="79"/>
      <c r="M139" s="79"/>
      <c r="N139" s="80">
        <f t="shared" si="17"/>
        <v>0</v>
      </c>
      <c r="O139" s="81">
        <f t="shared" ca="1" si="18"/>
        <v>0</v>
      </c>
      <c r="P139" s="81" t="str">
        <f t="shared" ca="1" si="19"/>
        <v/>
      </c>
    </row>
    <row r="140" spans="1:16" s="65" customFormat="1" ht="26.1" hidden="1" customHeight="1">
      <c r="A140" s="73" t="str">
        <f t="shared" ca="1" si="16"/>
        <v/>
      </c>
      <c r="B140" s="74" t="str">
        <f ca="1">IF(F140&gt;0,'（运营）采购订单'!B140,"")</f>
        <v/>
      </c>
      <c r="C140" s="75" t="str">
        <f ca="1">+'（运营）采购订单'!C140</f>
        <v/>
      </c>
      <c r="D140" s="75" t="str">
        <f ca="1">+'（运营）采购订单'!D140</f>
        <v/>
      </c>
      <c r="E140" s="75">
        <f>+'（运营）采购订单'!E140</f>
        <v>0</v>
      </c>
      <c r="F140" s="75">
        <f ca="1">+'（运营）采购订单'!J140</f>
        <v>0</v>
      </c>
      <c r="G140" s="75" t="str">
        <f ca="1">+'（运营）采购订单'!F140</f>
        <v/>
      </c>
      <c r="H140" s="76" t="str">
        <f ca="1">+'（运营）采购订单'!G140</f>
        <v/>
      </c>
      <c r="I140" s="75">
        <f ca="1">+'（运营）采购订单'!H140</f>
        <v>0</v>
      </c>
      <c r="J140" s="75" t="str">
        <f>+'（运营）采购订单'!I140</f>
        <v>L</v>
      </c>
      <c r="K140" s="79"/>
      <c r="L140" s="79"/>
      <c r="M140" s="79"/>
      <c r="N140" s="80">
        <f t="shared" si="17"/>
        <v>0</v>
      </c>
      <c r="O140" s="81">
        <f t="shared" ca="1" si="18"/>
        <v>0</v>
      </c>
      <c r="P140" s="81" t="str">
        <f t="shared" ca="1" si="19"/>
        <v/>
      </c>
    </row>
    <row r="141" spans="1:16" s="65" customFormat="1" ht="26.1" hidden="1" customHeight="1">
      <c r="A141" s="73" t="str">
        <f t="shared" ca="1" si="16"/>
        <v/>
      </c>
      <c r="B141" s="74" t="str">
        <f ca="1">IF(F141&gt;0,'（运营）采购订单'!B141,"")</f>
        <v/>
      </c>
      <c r="C141" s="75" t="str">
        <f ca="1">+'（运营）采购订单'!C141</f>
        <v/>
      </c>
      <c r="D141" s="75" t="str">
        <f ca="1">+'（运营）采购订单'!D141</f>
        <v/>
      </c>
      <c r="E141" s="75">
        <f>+'（运营）采购订单'!E141</f>
        <v>0</v>
      </c>
      <c r="F141" s="75">
        <f ca="1">+'（运营）采购订单'!J141</f>
        <v>0</v>
      </c>
      <c r="G141" s="75" t="str">
        <f ca="1">+'（运营）采购订单'!F141</f>
        <v/>
      </c>
      <c r="H141" s="76" t="str">
        <f ca="1">+'（运营）采购订单'!G141</f>
        <v/>
      </c>
      <c r="I141" s="75">
        <f ca="1">+'（运营）采购订单'!H141</f>
        <v>0</v>
      </c>
      <c r="J141" s="75" t="str">
        <f>+'（运营）采购订单'!I141</f>
        <v>XL</v>
      </c>
      <c r="K141" s="79"/>
      <c r="L141" s="79"/>
      <c r="M141" s="79"/>
      <c r="N141" s="80">
        <f t="shared" si="17"/>
        <v>0</v>
      </c>
      <c r="O141" s="81">
        <f t="shared" ca="1" si="18"/>
        <v>0</v>
      </c>
      <c r="P141" s="81" t="str">
        <f t="shared" ca="1" si="19"/>
        <v/>
      </c>
    </row>
    <row r="142" spans="1:16" s="65" customFormat="1" ht="26.1" hidden="1" customHeight="1">
      <c r="A142" s="73" t="str">
        <f t="shared" ca="1" si="16"/>
        <v/>
      </c>
      <c r="B142" s="74" t="str">
        <f ca="1">IF(F142&gt;0,'（运营）采购订单'!B142,"")</f>
        <v/>
      </c>
      <c r="C142" s="75" t="str">
        <f ca="1">+'（运营）采购订单'!C142</f>
        <v/>
      </c>
      <c r="D142" s="75" t="str">
        <f ca="1">+'（运营）采购订单'!D142</f>
        <v/>
      </c>
      <c r="E142" s="75">
        <f>+'（运营）采购订单'!E142</f>
        <v>0</v>
      </c>
      <c r="F142" s="75">
        <f ca="1">+'（运营）采购订单'!J142</f>
        <v>0</v>
      </c>
      <c r="G142" s="75" t="str">
        <f ca="1">+'（运营）采购订单'!F142</f>
        <v/>
      </c>
      <c r="H142" s="76" t="str">
        <f ca="1">+'（运营）采购订单'!G142</f>
        <v/>
      </c>
      <c r="I142" s="75">
        <f ca="1">+'（运营）采购订单'!H142</f>
        <v>0</v>
      </c>
      <c r="J142" s="75" t="str">
        <f>+'（运营）采购订单'!I142</f>
        <v>2XL</v>
      </c>
      <c r="K142" s="79"/>
      <c r="L142" s="79"/>
      <c r="M142" s="79"/>
      <c r="N142" s="80">
        <f t="shared" si="17"/>
        <v>0</v>
      </c>
      <c r="O142" s="81">
        <f t="shared" ca="1" si="18"/>
        <v>0</v>
      </c>
      <c r="P142" s="81" t="str">
        <f t="shared" ca="1" si="19"/>
        <v/>
      </c>
    </row>
    <row r="143" spans="1:16" s="65" customFormat="1" ht="26.1" hidden="1" customHeight="1">
      <c r="A143" s="73" t="str">
        <f t="shared" ca="1" si="16"/>
        <v/>
      </c>
      <c r="B143" s="74" t="str">
        <f ca="1">IF(F143&gt;0,'（运营）采购订单'!B143,"")</f>
        <v/>
      </c>
      <c r="C143" s="75" t="str">
        <f ca="1">+'（运营）采购订单'!C143</f>
        <v/>
      </c>
      <c r="D143" s="75" t="str">
        <f ca="1">+'（运营）采购订单'!D143</f>
        <v/>
      </c>
      <c r="E143" s="75">
        <f>+'（运营）采购订单'!E143</f>
        <v>0</v>
      </c>
      <c r="F143" s="75">
        <f ca="1">+'（运营）采购订单'!J143</f>
        <v>0</v>
      </c>
      <c r="G143" s="75" t="str">
        <f ca="1">+'（运营）采购订单'!F143</f>
        <v/>
      </c>
      <c r="H143" s="76" t="str">
        <f ca="1">+'（运营）采购订单'!G143</f>
        <v/>
      </c>
      <c r="I143" s="75">
        <f ca="1">+'（运营）采购订单'!H143</f>
        <v>0</v>
      </c>
      <c r="J143" s="75" t="str">
        <f>+'（运营）采购订单'!I143</f>
        <v>3XL</v>
      </c>
      <c r="K143" s="79"/>
      <c r="L143" s="79"/>
      <c r="M143" s="79"/>
      <c r="N143" s="80">
        <f t="shared" si="17"/>
        <v>0</v>
      </c>
      <c r="O143" s="81">
        <f t="shared" ca="1" si="18"/>
        <v>0</v>
      </c>
      <c r="P143" s="81" t="str">
        <f t="shared" ca="1" si="19"/>
        <v/>
      </c>
    </row>
    <row r="144" spans="1:16" s="65" customFormat="1" ht="26.1" hidden="1" customHeight="1">
      <c r="A144" s="73" t="str">
        <f t="shared" ca="1" si="16"/>
        <v/>
      </c>
      <c r="B144" s="74" t="str">
        <f ca="1">IF(F144&gt;0,'（运营）采购订单'!B144,"")</f>
        <v/>
      </c>
      <c r="C144" s="75" t="str">
        <f ca="1">+'（运营）采购订单'!C144</f>
        <v/>
      </c>
      <c r="D144" s="75" t="str">
        <f ca="1">+'（运营）采购订单'!D144</f>
        <v/>
      </c>
      <c r="E144" s="75">
        <f>+'（运营）采购订单'!E144</f>
        <v>0</v>
      </c>
      <c r="F144" s="75">
        <f ca="1">+'（运营）采购订单'!J144</f>
        <v>0</v>
      </c>
      <c r="G144" s="75" t="str">
        <f ca="1">+'（运营）采购订单'!F144</f>
        <v/>
      </c>
      <c r="H144" s="76" t="str">
        <f ca="1">+'（运营）采购订单'!G144</f>
        <v/>
      </c>
      <c r="I144" s="75">
        <f ca="1">+'（运营）采购订单'!H144</f>
        <v>0</v>
      </c>
      <c r="J144" s="75" t="str">
        <f>+'（运营）采购订单'!I144</f>
        <v>XS</v>
      </c>
      <c r="K144" s="79"/>
      <c r="L144" s="79"/>
      <c r="M144" s="79"/>
      <c r="N144" s="80">
        <f t="shared" si="17"/>
        <v>0</v>
      </c>
      <c r="O144" s="81">
        <f t="shared" ca="1" si="18"/>
        <v>0</v>
      </c>
      <c r="P144" s="81" t="str">
        <f t="shared" ca="1" si="19"/>
        <v/>
      </c>
    </row>
    <row r="145" spans="1:16" s="65" customFormat="1" ht="26.1" hidden="1" customHeight="1">
      <c r="A145" s="73" t="str">
        <f t="shared" ca="1" si="16"/>
        <v/>
      </c>
      <c r="B145" s="74" t="str">
        <f ca="1">IF(F145&gt;0,'（运营）采购订单'!B145,"")</f>
        <v/>
      </c>
      <c r="C145" s="75" t="str">
        <f ca="1">+'（运营）采购订单'!C145</f>
        <v/>
      </c>
      <c r="D145" s="75" t="str">
        <f ca="1">+'（运营）采购订单'!D145</f>
        <v/>
      </c>
      <c r="E145" s="75">
        <f>+'（运营）采购订单'!E145</f>
        <v>0</v>
      </c>
      <c r="F145" s="75">
        <f ca="1">+'（运营）采购订单'!J145</f>
        <v>0</v>
      </c>
      <c r="G145" s="75" t="str">
        <f ca="1">+'（运营）采购订单'!F145</f>
        <v/>
      </c>
      <c r="H145" s="76" t="str">
        <f ca="1">+'（运营）采购订单'!G145</f>
        <v/>
      </c>
      <c r="I145" s="75">
        <f ca="1">+'（运营）采购订单'!H145</f>
        <v>0</v>
      </c>
      <c r="J145" s="75" t="str">
        <f>+'（运营）采购订单'!I145</f>
        <v>S</v>
      </c>
      <c r="K145" s="79"/>
      <c r="L145" s="79"/>
      <c r="M145" s="79"/>
      <c r="N145" s="80">
        <f t="shared" si="17"/>
        <v>0</v>
      </c>
      <c r="O145" s="81">
        <f t="shared" ca="1" si="18"/>
        <v>0</v>
      </c>
      <c r="P145" s="81" t="str">
        <f t="shared" ca="1" si="19"/>
        <v/>
      </c>
    </row>
    <row r="146" spans="1:16" s="65" customFormat="1" ht="26.1" hidden="1" customHeight="1">
      <c r="A146" s="73" t="str">
        <f t="shared" ca="1" si="16"/>
        <v/>
      </c>
      <c r="B146" s="74" t="str">
        <f ca="1">IF(F146&gt;0,'（运营）采购订单'!B146,"")</f>
        <v/>
      </c>
      <c r="C146" s="75" t="str">
        <f ca="1">+'（运营）采购订单'!C146</f>
        <v/>
      </c>
      <c r="D146" s="75" t="str">
        <f ca="1">+'（运营）采购订单'!D146</f>
        <v/>
      </c>
      <c r="E146" s="75">
        <f>+'（运营）采购订单'!E146</f>
        <v>0</v>
      </c>
      <c r="F146" s="75">
        <f ca="1">+'（运营）采购订单'!J146</f>
        <v>0</v>
      </c>
      <c r="G146" s="75" t="str">
        <f ca="1">+'（运营）采购订单'!F146</f>
        <v/>
      </c>
      <c r="H146" s="76" t="str">
        <f ca="1">+'（运营）采购订单'!G146</f>
        <v/>
      </c>
      <c r="I146" s="75">
        <f ca="1">+'（运营）采购订单'!H146</f>
        <v>0</v>
      </c>
      <c r="J146" s="75" t="str">
        <f>+'（运营）采购订单'!I146</f>
        <v>M</v>
      </c>
      <c r="K146" s="79"/>
      <c r="L146" s="79"/>
      <c r="M146" s="79"/>
      <c r="N146" s="80">
        <f t="shared" si="17"/>
        <v>0</v>
      </c>
      <c r="O146" s="81">
        <f t="shared" ca="1" si="18"/>
        <v>0</v>
      </c>
      <c r="P146" s="81" t="str">
        <f t="shared" ca="1" si="19"/>
        <v/>
      </c>
    </row>
    <row r="147" spans="1:16" s="65" customFormat="1" ht="26.1" hidden="1" customHeight="1">
      <c r="A147" s="73" t="str">
        <f t="shared" ca="1" si="16"/>
        <v/>
      </c>
      <c r="B147" s="74" t="str">
        <f ca="1">IF(F147&gt;0,'（运营）采购订单'!B147,"")</f>
        <v/>
      </c>
      <c r="C147" s="75" t="str">
        <f ca="1">+'（运营）采购订单'!C147</f>
        <v/>
      </c>
      <c r="D147" s="75" t="str">
        <f ca="1">+'（运营）采购订单'!D147</f>
        <v/>
      </c>
      <c r="E147" s="75">
        <f>+'（运营）采购订单'!E147</f>
        <v>0</v>
      </c>
      <c r="F147" s="75">
        <f ca="1">+'（运营）采购订单'!J147</f>
        <v>0</v>
      </c>
      <c r="G147" s="75" t="str">
        <f ca="1">+'（运营）采购订单'!F147</f>
        <v/>
      </c>
      <c r="H147" s="76" t="str">
        <f ca="1">+'（运营）采购订单'!G147</f>
        <v/>
      </c>
      <c r="I147" s="75">
        <f ca="1">+'（运营）采购订单'!H147</f>
        <v>0</v>
      </c>
      <c r="J147" s="75" t="str">
        <f>+'（运营）采购订单'!I147</f>
        <v>L</v>
      </c>
      <c r="K147" s="79"/>
      <c r="L147" s="79"/>
      <c r="M147" s="79"/>
      <c r="N147" s="80">
        <f t="shared" si="17"/>
        <v>0</v>
      </c>
      <c r="O147" s="81">
        <f t="shared" ca="1" si="18"/>
        <v>0</v>
      </c>
      <c r="P147" s="81" t="str">
        <f t="shared" ca="1" si="19"/>
        <v/>
      </c>
    </row>
    <row r="148" spans="1:16" s="65" customFormat="1" ht="26.1" hidden="1" customHeight="1">
      <c r="A148" s="73" t="str">
        <f t="shared" ca="1" si="16"/>
        <v/>
      </c>
      <c r="B148" s="74" t="str">
        <f ca="1">IF(F148&gt;0,'（运营）采购订单'!B148,"")</f>
        <v/>
      </c>
      <c r="C148" s="75" t="str">
        <f ca="1">+'（运营）采购订单'!C148</f>
        <v/>
      </c>
      <c r="D148" s="75" t="str">
        <f ca="1">+'（运营）采购订单'!D148</f>
        <v/>
      </c>
      <c r="E148" s="75">
        <f>+'（运营）采购订单'!E148</f>
        <v>0</v>
      </c>
      <c r="F148" s="75">
        <f ca="1">+'（运营）采购订单'!J148</f>
        <v>0</v>
      </c>
      <c r="G148" s="75" t="str">
        <f ca="1">+'（运营）采购订单'!F148</f>
        <v/>
      </c>
      <c r="H148" s="76" t="str">
        <f ca="1">+'（运营）采购订单'!G148</f>
        <v/>
      </c>
      <c r="I148" s="75">
        <f ca="1">+'（运营）采购订单'!H148</f>
        <v>0</v>
      </c>
      <c r="J148" s="75" t="str">
        <f>+'（运营）采购订单'!I148</f>
        <v>XL</v>
      </c>
      <c r="K148" s="79"/>
      <c r="L148" s="79"/>
      <c r="M148" s="79"/>
      <c r="N148" s="80">
        <f t="shared" si="17"/>
        <v>0</v>
      </c>
      <c r="O148" s="81">
        <f t="shared" ca="1" si="18"/>
        <v>0</v>
      </c>
      <c r="P148" s="81" t="str">
        <f t="shared" ca="1" si="19"/>
        <v/>
      </c>
    </row>
    <row r="149" spans="1:16" s="65" customFormat="1" ht="26.1" hidden="1" customHeight="1">
      <c r="A149" s="73" t="str">
        <f t="shared" ca="1" si="16"/>
        <v/>
      </c>
      <c r="B149" s="74" t="str">
        <f ca="1">IF(F149&gt;0,'（运营）采购订单'!B149,"")</f>
        <v/>
      </c>
      <c r="C149" s="75" t="str">
        <f ca="1">+'（运营）采购订单'!C149</f>
        <v/>
      </c>
      <c r="D149" s="75" t="str">
        <f ca="1">+'（运营）采购订单'!D149</f>
        <v/>
      </c>
      <c r="E149" s="75">
        <f>+'（运营）采购订单'!E149</f>
        <v>0</v>
      </c>
      <c r="F149" s="75">
        <f ca="1">+'（运营）采购订单'!J149</f>
        <v>0</v>
      </c>
      <c r="G149" s="75" t="str">
        <f ca="1">+'（运营）采购订单'!F149</f>
        <v/>
      </c>
      <c r="H149" s="76" t="str">
        <f ca="1">+'（运营）采购订单'!G149</f>
        <v/>
      </c>
      <c r="I149" s="75">
        <f ca="1">+'（运营）采购订单'!H149</f>
        <v>0</v>
      </c>
      <c r="J149" s="75" t="str">
        <f>+'（运营）采购订单'!I149</f>
        <v>2XL</v>
      </c>
      <c r="K149" s="79"/>
      <c r="L149" s="79"/>
      <c r="M149" s="79"/>
      <c r="N149" s="80">
        <f t="shared" si="17"/>
        <v>0</v>
      </c>
      <c r="O149" s="81">
        <f t="shared" ca="1" si="18"/>
        <v>0</v>
      </c>
      <c r="P149" s="81" t="str">
        <f t="shared" ca="1" si="19"/>
        <v/>
      </c>
    </row>
    <row r="150" spans="1:16" s="65" customFormat="1" ht="26.1" hidden="1" customHeight="1">
      <c r="A150" s="73" t="str">
        <f t="shared" ca="1" si="16"/>
        <v/>
      </c>
      <c r="B150" s="74" t="str">
        <f ca="1">IF(F150&gt;0,'（运营）采购订单'!B150,"")</f>
        <v/>
      </c>
      <c r="C150" s="75" t="str">
        <f ca="1">+'（运营）采购订单'!C150</f>
        <v/>
      </c>
      <c r="D150" s="75" t="str">
        <f ca="1">+'（运营）采购订单'!D150</f>
        <v/>
      </c>
      <c r="E150" s="75">
        <f>+'（运营）采购订单'!E150</f>
        <v>0</v>
      </c>
      <c r="F150" s="75">
        <f ca="1">+'（运营）采购订单'!J150</f>
        <v>0</v>
      </c>
      <c r="G150" s="75" t="str">
        <f ca="1">+'（运营）采购订单'!F150</f>
        <v/>
      </c>
      <c r="H150" s="76" t="str">
        <f ca="1">+'（运营）采购订单'!G150</f>
        <v/>
      </c>
      <c r="I150" s="75">
        <f ca="1">+'（运营）采购订单'!H150</f>
        <v>0</v>
      </c>
      <c r="J150" s="75" t="str">
        <f>+'（运营）采购订单'!I150</f>
        <v>3XL</v>
      </c>
      <c r="K150" s="79"/>
      <c r="L150" s="79"/>
      <c r="M150" s="79"/>
      <c r="N150" s="80">
        <f t="shared" si="17"/>
        <v>0</v>
      </c>
      <c r="O150" s="81">
        <f t="shared" ca="1" si="18"/>
        <v>0</v>
      </c>
      <c r="P150" s="81" t="str">
        <f t="shared" ca="1" si="19"/>
        <v/>
      </c>
    </row>
    <row r="151" spans="1:16" s="65" customFormat="1" ht="26.1" hidden="1" customHeight="1">
      <c r="A151" s="73" t="str">
        <f t="shared" ca="1" si="16"/>
        <v/>
      </c>
      <c r="B151" s="74" t="str">
        <f ca="1">IF(F151&gt;0,'（运营）采购订单'!B151,"")</f>
        <v/>
      </c>
      <c r="C151" s="75" t="str">
        <f ca="1">+'（运营）采购订单'!C151</f>
        <v/>
      </c>
      <c r="D151" s="75" t="str">
        <f ca="1">+'（运营）采购订单'!D151</f>
        <v/>
      </c>
      <c r="E151" s="75">
        <f>+'（运营）采购订单'!E151</f>
        <v>0</v>
      </c>
      <c r="F151" s="75">
        <f ca="1">+'（运营）采购订单'!J151</f>
        <v>0</v>
      </c>
      <c r="G151" s="75" t="str">
        <f ca="1">+'（运营）采购订单'!F151</f>
        <v/>
      </c>
      <c r="H151" s="76" t="str">
        <f ca="1">+'（运营）采购订单'!G151</f>
        <v/>
      </c>
      <c r="I151" s="75">
        <f ca="1">+'（运营）采购订单'!H151</f>
        <v>0</v>
      </c>
      <c r="J151" s="75" t="str">
        <f>+'（运营）采购订单'!I151</f>
        <v>XS</v>
      </c>
      <c r="K151" s="79"/>
      <c r="L151" s="79"/>
      <c r="M151" s="79"/>
      <c r="N151" s="80">
        <f t="shared" si="17"/>
        <v>0</v>
      </c>
      <c r="O151" s="81">
        <f t="shared" ca="1" si="18"/>
        <v>0</v>
      </c>
      <c r="P151" s="81" t="str">
        <f t="shared" ca="1" si="19"/>
        <v/>
      </c>
    </row>
    <row r="152" spans="1:16" s="65" customFormat="1" ht="26.1" hidden="1" customHeight="1">
      <c r="A152" s="73" t="str">
        <f t="shared" ca="1" si="16"/>
        <v/>
      </c>
      <c r="B152" s="74" t="str">
        <f ca="1">IF(F152&gt;0,'（运营）采购订单'!B152,"")</f>
        <v/>
      </c>
      <c r="C152" s="75" t="str">
        <f ca="1">+'（运营）采购订单'!C152</f>
        <v/>
      </c>
      <c r="D152" s="75" t="str">
        <f ca="1">+'（运营）采购订单'!D152</f>
        <v/>
      </c>
      <c r="E152" s="75">
        <f>+'（运营）采购订单'!E152</f>
        <v>0</v>
      </c>
      <c r="F152" s="75">
        <f ca="1">+'（运营）采购订单'!J152</f>
        <v>0</v>
      </c>
      <c r="G152" s="75" t="str">
        <f ca="1">+'（运营）采购订单'!F152</f>
        <v/>
      </c>
      <c r="H152" s="76" t="str">
        <f ca="1">+'（运营）采购订单'!G152</f>
        <v/>
      </c>
      <c r="I152" s="75">
        <f ca="1">+'（运营）采购订单'!H152</f>
        <v>0</v>
      </c>
      <c r="J152" s="75" t="str">
        <f>+'（运营）采购订单'!I152</f>
        <v>S</v>
      </c>
      <c r="K152" s="79"/>
      <c r="L152" s="79"/>
      <c r="M152" s="79"/>
      <c r="N152" s="80">
        <f t="shared" si="17"/>
        <v>0</v>
      </c>
      <c r="O152" s="81">
        <f t="shared" ca="1" si="18"/>
        <v>0</v>
      </c>
      <c r="P152" s="81" t="str">
        <f t="shared" ca="1" si="19"/>
        <v/>
      </c>
    </row>
    <row r="153" spans="1:16" s="65" customFormat="1" ht="26.1" hidden="1" customHeight="1">
      <c r="A153" s="73" t="str">
        <f t="shared" ca="1" si="16"/>
        <v/>
      </c>
      <c r="B153" s="74" t="str">
        <f ca="1">IF(F153&gt;0,'（运营）采购订单'!B153,"")</f>
        <v/>
      </c>
      <c r="C153" s="75" t="str">
        <f ca="1">+'（运营）采购订单'!C153</f>
        <v/>
      </c>
      <c r="D153" s="75" t="str">
        <f ca="1">+'（运营）采购订单'!D153</f>
        <v/>
      </c>
      <c r="E153" s="75">
        <f>+'（运营）采购订单'!E153</f>
        <v>0</v>
      </c>
      <c r="F153" s="75">
        <f ca="1">+'（运营）采购订单'!J153</f>
        <v>0</v>
      </c>
      <c r="G153" s="75" t="str">
        <f ca="1">+'（运营）采购订单'!F153</f>
        <v/>
      </c>
      <c r="H153" s="76" t="str">
        <f ca="1">+'（运营）采购订单'!G153</f>
        <v/>
      </c>
      <c r="I153" s="75">
        <f ca="1">+'（运营）采购订单'!H153</f>
        <v>0</v>
      </c>
      <c r="J153" s="75" t="str">
        <f>+'（运营）采购订单'!I153</f>
        <v>M</v>
      </c>
      <c r="K153" s="79"/>
      <c r="L153" s="79"/>
      <c r="M153" s="79"/>
      <c r="N153" s="80">
        <f t="shared" si="17"/>
        <v>0</v>
      </c>
      <c r="O153" s="81">
        <f t="shared" ca="1" si="18"/>
        <v>0</v>
      </c>
      <c r="P153" s="81" t="str">
        <f t="shared" ca="1" si="19"/>
        <v/>
      </c>
    </row>
    <row r="154" spans="1:16" s="65" customFormat="1" ht="26.1" hidden="1" customHeight="1">
      <c r="A154" s="73" t="str">
        <f t="shared" ca="1" si="16"/>
        <v/>
      </c>
      <c r="B154" s="74" t="str">
        <f ca="1">IF(F154&gt;0,'（运营）采购订单'!B154,"")</f>
        <v/>
      </c>
      <c r="C154" s="75" t="str">
        <f ca="1">+'（运营）采购订单'!C154</f>
        <v/>
      </c>
      <c r="D154" s="75" t="str">
        <f ca="1">+'（运营）采购订单'!D154</f>
        <v/>
      </c>
      <c r="E154" s="75">
        <f>+'（运营）采购订单'!E154</f>
        <v>0</v>
      </c>
      <c r="F154" s="75">
        <f ca="1">+'（运营）采购订单'!J154</f>
        <v>0</v>
      </c>
      <c r="G154" s="75" t="str">
        <f ca="1">+'（运营）采购订单'!F154</f>
        <v/>
      </c>
      <c r="H154" s="76" t="str">
        <f ca="1">+'（运营）采购订单'!G154</f>
        <v/>
      </c>
      <c r="I154" s="75">
        <f ca="1">+'（运营）采购订单'!H154</f>
        <v>0</v>
      </c>
      <c r="J154" s="75" t="str">
        <f>+'（运营）采购订单'!I154</f>
        <v>L</v>
      </c>
      <c r="K154" s="79"/>
      <c r="L154" s="79"/>
      <c r="M154" s="79"/>
      <c r="N154" s="80">
        <f t="shared" si="17"/>
        <v>0</v>
      </c>
      <c r="O154" s="81">
        <f t="shared" ca="1" si="18"/>
        <v>0</v>
      </c>
      <c r="P154" s="81" t="str">
        <f t="shared" ca="1" si="19"/>
        <v/>
      </c>
    </row>
    <row r="155" spans="1:16" s="65" customFormat="1" ht="26.1" hidden="1" customHeight="1">
      <c r="A155" s="73" t="str">
        <f t="shared" ca="1" si="16"/>
        <v/>
      </c>
      <c r="B155" s="74" t="str">
        <f ca="1">IF(F155&gt;0,'（运营）采购订单'!B155,"")</f>
        <v/>
      </c>
      <c r="C155" s="75" t="str">
        <f ca="1">+'（运营）采购订单'!C155</f>
        <v/>
      </c>
      <c r="D155" s="75" t="str">
        <f ca="1">+'（运营）采购订单'!D155</f>
        <v/>
      </c>
      <c r="E155" s="75">
        <f>+'（运营）采购订单'!E155</f>
        <v>0</v>
      </c>
      <c r="F155" s="75">
        <f ca="1">+'（运营）采购订单'!J155</f>
        <v>0</v>
      </c>
      <c r="G155" s="75" t="str">
        <f ca="1">+'（运营）采购订单'!F155</f>
        <v/>
      </c>
      <c r="H155" s="76" t="str">
        <f ca="1">+'（运营）采购订单'!G155</f>
        <v/>
      </c>
      <c r="I155" s="75">
        <f ca="1">+'（运营）采购订单'!H155</f>
        <v>0</v>
      </c>
      <c r="J155" s="75" t="str">
        <f>+'（运营）采购订单'!I155</f>
        <v>XL</v>
      </c>
      <c r="K155" s="79"/>
      <c r="L155" s="79"/>
      <c r="M155" s="79"/>
      <c r="N155" s="80">
        <f t="shared" si="17"/>
        <v>0</v>
      </c>
      <c r="O155" s="81">
        <f t="shared" ca="1" si="18"/>
        <v>0</v>
      </c>
      <c r="P155" s="81" t="str">
        <f t="shared" ca="1" si="19"/>
        <v/>
      </c>
    </row>
    <row r="156" spans="1:16" s="65" customFormat="1" ht="26.1" hidden="1" customHeight="1">
      <c r="A156" s="73" t="str">
        <f t="shared" ca="1" si="16"/>
        <v/>
      </c>
      <c r="B156" s="74" t="str">
        <f ca="1">IF(F156&gt;0,'（运营）采购订单'!B156,"")</f>
        <v/>
      </c>
      <c r="C156" s="75" t="str">
        <f ca="1">+'（运营）采购订单'!C156</f>
        <v/>
      </c>
      <c r="D156" s="75" t="str">
        <f ca="1">+'（运营）采购订单'!D156</f>
        <v/>
      </c>
      <c r="E156" s="75">
        <f>+'（运营）采购订单'!E156</f>
        <v>0</v>
      </c>
      <c r="F156" s="75">
        <f ca="1">+'（运营）采购订单'!J156</f>
        <v>0</v>
      </c>
      <c r="G156" s="75" t="str">
        <f ca="1">+'（运营）采购订单'!F156</f>
        <v/>
      </c>
      <c r="H156" s="76" t="str">
        <f ca="1">+'（运营）采购订单'!G156</f>
        <v/>
      </c>
      <c r="I156" s="75">
        <f ca="1">+'（运营）采购订单'!H156</f>
        <v>0</v>
      </c>
      <c r="J156" s="75" t="str">
        <f>+'（运营）采购订单'!I156</f>
        <v>2XL</v>
      </c>
      <c r="K156" s="79"/>
      <c r="L156" s="79"/>
      <c r="M156" s="79"/>
      <c r="N156" s="80">
        <f t="shared" si="17"/>
        <v>0</v>
      </c>
      <c r="O156" s="81">
        <f t="shared" ca="1" si="18"/>
        <v>0</v>
      </c>
      <c r="P156" s="81" t="str">
        <f t="shared" ca="1" si="19"/>
        <v/>
      </c>
    </row>
    <row r="157" spans="1:16" s="65" customFormat="1" ht="26.1" hidden="1" customHeight="1">
      <c r="A157" s="73" t="str">
        <f t="shared" ca="1" si="16"/>
        <v/>
      </c>
      <c r="B157" s="74" t="str">
        <f ca="1">IF(F157&gt;0,'（运营）采购订单'!B157,"")</f>
        <v/>
      </c>
      <c r="C157" s="75" t="str">
        <f ca="1">+'（运营）采购订单'!C157</f>
        <v/>
      </c>
      <c r="D157" s="75" t="str">
        <f ca="1">+'（运营）采购订单'!D157</f>
        <v/>
      </c>
      <c r="E157" s="75">
        <f>+'（运营）采购订单'!E157</f>
        <v>0</v>
      </c>
      <c r="F157" s="75">
        <f ca="1">+'（运营）采购订单'!J157</f>
        <v>0</v>
      </c>
      <c r="G157" s="75" t="str">
        <f ca="1">+'（运营）采购订单'!F157</f>
        <v/>
      </c>
      <c r="H157" s="76" t="str">
        <f ca="1">+'（运营）采购订单'!G157</f>
        <v/>
      </c>
      <c r="I157" s="75">
        <f ca="1">+'（运营）采购订单'!H157</f>
        <v>0</v>
      </c>
      <c r="J157" s="75" t="str">
        <f>+'（运营）采购订单'!I157</f>
        <v>3XL</v>
      </c>
      <c r="K157" s="79"/>
      <c r="L157" s="79"/>
      <c r="M157" s="79"/>
      <c r="N157" s="80">
        <f t="shared" si="17"/>
        <v>0</v>
      </c>
      <c r="O157" s="81">
        <f t="shared" ca="1" si="18"/>
        <v>0</v>
      </c>
      <c r="P157" s="81" t="str">
        <f t="shared" ca="1" si="19"/>
        <v/>
      </c>
    </row>
    <row r="158" spans="1:16" s="65" customFormat="1" ht="26.1" hidden="1" customHeight="1">
      <c r="A158" s="73" t="str">
        <f t="shared" ca="1" si="16"/>
        <v/>
      </c>
      <c r="B158" s="74" t="str">
        <f ca="1">IF(F158&gt;0,'（运营）采购订单'!B158,"")</f>
        <v/>
      </c>
      <c r="C158" s="75" t="str">
        <f ca="1">+'（运营）采购订单'!C158</f>
        <v/>
      </c>
      <c r="D158" s="75" t="str">
        <f ca="1">+'（运营）采购订单'!D158</f>
        <v/>
      </c>
      <c r="E158" s="75">
        <f>+'（运营）采购订单'!E158</f>
        <v>0</v>
      </c>
      <c r="F158" s="75">
        <f ca="1">+'（运营）采购订单'!J158</f>
        <v>0</v>
      </c>
      <c r="G158" s="75" t="str">
        <f ca="1">+'（运营）采购订单'!F158</f>
        <v/>
      </c>
      <c r="H158" s="76" t="str">
        <f ca="1">+'（运营）采购订单'!G158</f>
        <v/>
      </c>
      <c r="I158" s="75">
        <f ca="1">+'（运营）采购订单'!H158</f>
        <v>0</v>
      </c>
      <c r="J158" s="75" t="str">
        <f>+'（运营）采购订单'!I158</f>
        <v>XS</v>
      </c>
      <c r="K158" s="79"/>
      <c r="L158" s="79"/>
      <c r="M158" s="79"/>
      <c r="N158" s="80">
        <f t="shared" si="17"/>
        <v>0</v>
      </c>
      <c r="O158" s="81">
        <f t="shared" ca="1" si="18"/>
        <v>0</v>
      </c>
      <c r="P158" s="81" t="str">
        <f t="shared" ca="1" si="19"/>
        <v/>
      </c>
    </row>
    <row r="159" spans="1:16" s="65" customFormat="1" ht="26.1" hidden="1" customHeight="1">
      <c r="A159" s="73" t="str">
        <f t="shared" ref="A159:A192" ca="1" si="20">+IF(F159&gt;0,$P$2,"")</f>
        <v/>
      </c>
      <c r="B159" s="74" t="str">
        <f ca="1">IF(F159&gt;0,'（运营）采购订单'!B159,"")</f>
        <v/>
      </c>
      <c r="C159" s="75" t="str">
        <f ca="1">+'（运营）采购订单'!C159</f>
        <v/>
      </c>
      <c r="D159" s="75" t="str">
        <f ca="1">+'（运营）采购订单'!D159</f>
        <v/>
      </c>
      <c r="E159" s="75">
        <f>+'（运营）采购订单'!E159</f>
        <v>0</v>
      </c>
      <c r="F159" s="75">
        <f ca="1">+'（运营）采购订单'!J159</f>
        <v>0</v>
      </c>
      <c r="G159" s="75" t="str">
        <f ca="1">+'（运营）采购订单'!F159</f>
        <v/>
      </c>
      <c r="H159" s="76" t="str">
        <f ca="1">+'（运营）采购订单'!G159</f>
        <v/>
      </c>
      <c r="I159" s="75">
        <f ca="1">+'（运营）采购订单'!H159</f>
        <v>0</v>
      </c>
      <c r="J159" s="75" t="str">
        <f>+'（运营）采购订单'!I159</f>
        <v>S</v>
      </c>
      <c r="K159" s="79"/>
      <c r="L159" s="79"/>
      <c r="M159" s="79"/>
      <c r="N159" s="80">
        <f t="shared" si="17"/>
        <v>0</v>
      </c>
      <c r="O159" s="81">
        <f t="shared" ca="1" si="18"/>
        <v>0</v>
      </c>
      <c r="P159" s="81" t="str">
        <f t="shared" ca="1" si="19"/>
        <v/>
      </c>
    </row>
    <row r="160" spans="1:16" s="65" customFormat="1" ht="26.1" hidden="1" customHeight="1">
      <c r="A160" s="73" t="str">
        <f t="shared" ca="1" si="20"/>
        <v/>
      </c>
      <c r="B160" s="74" t="str">
        <f ca="1">IF(F160&gt;0,'（运营）采购订单'!B160,"")</f>
        <v/>
      </c>
      <c r="C160" s="75" t="str">
        <f ca="1">+'（运营）采购订单'!C160</f>
        <v/>
      </c>
      <c r="D160" s="75" t="str">
        <f ca="1">+'（运营）采购订单'!D160</f>
        <v/>
      </c>
      <c r="E160" s="75">
        <f>+'（运营）采购订单'!E160</f>
        <v>0</v>
      </c>
      <c r="F160" s="75">
        <f ca="1">+'（运营）采购订单'!J160</f>
        <v>0</v>
      </c>
      <c r="G160" s="75" t="str">
        <f ca="1">+'（运营）采购订单'!F160</f>
        <v/>
      </c>
      <c r="H160" s="76" t="str">
        <f ca="1">+'（运营）采购订单'!G160</f>
        <v/>
      </c>
      <c r="I160" s="75">
        <f ca="1">+'（运营）采购订单'!H160</f>
        <v>0</v>
      </c>
      <c r="J160" s="75" t="str">
        <f>+'（运营）采购订单'!I160</f>
        <v>M</v>
      </c>
      <c r="K160" s="79"/>
      <c r="L160" s="79"/>
      <c r="M160" s="79"/>
      <c r="N160" s="80">
        <f t="shared" si="17"/>
        <v>0</v>
      </c>
      <c r="O160" s="81">
        <f t="shared" ca="1" si="18"/>
        <v>0</v>
      </c>
      <c r="P160" s="81" t="str">
        <f t="shared" ca="1" si="19"/>
        <v/>
      </c>
    </row>
    <row r="161" spans="1:16" s="65" customFormat="1" ht="26.1" hidden="1" customHeight="1">
      <c r="A161" s="73" t="str">
        <f t="shared" ca="1" si="20"/>
        <v/>
      </c>
      <c r="B161" s="74" t="str">
        <f ca="1">IF(F161&gt;0,'（运营）采购订单'!B161,"")</f>
        <v/>
      </c>
      <c r="C161" s="75" t="str">
        <f ca="1">+'（运营）采购订单'!C161</f>
        <v/>
      </c>
      <c r="D161" s="75" t="str">
        <f ca="1">+'（运营）采购订单'!D161</f>
        <v/>
      </c>
      <c r="E161" s="75">
        <f>+'（运营）采购订单'!E161</f>
        <v>0</v>
      </c>
      <c r="F161" s="75">
        <f ca="1">+'（运营）采购订单'!J161</f>
        <v>0</v>
      </c>
      <c r="G161" s="75" t="str">
        <f ca="1">+'（运营）采购订单'!F161</f>
        <v/>
      </c>
      <c r="H161" s="76" t="str">
        <f ca="1">+'（运营）采购订单'!G161</f>
        <v/>
      </c>
      <c r="I161" s="75">
        <f ca="1">+'（运营）采购订单'!H161</f>
        <v>0</v>
      </c>
      <c r="J161" s="75" t="str">
        <f>+'（运营）采购订单'!I161</f>
        <v>L</v>
      </c>
      <c r="K161" s="79"/>
      <c r="L161" s="79"/>
      <c r="M161" s="79"/>
      <c r="N161" s="80">
        <f t="shared" si="17"/>
        <v>0</v>
      </c>
      <c r="O161" s="81">
        <f t="shared" ca="1" si="18"/>
        <v>0</v>
      </c>
      <c r="P161" s="81" t="str">
        <f t="shared" ca="1" si="19"/>
        <v/>
      </c>
    </row>
    <row r="162" spans="1:16" s="65" customFormat="1" ht="26.1" hidden="1" customHeight="1">
      <c r="A162" s="73" t="str">
        <f t="shared" ca="1" si="20"/>
        <v/>
      </c>
      <c r="B162" s="74" t="str">
        <f ca="1">IF(F162&gt;0,'（运营）采购订单'!B162,"")</f>
        <v/>
      </c>
      <c r="C162" s="75" t="str">
        <f ca="1">+'（运营）采购订单'!C162</f>
        <v/>
      </c>
      <c r="D162" s="75" t="str">
        <f ca="1">+'（运营）采购订单'!D162</f>
        <v/>
      </c>
      <c r="E162" s="75">
        <f>+'（运营）采购订单'!E162</f>
        <v>0</v>
      </c>
      <c r="F162" s="75">
        <f ca="1">+'（运营）采购订单'!J162</f>
        <v>0</v>
      </c>
      <c r="G162" s="75" t="str">
        <f ca="1">+'（运营）采购订单'!F162</f>
        <v/>
      </c>
      <c r="H162" s="76" t="str">
        <f ca="1">+'（运营）采购订单'!G162</f>
        <v/>
      </c>
      <c r="I162" s="75">
        <f ca="1">+'（运营）采购订单'!H162</f>
        <v>0</v>
      </c>
      <c r="J162" s="75" t="str">
        <f>+'（运营）采购订单'!I162</f>
        <v>XL</v>
      </c>
      <c r="K162" s="79"/>
      <c r="L162" s="79"/>
      <c r="M162" s="79"/>
      <c r="N162" s="80">
        <f t="shared" si="17"/>
        <v>0</v>
      </c>
      <c r="O162" s="81">
        <f t="shared" ca="1" si="18"/>
        <v>0</v>
      </c>
      <c r="P162" s="81" t="str">
        <f t="shared" ca="1" si="19"/>
        <v/>
      </c>
    </row>
    <row r="163" spans="1:16" s="65" customFormat="1" ht="26.1" hidden="1" customHeight="1">
      <c r="A163" s="73" t="str">
        <f t="shared" ca="1" si="20"/>
        <v/>
      </c>
      <c r="B163" s="74" t="str">
        <f ca="1">IF(F163&gt;0,'（运营）采购订单'!B163,"")</f>
        <v/>
      </c>
      <c r="C163" s="75" t="str">
        <f ca="1">+'（运营）采购订单'!C163</f>
        <v/>
      </c>
      <c r="D163" s="75" t="str">
        <f ca="1">+'（运营）采购订单'!D163</f>
        <v/>
      </c>
      <c r="E163" s="75">
        <f>+'（运营）采购订单'!E163</f>
        <v>0</v>
      </c>
      <c r="F163" s="75">
        <f ca="1">+'（运营）采购订单'!J163</f>
        <v>0</v>
      </c>
      <c r="G163" s="75" t="str">
        <f ca="1">+'（运营）采购订单'!F163</f>
        <v/>
      </c>
      <c r="H163" s="76" t="str">
        <f ca="1">+'（运营）采购订单'!G163</f>
        <v/>
      </c>
      <c r="I163" s="75">
        <f ca="1">+'（运营）采购订单'!H163</f>
        <v>0</v>
      </c>
      <c r="J163" s="75" t="str">
        <f>+'（运营）采购订单'!I163</f>
        <v>2XL</v>
      </c>
      <c r="K163" s="79"/>
      <c r="L163" s="79"/>
      <c r="M163" s="79"/>
      <c r="N163" s="80">
        <f t="shared" si="17"/>
        <v>0</v>
      </c>
      <c r="O163" s="81">
        <f t="shared" ca="1" si="18"/>
        <v>0</v>
      </c>
      <c r="P163" s="81" t="str">
        <f t="shared" ca="1" si="19"/>
        <v/>
      </c>
    </row>
    <row r="164" spans="1:16" s="65" customFormat="1" ht="26.1" hidden="1" customHeight="1">
      <c r="A164" s="73" t="str">
        <f t="shared" ca="1" si="20"/>
        <v/>
      </c>
      <c r="B164" s="74" t="str">
        <f ca="1">IF(F164&gt;0,'（运营）采购订单'!B164,"")</f>
        <v/>
      </c>
      <c r="C164" s="75" t="str">
        <f ca="1">+'（运营）采购订单'!C164</f>
        <v/>
      </c>
      <c r="D164" s="75" t="str">
        <f ca="1">+'（运营）采购订单'!D164</f>
        <v/>
      </c>
      <c r="E164" s="75">
        <f>+'（运营）采购订单'!E164</f>
        <v>0</v>
      </c>
      <c r="F164" s="75">
        <f ca="1">+'（运营）采购订单'!J164</f>
        <v>0</v>
      </c>
      <c r="G164" s="75" t="str">
        <f ca="1">+'（运营）采购订单'!F164</f>
        <v/>
      </c>
      <c r="H164" s="76" t="str">
        <f ca="1">+'（运营）采购订单'!G164</f>
        <v/>
      </c>
      <c r="I164" s="75">
        <f ca="1">+'（运营）采购订单'!H164</f>
        <v>0</v>
      </c>
      <c r="J164" s="75" t="str">
        <f>+'（运营）采购订单'!I164</f>
        <v>3XL</v>
      </c>
      <c r="K164" s="79"/>
      <c r="L164" s="79"/>
      <c r="M164" s="79"/>
      <c r="N164" s="80">
        <f t="shared" si="17"/>
        <v>0</v>
      </c>
      <c r="O164" s="81">
        <f t="shared" ca="1" si="18"/>
        <v>0</v>
      </c>
      <c r="P164" s="81" t="str">
        <f t="shared" ca="1" si="19"/>
        <v/>
      </c>
    </row>
    <row r="165" spans="1:16" s="65" customFormat="1" ht="26.1" hidden="1" customHeight="1">
      <c r="A165" s="73" t="str">
        <f t="shared" ca="1" si="20"/>
        <v/>
      </c>
      <c r="B165" s="74" t="str">
        <f ca="1">IF(F165&gt;0,'（运营）采购订单'!B165,"")</f>
        <v/>
      </c>
      <c r="C165" s="75" t="str">
        <f ca="1">+'（运营）采购订单'!C165</f>
        <v/>
      </c>
      <c r="D165" s="75" t="str">
        <f ca="1">+'（运营）采购订单'!D165</f>
        <v/>
      </c>
      <c r="E165" s="75">
        <f>+'（运营）采购订单'!E165</f>
        <v>0</v>
      </c>
      <c r="F165" s="75">
        <f ca="1">+'（运营）采购订单'!J165</f>
        <v>0</v>
      </c>
      <c r="G165" s="75" t="str">
        <f ca="1">+'（运营）采购订单'!F165</f>
        <v/>
      </c>
      <c r="H165" s="76" t="str">
        <f ca="1">+'（运营）采购订单'!G165</f>
        <v/>
      </c>
      <c r="I165" s="75">
        <f ca="1">+'（运营）采购订单'!H165</f>
        <v>0</v>
      </c>
      <c r="J165" s="75" t="str">
        <f>+'（运营）采购订单'!I165</f>
        <v>XS</v>
      </c>
      <c r="K165" s="79"/>
      <c r="L165" s="79"/>
      <c r="M165" s="79"/>
      <c r="N165" s="80">
        <f t="shared" ref="N165:N192" si="21">+SUM(K165:M165)</f>
        <v>0</v>
      </c>
      <c r="O165" s="81">
        <f t="shared" ref="O165:O192" ca="1" si="22">+F165-N165</f>
        <v>0</v>
      </c>
      <c r="P165" s="81" t="str">
        <f t="shared" ref="P165:P192" ca="1" si="23">+IF(O165&gt;0,"少交",IF(O165=0,"","多交"))</f>
        <v/>
      </c>
    </row>
    <row r="166" spans="1:16" s="65" customFormat="1" ht="26.1" hidden="1" customHeight="1">
      <c r="A166" s="73" t="str">
        <f t="shared" ca="1" si="20"/>
        <v/>
      </c>
      <c r="B166" s="74" t="str">
        <f ca="1">IF(F166&gt;0,'（运营）采购订单'!B166,"")</f>
        <v/>
      </c>
      <c r="C166" s="75" t="str">
        <f ca="1">+'（运营）采购订单'!C166</f>
        <v/>
      </c>
      <c r="D166" s="75" t="str">
        <f ca="1">+'（运营）采购订单'!D166</f>
        <v/>
      </c>
      <c r="E166" s="75">
        <f>+'（运营）采购订单'!E166</f>
        <v>0</v>
      </c>
      <c r="F166" s="75">
        <f ca="1">+'（运营）采购订单'!J166</f>
        <v>0</v>
      </c>
      <c r="G166" s="75" t="str">
        <f ca="1">+'（运营）采购订单'!F166</f>
        <v/>
      </c>
      <c r="H166" s="76" t="str">
        <f ca="1">+'（运营）采购订单'!G166</f>
        <v/>
      </c>
      <c r="I166" s="75">
        <f ca="1">+'（运营）采购订单'!H166</f>
        <v>0</v>
      </c>
      <c r="J166" s="75" t="str">
        <f>+'（运营）采购订单'!I166</f>
        <v>S</v>
      </c>
      <c r="K166" s="79"/>
      <c r="L166" s="79"/>
      <c r="M166" s="79"/>
      <c r="N166" s="80">
        <f t="shared" si="21"/>
        <v>0</v>
      </c>
      <c r="O166" s="81">
        <f t="shared" ca="1" si="22"/>
        <v>0</v>
      </c>
      <c r="P166" s="81" t="str">
        <f t="shared" ca="1" si="23"/>
        <v/>
      </c>
    </row>
    <row r="167" spans="1:16" s="65" customFormat="1" ht="26.1" hidden="1" customHeight="1">
      <c r="A167" s="73" t="str">
        <f t="shared" ca="1" si="20"/>
        <v/>
      </c>
      <c r="B167" s="74" t="str">
        <f ca="1">IF(F167&gt;0,'（运营）采购订单'!B167,"")</f>
        <v/>
      </c>
      <c r="C167" s="75" t="str">
        <f ca="1">+'（运营）采购订单'!C167</f>
        <v/>
      </c>
      <c r="D167" s="75" t="str">
        <f ca="1">+'（运营）采购订单'!D167</f>
        <v/>
      </c>
      <c r="E167" s="75">
        <f>+'（运营）采购订单'!E167</f>
        <v>0</v>
      </c>
      <c r="F167" s="75">
        <f ca="1">+'（运营）采购订单'!J167</f>
        <v>0</v>
      </c>
      <c r="G167" s="75" t="str">
        <f ca="1">+'（运营）采购订单'!F167</f>
        <v/>
      </c>
      <c r="H167" s="76" t="str">
        <f ca="1">+'（运营）采购订单'!G167</f>
        <v/>
      </c>
      <c r="I167" s="75">
        <f ca="1">+'（运营）采购订单'!H167</f>
        <v>0</v>
      </c>
      <c r="J167" s="75" t="str">
        <f>+'（运营）采购订单'!I167</f>
        <v>M</v>
      </c>
      <c r="K167" s="79"/>
      <c r="L167" s="79"/>
      <c r="M167" s="79"/>
      <c r="N167" s="80">
        <f t="shared" si="21"/>
        <v>0</v>
      </c>
      <c r="O167" s="81">
        <f t="shared" ca="1" si="22"/>
        <v>0</v>
      </c>
      <c r="P167" s="81" t="str">
        <f t="shared" ca="1" si="23"/>
        <v/>
      </c>
    </row>
    <row r="168" spans="1:16" s="65" customFormat="1" ht="26.1" hidden="1" customHeight="1">
      <c r="A168" s="73" t="str">
        <f t="shared" ca="1" si="20"/>
        <v/>
      </c>
      <c r="B168" s="74" t="str">
        <f ca="1">IF(F168&gt;0,'（运营）采购订单'!B168,"")</f>
        <v/>
      </c>
      <c r="C168" s="75" t="str">
        <f ca="1">+'（运营）采购订单'!C168</f>
        <v/>
      </c>
      <c r="D168" s="75" t="str">
        <f ca="1">+'（运营）采购订单'!D168</f>
        <v/>
      </c>
      <c r="E168" s="75">
        <f>+'（运营）采购订单'!E168</f>
        <v>0</v>
      </c>
      <c r="F168" s="75">
        <f ca="1">+'（运营）采购订单'!J168</f>
        <v>0</v>
      </c>
      <c r="G168" s="75" t="str">
        <f ca="1">+'（运营）采购订单'!F168</f>
        <v/>
      </c>
      <c r="H168" s="76" t="str">
        <f ca="1">+'（运营）采购订单'!G168</f>
        <v/>
      </c>
      <c r="I168" s="75">
        <f ca="1">+'（运营）采购订单'!H168</f>
        <v>0</v>
      </c>
      <c r="J168" s="75" t="str">
        <f>+'（运营）采购订单'!I168</f>
        <v>L</v>
      </c>
      <c r="K168" s="79"/>
      <c r="L168" s="79"/>
      <c r="M168" s="79"/>
      <c r="N168" s="80">
        <f t="shared" si="21"/>
        <v>0</v>
      </c>
      <c r="O168" s="81">
        <f t="shared" ca="1" si="22"/>
        <v>0</v>
      </c>
      <c r="P168" s="81" t="str">
        <f t="shared" ca="1" si="23"/>
        <v/>
      </c>
    </row>
    <row r="169" spans="1:16" s="65" customFormat="1" ht="26.1" hidden="1" customHeight="1">
      <c r="A169" s="73" t="str">
        <f t="shared" ca="1" si="20"/>
        <v/>
      </c>
      <c r="B169" s="74" t="str">
        <f ca="1">IF(F169&gt;0,'（运营）采购订单'!B169,"")</f>
        <v/>
      </c>
      <c r="C169" s="75" t="str">
        <f ca="1">+'（运营）采购订单'!C169</f>
        <v/>
      </c>
      <c r="D169" s="75" t="str">
        <f ca="1">+'（运营）采购订单'!D169</f>
        <v/>
      </c>
      <c r="E169" s="75">
        <f>+'（运营）采购订单'!E169</f>
        <v>0</v>
      </c>
      <c r="F169" s="75">
        <f ca="1">+'（运营）采购订单'!J169</f>
        <v>0</v>
      </c>
      <c r="G169" s="75" t="str">
        <f ca="1">+'（运营）采购订单'!F169</f>
        <v/>
      </c>
      <c r="H169" s="76" t="str">
        <f ca="1">+'（运营）采购订单'!G169</f>
        <v/>
      </c>
      <c r="I169" s="75">
        <f ca="1">+'（运营）采购订单'!H169</f>
        <v>0</v>
      </c>
      <c r="J169" s="75" t="str">
        <f>+'（运营）采购订单'!I169</f>
        <v>XL</v>
      </c>
      <c r="K169" s="79"/>
      <c r="L169" s="79"/>
      <c r="M169" s="79"/>
      <c r="N169" s="80">
        <f t="shared" si="21"/>
        <v>0</v>
      </c>
      <c r="O169" s="81">
        <f t="shared" ca="1" si="22"/>
        <v>0</v>
      </c>
      <c r="P169" s="81" t="str">
        <f t="shared" ca="1" si="23"/>
        <v/>
      </c>
    </row>
    <row r="170" spans="1:16" s="65" customFormat="1" ht="26.1" hidden="1" customHeight="1">
      <c r="A170" s="73" t="str">
        <f t="shared" ca="1" si="20"/>
        <v/>
      </c>
      <c r="B170" s="74" t="str">
        <f ca="1">IF(F170&gt;0,'（运营）采购订单'!B170,"")</f>
        <v/>
      </c>
      <c r="C170" s="75" t="str">
        <f ca="1">+'（运营）采购订单'!C170</f>
        <v/>
      </c>
      <c r="D170" s="75" t="str">
        <f ca="1">+'（运营）采购订单'!D170</f>
        <v/>
      </c>
      <c r="E170" s="75">
        <f>+'（运营）采购订单'!E170</f>
        <v>0</v>
      </c>
      <c r="F170" s="75">
        <f ca="1">+'（运营）采购订单'!J170</f>
        <v>0</v>
      </c>
      <c r="G170" s="75" t="str">
        <f ca="1">+'（运营）采购订单'!F170</f>
        <v/>
      </c>
      <c r="H170" s="76" t="str">
        <f ca="1">+'（运营）采购订单'!G170</f>
        <v/>
      </c>
      <c r="I170" s="75">
        <f ca="1">+'（运营）采购订单'!H170</f>
        <v>0</v>
      </c>
      <c r="J170" s="75" t="str">
        <f>+'（运营）采购订单'!I170</f>
        <v>2XL</v>
      </c>
      <c r="K170" s="79"/>
      <c r="L170" s="79"/>
      <c r="M170" s="79"/>
      <c r="N170" s="80">
        <f t="shared" si="21"/>
        <v>0</v>
      </c>
      <c r="O170" s="81">
        <f t="shared" ca="1" si="22"/>
        <v>0</v>
      </c>
      <c r="P170" s="81" t="str">
        <f t="shared" ca="1" si="23"/>
        <v/>
      </c>
    </row>
    <row r="171" spans="1:16" s="65" customFormat="1" ht="26.1" hidden="1" customHeight="1">
      <c r="A171" s="73" t="str">
        <f t="shared" ca="1" si="20"/>
        <v/>
      </c>
      <c r="B171" s="74" t="str">
        <f ca="1">IF(F171&gt;0,'（运营）采购订单'!B171,"")</f>
        <v/>
      </c>
      <c r="C171" s="75" t="str">
        <f ca="1">+'（运营）采购订单'!C171</f>
        <v/>
      </c>
      <c r="D171" s="75" t="str">
        <f ca="1">+'（运营）采购订单'!D171</f>
        <v/>
      </c>
      <c r="E171" s="75">
        <f>+'（运营）采购订单'!E171</f>
        <v>0</v>
      </c>
      <c r="F171" s="75">
        <f ca="1">+'（运营）采购订单'!J171</f>
        <v>0</v>
      </c>
      <c r="G171" s="75" t="str">
        <f ca="1">+'（运营）采购订单'!F171</f>
        <v/>
      </c>
      <c r="H171" s="76" t="str">
        <f ca="1">+'（运营）采购订单'!G171</f>
        <v/>
      </c>
      <c r="I171" s="75">
        <f ca="1">+'（运营）采购订单'!H171</f>
        <v>0</v>
      </c>
      <c r="J171" s="75" t="str">
        <f>+'（运营）采购订单'!I171</f>
        <v>3XL</v>
      </c>
      <c r="K171" s="79"/>
      <c r="L171" s="79"/>
      <c r="M171" s="79"/>
      <c r="N171" s="80">
        <f t="shared" si="21"/>
        <v>0</v>
      </c>
      <c r="O171" s="81">
        <f t="shared" ca="1" si="22"/>
        <v>0</v>
      </c>
      <c r="P171" s="81" t="str">
        <f t="shared" ca="1" si="23"/>
        <v/>
      </c>
    </row>
    <row r="172" spans="1:16" s="65" customFormat="1" ht="26.1" hidden="1" customHeight="1">
      <c r="A172" s="73" t="str">
        <f t="shared" ca="1" si="20"/>
        <v/>
      </c>
      <c r="B172" s="74" t="str">
        <f ca="1">IF(F172&gt;0,'（运营）采购订单'!B172,"")</f>
        <v/>
      </c>
      <c r="C172" s="75" t="str">
        <f ca="1">+'（运营）采购订单'!C172</f>
        <v/>
      </c>
      <c r="D172" s="75" t="str">
        <f ca="1">+'（运营）采购订单'!D172</f>
        <v/>
      </c>
      <c r="E172" s="75">
        <f>+'（运营）采购订单'!E172</f>
        <v>0</v>
      </c>
      <c r="F172" s="75">
        <f ca="1">+'（运营）采购订单'!J172</f>
        <v>0</v>
      </c>
      <c r="G172" s="75" t="str">
        <f ca="1">+'（运营）采购订单'!F172</f>
        <v/>
      </c>
      <c r="H172" s="76" t="str">
        <f ca="1">+'（运营）采购订单'!G172</f>
        <v/>
      </c>
      <c r="I172" s="75">
        <f ca="1">+'（运营）采购订单'!H172</f>
        <v>0</v>
      </c>
      <c r="J172" s="75" t="str">
        <f>+'（运营）采购订单'!I172</f>
        <v>XS</v>
      </c>
      <c r="K172" s="79"/>
      <c r="L172" s="79"/>
      <c r="M172" s="79"/>
      <c r="N172" s="80">
        <f t="shared" si="21"/>
        <v>0</v>
      </c>
      <c r="O172" s="81">
        <f t="shared" ca="1" si="22"/>
        <v>0</v>
      </c>
      <c r="P172" s="81" t="str">
        <f t="shared" ca="1" si="23"/>
        <v/>
      </c>
    </row>
    <row r="173" spans="1:16" s="65" customFormat="1" ht="26.1" hidden="1" customHeight="1">
      <c r="A173" s="73" t="str">
        <f t="shared" ca="1" si="20"/>
        <v/>
      </c>
      <c r="B173" s="74" t="str">
        <f ca="1">IF(F173&gt;0,'（运营）采购订单'!B173,"")</f>
        <v/>
      </c>
      <c r="C173" s="75" t="str">
        <f ca="1">+'（运营）采购订单'!C173</f>
        <v/>
      </c>
      <c r="D173" s="75" t="str">
        <f ca="1">+'（运营）采购订单'!D173</f>
        <v/>
      </c>
      <c r="E173" s="75">
        <f>+'（运营）采购订单'!E173</f>
        <v>0</v>
      </c>
      <c r="F173" s="75">
        <f ca="1">+'（运营）采购订单'!J173</f>
        <v>0</v>
      </c>
      <c r="G173" s="75" t="str">
        <f ca="1">+'（运营）采购订单'!F173</f>
        <v/>
      </c>
      <c r="H173" s="76" t="str">
        <f ca="1">+'（运营）采购订单'!G173</f>
        <v/>
      </c>
      <c r="I173" s="75">
        <f ca="1">+'（运营）采购订单'!H173</f>
        <v>0</v>
      </c>
      <c r="J173" s="75" t="str">
        <f>+'（运营）采购订单'!I173</f>
        <v>S</v>
      </c>
      <c r="K173" s="79"/>
      <c r="L173" s="79"/>
      <c r="M173" s="79"/>
      <c r="N173" s="80">
        <f t="shared" si="21"/>
        <v>0</v>
      </c>
      <c r="O173" s="81">
        <f t="shared" ca="1" si="22"/>
        <v>0</v>
      </c>
      <c r="P173" s="81" t="str">
        <f t="shared" ca="1" si="23"/>
        <v/>
      </c>
    </row>
    <row r="174" spans="1:16" s="65" customFormat="1" ht="26.1" hidden="1" customHeight="1">
      <c r="A174" s="73" t="str">
        <f t="shared" ca="1" si="20"/>
        <v/>
      </c>
      <c r="B174" s="74" t="str">
        <f ca="1">IF(F174&gt;0,'（运营）采购订单'!B174,"")</f>
        <v/>
      </c>
      <c r="C174" s="75" t="str">
        <f ca="1">+'（运营）采购订单'!C174</f>
        <v/>
      </c>
      <c r="D174" s="75" t="str">
        <f ca="1">+'（运营）采购订单'!D174</f>
        <v/>
      </c>
      <c r="E174" s="75">
        <f>+'（运营）采购订单'!E174</f>
        <v>0</v>
      </c>
      <c r="F174" s="75">
        <f ca="1">+'（运营）采购订单'!J174</f>
        <v>0</v>
      </c>
      <c r="G174" s="75" t="str">
        <f ca="1">+'（运营）采购订单'!F174</f>
        <v/>
      </c>
      <c r="H174" s="76" t="str">
        <f ca="1">+'（运营）采购订单'!G174</f>
        <v/>
      </c>
      <c r="I174" s="75">
        <f ca="1">+'（运营）采购订单'!H174</f>
        <v>0</v>
      </c>
      <c r="J174" s="75" t="str">
        <f>+'（运营）采购订单'!I174</f>
        <v>M</v>
      </c>
      <c r="K174" s="79"/>
      <c r="L174" s="79"/>
      <c r="M174" s="79"/>
      <c r="N174" s="80">
        <f t="shared" si="21"/>
        <v>0</v>
      </c>
      <c r="O174" s="81">
        <f t="shared" ca="1" si="22"/>
        <v>0</v>
      </c>
      <c r="P174" s="81" t="str">
        <f t="shared" ca="1" si="23"/>
        <v/>
      </c>
    </row>
    <row r="175" spans="1:16" s="65" customFormat="1" ht="26.1" hidden="1" customHeight="1">
      <c r="A175" s="73" t="str">
        <f t="shared" ca="1" si="20"/>
        <v/>
      </c>
      <c r="B175" s="74" t="str">
        <f ca="1">IF(F175&gt;0,'（运营）采购订单'!B175,"")</f>
        <v/>
      </c>
      <c r="C175" s="75" t="str">
        <f ca="1">+'（运营）采购订单'!C175</f>
        <v/>
      </c>
      <c r="D175" s="75" t="str">
        <f ca="1">+'（运营）采购订单'!D175</f>
        <v/>
      </c>
      <c r="E175" s="75">
        <f>+'（运营）采购订单'!E175</f>
        <v>0</v>
      </c>
      <c r="F175" s="75">
        <f ca="1">+'（运营）采购订单'!J175</f>
        <v>0</v>
      </c>
      <c r="G175" s="75" t="str">
        <f ca="1">+'（运营）采购订单'!F175</f>
        <v/>
      </c>
      <c r="H175" s="76" t="str">
        <f ca="1">+'（运营）采购订单'!G175</f>
        <v/>
      </c>
      <c r="I175" s="75">
        <f ca="1">+'（运营）采购订单'!H175</f>
        <v>0</v>
      </c>
      <c r="J175" s="75" t="str">
        <f>+'（运营）采购订单'!I175</f>
        <v>L</v>
      </c>
      <c r="K175" s="79"/>
      <c r="L175" s="79"/>
      <c r="M175" s="79"/>
      <c r="N175" s="80">
        <f t="shared" si="21"/>
        <v>0</v>
      </c>
      <c r="O175" s="81">
        <f t="shared" ca="1" si="22"/>
        <v>0</v>
      </c>
      <c r="P175" s="81" t="str">
        <f t="shared" ca="1" si="23"/>
        <v/>
      </c>
    </row>
    <row r="176" spans="1:16" s="65" customFormat="1" ht="26.1" hidden="1" customHeight="1">
      <c r="A176" s="73" t="str">
        <f t="shared" ca="1" si="20"/>
        <v/>
      </c>
      <c r="B176" s="74" t="str">
        <f ca="1">IF(F176&gt;0,'（运营）采购订单'!B176,"")</f>
        <v/>
      </c>
      <c r="C176" s="75" t="str">
        <f ca="1">+'（运营）采购订单'!C176</f>
        <v/>
      </c>
      <c r="D176" s="75" t="str">
        <f ca="1">+'（运营）采购订单'!D176</f>
        <v/>
      </c>
      <c r="E176" s="75">
        <f>+'（运营）采购订单'!E176</f>
        <v>0</v>
      </c>
      <c r="F176" s="75">
        <f ca="1">+'（运营）采购订单'!J176</f>
        <v>0</v>
      </c>
      <c r="G176" s="75" t="str">
        <f ca="1">+'（运营）采购订单'!F176</f>
        <v/>
      </c>
      <c r="H176" s="76" t="str">
        <f ca="1">+'（运营）采购订单'!G176</f>
        <v/>
      </c>
      <c r="I176" s="75">
        <f ca="1">+'（运营）采购订单'!H176</f>
        <v>0</v>
      </c>
      <c r="J176" s="75" t="str">
        <f>+'（运营）采购订单'!I176</f>
        <v>XL</v>
      </c>
      <c r="K176" s="79"/>
      <c r="L176" s="79"/>
      <c r="M176" s="79"/>
      <c r="N176" s="80">
        <f t="shared" si="21"/>
        <v>0</v>
      </c>
      <c r="O176" s="81">
        <f t="shared" ca="1" si="22"/>
        <v>0</v>
      </c>
      <c r="P176" s="81" t="str">
        <f t="shared" ca="1" si="23"/>
        <v/>
      </c>
    </row>
    <row r="177" spans="1:16" s="65" customFormat="1" ht="26.1" hidden="1" customHeight="1">
      <c r="A177" s="73" t="str">
        <f t="shared" ca="1" si="20"/>
        <v/>
      </c>
      <c r="B177" s="74" t="str">
        <f ca="1">IF(F177&gt;0,'（运营）采购订单'!B177,"")</f>
        <v/>
      </c>
      <c r="C177" s="75" t="str">
        <f ca="1">+'（运营）采购订单'!C177</f>
        <v/>
      </c>
      <c r="D177" s="75" t="str">
        <f ca="1">+'（运营）采购订单'!D177</f>
        <v/>
      </c>
      <c r="E177" s="75">
        <f>+'（运营）采购订单'!E177</f>
        <v>0</v>
      </c>
      <c r="F177" s="75">
        <f ca="1">+'（运营）采购订单'!J177</f>
        <v>0</v>
      </c>
      <c r="G177" s="75" t="str">
        <f ca="1">+'（运营）采购订单'!F177</f>
        <v/>
      </c>
      <c r="H177" s="76" t="str">
        <f ca="1">+'（运营）采购订单'!G177</f>
        <v/>
      </c>
      <c r="I177" s="75">
        <f ca="1">+'（运营）采购订单'!H177</f>
        <v>0</v>
      </c>
      <c r="J177" s="75" t="str">
        <f>+'（运营）采购订单'!I177</f>
        <v>2XL</v>
      </c>
      <c r="K177" s="79"/>
      <c r="L177" s="79"/>
      <c r="M177" s="79"/>
      <c r="N177" s="80">
        <f t="shared" si="21"/>
        <v>0</v>
      </c>
      <c r="O177" s="81">
        <f t="shared" ca="1" si="22"/>
        <v>0</v>
      </c>
      <c r="P177" s="81" t="str">
        <f t="shared" ca="1" si="23"/>
        <v/>
      </c>
    </row>
    <row r="178" spans="1:16" s="65" customFormat="1" ht="26.1" hidden="1" customHeight="1">
      <c r="A178" s="73" t="str">
        <f t="shared" ca="1" si="20"/>
        <v/>
      </c>
      <c r="B178" s="74" t="str">
        <f ca="1">IF(F178&gt;0,'（运营）采购订单'!B178,"")</f>
        <v/>
      </c>
      <c r="C178" s="75" t="str">
        <f ca="1">+'（运营）采购订单'!C178</f>
        <v/>
      </c>
      <c r="D178" s="75" t="str">
        <f ca="1">+'（运营）采购订单'!D178</f>
        <v/>
      </c>
      <c r="E178" s="75">
        <f>+'（运营）采购订单'!E178</f>
        <v>0</v>
      </c>
      <c r="F178" s="75">
        <f ca="1">+'（运营）采购订单'!J178</f>
        <v>0</v>
      </c>
      <c r="G178" s="75" t="str">
        <f ca="1">+'（运营）采购订单'!F178</f>
        <v/>
      </c>
      <c r="H178" s="76" t="str">
        <f ca="1">+'（运营）采购订单'!G178</f>
        <v/>
      </c>
      <c r="I178" s="75">
        <f ca="1">+'（运营）采购订单'!H178</f>
        <v>0</v>
      </c>
      <c r="J178" s="75" t="str">
        <f>+'（运营）采购订单'!I178</f>
        <v>3XL</v>
      </c>
      <c r="K178" s="79"/>
      <c r="L178" s="79"/>
      <c r="M178" s="79"/>
      <c r="N178" s="80">
        <f t="shared" si="21"/>
        <v>0</v>
      </c>
      <c r="O178" s="81">
        <f t="shared" ca="1" si="22"/>
        <v>0</v>
      </c>
      <c r="P178" s="81" t="str">
        <f t="shared" ca="1" si="23"/>
        <v/>
      </c>
    </row>
    <row r="179" spans="1:16" s="65" customFormat="1" ht="26.1" hidden="1" customHeight="1">
      <c r="A179" s="73" t="str">
        <f t="shared" ca="1" si="20"/>
        <v/>
      </c>
      <c r="B179" s="74" t="str">
        <f ca="1">IF(F179&gt;0,'（运营）采购订单'!B179,"")</f>
        <v/>
      </c>
      <c r="C179" s="75" t="str">
        <f ca="1">+'（运营）采购订单'!C179</f>
        <v/>
      </c>
      <c r="D179" s="75" t="str">
        <f ca="1">+'（运营）采购订单'!D179</f>
        <v/>
      </c>
      <c r="E179" s="75">
        <f>+'（运营）采购订单'!E179</f>
        <v>0</v>
      </c>
      <c r="F179" s="75">
        <f ca="1">+'（运营）采购订单'!J179</f>
        <v>0</v>
      </c>
      <c r="G179" s="75" t="str">
        <f ca="1">+'（运营）采购订单'!F179</f>
        <v/>
      </c>
      <c r="H179" s="76" t="str">
        <f ca="1">+'（运营）采购订单'!G179</f>
        <v/>
      </c>
      <c r="I179" s="75">
        <f ca="1">+'（运营）采购订单'!H179</f>
        <v>0</v>
      </c>
      <c r="J179" s="75" t="str">
        <f>+'（运营）采购订单'!I179</f>
        <v>XS</v>
      </c>
      <c r="K179" s="79"/>
      <c r="L179" s="79"/>
      <c r="M179" s="79"/>
      <c r="N179" s="80">
        <f t="shared" si="21"/>
        <v>0</v>
      </c>
      <c r="O179" s="81">
        <f t="shared" ca="1" si="22"/>
        <v>0</v>
      </c>
      <c r="P179" s="81" t="str">
        <f t="shared" ca="1" si="23"/>
        <v/>
      </c>
    </row>
    <row r="180" spans="1:16" s="65" customFormat="1" ht="26.1" hidden="1" customHeight="1">
      <c r="A180" s="73" t="str">
        <f t="shared" ca="1" si="20"/>
        <v/>
      </c>
      <c r="B180" s="74" t="str">
        <f ca="1">IF(F180&gt;0,'（运营）采购订单'!B180,"")</f>
        <v/>
      </c>
      <c r="C180" s="75" t="str">
        <f ca="1">+'（运营）采购订单'!C180</f>
        <v/>
      </c>
      <c r="D180" s="75" t="str">
        <f ca="1">+'（运营）采购订单'!D180</f>
        <v/>
      </c>
      <c r="E180" s="75">
        <f>+'（运营）采购订单'!E180</f>
        <v>0</v>
      </c>
      <c r="F180" s="75">
        <f ca="1">+'（运营）采购订单'!J180</f>
        <v>0</v>
      </c>
      <c r="G180" s="75" t="str">
        <f ca="1">+'（运营）采购订单'!F180</f>
        <v/>
      </c>
      <c r="H180" s="76" t="str">
        <f ca="1">+'（运营）采购订单'!G180</f>
        <v/>
      </c>
      <c r="I180" s="75">
        <f ca="1">+'（运营）采购订单'!H180</f>
        <v>0</v>
      </c>
      <c r="J180" s="75" t="str">
        <f>+'（运营）采购订单'!I180</f>
        <v>S</v>
      </c>
      <c r="K180" s="79"/>
      <c r="L180" s="79"/>
      <c r="M180" s="79"/>
      <c r="N180" s="80">
        <f t="shared" si="21"/>
        <v>0</v>
      </c>
      <c r="O180" s="81">
        <f t="shared" ca="1" si="22"/>
        <v>0</v>
      </c>
      <c r="P180" s="81" t="str">
        <f t="shared" ca="1" si="23"/>
        <v/>
      </c>
    </row>
    <row r="181" spans="1:16" s="65" customFormat="1" ht="26.1" hidden="1" customHeight="1">
      <c r="A181" s="73" t="str">
        <f t="shared" ca="1" si="20"/>
        <v/>
      </c>
      <c r="B181" s="74" t="str">
        <f ca="1">IF(F181&gt;0,'（运营）采购订单'!B181,"")</f>
        <v/>
      </c>
      <c r="C181" s="75" t="str">
        <f ca="1">+'（运营）采购订单'!C181</f>
        <v/>
      </c>
      <c r="D181" s="75" t="str">
        <f ca="1">+'（运营）采购订单'!D181</f>
        <v/>
      </c>
      <c r="E181" s="75">
        <f>+'（运营）采购订单'!E181</f>
        <v>0</v>
      </c>
      <c r="F181" s="75">
        <f ca="1">+'（运营）采购订单'!J181</f>
        <v>0</v>
      </c>
      <c r="G181" s="75" t="str">
        <f ca="1">+'（运营）采购订单'!F181</f>
        <v/>
      </c>
      <c r="H181" s="76" t="str">
        <f ca="1">+'（运营）采购订单'!G181</f>
        <v/>
      </c>
      <c r="I181" s="75">
        <f ca="1">+'（运营）采购订单'!H181</f>
        <v>0</v>
      </c>
      <c r="J181" s="75" t="str">
        <f>+'（运营）采购订单'!I181</f>
        <v>M</v>
      </c>
      <c r="K181" s="79"/>
      <c r="L181" s="79"/>
      <c r="M181" s="79"/>
      <c r="N181" s="80">
        <f t="shared" si="21"/>
        <v>0</v>
      </c>
      <c r="O181" s="81">
        <f t="shared" ca="1" si="22"/>
        <v>0</v>
      </c>
      <c r="P181" s="81" t="str">
        <f t="shared" ca="1" si="23"/>
        <v/>
      </c>
    </row>
    <row r="182" spans="1:16" s="65" customFormat="1" ht="26.1" hidden="1" customHeight="1">
      <c r="A182" s="73" t="str">
        <f t="shared" ca="1" si="20"/>
        <v/>
      </c>
      <c r="B182" s="74" t="str">
        <f ca="1">IF(F182&gt;0,'（运营）采购订单'!B182,"")</f>
        <v/>
      </c>
      <c r="C182" s="75" t="str">
        <f ca="1">+'（运营）采购订单'!C182</f>
        <v/>
      </c>
      <c r="D182" s="75" t="str">
        <f ca="1">+'（运营）采购订单'!D182</f>
        <v/>
      </c>
      <c r="E182" s="75">
        <f>+'（运营）采购订单'!E182</f>
        <v>0</v>
      </c>
      <c r="F182" s="75">
        <f ca="1">+'（运营）采购订单'!J182</f>
        <v>0</v>
      </c>
      <c r="G182" s="75" t="str">
        <f ca="1">+'（运营）采购订单'!F182</f>
        <v/>
      </c>
      <c r="H182" s="76" t="str">
        <f ca="1">+'（运营）采购订单'!G182</f>
        <v/>
      </c>
      <c r="I182" s="75">
        <f ca="1">+'（运营）采购订单'!H182</f>
        <v>0</v>
      </c>
      <c r="J182" s="75" t="str">
        <f>+'（运营）采购订单'!I182</f>
        <v>L</v>
      </c>
      <c r="K182" s="79"/>
      <c r="L182" s="79"/>
      <c r="M182" s="79"/>
      <c r="N182" s="80">
        <f t="shared" si="21"/>
        <v>0</v>
      </c>
      <c r="O182" s="81">
        <f t="shared" ca="1" si="22"/>
        <v>0</v>
      </c>
      <c r="P182" s="81" t="str">
        <f t="shared" ca="1" si="23"/>
        <v/>
      </c>
    </row>
    <row r="183" spans="1:16" s="65" customFormat="1" ht="26.1" hidden="1" customHeight="1">
      <c r="A183" s="73" t="str">
        <f t="shared" ca="1" si="20"/>
        <v/>
      </c>
      <c r="B183" s="74" t="str">
        <f ca="1">IF(F183&gt;0,'（运营）采购订单'!B183,"")</f>
        <v/>
      </c>
      <c r="C183" s="75" t="str">
        <f ca="1">+'（运营）采购订单'!C183</f>
        <v/>
      </c>
      <c r="D183" s="75" t="str">
        <f ca="1">+'（运营）采购订单'!D183</f>
        <v/>
      </c>
      <c r="E183" s="75">
        <f>+'（运营）采购订单'!E183</f>
        <v>0</v>
      </c>
      <c r="F183" s="75">
        <f ca="1">+'（运营）采购订单'!J183</f>
        <v>0</v>
      </c>
      <c r="G183" s="75" t="str">
        <f ca="1">+'（运营）采购订单'!F183</f>
        <v/>
      </c>
      <c r="H183" s="76" t="str">
        <f ca="1">+'（运营）采购订单'!G183</f>
        <v/>
      </c>
      <c r="I183" s="75">
        <f ca="1">+'（运营）采购订单'!H183</f>
        <v>0</v>
      </c>
      <c r="J183" s="75" t="str">
        <f>+'（运营）采购订单'!I183</f>
        <v>XL</v>
      </c>
      <c r="K183" s="79"/>
      <c r="L183" s="79"/>
      <c r="M183" s="79"/>
      <c r="N183" s="80">
        <f t="shared" si="21"/>
        <v>0</v>
      </c>
      <c r="O183" s="81">
        <f t="shared" ca="1" si="22"/>
        <v>0</v>
      </c>
      <c r="P183" s="81" t="str">
        <f t="shared" ca="1" si="23"/>
        <v/>
      </c>
    </row>
    <row r="184" spans="1:16" s="65" customFormat="1" ht="26.1" hidden="1" customHeight="1">
      <c r="A184" s="73" t="str">
        <f t="shared" ca="1" si="20"/>
        <v/>
      </c>
      <c r="B184" s="74" t="str">
        <f ca="1">IF(F184&gt;0,'（运营）采购订单'!B184,"")</f>
        <v/>
      </c>
      <c r="C184" s="75" t="str">
        <f ca="1">+'（运营）采购订单'!C184</f>
        <v/>
      </c>
      <c r="D184" s="75" t="str">
        <f ca="1">+'（运营）采购订单'!D184</f>
        <v/>
      </c>
      <c r="E184" s="75">
        <f>+'（运营）采购订单'!E184</f>
        <v>0</v>
      </c>
      <c r="F184" s="75">
        <f ca="1">+'（运营）采购订单'!J184</f>
        <v>0</v>
      </c>
      <c r="G184" s="75" t="str">
        <f ca="1">+'（运营）采购订单'!F184</f>
        <v/>
      </c>
      <c r="H184" s="76" t="str">
        <f ca="1">+'（运营）采购订单'!G184</f>
        <v/>
      </c>
      <c r="I184" s="75">
        <f ca="1">+'（运营）采购订单'!H184</f>
        <v>0</v>
      </c>
      <c r="J184" s="75" t="str">
        <f>+'（运营）采购订单'!I184</f>
        <v>2XL</v>
      </c>
      <c r="K184" s="79"/>
      <c r="L184" s="79"/>
      <c r="M184" s="79"/>
      <c r="N184" s="80">
        <f t="shared" si="21"/>
        <v>0</v>
      </c>
      <c r="O184" s="81">
        <f t="shared" ca="1" si="22"/>
        <v>0</v>
      </c>
      <c r="P184" s="81" t="str">
        <f t="shared" ca="1" si="23"/>
        <v/>
      </c>
    </row>
    <row r="185" spans="1:16" s="65" customFormat="1" ht="26.1" hidden="1" customHeight="1">
      <c r="A185" s="73" t="str">
        <f t="shared" ca="1" si="20"/>
        <v/>
      </c>
      <c r="B185" s="74" t="str">
        <f ca="1">IF(F185&gt;0,'（运营）采购订单'!B185,"")</f>
        <v/>
      </c>
      <c r="C185" s="75" t="str">
        <f ca="1">+'（运营）采购订单'!C185</f>
        <v/>
      </c>
      <c r="D185" s="75" t="str">
        <f ca="1">+'（运营）采购订单'!D185</f>
        <v/>
      </c>
      <c r="E185" s="75">
        <f>+'（运营）采购订单'!E185</f>
        <v>0</v>
      </c>
      <c r="F185" s="75">
        <f ca="1">+'（运营）采购订单'!J185</f>
        <v>0</v>
      </c>
      <c r="G185" s="75" t="str">
        <f ca="1">+'（运营）采购订单'!F185</f>
        <v/>
      </c>
      <c r="H185" s="76" t="str">
        <f ca="1">+'（运营）采购订单'!G185</f>
        <v/>
      </c>
      <c r="I185" s="75">
        <f ca="1">+'（运营）采购订单'!H185</f>
        <v>0</v>
      </c>
      <c r="J185" s="75" t="str">
        <f>+'（运营）采购订单'!I185</f>
        <v>3XL</v>
      </c>
      <c r="K185" s="79"/>
      <c r="L185" s="79"/>
      <c r="M185" s="79"/>
      <c r="N185" s="80">
        <f t="shared" si="21"/>
        <v>0</v>
      </c>
      <c r="O185" s="81">
        <f t="shared" ca="1" si="22"/>
        <v>0</v>
      </c>
      <c r="P185" s="81" t="str">
        <f t="shared" ca="1" si="23"/>
        <v/>
      </c>
    </row>
    <row r="186" spans="1:16" s="65" customFormat="1" ht="26.1" hidden="1" customHeight="1">
      <c r="A186" s="73" t="str">
        <f t="shared" ca="1" si="20"/>
        <v/>
      </c>
      <c r="B186" s="74" t="str">
        <f ca="1">IF(F186&gt;0,'（运营）采购订单'!B186,"")</f>
        <v/>
      </c>
      <c r="C186" s="75" t="str">
        <f ca="1">+'（运营）采购订单'!C186</f>
        <v/>
      </c>
      <c r="D186" s="75" t="str">
        <f ca="1">+'（运营）采购订单'!D186</f>
        <v/>
      </c>
      <c r="E186" s="75">
        <f>+'（运营）采购订单'!E186</f>
        <v>0</v>
      </c>
      <c r="F186" s="75">
        <f ca="1">+'（运营）采购订单'!J186</f>
        <v>0</v>
      </c>
      <c r="G186" s="75" t="str">
        <f ca="1">+'（运营）采购订单'!F186</f>
        <v/>
      </c>
      <c r="H186" s="76" t="str">
        <f ca="1">+'（运营）采购订单'!G186</f>
        <v/>
      </c>
      <c r="I186" s="75">
        <f ca="1">+'（运营）采购订单'!H186</f>
        <v>0</v>
      </c>
      <c r="J186" s="75" t="str">
        <f>+'（运营）采购订单'!I186</f>
        <v>XS</v>
      </c>
      <c r="K186" s="79"/>
      <c r="L186" s="79"/>
      <c r="M186" s="79"/>
      <c r="N186" s="80">
        <f t="shared" si="21"/>
        <v>0</v>
      </c>
      <c r="O186" s="81">
        <f t="shared" ca="1" si="22"/>
        <v>0</v>
      </c>
      <c r="P186" s="81" t="str">
        <f t="shared" ca="1" si="23"/>
        <v/>
      </c>
    </row>
    <row r="187" spans="1:16" s="65" customFormat="1" ht="26.1" hidden="1" customHeight="1">
      <c r="A187" s="73" t="str">
        <f t="shared" ca="1" si="20"/>
        <v/>
      </c>
      <c r="B187" s="74" t="str">
        <f ca="1">IF(F187&gt;0,'（运营）采购订单'!B187,"")</f>
        <v/>
      </c>
      <c r="C187" s="75" t="str">
        <f ca="1">+'（运营）采购订单'!C187</f>
        <v/>
      </c>
      <c r="D187" s="75" t="str">
        <f ca="1">+'（运营）采购订单'!D187</f>
        <v/>
      </c>
      <c r="E187" s="75">
        <f>+'（运营）采购订单'!E187</f>
        <v>0</v>
      </c>
      <c r="F187" s="75">
        <f ca="1">+'（运营）采购订单'!J187</f>
        <v>0</v>
      </c>
      <c r="G187" s="75" t="str">
        <f ca="1">+'（运营）采购订单'!F187</f>
        <v/>
      </c>
      <c r="H187" s="76" t="str">
        <f ca="1">+'（运营）采购订单'!G187</f>
        <v/>
      </c>
      <c r="I187" s="75">
        <f ca="1">+'（运营）采购订单'!H187</f>
        <v>0</v>
      </c>
      <c r="J187" s="75" t="str">
        <f>+'（运营）采购订单'!I187</f>
        <v>S</v>
      </c>
      <c r="K187" s="79"/>
      <c r="L187" s="79"/>
      <c r="M187" s="79"/>
      <c r="N187" s="80">
        <f t="shared" si="21"/>
        <v>0</v>
      </c>
      <c r="O187" s="81">
        <f t="shared" ca="1" si="22"/>
        <v>0</v>
      </c>
      <c r="P187" s="81" t="str">
        <f t="shared" ca="1" si="23"/>
        <v/>
      </c>
    </row>
    <row r="188" spans="1:16" s="65" customFormat="1" ht="26.1" hidden="1" customHeight="1">
      <c r="A188" s="73" t="str">
        <f t="shared" ca="1" si="20"/>
        <v/>
      </c>
      <c r="B188" s="74" t="str">
        <f ca="1">IF(F188&gt;0,'（运营）采购订单'!B188,"")</f>
        <v/>
      </c>
      <c r="C188" s="75" t="str">
        <f ca="1">+'（运营）采购订单'!C188</f>
        <v/>
      </c>
      <c r="D188" s="75" t="str">
        <f ca="1">+'（运营）采购订单'!D188</f>
        <v/>
      </c>
      <c r="E188" s="75">
        <f>+'（运营）采购订单'!E188</f>
        <v>0</v>
      </c>
      <c r="F188" s="75">
        <f ca="1">+'（运营）采购订单'!J188</f>
        <v>0</v>
      </c>
      <c r="G188" s="75" t="str">
        <f ca="1">+'（运营）采购订单'!F188</f>
        <v/>
      </c>
      <c r="H188" s="76" t="str">
        <f ca="1">+'（运营）采购订单'!G188</f>
        <v/>
      </c>
      <c r="I188" s="75">
        <f ca="1">+'（运营）采购订单'!H188</f>
        <v>0</v>
      </c>
      <c r="J188" s="75" t="str">
        <f>+'（运营）采购订单'!I188</f>
        <v>M</v>
      </c>
      <c r="K188" s="79"/>
      <c r="L188" s="79"/>
      <c r="M188" s="79"/>
      <c r="N188" s="80">
        <f t="shared" si="21"/>
        <v>0</v>
      </c>
      <c r="O188" s="81">
        <f t="shared" ca="1" si="22"/>
        <v>0</v>
      </c>
      <c r="P188" s="81" t="str">
        <f t="shared" ca="1" si="23"/>
        <v/>
      </c>
    </row>
    <row r="189" spans="1:16" s="65" customFormat="1" ht="26.1" hidden="1" customHeight="1">
      <c r="A189" s="73" t="str">
        <f t="shared" ca="1" si="20"/>
        <v/>
      </c>
      <c r="B189" s="74" t="str">
        <f ca="1">IF(F189&gt;0,'（运营）采购订单'!B189,"")</f>
        <v/>
      </c>
      <c r="C189" s="75" t="str">
        <f ca="1">+'（运营）采购订单'!C189</f>
        <v/>
      </c>
      <c r="D189" s="75" t="str">
        <f ca="1">+'（运营）采购订单'!D189</f>
        <v/>
      </c>
      <c r="E189" s="75">
        <f>+'（运营）采购订单'!E189</f>
        <v>0</v>
      </c>
      <c r="F189" s="75">
        <f ca="1">+'（运营）采购订单'!J189</f>
        <v>0</v>
      </c>
      <c r="G189" s="75" t="str">
        <f ca="1">+'（运营）采购订单'!F189</f>
        <v/>
      </c>
      <c r="H189" s="76" t="str">
        <f ca="1">+'（运营）采购订单'!G189</f>
        <v/>
      </c>
      <c r="I189" s="75">
        <f ca="1">+'（运营）采购订单'!H189</f>
        <v>0</v>
      </c>
      <c r="J189" s="75" t="str">
        <f>+'（运营）采购订单'!I189</f>
        <v>L</v>
      </c>
      <c r="K189" s="79"/>
      <c r="L189" s="79"/>
      <c r="M189" s="79"/>
      <c r="N189" s="80">
        <f t="shared" si="21"/>
        <v>0</v>
      </c>
      <c r="O189" s="81">
        <f t="shared" ca="1" si="22"/>
        <v>0</v>
      </c>
      <c r="P189" s="81" t="str">
        <f t="shared" ca="1" si="23"/>
        <v/>
      </c>
    </row>
    <row r="190" spans="1:16" s="65" customFormat="1" ht="26.1" hidden="1" customHeight="1">
      <c r="A190" s="73" t="str">
        <f t="shared" ca="1" si="20"/>
        <v/>
      </c>
      <c r="B190" s="75" t="str">
        <f ca="1">IF(F190&gt;0,'（运营）采购订单'!B190,"")</f>
        <v/>
      </c>
      <c r="C190" s="75" t="str">
        <f ca="1">+'（运营）采购订单'!C190</f>
        <v/>
      </c>
      <c r="D190" s="75" t="str">
        <f ca="1">+'（运营）采购订单'!D190</f>
        <v/>
      </c>
      <c r="E190" s="75">
        <f>+'（运营）采购订单'!E190</f>
        <v>0</v>
      </c>
      <c r="F190" s="75">
        <f ca="1">+'（运营）采购订单'!J190</f>
        <v>0</v>
      </c>
      <c r="G190" s="75" t="str">
        <f ca="1">+'（运营）采购订单'!F190</f>
        <v/>
      </c>
      <c r="H190" s="76" t="str">
        <f ca="1">+'（运营）采购订单'!G190</f>
        <v/>
      </c>
      <c r="I190" s="75">
        <f ca="1">+'（运营）采购订单'!H190</f>
        <v>0</v>
      </c>
      <c r="J190" s="75" t="str">
        <f>+'（运营）采购订单'!I190</f>
        <v>XL</v>
      </c>
      <c r="K190" s="79"/>
      <c r="L190" s="79"/>
      <c r="M190" s="79"/>
      <c r="N190" s="80">
        <f t="shared" si="21"/>
        <v>0</v>
      </c>
      <c r="O190" s="81">
        <f t="shared" ca="1" si="22"/>
        <v>0</v>
      </c>
      <c r="P190" s="81" t="str">
        <f t="shared" ca="1" si="23"/>
        <v/>
      </c>
    </row>
    <row r="191" spans="1:16" s="65" customFormat="1" ht="26.1" hidden="1" customHeight="1">
      <c r="A191" s="73" t="str">
        <f t="shared" ca="1" si="20"/>
        <v/>
      </c>
      <c r="B191" s="75" t="str">
        <f ca="1">IF(F191&gt;0,'（运营）采购订单'!B191,"")</f>
        <v/>
      </c>
      <c r="C191" s="75" t="str">
        <f ca="1">+'（运营）采购订单'!C191</f>
        <v/>
      </c>
      <c r="D191" s="75" t="str">
        <f ca="1">+'（运营）采购订单'!D191</f>
        <v/>
      </c>
      <c r="E191" s="75">
        <f>+'（运营）采购订单'!E191</f>
        <v>0</v>
      </c>
      <c r="F191" s="75">
        <f ca="1">+'（运营）采购订单'!J191</f>
        <v>0</v>
      </c>
      <c r="G191" s="75" t="str">
        <f ca="1">+'（运营）采购订单'!F191</f>
        <v/>
      </c>
      <c r="H191" s="76" t="str">
        <f ca="1">+'（运营）采购订单'!G191</f>
        <v/>
      </c>
      <c r="I191" s="75">
        <f ca="1">+'（运营）采购订单'!H191</f>
        <v>0</v>
      </c>
      <c r="J191" s="75" t="str">
        <f>+'（运营）采购订单'!I191</f>
        <v>2XL</v>
      </c>
      <c r="K191" s="79"/>
      <c r="L191" s="79"/>
      <c r="M191" s="79"/>
      <c r="N191" s="80">
        <f t="shared" si="21"/>
        <v>0</v>
      </c>
      <c r="O191" s="81">
        <f t="shared" ca="1" si="22"/>
        <v>0</v>
      </c>
      <c r="P191" s="81" t="str">
        <f t="shared" ca="1" si="23"/>
        <v/>
      </c>
    </row>
    <row r="192" spans="1:16" s="65" customFormat="1" ht="26.1" hidden="1" customHeight="1">
      <c r="A192" s="73" t="str">
        <f t="shared" ca="1" si="20"/>
        <v/>
      </c>
      <c r="B192" s="75" t="str">
        <f ca="1">IF(F192&gt;0,'（运营）采购订单'!B192,"")</f>
        <v/>
      </c>
      <c r="C192" s="75" t="str">
        <f ca="1">+'（运营）采购订单'!C192</f>
        <v/>
      </c>
      <c r="D192" s="75" t="str">
        <f ca="1">+'（运营）采购订单'!D192</f>
        <v/>
      </c>
      <c r="E192" s="75" t="str">
        <f ca="1">+'（运营）采购订单'!E192</f>
        <v/>
      </c>
      <c r="F192" s="75">
        <f ca="1">+'（运营）采购订单'!J192</f>
        <v>0</v>
      </c>
      <c r="G192" s="75" t="str">
        <f ca="1">+'（运营）采购订单'!F192</f>
        <v/>
      </c>
      <c r="H192" s="76" t="str">
        <f ca="1">+'（运营）采购订单'!G192</f>
        <v/>
      </c>
      <c r="I192" s="75">
        <f ca="1">+'（运营）采购订单'!H192</f>
        <v>0</v>
      </c>
      <c r="J192" s="75" t="str">
        <f>+'（运营）采购订单'!I192</f>
        <v>3XL</v>
      </c>
      <c r="K192" s="79"/>
      <c r="L192" s="79"/>
      <c r="M192" s="79"/>
      <c r="N192" s="80">
        <f t="shared" si="21"/>
        <v>0</v>
      </c>
      <c r="O192" s="81">
        <f t="shared" ca="1" si="22"/>
        <v>0</v>
      </c>
      <c r="P192" s="81" t="str">
        <f t="shared" ca="1" si="23"/>
        <v/>
      </c>
    </row>
    <row r="193" spans="1:16" s="66" customFormat="1" ht="27.95" customHeight="1">
      <c r="D193" s="82" t="s">
        <v>37</v>
      </c>
      <c r="E193" s="82"/>
      <c r="F193" s="82">
        <f ca="1">SUM(F4:F192)</f>
        <v>607</v>
      </c>
      <c r="G193" s="82"/>
      <c r="I193" s="82"/>
      <c r="J193" s="82"/>
      <c r="K193" s="82">
        <f>SUM(K4:K192)</f>
        <v>611</v>
      </c>
      <c r="L193" s="82">
        <f>SUM(L4:L192)</f>
        <v>0</v>
      </c>
      <c r="M193" s="82">
        <f>SUM(M4:M192)</f>
        <v>0</v>
      </c>
      <c r="N193" s="82">
        <f>SUM(N4:N192)</f>
        <v>611</v>
      </c>
      <c r="O193" s="82">
        <f ca="1">SUM(O4:O192)</f>
        <v>-4</v>
      </c>
    </row>
    <row r="194" spans="1:16" hidden="1">
      <c r="A194" s="83" t="s">
        <v>171</v>
      </c>
      <c r="B194" s="78"/>
      <c r="C194" s="78"/>
      <c r="D194" s="78"/>
      <c r="E194" s="78"/>
      <c r="F194" s="78"/>
      <c r="G194" s="78"/>
      <c r="H194" s="78"/>
      <c r="I194" s="78"/>
      <c r="J194" s="78"/>
      <c r="K194" s="78"/>
      <c r="L194" s="85"/>
      <c r="M194" s="78"/>
      <c r="N194" s="78"/>
      <c r="O194" s="78"/>
      <c r="P194" s="86"/>
    </row>
    <row r="195" spans="1:16" hidden="1">
      <c r="A195" s="84" t="s">
        <v>172</v>
      </c>
    </row>
    <row r="196" spans="1:16" hidden="1">
      <c r="A196" s="84" t="s">
        <v>173</v>
      </c>
    </row>
    <row r="197" spans="1:16" hidden="1">
      <c r="A197" s="84" t="s">
        <v>174</v>
      </c>
    </row>
    <row r="198" spans="1:16" hidden="1">
      <c r="A198" s="84" t="s">
        <v>175</v>
      </c>
    </row>
    <row r="199" spans="1:16" hidden="1">
      <c r="A199" s="84" t="s">
        <v>176</v>
      </c>
    </row>
    <row r="200" spans="1:16">
      <c r="A200" s="84"/>
    </row>
  </sheetData>
  <autoFilter ref="A3:Q199" xr:uid="{00000000-0009-0000-0000-000003000000}">
    <filterColumn colId="14">
      <customFilters>
        <customFilter operator="notEqual" val=""/>
      </customFilters>
    </filterColumn>
  </autoFilter>
  <mergeCells count="4">
    <mergeCell ref="A1:P1"/>
    <mergeCell ref="B2:C2"/>
    <mergeCell ref="E2:H2"/>
    <mergeCell ref="J2:N2"/>
  </mergeCells>
  <phoneticPr fontId="77" type="noConversion"/>
  <conditionalFormatting sqref="O4:O192">
    <cfRule type="expression" dxfId="292" priority="4">
      <formula>IF(OR(O4/F4&gt;0.1,O4/F4&lt;-0.1),O4)</formula>
    </cfRule>
  </conditionalFormatting>
  <conditionalFormatting sqref="P4:P192">
    <cfRule type="expression" dxfId="291" priority="2">
      <formula>IF(OR(P4/H4&gt;0.1,P4/H4&lt;-0.1),P4)</formula>
    </cfRule>
  </conditionalFormatting>
  <dataValidations count="1">
    <dataValidation type="date" operator="greaterThan" allowBlank="1" showInputMessage="1" showErrorMessage="1" sqref="P2" xr:uid="{00000000-0002-0000-0300-000000000000}">
      <formula1>44652</formula1>
    </dataValidation>
  </dataValidations>
  <printOptions horizontalCentered="1" verticalCentered="1"/>
  <pageMargins left="0.27500000000000002" right="0.27500000000000002" top="0.51180555555555596" bottom="0.47222222222222199" header="0.5" footer="0.5"/>
  <pageSetup paperSize="9" scale="64"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pageSetUpPr fitToPage="1"/>
  </sheetPr>
  <dimension ref="C1:K56"/>
  <sheetViews>
    <sheetView workbookViewId="0">
      <selection activeCell="M12" sqref="M12"/>
    </sheetView>
  </sheetViews>
  <sheetFormatPr defaultColWidth="9" defaultRowHeight="26.1" customHeight="1"/>
  <cols>
    <col min="3" max="3" width="39.375" customWidth="1"/>
    <col min="4" max="11" width="10.125" customWidth="1"/>
  </cols>
  <sheetData>
    <row r="1" spans="3:11" ht="72.95" customHeight="1">
      <c r="C1" s="285" t="str">
        <f>'（工厂填写）送货清单汇总'!A1</f>
        <v>东莞市石碣美致制衣厂工厂送货汇总明细</v>
      </c>
      <c r="D1" s="285"/>
      <c r="E1" s="285"/>
      <c r="F1" s="285"/>
      <c r="G1" s="285"/>
      <c r="H1" s="285"/>
      <c r="I1" s="285"/>
      <c r="J1" s="285"/>
      <c r="K1" s="285"/>
    </row>
    <row r="2" spans="3:11" ht="26.1" customHeight="1">
      <c r="D2" s="50" t="s">
        <v>177</v>
      </c>
      <c r="E2" s="51" t="str">
        <f>'（工厂填写）送货清单汇总'!J2</f>
        <v>2包</v>
      </c>
      <c r="F2" s="52"/>
      <c r="G2" s="53"/>
      <c r="H2" s="286" t="s">
        <v>165</v>
      </c>
      <c r="I2" s="287"/>
      <c r="J2" s="288">
        <f>'（工厂填写）送货清单汇总'!P2</f>
        <v>45278</v>
      </c>
      <c r="K2" s="289"/>
    </row>
    <row r="3" spans="3:11" ht="26.1" customHeight="1">
      <c r="D3" s="54"/>
      <c r="E3" s="54"/>
      <c r="F3" s="54"/>
      <c r="G3" s="54"/>
      <c r="H3" s="55"/>
    </row>
    <row r="4" spans="3:11" ht="26.1" customHeight="1">
      <c r="C4" s="56" t="str">
        <f>运营生产订单!C4</f>
        <v>PO231201AN1014</v>
      </c>
      <c r="D4" s="54"/>
      <c r="E4" s="54"/>
      <c r="F4" s="54"/>
      <c r="G4" s="54"/>
      <c r="H4" s="55"/>
    </row>
    <row r="5" spans="3:11" ht="26.1" customHeight="1">
      <c r="C5" s="57" t="s">
        <v>178</v>
      </c>
      <c r="D5" s="58" t="s">
        <v>12</v>
      </c>
      <c r="E5" s="58" t="s">
        <v>36</v>
      </c>
      <c r="F5" s="58" t="s">
        <v>14</v>
      </c>
      <c r="G5" s="58" t="s">
        <v>15</v>
      </c>
      <c r="H5" s="58" t="s">
        <v>16</v>
      </c>
      <c r="I5" s="58" t="s">
        <v>17</v>
      </c>
      <c r="J5" s="58" t="s">
        <v>18</v>
      </c>
      <c r="K5" s="58" t="s">
        <v>179</v>
      </c>
    </row>
    <row r="6" spans="3:11" ht="26.1" customHeight="1">
      <c r="C6" s="59" t="s">
        <v>44</v>
      </c>
      <c r="D6" s="58">
        <f ca="1">SUMIFS('（仓库）拆货后复核'!L:L,'（仓库）拆货后复核'!I:I,C6,'（仓库）拆货后复核'!J:J,$D$5)</f>
        <v>13</v>
      </c>
      <c r="E6" s="58">
        <f ca="1">SUMIFS('（仓库）拆货后复核'!L:L,'（仓库）拆货后复核'!I:I,C6,'（仓库）拆货后复核'!J:J,$E$5)</f>
        <v>25</v>
      </c>
      <c r="F6" s="58">
        <f ca="1">SUMIFS('（仓库）拆货后复核'!L:L,'（仓库）拆货后复核'!I:I,C6,'（仓库）拆货后复核'!J:J,$F$5)</f>
        <v>35</v>
      </c>
      <c r="G6" s="58">
        <f ca="1">SUMIFS('（仓库）拆货后复核'!L:L,'（仓库）拆货后复核'!I:I,C6,'（仓库）拆货后复核'!J:J,$G$5)</f>
        <v>36</v>
      </c>
      <c r="H6" s="58">
        <f ca="1">SUMIFS('（仓库）拆货后复核'!L:L,'（仓库）拆货后复核'!I:I,C6,'（仓库）拆货后复核'!J:J,$H$5)</f>
        <v>34</v>
      </c>
      <c r="I6" s="58">
        <f ca="1">SUMIFS('（仓库）拆货后复核'!L:L,'（仓库）拆货后复核'!I:I,C6,'（仓库）拆货后复核'!J:J,$I$5)</f>
        <v>0</v>
      </c>
      <c r="J6" s="58">
        <f ca="1">SUMIFS('（仓库）拆货后复核'!L:L,'（仓库）拆货后复核'!I:I,C6,'（仓库）拆货后复核'!J:J,$J$5)</f>
        <v>0</v>
      </c>
      <c r="K6" s="58">
        <f t="shared" ref="K6:K10" ca="1" si="0">SUM(D6:J6)</f>
        <v>143</v>
      </c>
    </row>
    <row r="7" spans="3:11" ht="26.1" customHeight="1">
      <c r="C7" s="59" t="s">
        <v>47</v>
      </c>
      <c r="D7" s="58">
        <f ca="1">SUMIFS('（仓库）拆货后复核'!L:L,'（仓库）拆货后复核'!I:I,C7,'（仓库）拆货后复核'!J:J,$D$5)</f>
        <v>5</v>
      </c>
      <c r="E7" s="58">
        <f ca="1">SUMIFS('（仓库）拆货后复核'!L:L,'（仓库）拆货后复核'!I:I,C7,'（仓库）拆货后复核'!J:J,$E$5)</f>
        <v>18</v>
      </c>
      <c r="F7" s="58">
        <f ca="1">SUMIFS('（仓库）拆货后复核'!L:L,'（仓库）拆货后复核'!I:I,C7,'（仓库）拆货后复核'!J:J,$F$5)</f>
        <v>26</v>
      </c>
      <c r="G7" s="58">
        <f ca="1">SUMIFS('（仓库）拆货后复核'!L:L,'（仓库）拆货后复核'!I:I,C7,'（仓库）拆货后复核'!J:J,$G$5)</f>
        <v>26</v>
      </c>
      <c r="H7" s="58">
        <f ca="1">SUMIFS('（仓库）拆货后复核'!L:L,'（仓库）拆货后复核'!I:I,C7,'（仓库）拆货后复核'!J:J,$H$5)</f>
        <v>20</v>
      </c>
      <c r="I7" s="58">
        <f ca="1">SUMIFS('（仓库）拆货后复核'!L:L,'（仓库）拆货后复核'!I:I,C7,'（仓库）拆货后复核'!J:J,$I$5)</f>
        <v>0</v>
      </c>
      <c r="J7" s="58">
        <f ca="1">SUMIFS('（仓库）拆货后复核'!L:L,'（仓库）拆货后复核'!I:I,C7,'（仓库）拆货后复核'!J:J,$J$5)</f>
        <v>0</v>
      </c>
      <c r="K7" s="58">
        <f t="shared" ca="1" si="0"/>
        <v>95</v>
      </c>
    </row>
    <row r="8" spans="3:11" ht="26.1" customHeight="1">
      <c r="C8" s="60" t="s">
        <v>49</v>
      </c>
      <c r="D8" s="58">
        <f ca="1">SUMIFS('（仓库）拆货后复核'!L:L,'（仓库）拆货后复核'!I:I,C8,'（仓库）拆货后复核'!J:J,$D$5)</f>
        <v>5</v>
      </c>
      <c r="E8" s="58">
        <f ca="1">SUMIFS('（仓库）拆货后复核'!L:L,'（仓库）拆货后复核'!I:I,C8,'（仓库）拆货后复核'!J:J,$E$5)</f>
        <v>16</v>
      </c>
      <c r="F8" s="58">
        <f ca="1">SUMIFS('（仓库）拆货后复核'!L:L,'（仓库）拆货后复核'!I:I,C8,'（仓库）拆货后复核'!J:J,$F$5)</f>
        <v>21</v>
      </c>
      <c r="G8" s="58">
        <f ca="1">SUMIFS('（仓库）拆货后复核'!L:L,'（仓库）拆货后复核'!I:I,C8,'（仓库）拆货后复核'!J:J,$G$5)</f>
        <v>24</v>
      </c>
      <c r="H8" s="58">
        <f ca="1">SUMIFS('（仓库）拆货后复核'!L:L,'（仓库）拆货后复核'!I:I,C8,'（仓库）拆货后复核'!J:J,$H$5)</f>
        <v>20</v>
      </c>
      <c r="I8" s="58">
        <f ca="1">SUMIFS('（仓库）拆货后复核'!L:L,'（仓库）拆货后复核'!I:I,C8,'（仓库）拆货后复核'!J:J,$I$5)</f>
        <v>0</v>
      </c>
      <c r="J8" s="58">
        <f ca="1">SUMIFS('（仓库）拆货后复核'!L:L,'（仓库）拆货后复核'!I:I,C8,'（仓库）拆货后复核'!J:J,$J$5)</f>
        <v>0</v>
      </c>
      <c r="K8" s="58">
        <f t="shared" ca="1" si="0"/>
        <v>86</v>
      </c>
    </row>
    <row r="9" spans="3:11" ht="26.1" customHeight="1">
      <c r="C9" s="59" t="s">
        <v>51</v>
      </c>
      <c r="D9" s="58">
        <f ca="1">SUMIFS('（仓库）拆货后复核'!L:L,'（仓库）拆货后复核'!I:I,C9,'（仓库）拆货后复核'!J:J,$D$5)</f>
        <v>5</v>
      </c>
      <c r="E9" s="58">
        <f ca="1">SUMIFS('（仓库）拆货后复核'!L:L,'（仓库）拆货后复核'!I:I,C9,'（仓库）拆货后复核'!J:J,$E$5)</f>
        <v>14</v>
      </c>
      <c r="F9" s="58">
        <f ca="1">SUMIFS('（仓库）拆货后复核'!L:L,'（仓库）拆货后复核'!I:I,C9,'（仓库）拆货后复核'!J:J,$F$5)</f>
        <v>20</v>
      </c>
      <c r="G9" s="58">
        <f ca="1">SUMIFS('（仓库）拆货后复核'!L:L,'（仓库）拆货后复核'!I:I,C9,'（仓库）拆货后复核'!J:J,$G$5)</f>
        <v>20</v>
      </c>
      <c r="H9" s="58">
        <f ca="1">SUMIFS('（仓库）拆货后复核'!L:L,'（仓库）拆货后复核'!I:I,C9,'（仓库）拆货后复核'!J:J,$H$5)</f>
        <v>18</v>
      </c>
      <c r="I9" s="58">
        <f ca="1">SUMIFS('（仓库）拆货后复核'!L:L,'（仓库）拆货后复核'!I:I,C9,'（仓库）拆货后复核'!J:J,$I$5)</f>
        <v>0</v>
      </c>
      <c r="J9" s="58">
        <f ca="1">SUMIFS('（仓库）拆货后复核'!L:L,'（仓库）拆货后复核'!I:I,C9,'（仓库）拆货后复核'!J:J,$J$5)</f>
        <v>0</v>
      </c>
      <c r="K9" s="58">
        <f t="shared" ca="1" si="0"/>
        <v>77</v>
      </c>
    </row>
    <row r="10" spans="3:11" ht="26.1" customHeight="1">
      <c r="C10" s="60" t="s">
        <v>54</v>
      </c>
      <c r="D10" s="58">
        <f ca="1">SUMIFS('（仓库）拆货后复核'!L:L,'（仓库）拆货后复核'!I:I,C10,'（仓库）拆货后复核'!J:J,$D$5)</f>
        <v>6</v>
      </c>
      <c r="E10" s="58">
        <f ca="1">SUMIFS('（仓库）拆货后复核'!L:L,'（仓库）拆货后复核'!I:I,C10,'（仓库）拆货后复核'!J:J,$E$5)</f>
        <v>18</v>
      </c>
      <c r="F10" s="58">
        <f ca="1">SUMIFS('（仓库）拆货后复核'!L:L,'（仓库）拆货后复核'!I:I,C10,'（仓库）拆货后复核'!J:J,$F$5)</f>
        <v>24</v>
      </c>
      <c r="G10" s="58">
        <f ca="1">SUMIFS('（仓库）拆货后复核'!L:L,'（仓库）拆货后复核'!I:I,C10,'（仓库）拆货后复核'!J:J,$G$5)</f>
        <v>24</v>
      </c>
      <c r="H10" s="58">
        <f ca="1">SUMIFS('（仓库）拆货后复核'!L:L,'（仓库）拆货后复核'!I:I,C10,'（仓库）拆货后复核'!J:J,$H$5)</f>
        <v>20</v>
      </c>
      <c r="I10" s="58">
        <f ca="1">SUMIFS('（仓库）拆货后复核'!L:L,'（仓库）拆货后复核'!I:I,C10,'（仓库）拆货后复核'!J:J,$I$5)</f>
        <v>0</v>
      </c>
      <c r="J10" s="58">
        <f ca="1">SUMIFS('（仓库）拆货后复核'!L:L,'（仓库）拆货后复核'!I:I,C10,'（仓库）拆货后复核'!J:J,$J$5)</f>
        <v>0</v>
      </c>
      <c r="K10" s="58">
        <f t="shared" ca="1" si="0"/>
        <v>92</v>
      </c>
    </row>
    <row r="11" spans="3:11" ht="26.1" customHeight="1">
      <c r="C11" s="59" t="s">
        <v>56</v>
      </c>
      <c r="D11" s="58">
        <f ca="1">SUMIFS('（仓库）拆货后复核'!L:L,'（仓库）拆货后复核'!I:I,C11,'（仓库）拆货后复核'!J:J,$D$5)</f>
        <v>5</v>
      </c>
      <c r="E11" s="58">
        <f ca="1">SUMIFS('（仓库）拆货后复核'!L:L,'（仓库）拆货后复核'!I:I,C11,'（仓库）拆货后复核'!J:J,$E$5)</f>
        <v>12</v>
      </c>
      <c r="F11" s="58">
        <f ca="1">SUMIFS('（仓库）拆货后复核'!L:L,'（仓库）拆货后复核'!I:I,C11,'（仓库）拆货后复核'!J:J,$F$5)</f>
        <v>12</v>
      </c>
      <c r="G11" s="58">
        <f ca="1">SUMIFS('（仓库）拆货后复核'!L:L,'（仓库）拆货后复核'!I:I,C11,'（仓库）拆货后复核'!J:J,$G$5)</f>
        <v>14</v>
      </c>
      <c r="H11" s="58">
        <f ca="1">SUMIFS('（仓库）拆货后复核'!L:L,'（仓库）拆货后复核'!I:I,C11,'（仓库）拆货后复核'!J:J,$H$5)</f>
        <v>12</v>
      </c>
      <c r="I11" s="58">
        <f ca="1">SUMIFS('（仓库）拆货后复核'!L:L,'（仓库）拆货后复核'!I:I,C11,'（仓库）拆货后复核'!J:J,$I$5)</f>
        <v>0</v>
      </c>
      <c r="J11" s="58">
        <f ca="1">SUMIFS('（仓库）拆货后复核'!L:L,'（仓库）拆货后复核'!I:I,C11,'（仓库）拆货后复核'!J:J,$J$5)</f>
        <v>0</v>
      </c>
      <c r="K11" s="58">
        <f t="shared" ref="K11:K19" ca="1" si="1">SUM(D11:J11)</f>
        <v>55</v>
      </c>
    </row>
    <row r="12" spans="3:11" ht="26.1" customHeight="1">
      <c r="C12" s="60" t="s">
        <v>58</v>
      </c>
      <c r="D12" s="58">
        <f ca="1">SUMIFS('（仓库）拆货后复核'!L:L,'（仓库）拆货后复核'!I:I,C12,'（仓库）拆货后复核'!J:J,$D$5)</f>
        <v>5</v>
      </c>
      <c r="E12" s="58">
        <f ca="1">SUMIFS('（仓库）拆货后复核'!L:L,'（仓库）拆货后复核'!I:I,C12,'（仓库）拆货后复核'!J:J,$E$5)</f>
        <v>10</v>
      </c>
      <c r="F12" s="58">
        <f ca="1">SUMIFS('（仓库）拆货后复核'!L:L,'（仓库）拆货后复核'!I:I,C12,'（仓库）拆货后复核'!J:J,$F$5)</f>
        <v>15</v>
      </c>
      <c r="G12" s="58">
        <f ca="1">SUMIFS('（仓库）拆货后复核'!L:L,'（仓库）拆货后复核'!I:I,C12,'（仓库）拆货后复核'!J:J,$G$5)</f>
        <v>17</v>
      </c>
      <c r="H12" s="58">
        <f ca="1">SUMIFS('（仓库）拆货后复核'!L:L,'（仓库）拆货后复核'!I:I,C12,'（仓库）拆货后复核'!J:J,$H$5)</f>
        <v>16</v>
      </c>
      <c r="I12" s="58">
        <f ca="1">SUMIFS('（仓库）拆货后复核'!L:L,'（仓库）拆货后复核'!I:I,C12,'（仓库）拆货后复核'!J:J,$I$5)</f>
        <v>0</v>
      </c>
      <c r="J12" s="58">
        <f ca="1">SUMIFS('（仓库）拆货后复核'!L:L,'（仓库）拆货后复核'!I:I,C12,'（仓库）拆货后复核'!J:J,$J$5)</f>
        <v>0</v>
      </c>
      <c r="K12" s="58">
        <f t="shared" ca="1" si="1"/>
        <v>63</v>
      </c>
    </row>
    <row r="13" spans="3:11" ht="26.1" hidden="1" customHeight="1">
      <c r="C13" s="61"/>
      <c r="D13" s="58">
        <f ca="1">SUMIFS('（仓库）拆货后复核'!L:L,'（仓库）拆货后复核'!I:I,C13,'（仓库）拆货后复核'!J:J,$D$5)</f>
        <v>0</v>
      </c>
      <c r="E13" s="58">
        <f ca="1">SUMIFS('（仓库）拆货后复核'!L:L,'（仓库）拆货后复核'!I:I,C13,'（仓库）拆货后复核'!J:J,$E$5)</f>
        <v>0</v>
      </c>
      <c r="F13" s="58">
        <f ca="1">SUMIFS('（仓库）拆货后复核'!L:L,'（仓库）拆货后复核'!I:I,C13,'（仓库）拆货后复核'!J:J,$F$5)</f>
        <v>0</v>
      </c>
      <c r="G13" s="58">
        <f ca="1">SUMIFS('（仓库）拆货后复核'!L:L,'（仓库）拆货后复核'!I:I,C13,'（仓库）拆货后复核'!J:J,$G$5)</f>
        <v>0</v>
      </c>
      <c r="H13" s="58">
        <f ca="1">SUMIFS('（仓库）拆货后复核'!L:L,'（仓库）拆货后复核'!I:I,C13,'（仓库）拆货后复核'!J:J,$H$5)</f>
        <v>0</v>
      </c>
      <c r="I13" s="58">
        <f ca="1">SUMIFS('（仓库）拆货后复核'!L:L,'（仓库）拆货后复核'!I:I,C13,'（仓库）拆货后复核'!J:J,$I$5)</f>
        <v>0</v>
      </c>
      <c r="J13" s="58">
        <f ca="1">SUMIFS('（仓库）拆货后复核'!L:L,'（仓库）拆货后复核'!I:I,C13,'（仓库）拆货后复核'!J:J,$J$5)</f>
        <v>0</v>
      </c>
      <c r="K13" s="58">
        <f t="shared" ca="1" si="1"/>
        <v>0</v>
      </c>
    </row>
    <row r="14" spans="3:11" ht="26.1" hidden="1" customHeight="1">
      <c r="C14" s="62"/>
      <c r="D14" s="58">
        <f ca="1">SUMIFS('（仓库）拆货后复核'!L:L,'（仓库）拆货后复核'!I:I,C14,'（仓库）拆货后复核'!J:J,$D$5)</f>
        <v>0</v>
      </c>
      <c r="E14" s="58">
        <f ca="1">SUMIFS('（仓库）拆货后复核'!L:L,'（仓库）拆货后复核'!I:I,C14,'（仓库）拆货后复核'!J:J,$E$5)</f>
        <v>0</v>
      </c>
      <c r="F14" s="58">
        <f ca="1">SUMIFS('（仓库）拆货后复核'!L:L,'（仓库）拆货后复核'!I:I,C14,'（仓库）拆货后复核'!J:J,$F$5)</f>
        <v>0</v>
      </c>
      <c r="G14" s="58">
        <f ca="1">SUMIFS('（仓库）拆货后复核'!L:L,'（仓库）拆货后复核'!I:I,C14,'（仓库）拆货后复核'!J:J,$G$5)</f>
        <v>0</v>
      </c>
      <c r="H14" s="58">
        <f ca="1">SUMIFS('（仓库）拆货后复核'!L:L,'（仓库）拆货后复核'!I:I,C14,'（仓库）拆货后复核'!J:J,$H$5)</f>
        <v>0</v>
      </c>
      <c r="I14" s="58">
        <f ca="1">SUMIFS('（仓库）拆货后复核'!L:L,'（仓库）拆货后复核'!I:I,C14,'（仓库）拆货后复核'!J:J,$I$5)</f>
        <v>0</v>
      </c>
      <c r="J14" s="58">
        <f ca="1">SUMIFS('（仓库）拆货后复核'!L:L,'（仓库）拆货后复核'!I:I,C14,'（仓库）拆货后复核'!J:J,$J$5)</f>
        <v>0</v>
      </c>
      <c r="K14" s="58">
        <f t="shared" ca="1" si="1"/>
        <v>0</v>
      </c>
    </row>
    <row r="15" spans="3:11" ht="26.1" hidden="1" customHeight="1">
      <c r="C15" s="62"/>
      <c r="D15" s="58">
        <f ca="1">SUMIFS('（仓库）拆货后复核'!L:L,'（仓库）拆货后复核'!I:I,C15,'（仓库）拆货后复核'!J:J,$D$5)</f>
        <v>0</v>
      </c>
      <c r="E15" s="58">
        <f ca="1">SUMIFS('（仓库）拆货后复核'!L:L,'（仓库）拆货后复核'!I:I,C15,'（仓库）拆货后复核'!J:J,$E$5)</f>
        <v>0</v>
      </c>
      <c r="F15" s="58">
        <f ca="1">SUMIFS('（仓库）拆货后复核'!L:L,'（仓库）拆货后复核'!I:I,C15,'（仓库）拆货后复核'!J:J,$F$5)</f>
        <v>0</v>
      </c>
      <c r="G15" s="58">
        <f ca="1">SUMIFS('（仓库）拆货后复核'!L:L,'（仓库）拆货后复核'!I:I,C15,'（仓库）拆货后复核'!J:J,$G$5)</f>
        <v>0</v>
      </c>
      <c r="H15" s="58">
        <f ca="1">SUMIFS('（仓库）拆货后复核'!L:L,'（仓库）拆货后复核'!I:I,C15,'（仓库）拆货后复核'!J:J,$H$5)</f>
        <v>0</v>
      </c>
      <c r="I15" s="58">
        <f ca="1">SUMIFS('（仓库）拆货后复核'!L:L,'（仓库）拆货后复核'!I:I,C15,'（仓库）拆货后复核'!J:J,$I$5)</f>
        <v>0</v>
      </c>
      <c r="J15" s="58">
        <f ca="1">SUMIFS('（仓库）拆货后复核'!L:L,'（仓库）拆货后复核'!I:I,C15,'（仓库）拆货后复核'!J:J,$J$5)</f>
        <v>0</v>
      </c>
      <c r="K15" s="58">
        <f t="shared" ca="1" si="1"/>
        <v>0</v>
      </c>
    </row>
    <row r="16" spans="3:11" ht="26.1" hidden="1" customHeight="1">
      <c r="C16" s="62"/>
      <c r="D16" s="58">
        <f ca="1">SUMIFS('（仓库）拆货后复核'!L:L,'（仓库）拆货后复核'!I:I,C16,'（仓库）拆货后复核'!J:J,$D$5)</f>
        <v>0</v>
      </c>
      <c r="E16" s="58">
        <f ca="1">SUMIFS('（仓库）拆货后复核'!L:L,'（仓库）拆货后复核'!I:I,C16,'（仓库）拆货后复核'!J:J,$E$5)</f>
        <v>0</v>
      </c>
      <c r="F16" s="58">
        <f ca="1">SUMIFS('（仓库）拆货后复核'!L:L,'（仓库）拆货后复核'!I:I,C16,'（仓库）拆货后复核'!J:J,$F$5)</f>
        <v>0</v>
      </c>
      <c r="G16" s="58">
        <f ca="1">SUMIFS('（仓库）拆货后复核'!L:L,'（仓库）拆货后复核'!I:I,C16,'（仓库）拆货后复核'!J:J,$G$5)</f>
        <v>0</v>
      </c>
      <c r="H16" s="58">
        <f ca="1">SUMIFS('（仓库）拆货后复核'!L:L,'（仓库）拆货后复核'!I:I,C16,'（仓库）拆货后复核'!J:J,$H$5)</f>
        <v>0</v>
      </c>
      <c r="I16" s="58">
        <f ca="1">SUMIFS('（仓库）拆货后复核'!L:L,'（仓库）拆货后复核'!I:I,C16,'（仓库）拆货后复核'!J:J,$I$5)</f>
        <v>0</v>
      </c>
      <c r="J16" s="58">
        <f ca="1">SUMIFS('（仓库）拆货后复核'!L:L,'（仓库）拆货后复核'!I:I,C16,'（仓库）拆货后复核'!J:J,$J$5)</f>
        <v>0</v>
      </c>
      <c r="K16" s="58">
        <f t="shared" ca="1" si="1"/>
        <v>0</v>
      </c>
    </row>
    <row r="17" spans="3:11" ht="26.1" hidden="1" customHeight="1">
      <c r="C17" s="62"/>
      <c r="D17" s="58">
        <f ca="1">SUMIFS('（仓库）拆货后复核'!L:L,'（仓库）拆货后复核'!I:I,C17,'（仓库）拆货后复核'!J:J,$D$5)</f>
        <v>0</v>
      </c>
      <c r="E17" s="58">
        <f ca="1">SUMIFS('（仓库）拆货后复核'!L:L,'（仓库）拆货后复核'!I:I,C17,'（仓库）拆货后复核'!J:J,$E$5)</f>
        <v>0</v>
      </c>
      <c r="F17" s="58">
        <f ca="1">SUMIFS('（仓库）拆货后复核'!L:L,'（仓库）拆货后复核'!I:I,C17,'（仓库）拆货后复核'!J:J,$F$5)</f>
        <v>0</v>
      </c>
      <c r="G17" s="58">
        <f ca="1">SUMIFS('（仓库）拆货后复核'!L:L,'（仓库）拆货后复核'!I:I,C17,'（仓库）拆货后复核'!J:J,$G$5)</f>
        <v>0</v>
      </c>
      <c r="H17" s="58">
        <f ca="1">SUMIFS('（仓库）拆货后复核'!L:L,'（仓库）拆货后复核'!I:I,C17,'（仓库）拆货后复核'!J:J,$H$5)</f>
        <v>0</v>
      </c>
      <c r="I17" s="58">
        <f ca="1">SUMIFS('（仓库）拆货后复核'!L:L,'（仓库）拆货后复核'!I:I,C17,'（仓库）拆货后复核'!J:J,$I$5)</f>
        <v>0</v>
      </c>
      <c r="J17" s="58">
        <f ca="1">SUMIFS('（仓库）拆货后复核'!L:L,'（仓库）拆货后复核'!I:I,C17,'（仓库）拆货后复核'!J:J,$J$5)</f>
        <v>0</v>
      </c>
      <c r="K17" s="58">
        <f t="shared" ca="1" si="1"/>
        <v>0</v>
      </c>
    </row>
    <row r="18" spans="3:11" ht="26.1" hidden="1" customHeight="1">
      <c r="C18" s="62"/>
      <c r="D18" s="58">
        <f ca="1">SUMIFS('（仓库）拆货后复核'!L:L,'（仓库）拆货后复核'!I:I,C18,'（仓库）拆货后复核'!J:J,$D$5)</f>
        <v>0</v>
      </c>
      <c r="E18" s="58">
        <f ca="1">SUMIFS('（仓库）拆货后复核'!L:L,'（仓库）拆货后复核'!I:I,C18,'（仓库）拆货后复核'!J:J,$E$5)</f>
        <v>0</v>
      </c>
      <c r="F18" s="58">
        <f ca="1">SUMIFS('（仓库）拆货后复核'!L:L,'（仓库）拆货后复核'!I:I,C18,'（仓库）拆货后复核'!J:J,$F$5)</f>
        <v>0</v>
      </c>
      <c r="G18" s="58">
        <f ca="1">SUMIFS('（仓库）拆货后复核'!L:L,'（仓库）拆货后复核'!I:I,C18,'（仓库）拆货后复核'!J:J,$G$5)</f>
        <v>0</v>
      </c>
      <c r="H18" s="58">
        <f ca="1">SUMIFS('（仓库）拆货后复核'!L:L,'（仓库）拆货后复核'!I:I,C18,'（仓库）拆货后复核'!J:J,$H$5)</f>
        <v>0</v>
      </c>
      <c r="I18" s="58">
        <f ca="1">SUMIFS('（仓库）拆货后复核'!L:L,'（仓库）拆货后复核'!I:I,C18,'（仓库）拆货后复核'!J:J,$I$5)</f>
        <v>0</v>
      </c>
      <c r="J18" s="58">
        <f ca="1">SUMIFS('（仓库）拆货后复核'!L:L,'（仓库）拆货后复核'!I:I,C18,'（仓库）拆货后复核'!J:J,$J$5)</f>
        <v>0</v>
      </c>
      <c r="K18" s="58">
        <f t="shared" ca="1" si="1"/>
        <v>0</v>
      </c>
    </row>
    <row r="19" spans="3:11" ht="26.1" hidden="1" customHeight="1">
      <c r="C19" s="62"/>
      <c r="D19" s="58">
        <f ca="1">SUMIFS('（仓库）拆货后复核'!L:L,'（仓库）拆货后复核'!I:I,C19,'（仓库）拆货后复核'!J:J,$D$5)</f>
        <v>0</v>
      </c>
      <c r="E19" s="58">
        <f ca="1">SUMIFS('（仓库）拆货后复核'!L:L,'（仓库）拆货后复核'!I:I,C19,'（仓库）拆货后复核'!J:J,$E$5)</f>
        <v>0</v>
      </c>
      <c r="F19" s="58">
        <f ca="1">SUMIFS('（仓库）拆货后复核'!L:L,'（仓库）拆货后复核'!I:I,C19,'（仓库）拆货后复核'!J:J,$F$5)</f>
        <v>0</v>
      </c>
      <c r="G19" s="58">
        <f ca="1">SUMIFS('（仓库）拆货后复核'!L:L,'（仓库）拆货后复核'!I:I,C19,'（仓库）拆货后复核'!J:J,$G$5)</f>
        <v>0</v>
      </c>
      <c r="H19" s="58">
        <f ca="1">SUMIFS('（仓库）拆货后复核'!L:L,'（仓库）拆货后复核'!I:I,C19,'（仓库）拆货后复核'!J:J,$H$5)</f>
        <v>0</v>
      </c>
      <c r="I19" s="58">
        <f ca="1">SUMIFS('（仓库）拆货后复核'!L:L,'（仓库）拆货后复核'!I:I,C19,'（仓库）拆货后复核'!J:J,$I$5)</f>
        <v>0</v>
      </c>
      <c r="J19" s="58">
        <f ca="1">SUMIFS('（仓库）拆货后复核'!L:L,'（仓库）拆货后复核'!I:I,C19,'（仓库）拆货后复核'!J:J,$J$5)</f>
        <v>0</v>
      </c>
      <c r="K19" s="58">
        <f t="shared" ca="1" si="1"/>
        <v>0</v>
      </c>
    </row>
    <row r="20" spans="3:11" ht="26.1" hidden="1" customHeight="1">
      <c r="C20" s="62"/>
      <c r="D20" s="58"/>
      <c r="E20" s="58"/>
      <c r="F20" s="58"/>
      <c r="G20" s="58"/>
      <c r="H20" s="58"/>
      <c r="I20" s="58"/>
      <c r="J20" s="58"/>
      <c r="K20" s="58"/>
    </row>
    <row r="21" spans="3:11" ht="26.1" hidden="1" customHeight="1">
      <c r="C21" s="62"/>
      <c r="D21" s="58"/>
      <c r="E21" s="58"/>
      <c r="F21" s="58"/>
      <c r="G21" s="58"/>
      <c r="H21" s="58"/>
      <c r="I21" s="58"/>
      <c r="J21" s="58"/>
      <c r="K21" s="58"/>
    </row>
    <row r="22" spans="3:11" ht="26.1" hidden="1" customHeight="1">
      <c r="C22" s="62"/>
      <c r="D22" s="58"/>
      <c r="E22" s="58"/>
      <c r="F22" s="58"/>
      <c r="G22" s="58"/>
      <c r="H22" s="58"/>
      <c r="I22" s="58"/>
      <c r="J22" s="58"/>
      <c r="K22" s="58"/>
    </row>
    <row r="23" spans="3:11" ht="26.1" hidden="1" customHeight="1">
      <c r="C23" s="63"/>
      <c r="D23" s="58"/>
      <c r="E23" s="58"/>
      <c r="F23" s="58"/>
      <c r="G23" s="58"/>
      <c r="H23" s="58"/>
      <c r="I23" s="58"/>
      <c r="J23" s="58"/>
      <c r="K23" s="58"/>
    </row>
    <row r="24" spans="3:11" ht="26.1" hidden="1" customHeight="1">
      <c r="C24" s="17"/>
      <c r="D24" s="17"/>
      <c r="E24" s="17"/>
      <c r="F24" s="17"/>
      <c r="G24" s="17"/>
      <c r="H24" s="17"/>
      <c r="I24" s="17"/>
      <c r="J24" s="17"/>
      <c r="K24" s="17"/>
    </row>
    <row r="25" spans="3:11" ht="26.1" hidden="1" customHeight="1">
      <c r="C25" s="17"/>
      <c r="D25" s="17"/>
      <c r="E25" s="17"/>
      <c r="F25" s="17"/>
      <c r="G25" s="17"/>
      <c r="H25" s="17"/>
      <c r="I25" s="17"/>
      <c r="J25" s="17"/>
      <c r="K25" s="17"/>
    </row>
    <row r="26" spans="3:11" ht="26.1" hidden="1" customHeight="1">
      <c r="C26" s="17"/>
      <c r="D26" s="17"/>
      <c r="E26" s="17"/>
      <c r="F26" s="17"/>
      <c r="G26" s="17"/>
      <c r="H26" s="17"/>
      <c r="I26" s="17"/>
      <c r="J26" s="17"/>
      <c r="K26" s="17"/>
    </row>
    <row r="27" spans="3:11" ht="26.1" hidden="1" customHeight="1">
      <c r="C27" s="17"/>
      <c r="D27" s="17"/>
      <c r="E27" s="17"/>
      <c r="F27" s="17"/>
      <c r="G27" s="17"/>
      <c r="H27" s="17"/>
      <c r="I27" s="17"/>
      <c r="J27" s="17"/>
      <c r="K27" s="17"/>
    </row>
    <row r="28" spans="3:11" ht="26.1" hidden="1" customHeight="1">
      <c r="C28" s="17"/>
      <c r="D28" s="17"/>
      <c r="E28" s="17"/>
      <c r="F28" s="17"/>
      <c r="G28" s="17"/>
      <c r="H28" s="17"/>
      <c r="I28" s="17"/>
      <c r="J28" s="17"/>
      <c r="K28" s="17"/>
    </row>
    <row r="29" spans="3:11" ht="26.1" hidden="1" customHeight="1">
      <c r="C29" s="17"/>
      <c r="D29" s="17"/>
      <c r="E29" s="17"/>
      <c r="F29" s="17"/>
      <c r="G29" s="17"/>
      <c r="H29" s="17"/>
      <c r="I29" s="17"/>
      <c r="J29" s="17"/>
      <c r="K29" s="17"/>
    </row>
    <row r="30" spans="3:11" ht="26.1" hidden="1" customHeight="1">
      <c r="C30" s="17"/>
      <c r="D30" s="17"/>
      <c r="E30" s="17"/>
      <c r="F30" s="17"/>
      <c r="G30" s="17"/>
      <c r="H30" s="17"/>
      <c r="I30" s="17"/>
      <c r="J30" s="17"/>
      <c r="K30" s="17"/>
    </row>
    <row r="31" spans="3:11" ht="26.1" hidden="1" customHeight="1">
      <c r="C31" s="17"/>
      <c r="D31" s="17"/>
      <c r="E31" s="17"/>
      <c r="F31" s="17"/>
      <c r="G31" s="17"/>
      <c r="H31" s="17"/>
      <c r="I31" s="17"/>
      <c r="J31" s="17"/>
      <c r="K31" s="17"/>
    </row>
    <row r="32" spans="3:11" ht="26.1" hidden="1" customHeight="1">
      <c r="C32" s="17"/>
      <c r="D32" s="17"/>
      <c r="E32" s="17"/>
      <c r="F32" s="17"/>
      <c r="G32" s="17"/>
      <c r="H32" s="17"/>
      <c r="I32" s="17"/>
      <c r="J32" s="17"/>
      <c r="K32" s="17"/>
    </row>
    <row r="33" spans="3:11" ht="26.1" hidden="1" customHeight="1">
      <c r="C33" s="17"/>
      <c r="D33" s="17"/>
      <c r="E33" s="17"/>
      <c r="F33" s="17"/>
      <c r="G33" s="17"/>
      <c r="H33" s="17"/>
      <c r="I33" s="17"/>
      <c r="J33" s="17"/>
      <c r="K33" s="17"/>
    </row>
    <row r="34" spans="3:11" ht="26.1" hidden="1" customHeight="1">
      <c r="C34" s="17"/>
      <c r="D34" s="17"/>
      <c r="E34" s="17"/>
      <c r="F34" s="17"/>
      <c r="G34" s="17"/>
      <c r="H34" s="17"/>
      <c r="I34" s="17"/>
      <c r="J34" s="17"/>
      <c r="K34" s="17"/>
    </row>
    <row r="35" spans="3:11" ht="26.1" hidden="1" customHeight="1">
      <c r="C35" s="17"/>
      <c r="D35" s="17"/>
      <c r="E35" s="17"/>
      <c r="F35" s="17"/>
      <c r="G35" s="17"/>
      <c r="H35" s="17"/>
      <c r="I35" s="17"/>
      <c r="J35" s="17"/>
      <c r="K35" s="17"/>
    </row>
    <row r="36" spans="3:11" ht="26.1" hidden="1" customHeight="1">
      <c r="C36" s="64"/>
      <c r="D36" s="64"/>
      <c r="E36" s="64"/>
      <c r="F36" s="17"/>
      <c r="G36" s="17"/>
      <c r="H36" s="17"/>
      <c r="I36" s="17"/>
      <c r="J36" s="17"/>
      <c r="K36" s="17"/>
    </row>
    <row r="37" spans="3:11" ht="26.1" hidden="1" customHeight="1">
      <c r="C37" s="17"/>
      <c r="D37" s="17"/>
      <c r="E37" s="17"/>
      <c r="F37" s="17"/>
      <c r="G37" s="17"/>
      <c r="H37" s="17"/>
      <c r="I37" s="17"/>
      <c r="J37" s="17"/>
      <c r="K37" s="17"/>
    </row>
    <row r="38" spans="3:11" ht="26.1" hidden="1" customHeight="1">
      <c r="C38" s="17"/>
      <c r="D38" s="17"/>
      <c r="E38" s="17"/>
      <c r="F38" s="17"/>
      <c r="G38" s="17"/>
      <c r="H38" s="17"/>
      <c r="I38" s="17"/>
      <c r="J38" s="17"/>
      <c r="K38" s="17"/>
    </row>
    <row r="39" spans="3:11" ht="26.1" hidden="1" customHeight="1">
      <c r="C39" s="17"/>
      <c r="D39" s="17"/>
      <c r="E39" s="17"/>
      <c r="F39" s="17"/>
      <c r="G39" s="17"/>
      <c r="H39" s="17"/>
      <c r="I39" s="17"/>
      <c r="J39" s="17"/>
      <c r="K39" s="17"/>
    </row>
    <row r="40" spans="3:11" ht="26.1" hidden="1" customHeight="1">
      <c r="C40" s="17"/>
      <c r="D40" s="17"/>
      <c r="E40" s="17"/>
      <c r="F40" s="17"/>
      <c r="G40" s="17"/>
      <c r="H40" s="17"/>
      <c r="I40" s="17"/>
      <c r="J40" s="17"/>
      <c r="K40" s="17"/>
    </row>
    <row r="41" spans="3:11" ht="26.1" hidden="1" customHeight="1">
      <c r="C41" s="17"/>
      <c r="D41" s="17"/>
      <c r="E41" s="17"/>
      <c r="F41" s="17"/>
      <c r="G41" s="17"/>
      <c r="H41" s="17"/>
      <c r="I41" s="17"/>
      <c r="J41" s="17"/>
      <c r="K41" s="17"/>
    </row>
    <row r="42" spans="3:11" ht="26.1" hidden="1" customHeight="1">
      <c r="C42" s="17"/>
      <c r="D42" s="17"/>
      <c r="E42" s="17"/>
      <c r="F42" s="17"/>
      <c r="G42" s="17"/>
      <c r="H42" s="17"/>
      <c r="I42" s="17"/>
      <c r="J42" s="17"/>
      <c r="K42" s="17"/>
    </row>
    <row r="43" spans="3:11" ht="26.1" hidden="1" customHeight="1">
      <c r="C43" s="17"/>
      <c r="D43" s="17"/>
      <c r="E43" s="17"/>
      <c r="F43" s="17"/>
      <c r="G43" s="17"/>
      <c r="H43" s="17"/>
      <c r="I43" s="17"/>
      <c r="J43" s="17"/>
      <c r="K43" s="17"/>
    </row>
    <row r="44" spans="3:11" ht="26.1" hidden="1" customHeight="1">
      <c r="C44" s="17"/>
      <c r="D44" s="17"/>
      <c r="E44" s="17"/>
      <c r="F44" s="17"/>
      <c r="G44" s="17"/>
      <c r="H44" s="17"/>
      <c r="I44" s="17"/>
      <c r="J44" s="17"/>
      <c r="K44" s="17"/>
    </row>
    <row r="45" spans="3:11" ht="26.1" hidden="1" customHeight="1">
      <c r="C45" s="17"/>
      <c r="D45" s="17"/>
      <c r="E45" s="17"/>
      <c r="F45" s="17"/>
      <c r="G45" s="17"/>
      <c r="H45" s="17"/>
      <c r="I45" s="17"/>
      <c r="J45" s="17"/>
      <c r="K45" s="17"/>
    </row>
    <row r="46" spans="3:11" ht="26.1" hidden="1" customHeight="1">
      <c r="C46" s="17"/>
      <c r="D46" s="17"/>
      <c r="E46" s="17"/>
      <c r="F46" s="17"/>
      <c r="G46" s="17"/>
      <c r="H46" s="17"/>
      <c r="I46" s="17"/>
      <c r="J46" s="17"/>
      <c r="K46" s="17"/>
    </row>
    <row r="47" spans="3:11" ht="26.1" hidden="1" customHeight="1">
      <c r="C47" s="17"/>
      <c r="D47" s="17"/>
      <c r="E47" s="17"/>
      <c r="F47" s="17"/>
      <c r="G47" s="17"/>
      <c r="H47" s="17"/>
      <c r="I47" s="17"/>
      <c r="J47" s="17"/>
      <c r="K47" s="17"/>
    </row>
    <row r="48" spans="3:11" ht="26.1" hidden="1" customHeight="1">
      <c r="C48" s="17"/>
      <c r="D48" s="17"/>
      <c r="E48" s="17"/>
      <c r="F48" s="17"/>
      <c r="G48" s="17"/>
      <c r="H48" s="17"/>
      <c r="I48" s="17"/>
      <c r="J48" s="17"/>
      <c r="K48" s="17"/>
    </row>
    <row r="49" spans="3:11" ht="26.1" hidden="1" customHeight="1">
      <c r="C49" s="17"/>
      <c r="D49" s="17"/>
      <c r="E49" s="17"/>
      <c r="F49" s="17"/>
      <c r="G49" s="17"/>
      <c r="H49" s="17"/>
      <c r="I49" s="17"/>
      <c r="J49" s="17"/>
      <c r="K49" s="17"/>
    </row>
    <row r="50" spans="3:11" ht="26.1" hidden="1" customHeight="1">
      <c r="C50" s="17"/>
      <c r="D50" s="17"/>
      <c r="E50" s="17"/>
      <c r="F50" s="17"/>
      <c r="G50" s="17"/>
      <c r="H50" s="17"/>
      <c r="I50" s="17"/>
      <c r="J50" s="17"/>
      <c r="K50" s="17"/>
    </row>
    <row r="51" spans="3:11" ht="26.1" hidden="1" customHeight="1">
      <c r="C51" s="17"/>
      <c r="D51" s="17"/>
      <c r="E51" s="17"/>
      <c r="F51" s="17"/>
      <c r="G51" s="17"/>
      <c r="H51" s="17"/>
      <c r="I51" s="17"/>
      <c r="J51" s="17"/>
      <c r="K51" s="17"/>
    </row>
    <row r="52" spans="3:11" ht="26.1" hidden="1" customHeight="1">
      <c r="C52" s="17"/>
      <c r="D52" s="17"/>
      <c r="E52" s="17"/>
      <c r="F52" s="17"/>
      <c r="G52" s="17"/>
      <c r="H52" s="17"/>
      <c r="I52" s="17"/>
      <c r="J52" s="17"/>
      <c r="K52" s="17"/>
    </row>
    <row r="53" spans="3:11" ht="26.1" hidden="1" customHeight="1">
      <c r="C53" s="17"/>
      <c r="D53" s="17"/>
      <c r="E53" s="17"/>
      <c r="F53" s="17"/>
      <c r="G53" s="17"/>
      <c r="H53" s="17"/>
      <c r="I53" s="17"/>
      <c r="J53" s="17"/>
      <c r="K53" s="17"/>
    </row>
    <row r="54" spans="3:11" ht="26.1" hidden="1" customHeight="1">
      <c r="C54" s="17"/>
      <c r="D54" s="17"/>
      <c r="E54" s="17"/>
      <c r="F54" s="17"/>
      <c r="G54" s="17"/>
      <c r="H54" s="17"/>
      <c r="I54" s="17"/>
      <c r="J54" s="17"/>
      <c r="K54" s="17"/>
    </row>
    <row r="55" spans="3:11" ht="26.1" hidden="1" customHeight="1">
      <c r="C55" s="17"/>
      <c r="D55" s="17"/>
      <c r="E55" s="17"/>
      <c r="F55" s="17"/>
      <c r="G55" s="17"/>
      <c r="H55" s="17"/>
      <c r="I55" s="17"/>
      <c r="J55" s="17"/>
      <c r="K55" s="17"/>
    </row>
    <row r="56" spans="3:11" ht="26.1" customHeight="1">
      <c r="C56" s="17"/>
      <c r="D56" s="17"/>
      <c r="E56" s="17"/>
      <c r="F56" s="64"/>
      <c r="G56" s="64"/>
      <c r="H56" s="64"/>
      <c r="I56" s="58"/>
      <c r="J56" s="58" t="s">
        <v>179</v>
      </c>
      <c r="K56" s="58">
        <f ca="1">SUM(K6:K26)</f>
        <v>611</v>
      </c>
    </row>
  </sheetData>
  <autoFilter ref="C5:K19" xr:uid="{00000000-0009-0000-0000-000004000000}"/>
  <mergeCells count="3">
    <mergeCell ref="C1:K1"/>
    <mergeCell ref="H2:I2"/>
    <mergeCell ref="J2:K2"/>
  </mergeCells>
  <phoneticPr fontId="77" type="noConversion"/>
  <conditionalFormatting sqref="D6:J23">
    <cfRule type="cellIs" dxfId="290" priority="1" operator="lessThan">
      <formula>0</formula>
    </cfRule>
  </conditionalFormatting>
  <pageMargins left="0.75" right="0.75" top="1" bottom="1" header="0.5" footer="0.5"/>
  <pageSetup paperSize="256" scale="63" orientation="portrait" horizontalDpi="4294967293" verticalDpi="20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O194"/>
  <sheetViews>
    <sheetView showGridLines="0" showZeros="0" view="pageBreakPreview" zoomScale="70" zoomScaleNormal="46" workbookViewId="0">
      <pane ySplit="3" topLeftCell="A4" activePane="bottomLeft" state="frozen"/>
      <selection pane="bottomLeft" activeCell="H57" sqref="H57"/>
    </sheetView>
  </sheetViews>
  <sheetFormatPr defaultColWidth="9.75" defaultRowHeight="14.25"/>
  <cols>
    <col min="1" max="1" width="13.625" style="20" customWidth="1"/>
    <col min="2" max="2" width="21.375" style="20" customWidth="1"/>
    <col min="3" max="3" width="18.875" style="20" customWidth="1"/>
    <col min="4" max="4" width="38.5" style="20" customWidth="1"/>
    <col min="5" max="5" width="21.75" style="20" customWidth="1"/>
    <col min="6" max="6" width="13.75" style="20" customWidth="1"/>
    <col min="7" max="7" width="21.25" style="20" customWidth="1"/>
    <col min="8" max="8" width="16.125" style="20" customWidth="1"/>
    <col min="9" max="9" width="22.875" style="20" customWidth="1"/>
    <col min="10" max="10" width="11.875" style="20" customWidth="1"/>
    <col min="11" max="11" width="12.375" style="20" customWidth="1"/>
    <col min="12" max="12" width="31" style="20" customWidth="1"/>
    <col min="13" max="14" width="14.875" style="20" customWidth="1"/>
    <col min="15" max="15" width="22.875" style="20" customWidth="1"/>
    <col min="16" max="16384" width="9.75" style="20"/>
  </cols>
  <sheetData>
    <row r="1" spans="1:15" ht="28.5" customHeight="1">
      <c r="A1" s="21" t="str">
        <f>+'（运营）采购订单'!B2&amp;"送货单明细"</f>
        <v>东莞市石碣美致制衣厂送货单明细</v>
      </c>
      <c r="B1" s="22"/>
      <c r="C1" s="22"/>
      <c r="D1" s="22"/>
      <c r="E1" s="22"/>
      <c r="F1" s="22"/>
      <c r="G1" s="22"/>
      <c r="H1" s="22"/>
      <c r="I1" s="22"/>
      <c r="J1" s="22"/>
      <c r="K1" s="22"/>
      <c r="L1" s="22"/>
      <c r="M1" s="22"/>
      <c r="N1" s="22"/>
      <c r="O1" s="37"/>
    </row>
    <row r="2" spans="1:15" ht="22.5" customHeight="1">
      <c r="A2" s="23" t="s">
        <v>180</v>
      </c>
      <c r="B2" s="24" t="s">
        <v>181</v>
      </c>
      <c r="C2" s="25" t="s">
        <v>162</v>
      </c>
      <c r="D2" s="26">
        <f>+'（工厂填写）送货清单汇总'!E2</f>
        <v>0</v>
      </c>
      <c r="E2" s="26"/>
      <c r="F2" s="23" t="s">
        <v>182</v>
      </c>
      <c r="G2" s="26">
        <f>+'（运营）采购订单'!D2</f>
        <v>0</v>
      </c>
      <c r="H2" s="26"/>
      <c r="I2" s="23" t="s">
        <v>163</v>
      </c>
      <c r="J2" s="38" t="str">
        <f>+'（工厂填写）送货清单汇总'!J2</f>
        <v>2包</v>
      </c>
      <c r="K2" s="38"/>
      <c r="L2" s="39"/>
      <c r="M2" s="24" t="s">
        <v>164</v>
      </c>
      <c r="N2" s="40">
        <f>+'（工厂填写）送货清单汇总'!P2</f>
        <v>45278</v>
      </c>
      <c r="O2" s="41"/>
    </row>
    <row r="3" spans="1:15" ht="22.5" customHeight="1">
      <c r="A3" s="27" t="s">
        <v>165</v>
      </c>
      <c r="B3" s="27" t="s">
        <v>19</v>
      </c>
      <c r="C3" s="27" t="s">
        <v>144</v>
      </c>
      <c r="D3" s="27" t="s">
        <v>145</v>
      </c>
      <c r="E3" s="28" t="s">
        <v>152</v>
      </c>
      <c r="F3" s="29" t="s">
        <v>147</v>
      </c>
      <c r="G3" s="30" t="s">
        <v>31</v>
      </c>
      <c r="H3" s="31" t="s">
        <v>66</v>
      </c>
      <c r="I3" s="42" t="s">
        <v>65</v>
      </c>
      <c r="J3" s="29" t="s">
        <v>146</v>
      </c>
      <c r="K3" s="29" t="s">
        <v>183</v>
      </c>
      <c r="L3" s="29" t="s">
        <v>184</v>
      </c>
      <c r="M3" s="43" t="s">
        <v>185</v>
      </c>
      <c r="N3" s="43" t="s">
        <v>186</v>
      </c>
      <c r="O3" s="27" t="s">
        <v>148</v>
      </c>
    </row>
    <row r="4" spans="1:15" ht="22.5" customHeight="1">
      <c r="A4" s="32" t="str">
        <f t="shared" ref="A4:A16" si="0">+IF(K4&gt;0,$N$2,"")</f>
        <v/>
      </c>
      <c r="B4" s="33" t="str">
        <f>+IF(K4&gt;0,'（运营）采购订单'!B4,"")</f>
        <v/>
      </c>
      <c r="C4" s="34" t="str">
        <f>+IF(K4&gt;0,'（运营）采购订单'!C4,"")</f>
        <v/>
      </c>
      <c r="D4" s="34" t="str">
        <f>+IF(K4&gt;0,'（运营）采购订单'!D4,"")</f>
        <v/>
      </c>
      <c r="E4" s="34" t="str">
        <f>+IF(K4&gt;0,'（运营）采购订单'!E4,"")</f>
        <v/>
      </c>
      <c r="F4" s="34">
        <f>+IF(K4&gt;0,'（运营）采购订单'!J4,0)</f>
        <v>0</v>
      </c>
      <c r="G4" s="34" t="str">
        <f>+IF(K4&gt;0,'（运营）采购订单'!F4,"")</f>
        <v/>
      </c>
      <c r="H4" s="35" t="str">
        <f>+IF(K4&gt;0,'（运营）采购订单'!G4,"")</f>
        <v/>
      </c>
      <c r="I4" s="34" t="str">
        <f>+IF(K4&gt;0,'（运营）采购订单'!H4,"")</f>
        <v/>
      </c>
      <c r="J4" s="34" t="str">
        <f>+IF(K4&gt;0,'（运营）采购订单'!I4,"")</f>
        <v/>
      </c>
      <c r="K4" s="34">
        <f>+IF(AND('（工厂填写）送货清单汇总'!$K$193&gt;0,'（工厂填写）送货清单汇总'!$L$193&gt;0,'（工厂填写）送货清单汇总'!$M$193&gt;0),'（工厂填写）送货清单汇总'!M4,IF(AND('（工厂填写）送货清单汇总'!$K$193&gt;0,'（工厂填写）送货清单汇总'!$L$193&gt;0,'（工厂填写）送货清单汇总'!$M$193=0),'（工厂填写）送货清单汇总'!L4,'（工厂填写）送货清单汇总'!K4))</f>
        <v>0</v>
      </c>
      <c r="L4" s="34">
        <f t="shared" ref="L4:L16" si="1">+K4+M4+N4</f>
        <v>0</v>
      </c>
      <c r="M4" s="27"/>
      <c r="N4" s="27"/>
      <c r="O4" s="34" t="str">
        <f>+IF(K4&gt;0,LOOKUP(1,0/FIND(I4,运营生产订单!$A$9:$A$35),运营生产订单!$L$9:$L$35),"")</f>
        <v/>
      </c>
    </row>
    <row r="5" spans="1:15" ht="22.5" customHeight="1">
      <c r="A5" s="36">
        <f t="shared" si="0"/>
        <v>45278</v>
      </c>
      <c r="B5" s="33" t="str">
        <f ca="1">+IF(K5&gt;0,'（运营）采购订单'!B5,"")</f>
        <v>PO231201AN1014</v>
      </c>
      <c r="C5" s="34" t="str">
        <f ca="1">+IF(K5&gt;0,'（运营）采购订单'!C5,"")</f>
        <v>AN1014</v>
      </c>
      <c r="D5" s="34" t="str">
        <f ca="1">+IF(K5&gt;0,'（运营）采购订单'!D5,"")</f>
        <v>AN1014-White-S-CD-DE-NEW</v>
      </c>
      <c r="E5" s="34">
        <f>+IF(K5&gt;0,'（运营）采购订单'!E5,"")</f>
        <v>0</v>
      </c>
      <c r="F5" s="34">
        <f ca="1">+IF(K5&gt;0,'（运营）采购订单'!J5,0)</f>
        <v>13</v>
      </c>
      <c r="G5" s="34" t="str">
        <f ca="1">+IF(K5&gt;0,'（运营）采购订单'!F5,"")</f>
        <v>破卡纯色</v>
      </c>
      <c r="H5" s="35" t="str">
        <f ca="1">+IF(K5&gt;0,'（运营）采购订单'!G5,"")</f>
        <v>1#</v>
      </c>
      <c r="I5" s="34" t="str">
        <f ca="1">+IF(K5&gt;0,'（运营）采购订单'!H5,"")</f>
        <v>纯白色1#</v>
      </c>
      <c r="J5" s="34" t="str">
        <f>+IF(K5&gt;0,'（运营）采购订单'!I5,"")</f>
        <v>S</v>
      </c>
      <c r="K5" s="34">
        <f>+IF(AND('（工厂填写）送货清单汇总'!$K$193&gt;0,'（工厂填写）送货清单汇总'!$L$193&gt;0,'（工厂填写）送货清单汇总'!$M$193&gt;0),'（工厂填写）送货清单汇总'!M5,IF(AND('（工厂填写）送货清单汇总'!$K$193&gt;0,'（工厂填写）送货清单汇总'!$L$193&gt;0,'（工厂填写）送货清单汇总'!$M$193=0),'（工厂填写）送货清单汇总'!L5,'（工厂填写）送货清单汇总'!K5))</f>
        <v>13</v>
      </c>
      <c r="L5" s="34">
        <f t="shared" si="1"/>
        <v>13</v>
      </c>
      <c r="M5" s="27"/>
      <c r="N5" s="27"/>
      <c r="O5" s="34" t="str">
        <f ca="1">+IF(K5&gt;0,LOOKUP(1,0/FIND(I5,运营生产订单!$A$9:$A$35),运营生产订单!$L$9:$L$35),"")</f>
        <v>红根</v>
      </c>
    </row>
    <row r="6" spans="1:15" ht="22.5" customHeight="1">
      <c r="A6" s="36">
        <f t="shared" si="0"/>
        <v>45278</v>
      </c>
      <c r="B6" s="33" t="str">
        <f ca="1">+IF(K6&gt;0,'（运营）采购订单'!B6,"")</f>
        <v>PO231201AN1014</v>
      </c>
      <c r="C6" s="34" t="str">
        <f ca="1">+IF(K6&gt;0,'（运营）采购订单'!C6,"")</f>
        <v>AN1014</v>
      </c>
      <c r="D6" s="34" t="str">
        <f ca="1">+IF(K6&gt;0,'（运营）采购订单'!D6,"")</f>
        <v>AN1014-White-M-CD-DE-NEW</v>
      </c>
      <c r="E6" s="34">
        <f>+IF(K6&gt;0,'（运营）采购订单'!E6,"")</f>
        <v>0</v>
      </c>
      <c r="F6" s="34">
        <f ca="1">+IF(K6&gt;0,'（运营）采购订单'!J6,0)</f>
        <v>25</v>
      </c>
      <c r="G6" s="34" t="str">
        <f ca="1">+IF(K6&gt;0,'（运营）采购订单'!F6,"")</f>
        <v>破卡纯色</v>
      </c>
      <c r="H6" s="35" t="str">
        <f ca="1">+IF(K6&gt;0,'（运营）采购订单'!G6,"")</f>
        <v>1#</v>
      </c>
      <c r="I6" s="34" t="str">
        <f ca="1">+IF(K6&gt;0,'（运营）采购订单'!H6,"")</f>
        <v>纯白色1#</v>
      </c>
      <c r="J6" s="34" t="str">
        <f>+IF(K6&gt;0,'（运营）采购订单'!I6,"")</f>
        <v>M</v>
      </c>
      <c r="K6" s="34">
        <f>+IF(AND('（工厂填写）送货清单汇总'!$K$193&gt;0,'（工厂填写）送货清单汇总'!$L$193&gt;0,'（工厂填写）送货清单汇总'!$M$193&gt;0),'（工厂填写）送货清单汇总'!M6,IF(AND('（工厂填写）送货清单汇总'!$K$193&gt;0,'（工厂填写）送货清单汇总'!$L$193&gt;0,'（工厂填写）送货清单汇总'!$M$193=0),'（工厂填写）送货清单汇总'!L6,'（工厂填写）送货清单汇总'!K6))</f>
        <v>25</v>
      </c>
      <c r="L6" s="34">
        <f t="shared" si="1"/>
        <v>25</v>
      </c>
      <c r="M6" s="27"/>
      <c r="N6" s="27"/>
      <c r="O6" s="34" t="str">
        <f ca="1">+IF(K6&gt;0,LOOKUP(1,0/FIND(I6,运营生产订单!$A$9:$A$35),运营生产订单!$L$9:$L$35),"")</f>
        <v>红根</v>
      </c>
    </row>
    <row r="7" spans="1:15" ht="22.5" customHeight="1">
      <c r="A7" s="36">
        <f t="shared" si="0"/>
        <v>45278</v>
      </c>
      <c r="B7" s="33" t="str">
        <f ca="1">+IF(K7&gt;0,'（运营）采购订单'!B7,"")</f>
        <v>PO231201AN1014</v>
      </c>
      <c r="C7" s="34" t="str">
        <f ca="1">+IF(K7&gt;0,'（运营）采购订单'!C7,"")</f>
        <v>AN1014</v>
      </c>
      <c r="D7" s="34" t="str">
        <f ca="1">+IF(K7&gt;0,'（运营）采购订单'!D7,"")</f>
        <v>AN1014-White-L-CD-DE-NEW</v>
      </c>
      <c r="E7" s="34">
        <f>+IF(K7&gt;0,'（运营）采购订单'!E7,"")</f>
        <v>0</v>
      </c>
      <c r="F7" s="34">
        <f ca="1">+IF(K7&gt;0,'（运营）采购订单'!J7,0)</f>
        <v>38</v>
      </c>
      <c r="G7" s="34" t="str">
        <f ca="1">+IF(K7&gt;0,'（运营）采购订单'!F7,"")</f>
        <v>破卡纯色</v>
      </c>
      <c r="H7" s="35" t="str">
        <f ca="1">+IF(K7&gt;0,'（运营）采购订单'!G7,"")</f>
        <v>1#</v>
      </c>
      <c r="I7" s="34" t="str">
        <f ca="1">+IF(K7&gt;0,'（运营）采购订单'!H7,"")</f>
        <v>纯白色1#</v>
      </c>
      <c r="J7" s="34" t="str">
        <f>+IF(K7&gt;0,'（运营）采购订单'!I7,"")</f>
        <v>L</v>
      </c>
      <c r="K7" s="34">
        <f>+IF(AND('（工厂填写）送货清单汇总'!$K$193&gt;0,'（工厂填写）送货清单汇总'!$L$193&gt;0,'（工厂填写）送货清单汇总'!$M$193&gt;0),'（工厂填写）送货清单汇总'!M7,IF(AND('（工厂填写）送货清单汇总'!$K$193&gt;0,'（工厂填写）送货清单汇总'!$L$193&gt;0,'（工厂填写）送货清单汇总'!$M$193=0),'（工厂填写）送货清单汇总'!L7,'（工厂填写）送货清单汇总'!K7))</f>
        <v>35</v>
      </c>
      <c r="L7" s="34">
        <f t="shared" si="1"/>
        <v>35</v>
      </c>
      <c r="M7" s="27"/>
      <c r="N7" s="27"/>
      <c r="O7" s="34" t="str">
        <f ca="1">+IF(K7&gt;0,LOOKUP(1,0/FIND(I7,运营生产订单!$A$9:$A$35),运营生产订单!$L$9:$L$35),"")</f>
        <v>红根</v>
      </c>
    </row>
    <row r="8" spans="1:15" ht="22.5" customHeight="1">
      <c r="A8" s="36">
        <f t="shared" si="0"/>
        <v>45278</v>
      </c>
      <c r="B8" s="33" t="str">
        <f ca="1">+IF(K8&gt;0,'（运营）采购订单'!B8,"")</f>
        <v>PO231201AN1014</v>
      </c>
      <c r="C8" s="34" t="str">
        <f ca="1">+IF(K8&gt;0,'（运营）采购订单'!C8,"")</f>
        <v>AN1014</v>
      </c>
      <c r="D8" s="34" t="str">
        <f ca="1">+IF(K8&gt;0,'（运营）采购订单'!D8,"")</f>
        <v>AN1014-White-XL-CD-DE-NEW</v>
      </c>
      <c r="E8" s="34">
        <f>+IF(K8&gt;0,'（运营）采购订单'!E8,"")</f>
        <v>0</v>
      </c>
      <c r="F8" s="34">
        <f ca="1">+IF(K8&gt;0,'（运营）采购订单'!J8,0)</f>
        <v>40</v>
      </c>
      <c r="G8" s="34" t="str">
        <f ca="1">+IF(K8&gt;0,'（运营）采购订单'!F8,"")</f>
        <v>破卡纯色</v>
      </c>
      <c r="H8" s="35" t="str">
        <f ca="1">+IF(K8&gt;0,'（运营）采购订单'!G8,"")</f>
        <v>1#</v>
      </c>
      <c r="I8" s="34" t="str">
        <f ca="1">+IF(K8&gt;0,'（运营）采购订单'!H8,"")</f>
        <v>纯白色1#</v>
      </c>
      <c r="J8" s="34" t="str">
        <f>+IF(K8&gt;0,'（运营）采购订单'!I8,"")</f>
        <v>XL</v>
      </c>
      <c r="K8" s="34">
        <f>+IF(AND('（工厂填写）送货清单汇总'!$K$193&gt;0,'（工厂填写）送货清单汇总'!$L$193&gt;0,'（工厂填写）送货清单汇总'!$M$193&gt;0),'（工厂填写）送货清单汇总'!M8,IF(AND('（工厂填写）送货清单汇总'!$K$193&gt;0,'（工厂填写）送货清单汇总'!$L$193&gt;0,'（工厂填写）送货清单汇总'!$M$193=0),'（工厂填写）送货清单汇总'!L8,'（工厂填写）送货清单汇总'!K8))</f>
        <v>36</v>
      </c>
      <c r="L8" s="34">
        <f t="shared" si="1"/>
        <v>36</v>
      </c>
      <c r="M8" s="27"/>
      <c r="N8" s="27"/>
      <c r="O8" s="34" t="str">
        <f ca="1">+IF(K8&gt;0,LOOKUP(1,0/FIND(I8,运营生产订单!$A$9:$A$35),运营生产订单!$L$9:$L$35),"")</f>
        <v>红根</v>
      </c>
    </row>
    <row r="9" spans="1:15" ht="22.5" customHeight="1">
      <c r="A9" s="36">
        <f t="shared" si="0"/>
        <v>45278</v>
      </c>
      <c r="B9" s="33" t="str">
        <f ca="1">+IF(K9&gt;0,'（运营）采购订单'!B9,"")</f>
        <v>PO231201AN1014</v>
      </c>
      <c r="C9" s="34" t="str">
        <f ca="1">+IF(K9&gt;0,'（运营）采购订单'!C9,"")</f>
        <v>AN1014</v>
      </c>
      <c r="D9" s="34" t="str">
        <f ca="1">+IF(K9&gt;0,'（运营）采购订单'!D9,"")</f>
        <v>AN1014-White-XXL-CD-DE-NEW</v>
      </c>
      <c r="E9" s="34">
        <f>+IF(K9&gt;0,'（运营）采购订单'!E9,"")</f>
        <v>0</v>
      </c>
      <c r="F9" s="34">
        <f ca="1">+IF(K9&gt;0,'（运营）采购订单'!J9,0)</f>
        <v>33</v>
      </c>
      <c r="G9" s="34" t="str">
        <f ca="1">+IF(K9&gt;0,'（运营）采购订单'!F9,"")</f>
        <v>破卡纯色</v>
      </c>
      <c r="H9" s="35" t="str">
        <f ca="1">+IF(K9&gt;0,'（运营）采购订单'!G9,"")</f>
        <v>1#</v>
      </c>
      <c r="I9" s="34" t="str">
        <f ca="1">+IF(K9&gt;0,'（运营）采购订单'!H9,"")</f>
        <v>纯白色1#</v>
      </c>
      <c r="J9" s="34" t="str">
        <f>+IF(K9&gt;0,'（运营）采购订单'!I9,"")</f>
        <v>2XL</v>
      </c>
      <c r="K9" s="34">
        <f>+IF(AND('（工厂填写）送货清单汇总'!$K$193&gt;0,'（工厂填写）送货清单汇总'!$L$193&gt;0,'（工厂填写）送货清单汇总'!$M$193&gt;0),'（工厂填写）送货清单汇总'!M9,IF(AND('（工厂填写）送货清单汇总'!$K$193&gt;0,'（工厂填写）送货清单汇总'!$L$193&gt;0,'（工厂填写）送货清单汇总'!$M$193=0),'（工厂填写）送货清单汇总'!L9,'（工厂填写）送货清单汇总'!K9))</f>
        <v>34</v>
      </c>
      <c r="L9" s="34">
        <f t="shared" si="1"/>
        <v>34</v>
      </c>
      <c r="M9" s="27"/>
      <c r="N9" s="27"/>
      <c r="O9" s="34" t="str">
        <f ca="1">+IF(K9&gt;0,LOOKUP(1,0/FIND(I9,运营生产订单!$A$9:$A$35),运营生产订单!$L$9:$L$35),"")</f>
        <v>红根</v>
      </c>
    </row>
    <row r="10" spans="1:15" ht="22.5" customHeight="1">
      <c r="A10" s="36" t="str">
        <f t="shared" si="0"/>
        <v/>
      </c>
      <c r="B10" s="33" t="str">
        <f>+IF(K10&gt;0,'（运营）采购订单'!B10,"")</f>
        <v/>
      </c>
      <c r="C10" s="34" t="str">
        <f>+IF(K10&gt;0,'（运营）采购订单'!C10,"")</f>
        <v/>
      </c>
      <c r="D10" s="34" t="str">
        <f>+IF(K10&gt;0,'（运营）采购订单'!D10,"")</f>
        <v/>
      </c>
      <c r="E10" s="34" t="str">
        <f>+IF(K10&gt;0,'（运营）采购订单'!E10,"")</f>
        <v/>
      </c>
      <c r="F10" s="34">
        <f>+IF(K10&gt;0,'（运营）采购订单'!J10,0)</f>
        <v>0</v>
      </c>
      <c r="G10" s="34" t="str">
        <f>+IF(K10&gt;0,'（运营）采购订单'!F10,"")</f>
        <v/>
      </c>
      <c r="H10" s="35" t="str">
        <f>+IF(K10&gt;0,'（运营）采购订单'!G10,"")</f>
        <v/>
      </c>
      <c r="I10" s="34" t="str">
        <f>+IF(K10&gt;0,'（运营）采购订单'!H10,"")</f>
        <v/>
      </c>
      <c r="J10" s="34" t="str">
        <f>+IF(K10&gt;0,'（运营）采购订单'!I10,"")</f>
        <v/>
      </c>
      <c r="K10" s="34">
        <f>+IF(AND('（工厂填写）送货清单汇总'!$K$193&gt;0,'（工厂填写）送货清单汇总'!$L$193&gt;0,'（工厂填写）送货清单汇总'!$M$193&gt;0),'（工厂填写）送货清单汇总'!M10,IF(AND('（工厂填写）送货清单汇总'!$K$193&gt;0,'（工厂填写）送货清单汇总'!$L$193&gt;0,'（工厂填写）送货清单汇总'!$M$193=0),'（工厂填写）送货清单汇总'!L10,'（工厂填写）送货清单汇总'!K10))</f>
        <v>0</v>
      </c>
      <c r="L10" s="34">
        <f t="shared" si="1"/>
        <v>0</v>
      </c>
      <c r="M10" s="27"/>
      <c r="N10" s="27"/>
      <c r="O10" s="34" t="str">
        <f>+IF(K10&gt;0,LOOKUP(1,0/FIND(I10,运营生产订单!$A$9:$A$35),运营生产订单!$L$9:$L$35),"")</f>
        <v/>
      </c>
    </row>
    <row r="11" spans="1:15" ht="22.5" customHeight="1">
      <c r="A11" s="36" t="str">
        <f t="shared" si="0"/>
        <v/>
      </c>
      <c r="B11" s="33" t="str">
        <f>+IF(K11&gt;0,'（运营）采购订单'!B11,"")</f>
        <v/>
      </c>
      <c r="C11" s="34" t="str">
        <f>+IF(K11&gt;0,'（运营）采购订单'!C11,"")</f>
        <v/>
      </c>
      <c r="D11" s="34" t="str">
        <f>+IF(K11&gt;0,'（运营）采购订单'!D11,"")</f>
        <v/>
      </c>
      <c r="E11" s="34" t="str">
        <f>+IF(K11&gt;0,'（运营）采购订单'!E11,"")</f>
        <v/>
      </c>
      <c r="F11" s="34">
        <f>+IF(K11&gt;0,'（运营）采购订单'!J11,0)</f>
        <v>0</v>
      </c>
      <c r="G11" s="34" t="str">
        <f>+IF(K11&gt;0,'（运营）采购订单'!F11,"")</f>
        <v/>
      </c>
      <c r="H11" s="35" t="str">
        <f>+IF(K11&gt;0,'（运营）采购订单'!G11,"")</f>
        <v/>
      </c>
      <c r="I11" s="34" t="str">
        <f>+IF(K11&gt;0,'（运营）采购订单'!H11,"")</f>
        <v/>
      </c>
      <c r="J11" s="34" t="str">
        <f>+IF(K11&gt;0,'（运营）采购订单'!I11,"")</f>
        <v/>
      </c>
      <c r="K11" s="34">
        <f>+IF(AND('（工厂填写）送货清单汇总'!$K$193&gt;0,'（工厂填写）送货清单汇总'!$L$193&gt;0,'（工厂填写）送货清单汇总'!$M$193&gt;0),'（工厂填写）送货清单汇总'!M11,IF(AND('（工厂填写）送货清单汇总'!$K$193&gt;0,'（工厂填写）送货清单汇总'!$L$193&gt;0,'（工厂填写）送货清单汇总'!$M$193=0),'（工厂填写）送货清单汇总'!L11,'（工厂填写）送货清单汇总'!K11))</f>
        <v>0</v>
      </c>
      <c r="L11" s="34">
        <f t="shared" si="1"/>
        <v>0</v>
      </c>
      <c r="M11" s="27"/>
      <c r="N11" s="27"/>
      <c r="O11" s="34" t="str">
        <f>+IF(K11&gt;0,LOOKUP(1,0/FIND(I11,运营生产订单!$A$9:$A$35),运营生产订单!$L$9:$L$35),"")</f>
        <v/>
      </c>
    </row>
    <row r="12" spans="1:15" ht="22.5" customHeight="1">
      <c r="A12" s="36">
        <f t="shared" si="0"/>
        <v>45278</v>
      </c>
      <c r="B12" s="33" t="str">
        <f ca="1">+IF(K12&gt;0,'（运营）采购订单'!B12,"")</f>
        <v>PO231201AN1014</v>
      </c>
      <c r="C12" s="34" t="str">
        <f ca="1">+IF(K12&gt;0,'（运营）采购订单'!C12,"")</f>
        <v>AN1014</v>
      </c>
      <c r="D12" s="34" t="str">
        <f ca="1">+IF(K12&gt;0,'（运营）采购订单'!D12,"")</f>
        <v>AN1014-Black-S-CD-DE-NEW</v>
      </c>
      <c r="E12" s="34">
        <f>+IF(K12&gt;0,'（运营）采购订单'!E12,"")</f>
        <v>0</v>
      </c>
      <c r="F12" s="34">
        <f ca="1">+IF(K12&gt;0,'（运营）采购订单'!J12,0)</f>
        <v>8</v>
      </c>
      <c r="G12" s="34" t="str">
        <f ca="1">+IF(K12&gt;0,'（运营）采购订单'!F12,"")</f>
        <v>破卡纯色</v>
      </c>
      <c r="H12" s="35" t="str">
        <f ca="1">+IF(K12&gt;0,'（运营）采购订单'!G12,"")</f>
        <v>48#</v>
      </c>
      <c r="I12" s="34" t="str">
        <f ca="1">+IF(K12&gt;0,'（运营）采购订单'!H12,"")</f>
        <v>纯黑色48#</v>
      </c>
      <c r="J12" s="34" t="str">
        <f>+IF(K12&gt;0,'（运营）采购订单'!I12,"")</f>
        <v>S</v>
      </c>
      <c r="K12" s="34">
        <f>+IF(AND('（工厂填写）送货清单汇总'!$K$193&gt;0,'（工厂填写）送货清单汇总'!$L$193&gt;0,'（工厂填写）送货清单汇总'!$M$193&gt;0),'（工厂填写）送货清单汇总'!M12,IF(AND('（工厂填写）送货清单汇总'!$K$193&gt;0,'（工厂填写）送货清单汇总'!$L$193&gt;0,'（工厂填写）送货清单汇总'!$M$193=0),'（工厂填写）送货清单汇总'!L12,'（工厂填写）送货清单汇总'!K12))</f>
        <v>5</v>
      </c>
      <c r="L12" s="34">
        <f t="shared" si="1"/>
        <v>5</v>
      </c>
      <c r="M12" s="27"/>
      <c r="N12" s="27"/>
      <c r="O12" s="34" t="str">
        <f ca="1">+IF(K12&gt;0,LOOKUP(1,0/FIND(I12,运营生产订单!$A$9:$A$35),运营生产订单!$L$9:$L$35),"")</f>
        <v>红根</v>
      </c>
    </row>
    <row r="13" spans="1:15" ht="22.5" customHeight="1">
      <c r="A13" s="36">
        <f t="shared" si="0"/>
        <v>45278</v>
      </c>
      <c r="B13" s="33" t="str">
        <f ca="1">+IF(K13&gt;0,'（运营）采购订单'!B13,"")</f>
        <v>PO231201AN1014</v>
      </c>
      <c r="C13" s="34" t="str">
        <f ca="1">+IF(K13&gt;0,'（运营）采购订单'!C13,"")</f>
        <v>AN1014</v>
      </c>
      <c r="D13" s="34" t="str">
        <f ca="1">+IF(K13&gt;0,'（运营）采购订单'!D13,"")</f>
        <v>AN1014-Black-M-CD-DE-NEW</v>
      </c>
      <c r="E13" s="34">
        <f>+IF(K13&gt;0,'（运营）采购订单'!E13,"")</f>
        <v>0</v>
      </c>
      <c r="F13" s="34">
        <f ca="1">+IF(K13&gt;0,'（运营）采购订单'!J13,0)</f>
        <v>18</v>
      </c>
      <c r="G13" s="34" t="str">
        <f ca="1">+IF(K13&gt;0,'（运营）采购订单'!F13,"")</f>
        <v>破卡纯色</v>
      </c>
      <c r="H13" s="35" t="str">
        <f ca="1">+IF(K13&gt;0,'（运营）采购订单'!G13,"")</f>
        <v>48#</v>
      </c>
      <c r="I13" s="34" t="str">
        <f ca="1">+IF(K13&gt;0,'（运营）采购订单'!H13,"")</f>
        <v>纯黑色48#</v>
      </c>
      <c r="J13" s="34" t="str">
        <f>+IF(K13&gt;0,'（运营）采购订单'!I13,"")</f>
        <v>M</v>
      </c>
      <c r="K13" s="34">
        <f>+IF(AND('（工厂填写）送货清单汇总'!$K$193&gt;0,'（工厂填写）送货清单汇总'!$L$193&gt;0,'（工厂填写）送货清单汇总'!$M$193&gt;0),'（工厂填写）送货清单汇总'!M13,IF(AND('（工厂填写）送货清单汇总'!$K$193&gt;0,'（工厂填写）送货清单汇总'!$L$193&gt;0,'（工厂填写）送货清单汇总'!$M$193=0),'（工厂填写）送货清单汇总'!L13,'（工厂填写）送货清单汇总'!K13))</f>
        <v>18</v>
      </c>
      <c r="L13" s="34">
        <f t="shared" si="1"/>
        <v>18</v>
      </c>
      <c r="M13" s="27"/>
      <c r="N13" s="27"/>
      <c r="O13" s="34" t="str">
        <f ca="1">+IF(K13&gt;0,LOOKUP(1,0/FIND(I13,运营生产订单!$A$9:$A$35),运营生产订单!$L$9:$L$35),"")</f>
        <v>红根</v>
      </c>
    </row>
    <row r="14" spans="1:15" ht="22.5" customHeight="1">
      <c r="A14" s="36">
        <f t="shared" si="0"/>
        <v>45278</v>
      </c>
      <c r="B14" s="33" t="str">
        <f ca="1">+IF(K14&gt;0,'（运营）采购订单'!B14,"")</f>
        <v>PO231201AN1014</v>
      </c>
      <c r="C14" s="34" t="str">
        <f ca="1">+IF(K14&gt;0,'（运营）采购订单'!C14,"")</f>
        <v>AN1014</v>
      </c>
      <c r="D14" s="34" t="str">
        <f ca="1">+IF(K14&gt;0,'（运营）采购订单'!D14,"")</f>
        <v>AN1014-Black-L-CD-DE-NEW</v>
      </c>
      <c r="E14" s="34">
        <f>+IF(K14&gt;0,'（运营）采购订单'!E14,"")</f>
        <v>0</v>
      </c>
      <c r="F14" s="34">
        <f ca="1">+IF(K14&gt;0,'（运营）采购订单'!J14,0)</f>
        <v>25</v>
      </c>
      <c r="G14" s="34" t="str">
        <f ca="1">+IF(K14&gt;0,'（运营）采购订单'!F14,"")</f>
        <v>破卡纯色</v>
      </c>
      <c r="H14" s="35" t="str">
        <f ca="1">+IF(K14&gt;0,'（运营）采购订单'!G14,"")</f>
        <v>48#</v>
      </c>
      <c r="I14" s="34" t="str">
        <f ca="1">+IF(K14&gt;0,'（运营）采购订单'!H14,"")</f>
        <v>纯黑色48#</v>
      </c>
      <c r="J14" s="34" t="str">
        <f>+IF(K14&gt;0,'（运营）采购订单'!I14,"")</f>
        <v>L</v>
      </c>
      <c r="K14" s="34">
        <f>+IF(AND('（工厂填写）送货清单汇总'!$K$193&gt;0,'（工厂填写）送货清单汇总'!$L$193&gt;0,'（工厂填写）送货清单汇总'!$M$193&gt;0),'（工厂填写）送货清单汇总'!M14,IF(AND('（工厂填写）送货清单汇总'!$K$193&gt;0,'（工厂填写）送货清单汇总'!$L$193&gt;0,'（工厂填写）送货清单汇总'!$M$193=0),'（工厂填写）送货清单汇总'!L14,'（工厂填写）送货清单汇总'!K14))</f>
        <v>26</v>
      </c>
      <c r="L14" s="34">
        <f t="shared" si="1"/>
        <v>26</v>
      </c>
      <c r="M14" s="27"/>
      <c r="N14" s="27"/>
      <c r="O14" s="34" t="str">
        <f ca="1">+IF(K14&gt;0,LOOKUP(1,0/FIND(I14,运营生产订单!$A$9:$A$35),运营生产订单!$L$9:$L$35),"")</f>
        <v>红根</v>
      </c>
    </row>
    <row r="15" spans="1:15" ht="22.5" customHeight="1">
      <c r="A15" s="36">
        <f t="shared" si="0"/>
        <v>45278</v>
      </c>
      <c r="B15" s="33" t="str">
        <f ca="1">+IF(K15&gt;0,'（运营）采购订单'!B15,"")</f>
        <v>PO231201AN1014</v>
      </c>
      <c r="C15" s="34" t="str">
        <f ca="1">+IF(K15&gt;0,'（运营）采购订单'!C15,"")</f>
        <v>AN1014</v>
      </c>
      <c r="D15" s="34" t="str">
        <f ca="1">+IF(K15&gt;0,'（运营）采购订单'!D15,"")</f>
        <v>AN1014-Black-XL-CD-DE-NEW</v>
      </c>
      <c r="E15" s="34">
        <f>+IF(K15&gt;0,'（运营）采购订单'!E15,"")</f>
        <v>0</v>
      </c>
      <c r="F15" s="34">
        <f ca="1">+IF(K15&gt;0,'（运营）采购订单'!J15,0)</f>
        <v>25</v>
      </c>
      <c r="G15" s="34" t="str">
        <f ca="1">+IF(K15&gt;0,'（运营）采购订单'!F15,"")</f>
        <v>破卡纯色</v>
      </c>
      <c r="H15" s="35" t="str">
        <f ca="1">+IF(K15&gt;0,'（运营）采购订单'!G15,"")</f>
        <v>48#</v>
      </c>
      <c r="I15" s="34" t="str">
        <f ca="1">+IF(K15&gt;0,'（运营）采购订单'!H15,"")</f>
        <v>纯黑色48#</v>
      </c>
      <c r="J15" s="34" t="str">
        <f>+IF(K15&gt;0,'（运营）采购订单'!I15,"")</f>
        <v>XL</v>
      </c>
      <c r="K15" s="34">
        <f>+IF(AND('（工厂填写）送货清单汇总'!$K$193&gt;0,'（工厂填写）送货清单汇总'!$L$193&gt;0,'（工厂填写）送货清单汇总'!$M$193&gt;0),'（工厂填写）送货清单汇总'!M15,IF(AND('（工厂填写）送货清单汇总'!$K$193&gt;0,'（工厂填写）送货清单汇总'!$L$193&gt;0,'（工厂填写）送货清单汇总'!$M$193=0),'（工厂填写）送货清单汇总'!L15,'（工厂填写）送货清单汇总'!K15))</f>
        <v>26</v>
      </c>
      <c r="L15" s="34">
        <f t="shared" si="1"/>
        <v>26</v>
      </c>
      <c r="M15" s="27"/>
      <c r="N15" s="27"/>
      <c r="O15" s="34" t="str">
        <f ca="1">+IF(K15&gt;0,LOOKUP(1,0/FIND(I15,运营生产订单!$A$9:$A$35),运营生产订单!$L$9:$L$35),"")</f>
        <v>红根</v>
      </c>
    </row>
    <row r="16" spans="1:15" ht="22.5" customHeight="1">
      <c r="A16" s="36">
        <f t="shared" si="0"/>
        <v>45278</v>
      </c>
      <c r="B16" s="33" t="str">
        <f ca="1">+IF(K16&gt;0,'（运营）采购订单'!B16,"")</f>
        <v>PO231201AN1014</v>
      </c>
      <c r="C16" s="34" t="str">
        <f ca="1">+IF(K16&gt;0,'（运营）采购订单'!C16,"")</f>
        <v>AN1014</v>
      </c>
      <c r="D16" s="34" t="str">
        <f ca="1">+IF(K16&gt;0,'（运营）采购订单'!D16,"")</f>
        <v>AN1014-Black-XXL-CD-DE-NEW</v>
      </c>
      <c r="E16" s="34">
        <f>+IF(K16&gt;0,'（运营）采购订单'!E16,"")</f>
        <v>0</v>
      </c>
      <c r="F16" s="34">
        <f ca="1">+IF(K16&gt;0,'（运营）采购订单'!J16,0)</f>
        <v>20</v>
      </c>
      <c r="G16" s="34" t="str">
        <f ca="1">+IF(K16&gt;0,'（运营）采购订单'!F16,"")</f>
        <v>破卡纯色</v>
      </c>
      <c r="H16" s="35" t="str">
        <f ca="1">+IF(K16&gt;0,'（运营）采购订单'!G16,"")</f>
        <v>48#</v>
      </c>
      <c r="I16" s="34" t="str">
        <f ca="1">+IF(K16&gt;0,'（运营）采购订单'!H16,"")</f>
        <v>纯黑色48#</v>
      </c>
      <c r="J16" s="34" t="str">
        <f>+IF(K16&gt;0,'（运营）采购订单'!I16,"")</f>
        <v>2XL</v>
      </c>
      <c r="K16" s="34">
        <f>+IF(AND('（工厂填写）送货清单汇总'!$K$193&gt;0,'（工厂填写）送货清单汇总'!$L$193&gt;0,'（工厂填写）送货清单汇总'!$M$193&gt;0),'（工厂填写）送货清单汇总'!M16,IF(AND('（工厂填写）送货清单汇总'!$K$193&gt;0,'（工厂填写）送货清单汇总'!$L$193&gt;0,'（工厂填写）送货清单汇总'!$M$193=0),'（工厂填写）送货清单汇总'!L16,'（工厂填写）送货清单汇总'!K16))</f>
        <v>20</v>
      </c>
      <c r="L16" s="34">
        <f t="shared" si="1"/>
        <v>20</v>
      </c>
      <c r="M16" s="27"/>
      <c r="N16" s="27"/>
      <c r="O16" s="34" t="str">
        <f ca="1">+IF(K16&gt;0,LOOKUP(1,0/FIND(I16,运营生产订单!$A$9:$A$35),运营生产订单!$L$9:$L$35),"")</f>
        <v>红根</v>
      </c>
    </row>
    <row r="17" spans="1:15" ht="22.5" customHeight="1">
      <c r="A17" s="36" t="str">
        <f t="shared" ref="A17:A54" si="2">+IF(K17&gt;0,$N$2,"")</f>
        <v/>
      </c>
      <c r="B17" s="33" t="str">
        <f>+IF(K17&gt;0,'（运营）采购订单'!B17,"")</f>
        <v/>
      </c>
      <c r="C17" s="34" t="str">
        <f>+IF(K17&gt;0,'（运营）采购订单'!C17,"")</f>
        <v/>
      </c>
      <c r="D17" s="34" t="str">
        <f>+IF(K17&gt;0,'（运营）采购订单'!D17,"")</f>
        <v/>
      </c>
      <c r="E17" s="34" t="str">
        <f>+IF(K17&gt;0,'（运营）采购订单'!E17,"")</f>
        <v/>
      </c>
      <c r="F17" s="34">
        <f>+IF(K17&gt;0,'（运营）采购订单'!J17,0)</f>
        <v>0</v>
      </c>
      <c r="G17" s="34" t="str">
        <f>+IF(K17&gt;0,'（运营）采购订单'!F17,"")</f>
        <v/>
      </c>
      <c r="H17" s="35" t="str">
        <f>+IF(K17&gt;0,'（运营）采购订单'!G17,"")</f>
        <v/>
      </c>
      <c r="I17" s="34" t="str">
        <f>+IF(K17&gt;0,'（运营）采购订单'!H17,"")</f>
        <v/>
      </c>
      <c r="J17" s="34" t="str">
        <f>+IF(K17&gt;0,'（运营）采购订单'!I17,"")</f>
        <v/>
      </c>
      <c r="K17" s="34">
        <f>+IF(AND('（工厂填写）送货清单汇总'!$K$193&gt;0,'（工厂填写）送货清单汇总'!$L$193&gt;0,'（工厂填写）送货清单汇总'!$M$193&gt;0),'（工厂填写）送货清单汇总'!M17,IF(AND('（工厂填写）送货清单汇总'!$K$193&gt;0,'（工厂填写）送货清单汇总'!$L$193&gt;0,'（工厂填写）送货清单汇总'!$M$193=0),'（工厂填写）送货清单汇总'!L17,'（工厂填写）送货清单汇总'!K17))</f>
        <v>0</v>
      </c>
      <c r="L17" s="34">
        <f t="shared" ref="L17:L48" si="3">+K17+M17+N17</f>
        <v>0</v>
      </c>
      <c r="M17" s="27"/>
      <c r="N17" s="27"/>
      <c r="O17" s="34" t="str">
        <f>+IF(K17&gt;0,LOOKUP(1,0/FIND(I17,运营生产订单!$A$9:$A$35),运营生产订单!$L$9:$L$35),"")</f>
        <v/>
      </c>
    </row>
    <row r="18" spans="1:15" ht="22.5" customHeight="1">
      <c r="A18" s="36" t="str">
        <f t="shared" si="2"/>
        <v/>
      </c>
      <c r="B18" s="33" t="str">
        <f>+IF(K18&gt;0,'（运营）采购订单'!B18,"")</f>
        <v/>
      </c>
      <c r="C18" s="34" t="str">
        <f>+IF(K18&gt;0,'（运营）采购订单'!C18,"")</f>
        <v/>
      </c>
      <c r="D18" s="34" t="str">
        <f>+IF(K18&gt;0,'（运营）采购订单'!D18,"")</f>
        <v/>
      </c>
      <c r="E18" s="34" t="str">
        <f>+IF(K18&gt;0,'（运营）采购订单'!E18,"")</f>
        <v/>
      </c>
      <c r="F18" s="34">
        <f>+IF(K18&gt;0,'（运营）采购订单'!J18,0)</f>
        <v>0</v>
      </c>
      <c r="G18" s="34" t="str">
        <f>+IF(K18&gt;0,'（运营）采购订单'!F18,"")</f>
        <v/>
      </c>
      <c r="H18" s="35" t="str">
        <f>+IF(K18&gt;0,'（运营）采购订单'!G18,"")</f>
        <v/>
      </c>
      <c r="I18" s="34" t="str">
        <f>+IF(K18&gt;0,'（运营）采购订单'!H18,"")</f>
        <v/>
      </c>
      <c r="J18" s="34" t="str">
        <f>+IF(K18&gt;0,'（运营）采购订单'!I18,"")</f>
        <v/>
      </c>
      <c r="K18" s="34">
        <f>+IF(AND('（工厂填写）送货清单汇总'!$K$193&gt;0,'（工厂填写）送货清单汇总'!$L$193&gt;0,'（工厂填写）送货清单汇总'!$M$193&gt;0),'（工厂填写）送货清单汇总'!M18,IF(AND('（工厂填写）送货清单汇总'!$K$193&gt;0,'（工厂填写）送货清单汇总'!$L$193&gt;0,'（工厂填写）送货清单汇总'!$M$193=0),'（工厂填写）送货清单汇总'!L18,'（工厂填写）送货清单汇总'!K18))</f>
        <v>0</v>
      </c>
      <c r="L18" s="34">
        <f t="shared" si="3"/>
        <v>0</v>
      </c>
      <c r="M18" s="27"/>
      <c r="N18" s="27"/>
      <c r="O18" s="34" t="str">
        <f>+IF(K18&gt;0,LOOKUP(1,0/FIND(I18,运营生产订单!$A$9:$A$35),运营生产订单!$L$9:$L$35),"")</f>
        <v/>
      </c>
    </row>
    <row r="19" spans="1:15" ht="22.5" customHeight="1">
      <c r="A19" s="36">
        <f t="shared" si="2"/>
        <v>45278</v>
      </c>
      <c r="B19" s="33" t="str">
        <f ca="1">+IF(K19&gt;0,'（运营）采购订单'!B19,"")</f>
        <v>PO231201AN1014</v>
      </c>
      <c r="C19" s="34" t="str">
        <f ca="1">+IF(K19&gt;0,'（运营）采购订单'!C19,"")</f>
        <v>AN1014</v>
      </c>
      <c r="D19" s="34" t="str">
        <f ca="1">+IF(K19&gt;0,'（运营）采购订单'!D19,"")</f>
        <v>AN1014-Pink-S-CD-DE-NEW</v>
      </c>
      <c r="E19" s="34">
        <f>+IF(K19&gt;0,'（运营）采购订单'!E19,"")</f>
        <v>0</v>
      </c>
      <c r="F19" s="34">
        <f ca="1">+IF(K19&gt;0,'（运营）采购订单'!J19,0)</f>
        <v>5</v>
      </c>
      <c r="G19" s="34" t="str">
        <f ca="1">+IF(K19&gt;0,'（运营）采购订单'!F19,"")</f>
        <v>破卡纯色</v>
      </c>
      <c r="H19" s="35" t="str">
        <f ca="1">+IF(K19&gt;0,'（运营）采购订单'!G19,"")</f>
        <v>165#</v>
      </c>
      <c r="I19" s="34" t="str">
        <f ca="1">+IF(K19&gt;0,'（运营）采购订单'!H19,"")</f>
        <v>粉色2#</v>
      </c>
      <c r="J19" s="34" t="str">
        <f>+IF(K19&gt;0,'（运营）采购订单'!I19,"")</f>
        <v>S</v>
      </c>
      <c r="K19" s="34">
        <f>+IF(AND('（工厂填写）送货清单汇总'!$K$193&gt;0,'（工厂填写）送货清单汇总'!$L$193&gt;0,'（工厂填写）送货清单汇总'!$M$193&gt;0),'（工厂填写）送货清单汇总'!M19,IF(AND('（工厂填写）送货清单汇总'!$K$193&gt;0,'（工厂填写）送货清单汇总'!$L$193&gt;0,'（工厂填写）送货清单汇总'!$M$193=0),'（工厂填写）送货清单汇总'!L19,'（工厂填写）送货清单汇总'!K19))</f>
        <v>5</v>
      </c>
      <c r="L19" s="34">
        <f t="shared" si="3"/>
        <v>5</v>
      </c>
      <c r="M19" s="27"/>
      <c r="N19" s="27"/>
      <c r="O19" s="34" t="str">
        <f ca="1">+IF(K19&gt;0,LOOKUP(1,0/FIND(I19,运营生产订单!$A$9:$A$35),运营生产订单!$L$9:$L$35),"")</f>
        <v>红根</v>
      </c>
    </row>
    <row r="20" spans="1:15" ht="22.5" customHeight="1">
      <c r="A20" s="36">
        <f t="shared" si="2"/>
        <v>45278</v>
      </c>
      <c r="B20" s="33" t="str">
        <f ca="1">+IF(K20&gt;0,'（运营）采购订单'!B20,"")</f>
        <v>PO231201AN1014</v>
      </c>
      <c r="C20" s="34" t="str">
        <f ca="1">+IF(K20&gt;0,'（运营）采购订单'!C20,"")</f>
        <v>AN1014</v>
      </c>
      <c r="D20" s="34" t="str">
        <f ca="1">+IF(K20&gt;0,'（运营）采购订单'!D20,"")</f>
        <v>AN1014-Pink-M-CD-DE-NEW</v>
      </c>
      <c r="E20" s="34">
        <f>+IF(K20&gt;0,'（运营）采购订单'!E20,"")</f>
        <v>0</v>
      </c>
      <c r="F20" s="34">
        <f ca="1">+IF(K20&gt;0,'（运营）采购订单'!J20,0)</f>
        <v>15</v>
      </c>
      <c r="G20" s="34" t="str">
        <f ca="1">+IF(K20&gt;0,'（运营）采购订单'!F20,"")</f>
        <v>破卡纯色</v>
      </c>
      <c r="H20" s="35" t="str">
        <f ca="1">+IF(K20&gt;0,'（运营）采购订单'!G20,"")</f>
        <v>165#</v>
      </c>
      <c r="I20" s="34" t="str">
        <f ca="1">+IF(K20&gt;0,'（运营）采购订单'!H20,"")</f>
        <v>粉色2#</v>
      </c>
      <c r="J20" s="34" t="str">
        <f>+IF(K20&gt;0,'（运营）采购订单'!I20,"")</f>
        <v>M</v>
      </c>
      <c r="K20" s="34">
        <f>+IF(AND('（工厂填写）送货清单汇总'!$K$193&gt;0,'（工厂填写）送货清单汇总'!$L$193&gt;0,'（工厂填写）送货清单汇总'!$M$193&gt;0),'（工厂填写）送货清单汇总'!M20,IF(AND('（工厂填写）送货清单汇总'!$K$193&gt;0,'（工厂填写）送货清单汇总'!$L$193&gt;0,'（工厂填写）送货清单汇总'!$M$193=0),'（工厂填写）送货清单汇总'!L20,'（工厂填写）送货清单汇总'!K20))</f>
        <v>16</v>
      </c>
      <c r="L20" s="34">
        <f t="shared" si="3"/>
        <v>16</v>
      </c>
      <c r="M20" s="27"/>
      <c r="N20" s="27"/>
      <c r="O20" s="34" t="str">
        <f ca="1">+IF(K20&gt;0,LOOKUP(1,0/FIND(I20,运营生产订单!$A$9:$A$35),运营生产订单!$L$9:$L$35),"")</f>
        <v>红根</v>
      </c>
    </row>
    <row r="21" spans="1:15" ht="22.5" customHeight="1">
      <c r="A21" s="36">
        <f t="shared" si="2"/>
        <v>45278</v>
      </c>
      <c r="B21" s="33" t="str">
        <f ca="1">+IF(K21&gt;0,'（运营）采购订单'!B21,"")</f>
        <v>PO231201AN1014</v>
      </c>
      <c r="C21" s="34" t="str">
        <f ca="1">+IF(K21&gt;0,'（运营）采购订单'!C21,"")</f>
        <v>AN1014</v>
      </c>
      <c r="D21" s="34" t="str">
        <f ca="1">+IF(K21&gt;0,'（运营）采购订单'!D21,"")</f>
        <v>AN1014-Pink-L-CD-DE-NEW</v>
      </c>
      <c r="E21" s="34">
        <f>+IF(K21&gt;0,'（运营）采购订单'!E21,"")</f>
        <v>0</v>
      </c>
      <c r="F21" s="34">
        <f ca="1">+IF(K21&gt;0,'（运营）采购订单'!J21,0)</f>
        <v>20</v>
      </c>
      <c r="G21" s="34" t="str">
        <f ca="1">+IF(K21&gt;0,'（运营）采购订单'!F21,"")</f>
        <v>破卡纯色</v>
      </c>
      <c r="H21" s="35" t="str">
        <f ca="1">+IF(K21&gt;0,'（运营）采购订单'!G21,"")</f>
        <v>165#</v>
      </c>
      <c r="I21" s="34" t="str">
        <f ca="1">+IF(K21&gt;0,'（运营）采购订单'!H21,"")</f>
        <v>粉色2#</v>
      </c>
      <c r="J21" s="34" t="str">
        <f>+IF(K21&gt;0,'（运营）采购订单'!I21,"")</f>
        <v>L</v>
      </c>
      <c r="K21" s="34">
        <f>+IF(AND('（工厂填写）送货清单汇总'!$K$193&gt;0,'（工厂填写）送货清单汇总'!$L$193&gt;0,'（工厂填写）送货清单汇总'!$M$193&gt;0),'（工厂填写）送货清单汇总'!M21,IF(AND('（工厂填写）送货清单汇总'!$K$193&gt;0,'（工厂填写）送货清单汇总'!$L$193&gt;0,'（工厂填写）送货清单汇总'!$M$193=0),'（工厂填写）送货清单汇总'!L21,'（工厂填写）送货清单汇总'!K21))</f>
        <v>21</v>
      </c>
      <c r="L21" s="34">
        <f t="shared" si="3"/>
        <v>21</v>
      </c>
      <c r="M21" s="27"/>
      <c r="N21" s="27"/>
      <c r="O21" s="34" t="str">
        <f ca="1">+IF(K21&gt;0,LOOKUP(1,0/FIND(I21,运营生产订单!$A$9:$A$35),运营生产订单!$L$9:$L$35),"")</f>
        <v>红根</v>
      </c>
    </row>
    <row r="22" spans="1:15" ht="22.5" customHeight="1">
      <c r="A22" s="36">
        <f t="shared" si="2"/>
        <v>45278</v>
      </c>
      <c r="B22" s="33" t="str">
        <f ca="1">+IF(K22&gt;0,'（运营）采购订单'!B22,"")</f>
        <v>PO231201AN1014</v>
      </c>
      <c r="C22" s="34" t="str">
        <f ca="1">+IF(K22&gt;0,'（运营）采购订单'!C22,"")</f>
        <v>AN1014</v>
      </c>
      <c r="D22" s="34" t="str">
        <f ca="1">+IF(K22&gt;0,'（运营）采购订单'!D22,"")</f>
        <v>AN1014-Pink-XL-CD-DE-NEW</v>
      </c>
      <c r="E22" s="34">
        <f>+IF(K22&gt;0,'（运营）采购订单'!E22,"")</f>
        <v>0</v>
      </c>
      <c r="F22" s="34">
        <f ca="1">+IF(K22&gt;0,'（运营）采购订单'!J22,0)</f>
        <v>23</v>
      </c>
      <c r="G22" s="34" t="str">
        <f ca="1">+IF(K22&gt;0,'（运营）采购订单'!F22,"")</f>
        <v>破卡纯色</v>
      </c>
      <c r="H22" s="35" t="str">
        <f ca="1">+IF(K22&gt;0,'（运营）采购订单'!G22,"")</f>
        <v>165#</v>
      </c>
      <c r="I22" s="34" t="str">
        <f ca="1">+IF(K22&gt;0,'（运营）采购订单'!H22,"")</f>
        <v>粉色2#</v>
      </c>
      <c r="J22" s="34" t="str">
        <f>+IF(K22&gt;0,'（运营）采购订单'!I22,"")</f>
        <v>XL</v>
      </c>
      <c r="K22" s="34">
        <f>+IF(AND('（工厂填写）送货清单汇总'!$K$193&gt;0,'（工厂填写）送货清单汇总'!$L$193&gt;0,'（工厂填写）送货清单汇总'!$M$193&gt;0),'（工厂填写）送货清单汇总'!M22,IF(AND('（工厂填写）送货清单汇总'!$K$193&gt;0,'（工厂填写）送货清单汇总'!$L$193&gt;0,'（工厂填写）送货清单汇总'!$M$193=0),'（工厂填写）送货清单汇总'!L22,'（工厂填写）送货清单汇总'!K22))</f>
        <v>24</v>
      </c>
      <c r="L22" s="34">
        <f t="shared" si="3"/>
        <v>24</v>
      </c>
      <c r="M22" s="27"/>
      <c r="N22" s="27"/>
      <c r="O22" s="34" t="str">
        <f ca="1">+IF(K22&gt;0,LOOKUP(1,0/FIND(I22,运营生产订单!$A$9:$A$35),运营生产订单!$L$9:$L$35),"")</f>
        <v>红根</v>
      </c>
    </row>
    <row r="23" spans="1:15" ht="22.5" customHeight="1">
      <c r="A23" s="36">
        <f t="shared" si="2"/>
        <v>45278</v>
      </c>
      <c r="B23" s="33" t="str">
        <f ca="1">+IF(K23&gt;0,'（运营）采购订单'!B23,"")</f>
        <v>PO231201AN1014</v>
      </c>
      <c r="C23" s="34" t="str">
        <f ca="1">+IF(K23&gt;0,'（运营）采购订单'!C23,"")</f>
        <v>AN1014</v>
      </c>
      <c r="D23" s="34" t="str">
        <f ca="1">+IF(K23&gt;0,'（运营）采购订单'!D23,"")</f>
        <v>AN1014-Pink-XXL-CD-DE-NEW</v>
      </c>
      <c r="E23" s="34">
        <f>+IF(K23&gt;0,'（运营）采购订单'!E23,"")</f>
        <v>0</v>
      </c>
      <c r="F23" s="34">
        <f ca="1">+IF(K23&gt;0,'（运营）采购订单'!J23,0)</f>
        <v>18</v>
      </c>
      <c r="G23" s="34" t="str">
        <f ca="1">+IF(K23&gt;0,'（运营）采购订单'!F23,"")</f>
        <v>破卡纯色</v>
      </c>
      <c r="H23" s="35" t="str">
        <f ca="1">+IF(K23&gt;0,'（运营）采购订单'!G23,"")</f>
        <v>165#</v>
      </c>
      <c r="I23" s="34" t="str">
        <f ca="1">+IF(K23&gt;0,'（运营）采购订单'!H23,"")</f>
        <v>粉色2#</v>
      </c>
      <c r="J23" s="34" t="str">
        <f>+IF(K23&gt;0,'（运营）采购订单'!I23,"")</f>
        <v>2XL</v>
      </c>
      <c r="K23" s="34">
        <f>+IF(AND('（工厂填写）送货清单汇总'!$K$193&gt;0,'（工厂填写）送货清单汇总'!$L$193&gt;0,'（工厂填写）送货清单汇总'!$M$193&gt;0),'（工厂填写）送货清单汇总'!M23,IF(AND('（工厂填写）送货清单汇总'!$K$193&gt;0,'（工厂填写）送货清单汇总'!$L$193&gt;0,'（工厂填写）送货清单汇总'!$M$193=0),'（工厂填写）送货清单汇总'!L23,'（工厂填写）送货清单汇总'!K23))</f>
        <v>20</v>
      </c>
      <c r="L23" s="34">
        <f t="shared" si="3"/>
        <v>20</v>
      </c>
      <c r="M23" s="27"/>
      <c r="N23" s="27"/>
      <c r="O23" s="34" t="str">
        <f ca="1">+IF(K23&gt;0,LOOKUP(1,0/FIND(I23,运营生产订单!$A$9:$A$35),运营生产订单!$L$9:$L$35),"")</f>
        <v>红根</v>
      </c>
    </row>
    <row r="24" spans="1:15" ht="22.5" customHeight="1">
      <c r="A24" s="36" t="str">
        <f t="shared" si="2"/>
        <v/>
      </c>
      <c r="B24" s="33" t="str">
        <f>+IF(K24&gt;0,'（运营）采购订单'!B24,"")</f>
        <v/>
      </c>
      <c r="C24" s="34" t="str">
        <f>+IF(K24&gt;0,'（运营）采购订单'!C24,"")</f>
        <v/>
      </c>
      <c r="D24" s="34" t="str">
        <f>+IF(K24&gt;0,'（运营）采购订单'!D24,"")</f>
        <v/>
      </c>
      <c r="E24" s="34" t="str">
        <f>+IF(K24&gt;0,'（运营）采购订单'!E24,"")</f>
        <v/>
      </c>
      <c r="F24" s="34">
        <f>+IF(K24&gt;0,'（运营）采购订单'!J24,0)</f>
        <v>0</v>
      </c>
      <c r="G24" s="34" t="str">
        <f>+IF(K24&gt;0,'（运营）采购订单'!F24,"")</f>
        <v/>
      </c>
      <c r="H24" s="35" t="str">
        <f>+IF(K24&gt;0,'（运营）采购订单'!G24,"")</f>
        <v/>
      </c>
      <c r="I24" s="34" t="str">
        <f>+IF(K24&gt;0,'（运营）采购订单'!H24,"")</f>
        <v/>
      </c>
      <c r="J24" s="34" t="str">
        <f>+IF(K24&gt;0,'（运营）采购订单'!I24,"")</f>
        <v/>
      </c>
      <c r="K24" s="34">
        <f>+IF(AND('（工厂填写）送货清单汇总'!$K$193&gt;0,'（工厂填写）送货清单汇总'!$L$193&gt;0,'（工厂填写）送货清单汇总'!$M$193&gt;0),'（工厂填写）送货清单汇总'!M24,IF(AND('（工厂填写）送货清单汇总'!$K$193&gt;0,'（工厂填写）送货清单汇总'!$L$193&gt;0,'（工厂填写）送货清单汇总'!$M$193=0),'（工厂填写）送货清单汇总'!L24,'（工厂填写）送货清单汇总'!K24))</f>
        <v>0</v>
      </c>
      <c r="L24" s="34">
        <f t="shared" si="3"/>
        <v>0</v>
      </c>
      <c r="M24" s="27"/>
      <c r="N24" s="27"/>
      <c r="O24" s="34" t="str">
        <f>+IF(K24&gt;0,LOOKUP(1,0/FIND(I24,运营生产订单!$A$9:$A$35),运营生产订单!$L$9:$L$35),"")</f>
        <v/>
      </c>
    </row>
    <row r="25" spans="1:15" ht="22.5" customHeight="1">
      <c r="A25" s="36" t="str">
        <f t="shared" si="2"/>
        <v/>
      </c>
      <c r="B25" s="33" t="str">
        <f>+IF(K25&gt;0,'（运营）采购订单'!B25,"")</f>
        <v/>
      </c>
      <c r="C25" s="34" t="str">
        <f>+IF(K25&gt;0,'（运营）采购订单'!C25,"")</f>
        <v/>
      </c>
      <c r="D25" s="34" t="str">
        <f>+IF(K25&gt;0,'（运营）采购订单'!D25,"")</f>
        <v/>
      </c>
      <c r="E25" s="34" t="str">
        <f>+IF(K25&gt;0,'（运营）采购订单'!E25,"")</f>
        <v/>
      </c>
      <c r="F25" s="34">
        <f>+IF(K25&gt;0,'（运营）采购订单'!J25,0)</f>
        <v>0</v>
      </c>
      <c r="G25" s="34" t="str">
        <f>+IF(K25&gt;0,'（运营）采购订单'!F25,"")</f>
        <v/>
      </c>
      <c r="H25" s="35" t="str">
        <f>+IF(K25&gt;0,'（运营）采购订单'!G25,"")</f>
        <v/>
      </c>
      <c r="I25" s="34" t="str">
        <f>+IF(K25&gt;0,'（运营）采购订单'!H25,"")</f>
        <v/>
      </c>
      <c r="J25" s="34" t="str">
        <f>+IF(K25&gt;0,'（运营）采购订单'!I25,"")</f>
        <v/>
      </c>
      <c r="K25" s="34">
        <f>+IF(AND('（工厂填写）送货清单汇总'!$K$193&gt;0,'（工厂填写）送货清单汇总'!$L$193&gt;0,'（工厂填写）送货清单汇总'!$M$193&gt;0),'（工厂填写）送货清单汇总'!M25,IF(AND('（工厂填写）送货清单汇总'!$K$193&gt;0,'（工厂填写）送货清单汇总'!$L$193&gt;0,'（工厂填写）送货清单汇总'!$M$193=0),'（工厂填写）送货清单汇总'!L25,'（工厂填写）送货清单汇总'!K25))</f>
        <v>0</v>
      </c>
      <c r="L25" s="34">
        <f t="shared" si="3"/>
        <v>0</v>
      </c>
      <c r="M25" s="27"/>
      <c r="N25" s="27"/>
      <c r="O25" s="34" t="str">
        <f>+IF(K25&gt;0,LOOKUP(1,0/FIND(I25,运营生产订单!$A$9:$A$35),运营生产订单!$L$9:$L$35),"")</f>
        <v/>
      </c>
    </row>
    <row r="26" spans="1:15" ht="22.5" customHeight="1">
      <c r="A26" s="36">
        <f t="shared" si="2"/>
        <v>45278</v>
      </c>
      <c r="B26" s="33" t="str">
        <f ca="1">+IF(K26&gt;0,'（运营）采购订单'!B26,"")</f>
        <v>PO231201AN1014</v>
      </c>
      <c r="C26" s="34" t="str">
        <f ca="1">+IF(K26&gt;0,'（运营）采购订单'!C26,"")</f>
        <v>AN1014</v>
      </c>
      <c r="D26" s="34" t="str">
        <f ca="1">+IF(K26&gt;0,'（运营）采购订单'!D26,"")</f>
        <v>AN1014-F Floral red-S-CD-DE-NEW</v>
      </c>
      <c r="E26" s="34">
        <f>+IF(K26&gt;0,'（运营）采购订单'!E26,"")</f>
        <v>0</v>
      </c>
      <c r="F26" s="34">
        <f ca="1">+IF(K26&gt;0,'（运营）采购订单'!J26,0)</f>
        <v>5</v>
      </c>
      <c r="G26" s="34" t="str">
        <f ca="1">+IF(K26&gt;0,'（运营）采购订单'!F26,"")</f>
        <v>破卡印花</v>
      </c>
      <c r="H26" s="35" t="str">
        <f ca="1">+IF(K26&gt;0,'（运营）采购订单'!G26,"")</f>
        <v>PH0008#</v>
      </c>
      <c r="I26" s="34" t="str">
        <f ca="1">+IF(K26&gt;0,'（运营）采购订单'!H26,"")</f>
        <v>橙红点PH0008#</v>
      </c>
      <c r="J26" s="34" t="str">
        <f>+IF(K26&gt;0,'（运营）采购订单'!I26,"")</f>
        <v>S</v>
      </c>
      <c r="K26" s="34">
        <f>+IF(AND('（工厂填写）送货清单汇总'!$K$193&gt;0,'（工厂填写）送货清单汇总'!$L$193&gt;0,'（工厂填写）送货清单汇总'!$M$193&gt;0),'（工厂填写）送货清单汇总'!M26,IF(AND('（工厂填写）送货清单汇总'!$K$193&gt;0,'（工厂填写）送货清单汇总'!$L$193&gt;0,'（工厂填写）送货清单汇总'!$M$193=0),'（工厂填写）送货清单汇总'!L26,'（工厂填写）送货清单汇总'!K26))</f>
        <v>5</v>
      </c>
      <c r="L26" s="34">
        <f t="shared" si="3"/>
        <v>5</v>
      </c>
      <c r="M26" s="27"/>
      <c r="N26" s="27"/>
      <c r="O26" s="34" t="str">
        <f ca="1">+IF(K26&gt;0,LOOKUP(1,0/FIND(I26,运营生产订单!$A$9:$A$35),运营生产订单!$L$9:$L$35),"")</f>
        <v>红根</v>
      </c>
    </row>
    <row r="27" spans="1:15" ht="22.5" customHeight="1">
      <c r="A27" s="36">
        <f t="shared" si="2"/>
        <v>45278</v>
      </c>
      <c r="B27" s="33" t="str">
        <f ca="1">+IF(K27&gt;0,'（运营）采购订单'!B27,"")</f>
        <v>PO231201AN1014</v>
      </c>
      <c r="C27" s="34" t="str">
        <f ca="1">+IF(K27&gt;0,'（运营）采购订单'!C27,"")</f>
        <v>AN1014</v>
      </c>
      <c r="D27" s="34" t="str">
        <f ca="1">+IF(K27&gt;0,'（运营）采购订单'!D27,"")</f>
        <v>AN1014-F Floral red-M-CD-DE-NEW</v>
      </c>
      <c r="E27" s="34">
        <f>+IF(K27&gt;0,'（运营）采购订单'!E27,"")</f>
        <v>0</v>
      </c>
      <c r="F27" s="34">
        <f ca="1">+IF(K27&gt;0,'（运营）采购订单'!J27,0)</f>
        <v>13</v>
      </c>
      <c r="G27" s="34" t="str">
        <f ca="1">+IF(K27&gt;0,'（运营）采购订单'!F27,"")</f>
        <v>破卡印花</v>
      </c>
      <c r="H27" s="35" t="str">
        <f ca="1">+IF(K27&gt;0,'（运营）采购订单'!G27,"")</f>
        <v>PH0008#</v>
      </c>
      <c r="I27" s="34" t="str">
        <f ca="1">+IF(K27&gt;0,'（运营）采购订单'!H27,"")</f>
        <v>橙红点PH0008#</v>
      </c>
      <c r="J27" s="34" t="str">
        <f>+IF(K27&gt;0,'（运营）采购订单'!I27,"")</f>
        <v>M</v>
      </c>
      <c r="K27" s="34">
        <f>+IF(AND('（工厂填写）送货清单汇总'!$K$193&gt;0,'（工厂填写）送货清单汇总'!$L$193&gt;0,'（工厂填写）送货清单汇总'!$M$193&gt;0),'（工厂填写）送货清单汇总'!M27,IF(AND('（工厂填写）送货清单汇总'!$K$193&gt;0,'（工厂填写）送货清单汇总'!$L$193&gt;0,'（工厂填写）送货清单汇总'!$M$193=0),'（工厂填写）送货清单汇总'!L27,'（工厂填写）送货清单汇总'!K27))</f>
        <v>14</v>
      </c>
      <c r="L27" s="34">
        <f t="shared" si="3"/>
        <v>14</v>
      </c>
      <c r="M27" s="27"/>
      <c r="N27" s="27"/>
      <c r="O27" s="34" t="str">
        <f ca="1">+IF(K27&gt;0,LOOKUP(1,0/FIND(I27,运营生产订单!$A$9:$A$35),运营生产订单!$L$9:$L$35),"")</f>
        <v>红根</v>
      </c>
    </row>
    <row r="28" spans="1:15" ht="22.5" customHeight="1">
      <c r="A28" s="36">
        <f t="shared" si="2"/>
        <v>45278</v>
      </c>
      <c r="B28" s="33" t="str">
        <f ca="1">+IF(K28&gt;0,'（运营）采购订单'!B28,"")</f>
        <v>PO231201AN1014</v>
      </c>
      <c r="C28" s="34" t="str">
        <f ca="1">+IF(K28&gt;0,'（运营）采购订单'!C28,"")</f>
        <v>AN1014</v>
      </c>
      <c r="D28" s="34" t="str">
        <f ca="1">+IF(K28&gt;0,'（运营）采购订单'!D28,"")</f>
        <v>AN1014-F Floral red-L-CD-DE-NEW</v>
      </c>
      <c r="E28" s="34">
        <f>+IF(K28&gt;0,'（运营）采购订单'!E28,"")</f>
        <v>0</v>
      </c>
      <c r="F28" s="34">
        <f ca="1">+IF(K28&gt;0,'（运营）采购订单'!J28,0)</f>
        <v>20</v>
      </c>
      <c r="G28" s="34" t="str">
        <f ca="1">+IF(K28&gt;0,'（运营）采购订单'!F28,"")</f>
        <v>破卡印花</v>
      </c>
      <c r="H28" s="35" t="str">
        <f ca="1">+IF(K28&gt;0,'（运营）采购订单'!G28,"")</f>
        <v>PH0008#</v>
      </c>
      <c r="I28" s="34" t="str">
        <f ca="1">+IF(K28&gt;0,'（运营）采购订单'!H28,"")</f>
        <v>橙红点PH0008#</v>
      </c>
      <c r="J28" s="34" t="str">
        <f>+IF(K28&gt;0,'（运营）采购订单'!I28,"")</f>
        <v>L</v>
      </c>
      <c r="K28" s="34">
        <f>+IF(AND('（工厂填写）送货清单汇总'!$K$193&gt;0,'（工厂填写）送货清单汇总'!$L$193&gt;0,'（工厂填写）送货清单汇总'!$M$193&gt;0),'（工厂填写）送货清单汇总'!M28,IF(AND('（工厂填写）送货清单汇总'!$K$193&gt;0,'（工厂填写）送货清单汇总'!$L$193&gt;0,'（工厂填写）送货清单汇总'!$M$193=0),'（工厂填写）送货清单汇总'!L28,'（工厂填写）送货清单汇总'!K28))</f>
        <v>20</v>
      </c>
      <c r="L28" s="34">
        <f t="shared" si="3"/>
        <v>20</v>
      </c>
      <c r="M28" s="27"/>
      <c r="N28" s="27"/>
      <c r="O28" s="34" t="str">
        <f ca="1">+IF(K28&gt;0,LOOKUP(1,0/FIND(I28,运营生产订单!$A$9:$A$35),运营生产订单!$L$9:$L$35),"")</f>
        <v>红根</v>
      </c>
    </row>
    <row r="29" spans="1:15" ht="22.5" customHeight="1">
      <c r="A29" s="36">
        <f t="shared" si="2"/>
        <v>45278</v>
      </c>
      <c r="B29" s="33" t="str">
        <f ca="1">+IF(K29&gt;0,'（运营）采购订单'!B29,"")</f>
        <v>PO231201AN1014</v>
      </c>
      <c r="C29" s="34" t="str">
        <f ca="1">+IF(K29&gt;0,'（运营）采购订单'!C29,"")</f>
        <v>AN1014</v>
      </c>
      <c r="D29" s="34" t="str">
        <f ca="1">+IF(K29&gt;0,'（运营）采购订单'!D29,"")</f>
        <v>AN1014-F Floral red-XL-CD-DE-NEW</v>
      </c>
      <c r="E29" s="34">
        <f>+IF(K29&gt;0,'（运营）采购订单'!E29,"")</f>
        <v>0</v>
      </c>
      <c r="F29" s="34">
        <f ca="1">+IF(K29&gt;0,'（运营）采购订单'!J29,0)</f>
        <v>23</v>
      </c>
      <c r="G29" s="34" t="str">
        <f ca="1">+IF(K29&gt;0,'（运营）采购订单'!F29,"")</f>
        <v>破卡印花</v>
      </c>
      <c r="H29" s="35" t="str">
        <f ca="1">+IF(K29&gt;0,'（运营）采购订单'!G29,"")</f>
        <v>PH0008#</v>
      </c>
      <c r="I29" s="34" t="str">
        <f ca="1">+IF(K29&gt;0,'（运营）采购订单'!H29,"")</f>
        <v>橙红点PH0008#</v>
      </c>
      <c r="J29" s="34" t="str">
        <f>+IF(K29&gt;0,'（运营）采购订单'!I29,"")</f>
        <v>XL</v>
      </c>
      <c r="K29" s="34">
        <f>+IF(AND('（工厂填写）送货清单汇总'!$K$193&gt;0,'（工厂填写）送货清单汇总'!$L$193&gt;0,'（工厂填写）送货清单汇总'!$M$193&gt;0),'（工厂填写）送货清单汇总'!M29,IF(AND('（工厂填写）送货清单汇总'!$K$193&gt;0,'（工厂填写）送货清单汇总'!$L$193&gt;0,'（工厂填写）送货清单汇总'!$M$193=0),'（工厂填写）送货清单汇总'!L29,'（工厂填写）送货清单汇总'!K29))</f>
        <v>20</v>
      </c>
      <c r="L29" s="34">
        <f t="shared" si="3"/>
        <v>20</v>
      </c>
      <c r="M29" s="27"/>
      <c r="N29" s="27"/>
      <c r="O29" s="34" t="str">
        <f ca="1">+IF(K29&gt;0,LOOKUP(1,0/FIND(I29,运营生产订单!$A$9:$A$35),运营生产订单!$L$9:$L$35),"")</f>
        <v>红根</v>
      </c>
    </row>
    <row r="30" spans="1:15" ht="22.5" customHeight="1">
      <c r="A30" s="36">
        <f t="shared" si="2"/>
        <v>45278</v>
      </c>
      <c r="B30" s="33" t="str">
        <f ca="1">+IF(K30&gt;0,'（运营）采购订单'!B30,"")</f>
        <v>PO231201AN1014</v>
      </c>
      <c r="C30" s="34" t="str">
        <f ca="1">+IF(K30&gt;0,'（运营）采购订单'!C30,"")</f>
        <v>AN1014</v>
      </c>
      <c r="D30" s="34" t="str">
        <f ca="1">+IF(K30&gt;0,'（运营）采购订单'!D30,"")</f>
        <v>AN1014-F Floral red-XXL-CD-DE-NEW</v>
      </c>
      <c r="E30" s="34">
        <f>+IF(K30&gt;0,'（运营）采购订单'!E30,"")</f>
        <v>0</v>
      </c>
      <c r="F30" s="34">
        <f ca="1">+IF(K30&gt;0,'（运营）采购订单'!J30,0)</f>
        <v>18</v>
      </c>
      <c r="G30" s="34" t="str">
        <f ca="1">+IF(K30&gt;0,'（运营）采购订单'!F30,"")</f>
        <v>破卡印花</v>
      </c>
      <c r="H30" s="35" t="str">
        <f ca="1">+IF(K30&gt;0,'（运营）采购订单'!G30,"")</f>
        <v>PH0008#</v>
      </c>
      <c r="I30" s="34" t="str">
        <f ca="1">+IF(K30&gt;0,'（运营）采购订单'!H30,"")</f>
        <v>橙红点PH0008#</v>
      </c>
      <c r="J30" s="34" t="str">
        <f>+IF(K30&gt;0,'（运营）采购订单'!I30,"")</f>
        <v>2XL</v>
      </c>
      <c r="K30" s="34">
        <f>+IF(AND('（工厂填写）送货清单汇总'!$K$193&gt;0,'（工厂填写）送货清单汇总'!$L$193&gt;0,'（工厂填写）送货清单汇总'!$M$193&gt;0),'（工厂填写）送货清单汇总'!M30,IF(AND('（工厂填写）送货清单汇总'!$K$193&gt;0,'（工厂填写）送货清单汇总'!$L$193&gt;0,'（工厂填写）送货清单汇总'!$M$193=0),'（工厂填写）送货清单汇总'!L30,'（工厂填写）送货清单汇总'!K30))</f>
        <v>18</v>
      </c>
      <c r="L30" s="34">
        <f t="shared" si="3"/>
        <v>18</v>
      </c>
      <c r="M30" s="27"/>
      <c r="N30" s="27"/>
      <c r="O30" s="34" t="str">
        <f ca="1">+IF(K30&gt;0,LOOKUP(1,0/FIND(I30,运营生产订单!$A$9:$A$35),运营生产订单!$L$9:$L$35),"")</f>
        <v>红根</v>
      </c>
    </row>
    <row r="31" spans="1:15" ht="22.5" customHeight="1">
      <c r="A31" s="36" t="str">
        <f t="shared" si="2"/>
        <v/>
      </c>
      <c r="B31" s="33" t="str">
        <f>+IF(K31&gt;0,'（运营）采购订单'!B31,"")</f>
        <v/>
      </c>
      <c r="C31" s="34" t="str">
        <f>+IF(K31&gt;0,'（运营）采购订单'!C31,"")</f>
        <v/>
      </c>
      <c r="D31" s="34" t="str">
        <f>+IF(K31&gt;0,'（运营）采购订单'!D31,"")</f>
        <v/>
      </c>
      <c r="E31" s="34" t="str">
        <f>+IF(K31&gt;0,'（运营）采购订单'!E31,"")</f>
        <v/>
      </c>
      <c r="F31" s="34">
        <f>+IF(K31&gt;0,'（运营）采购订单'!J31,0)</f>
        <v>0</v>
      </c>
      <c r="G31" s="34" t="str">
        <f>+IF(K31&gt;0,'（运营）采购订单'!F31,"")</f>
        <v/>
      </c>
      <c r="H31" s="35" t="str">
        <f>+IF(K31&gt;0,'（运营）采购订单'!G31,"")</f>
        <v/>
      </c>
      <c r="I31" s="34" t="str">
        <f>+IF(K31&gt;0,'（运营）采购订单'!H31,"")</f>
        <v/>
      </c>
      <c r="J31" s="34" t="str">
        <f>+IF(K31&gt;0,'（运营）采购订单'!I31,"")</f>
        <v/>
      </c>
      <c r="K31" s="34">
        <f>+IF(AND('（工厂填写）送货清单汇总'!$K$193&gt;0,'（工厂填写）送货清单汇总'!$L$193&gt;0,'（工厂填写）送货清单汇总'!$M$193&gt;0),'（工厂填写）送货清单汇总'!M31,IF(AND('（工厂填写）送货清单汇总'!$K$193&gt;0,'（工厂填写）送货清单汇总'!$L$193&gt;0,'（工厂填写）送货清单汇总'!$M$193=0),'（工厂填写）送货清单汇总'!L31,'（工厂填写）送货清单汇总'!K31))</f>
        <v>0</v>
      </c>
      <c r="L31" s="34">
        <f t="shared" si="3"/>
        <v>0</v>
      </c>
      <c r="M31" s="27"/>
      <c r="N31" s="27"/>
      <c r="O31" s="34" t="str">
        <f>+IF(K31&gt;0,LOOKUP(1,0/FIND(I31,运营生产订单!$A$9:$A$35),运营生产订单!$L$9:$L$35),"")</f>
        <v/>
      </c>
    </row>
    <row r="32" spans="1:15" ht="22.5" customHeight="1">
      <c r="A32" s="36" t="str">
        <f t="shared" si="2"/>
        <v/>
      </c>
      <c r="B32" s="33" t="str">
        <f>+IF(K32&gt;0,'（运营）采购订单'!B32,"")</f>
        <v/>
      </c>
      <c r="C32" s="34" t="str">
        <f>+IF(K32&gt;0,'（运营）采购订单'!C32,"")</f>
        <v/>
      </c>
      <c r="D32" s="34" t="str">
        <f>+IF(K32&gt;0,'（运营）采购订单'!D32,"")</f>
        <v/>
      </c>
      <c r="E32" s="34" t="str">
        <f>+IF(K32&gt;0,'（运营）采购订单'!E32,"")</f>
        <v/>
      </c>
      <c r="F32" s="34">
        <f>+IF(K32&gt;0,'（运营）采购订单'!J32,0)</f>
        <v>0</v>
      </c>
      <c r="G32" s="34" t="str">
        <f>+IF(K32&gt;0,'（运营）采购订单'!F32,"")</f>
        <v/>
      </c>
      <c r="H32" s="35" t="str">
        <f>+IF(K32&gt;0,'（运营）采购订单'!G32,"")</f>
        <v/>
      </c>
      <c r="I32" s="34" t="str">
        <f>+IF(K32&gt;0,'（运营）采购订单'!H32,"")</f>
        <v/>
      </c>
      <c r="J32" s="34" t="str">
        <f>+IF(K32&gt;0,'（运营）采购订单'!I32,"")</f>
        <v/>
      </c>
      <c r="K32" s="34">
        <f>+IF(AND('（工厂填写）送货清单汇总'!$K$193&gt;0,'（工厂填写）送货清单汇总'!$L$193&gt;0,'（工厂填写）送货清单汇总'!$M$193&gt;0),'（工厂填写）送货清单汇总'!M32,IF(AND('（工厂填写）送货清单汇总'!$K$193&gt;0,'（工厂填写）送货清单汇总'!$L$193&gt;0,'（工厂填写）送货清单汇总'!$M$193=0),'（工厂填写）送货清单汇总'!L32,'（工厂填写）送货清单汇总'!K32))</f>
        <v>0</v>
      </c>
      <c r="L32" s="34">
        <f t="shared" si="3"/>
        <v>0</v>
      </c>
      <c r="M32" s="27"/>
      <c r="N32" s="27"/>
      <c r="O32" s="34" t="str">
        <f>+IF(K32&gt;0,LOOKUP(1,0/FIND(I32,运营生产订单!$A$9:$A$35),运营生产订单!$L$9:$L$35),"")</f>
        <v/>
      </c>
    </row>
    <row r="33" spans="1:15" ht="22.5" customHeight="1">
      <c r="A33" s="36">
        <f t="shared" si="2"/>
        <v>45278</v>
      </c>
      <c r="B33" s="33" t="str">
        <f ca="1">+IF(K33&gt;0,'（运营）采购订单'!B33,"")</f>
        <v>PO231201AN1014</v>
      </c>
      <c r="C33" s="34" t="str">
        <f ca="1">+IF(K33&gt;0,'（运营）采购订单'!C33,"")</f>
        <v>AN1014</v>
      </c>
      <c r="D33" s="34" t="str">
        <f ca="1">+IF(K33&gt;0,'（运营）采购订单'!D33,"")</f>
        <v>AN1014-Royal blue-S-CD-DE-NEW</v>
      </c>
      <c r="E33" s="34">
        <f>+IF(K33&gt;0,'（运营）采购订单'!E33,"")</f>
        <v>0</v>
      </c>
      <c r="F33" s="34">
        <f ca="1">+IF(K33&gt;0,'（运营）采购订单'!J33,0)</f>
        <v>5</v>
      </c>
      <c r="G33" s="34" t="str">
        <f ca="1">+IF(K33&gt;0,'（运营）采购订单'!F33,"")</f>
        <v>破卡纯色</v>
      </c>
      <c r="H33" s="35" t="str">
        <f ca="1">+IF(K33&gt;0,'（运营）采购订单'!G33,"")</f>
        <v>17#</v>
      </c>
      <c r="I33" s="34" t="str">
        <f ca="1">+IF(K33&gt;0,'（运营）采购订单'!H33,"")</f>
        <v>皇家蓝17#</v>
      </c>
      <c r="J33" s="34" t="str">
        <f>+IF(K33&gt;0,'（运营）采购订单'!I33,"")</f>
        <v>S</v>
      </c>
      <c r="K33" s="34">
        <f>+IF(AND('（工厂填写）送货清单汇总'!$K$193&gt;0,'（工厂填写）送货清单汇总'!$L$193&gt;0,'（工厂填写）送货清单汇总'!$M$193&gt;0),'（工厂填写）送货清单汇总'!M33,IF(AND('（工厂填写）送货清单汇总'!$K$193&gt;0,'（工厂填写）送货清单汇总'!$L$193&gt;0,'（工厂填写）送货清单汇总'!$M$193=0),'（工厂填写）送货清单汇总'!L33,'（工厂填写）送货清单汇总'!K33))</f>
        <v>6</v>
      </c>
      <c r="L33" s="34">
        <f t="shared" si="3"/>
        <v>6</v>
      </c>
      <c r="M33" s="27"/>
      <c r="N33" s="27"/>
      <c r="O33" s="34" t="str">
        <f ca="1">+IF(K33&gt;0,LOOKUP(1,0/FIND(I33,运营生产订单!$A$9:$A$35),运营生产订单!$L$9:$L$35),"")</f>
        <v>红根</v>
      </c>
    </row>
    <row r="34" spans="1:15" ht="22.5" customHeight="1">
      <c r="A34" s="36">
        <f t="shared" si="2"/>
        <v>45278</v>
      </c>
      <c r="B34" s="33" t="str">
        <f ca="1">+IF(K34&gt;0,'（运营）采购订单'!B34,"")</f>
        <v>PO231201AN1014</v>
      </c>
      <c r="C34" s="34" t="str">
        <f ca="1">+IF(K34&gt;0,'（运营）采购订单'!C34,"")</f>
        <v>AN1014</v>
      </c>
      <c r="D34" s="34" t="str">
        <f ca="1">+IF(K34&gt;0,'（运营）采购订单'!D34,"")</f>
        <v>AN1014-Royal blue-M-CD-DE-NEW</v>
      </c>
      <c r="E34" s="34">
        <f>+IF(K34&gt;0,'（运营）采购订单'!E34,"")</f>
        <v>0</v>
      </c>
      <c r="F34" s="34">
        <f ca="1">+IF(K34&gt;0,'（运营）采购订单'!J34,0)</f>
        <v>13</v>
      </c>
      <c r="G34" s="34" t="str">
        <f ca="1">+IF(K34&gt;0,'（运营）采购订单'!F34,"")</f>
        <v>破卡纯色</v>
      </c>
      <c r="H34" s="35" t="str">
        <f ca="1">+IF(K34&gt;0,'（运营）采购订单'!G34,"")</f>
        <v>17#</v>
      </c>
      <c r="I34" s="34" t="str">
        <f ca="1">+IF(K34&gt;0,'（运营）采购订单'!H34,"")</f>
        <v>皇家蓝17#</v>
      </c>
      <c r="J34" s="34" t="str">
        <f>+IF(K34&gt;0,'（运营）采购订单'!I34,"")</f>
        <v>M</v>
      </c>
      <c r="K34" s="34">
        <f>+IF(AND('（工厂填写）送货清单汇总'!$K$193&gt;0,'（工厂填写）送货清单汇总'!$L$193&gt;0,'（工厂填写）送货清单汇总'!$M$193&gt;0),'（工厂填写）送货清单汇总'!M34,IF(AND('（工厂填写）送货清单汇总'!$K$193&gt;0,'（工厂填写）送货清单汇总'!$L$193&gt;0,'（工厂填写）送货清单汇总'!$M$193=0),'（工厂填写）送货清单汇总'!L34,'（工厂填写）送货清单汇总'!K34))</f>
        <v>18</v>
      </c>
      <c r="L34" s="34">
        <f t="shared" si="3"/>
        <v>18</v>
      </c>
      <c r="M34" s="27"/>
      <c r="N34" s="27"/>
      <c r="O34" s="34" t="str">
        <f ca="1">+IF(K34&gt;0,LOOKUP(1,0/FIND(I34,运营生产订单!$A$9:$A$35),运营生产订单!$L$9:$L$35),"")</f>
        <v>红根</v>
      </c>
    </row>
    <row r="35" spans="1:15" ht="22.5" customHeight="1">
      <c r="A35" s="36">
        <f t="shared" si="2"/>
        <v>45278</v>
      </c>
      <c r="B35" s="33" t="str">
        <f ca="1">+IF(K35&gt;0,'（运营）采购订单'!B35,"")</f>
        <v>PO231201AN1014</v>
      </c>
      <c r="C35" s="34" t="str">
        <f ca="1">+IF(K35&gt;0,'（运营）采购订单'!C35,"")</f>
        <v>AN1014</v>
      </c>
      <c r="D35" s="34" t="str">
        <f ca="1">+IF(K35&gt;0,'（运营）采购订单'!D35,"")</f>
        <v>AN1014-Royal blue-L-CD-DE-NEW</v>
      </c>
      <c r="E35" s="34">
        <f>+IF(K35&gt;0,'（运营）采购订单'!E35,"")</f>
        <v>0</v>
      </c>
      <c r="F35" s="34">
        <f ca="1">+IF(K35&gt;0,'（运营）采购订单'!J35,0)</f>
        <v>20</v>
      </c>
      <c r="G35" s="34" t="str">
        <f ca="1">+IF(K35&gt;0,'（运营）采购订单'!F35,"")</f>
        <v>破卡纯色</v>
      </c>
      <c r="H35" s="35" t="str">
        <f ca="1">+IF(K35&gt;0,'（运营）采购订单'!G35,"")</f>
        <v>17#</v>
      </c>
      <c r="I35" s="34" t="str">
        <f ca="1">+IF(K35&gt;0,'（运营）采购订单'!H35,"")</f>
        <v>皇家蓝17#</v>
      </c>
      <c r="J35" s="34" t="str">
        <f>+IF(K35&gt;0,'（运营）采购订单'!I35,"")</f>
        <v>L</v>
      </c>
      <c r="K35" s="34">
        <f>+IF(AND('（工厂填写）送货清单汇总'!$K$193&gt;0,'（工厂填写）送货清单汇总'!$L$193&gt;0,'（工厂填写）送货清单汇总'!$M$193&gt;0),'（工厂填写）送货清单汇总'!M35,IF(AND('（工厂填写）送货清单汇总'!$K$193&gt;0,'（工厂填写）送货清单汇总'!$L$193&gt;0,'（工厂填写）送货清单汇总'!$M$193=0),'（工厂填写）送货清单汇总'!L35,'（工厂填写）送货清单汇总'!K35))</f>
        <v>24</v>
      </c>
      <c r="L35" s="34">
        <f t="shared" si="3"/>
        <v>24</v>
      </c>
      <c r="M35" s="27"/>
      <c r="N35" s="27"/>
      <c r="O35" s="34" t="str">
        <f ca="1">+IF(K35&gt;0,LOOKUP(1,0/FIND(I35,运营生产订单!$A$9:$A$35),运营生产订单!$L$9:$L$35),"")</f>
        <v>红根</v>
      </c>
    </row>
    <row r="36" spans="1:15" ht="22.5" customHeight="1">
      <c r="A36" s="36">
        <f t="shared" si="2"/>
        <v>45278</v>
      </c>
      <c r="B36" s="33" t="str">
        <f ca="1">+IF(K36&gt;0,'（运营）采购订单'!B36,"")</f>
        <v>PO231201AN1014</v>
      </c>
      <c r="C36" s="34" t="str">
        <f ca="1">+IF(K36&gt;0,'（运营）采购订单'!C36,"")</f>
        <v>AN1014</v>
      </c>
      <c r="D36" s="34" t="str">
        <f ca="1">+IF(K36&gt;0,'（运营）采购订单'!D36,"")</f>
        <v>AN1014-Royal blue-XL-CD-DE-NEW</v>
      </c>
      <c r="E36" s="34">
        <f>+IF(K36&gt;0,'（运营）采购订单'!E36,"")</f>
        <v>0</v>
      </c>
      <c r="F36" s="34">
        <f ca="1">+IF(K36&gt;0,'（运营）采购订单'!J36,0)</f>
        <v>20</v>
      </c>
      <c r="G36" s="34" t="str">
        <f ca="1">+IF(K36&gt;0,'（运营）采购订单'!F36,"")</f>
        <v>破卡纯色</v>
      </c>
      <c r="H36" s="35" t="str">
        <f ca="1">+IF(K36&gt;0,'（运营）采购订单'!G36,"")</f>
        <v>17#</v>
      </c>
      <c r="I36" s="34" t="str">
        <f ca="1">+IF(K36&gt;0,'（运营）采购订单'!H36,"")</f>
        <v>皇家蓝17#</v>
      </c>
      <c r="J36" s="34" t="str">
        <f>+IF(K36&gt;0,'（运营）采购订单'!I36,"")</f>
        <v>XL</v>
      </c>
      <c r="K36" s="34">
        <f>+IF(AND('（工厂填写）送货清单汇总'!$K$193&gt;0,'（工厂填写）送货清单汇总'!$L$193&gt;0,'（工厂填写）送货清单汇总'!$M$193&gt;0),'（工厂填写）送货清单汇总'!M36,IF(AND('（工厂填写）送货清单汇总'!$K$193&gt;0,'（工厂填写）送货清单汇总'!$L$193&gt;0,'（工厂填写）送货清单汇总'!$M$193=0),'（工厂填写）送货清单汇总'!L36,'（工厂填写）送货清单汇总'!K36))</f>
        <v>24</v>
      </c>
      <c r="L36" s="34">
        <f t="shared" si="3"/>
        <v>24</v>
      </c>
      <c r="M36" s="27"/>
      <c r="N36" s="27"/>
      <c r="O36" s="34" t="str">
        <f ca="1">+IF(K36&gt;0,LOOKUP(1,0/FIND(I36,运营生产订单!$A$9:$A$35),运营生产订单!$L$9:$L$35),"")</f>
        <v>红根</v>
      </c>
    </row>
    <row r="37" spans="1:15" ht="22.5" customHeight="1">
      <c r="A37" s="36">
        <f t="shared" si="2"/>
        <v>45278</v>
      </c>
      <c r="B37" s="33" t="str">
        <f ca="1">+IF(K37&gt;0,'（运营）采购订单'!B37,"")</f>
        <v>PO231201AN1014</v>
      </c>
      <c r="C37" s="34" t="str">
        <f ca="1">+IF(K37&gt;0,'（运营）采购订单'!C37,"")</f>
        <v>AN1014</v>
      </c>
      <c r="D37" s="34" t="str">
        <f ca="1">+IF(K37&gt;0,'（运营）采购订单'!D37,"")</f>
        <v>AN1014-Royal blue-XXL-CD-DE-NEW</v>
      </c>
      <c r="E37" s="34">
        <f>+IF(K37&gt;0,'（运营）采购订单'!E37,"")</f>
        <v>0</v>
      </c>
      <c r="F37" s="34">
        <f ca="1">+IF(K37&gt;0,'（运营）采购订单'!J37,0)</f>
        <v>15</v>
      </c>
      <c r="G37" s="34" t="str">
        <f ca="1">+IF(K37&gt;0,'（运营）采购订单'!F37,"")</f>
        <v>破卡纯色</v>
      </c>
      <c r="H37" s="35" t="str">
        <f ca="1">+IF(K37&gt;0,'（运营）采购订单'!G37,"")</f>
        <v>17#</v>
      </c>
      <c r="I37" s="34" t="str">
        <f ca="1">+IF(K37&gt;0,'（运营）采购订单'!H37,"")</f>
        <v>皇家蓝17#</v>
      </c>
      <c r="J37" s="34" t="str">
        <f>+IF(K37&gt;0,'（运营）采购订单'!I37,"")</f>
        <v>2XL</v>
      </c>
      <c r="K37" s="34">
        <f>+IF(AND('（工厂填写）送货清单汇总'!$K$193&gt;0,'（工厂填写）送货清单汇总'!$L$193&gt;0,'（工厂填写）送货清单汇总'!$M$193&gt;0),'（工厂填写）送货清单汇总'!M37,IF(AND('（工厂填写）送货清单汇总'!$K$193&gt;0,'（工厂填写）送货清单汇总'!$L$193&gt;0,'（工厂填写）送货清单汇总'!$M$193=0),'（工厂填写）送货清单汇总'!L37,'（工厂填写）送货清单汇总'!K37))</f>
        <v>20</v>
      </c>
      <c r="L37" s="34">
        <f t="shared" si="3"/>
        <v>20</v>
      </c>
      <c r="M37" s="27"/>
      <c r="N37" s="27"/>
      <c r="O37" s="34" t="str">
        <f ca="1">+IF(K37&gt;0,LOOKUP(1,0/FIND(I37,运营生产订单!$A$9:$A$35),运营生产订单!$L$9:$L$35),"")</f>
        <v>红根</v>
      </c>
    </row>
    <row r="38" spans="1:15" ht="22.5" customHeight="1">
      <c r="A38" s="36" t="str">
        <f t="shared" si="2"/>
        <v/>
      </c>
      <c r="B38" s="33" t="str">
        <f>+IF(K38&gt;0,'（运营）采购订单'!B38,"")</f>
        <v/>
      </c>
      <c r="C38" s="34" t="str">
        <f>+IF(K38&gt;0,'（运营）采购订单'!C38,"")</f>
        <v/>
      </c>
      <c r="D38" s="34" t="str">
        <f>+IF(K38&gt;0,'（运营）采购订单'!D38,"")</f>
        <v/>
      </c>
      <c r="E38" s="34" t="str">
        <f>+IF(K38&gt;0,'（运营）采购订单'!E38,"")</f>
        <v/>
      </c>
      <c r="F38" s="34">
        <f>+IF(K38&gt;0,'（运营）采购订单'!J38,0)</f>
        <v>0</v>
      </c>
      <c r="G38" s="34" t="str">
        <f>+IF(K38&gt;0,'（运营）采购订单'!F38,"")</f>
        <v/>
      </c>
      <c r="H38" s="35" t="str">
        <f>+IF(K38&gt;0,'（运营）采购订单'!G38,"")</f>
        <v/>
      </c>
      <c r="I38" s="34" t="str">
        <f>+IF(K38&gt;0,'（运营）采购订单'!H38,"")</f>
        <v/>
      </c>
      <c r="J38" s="34" t="str">
        <f>+IF(K38&gt;0,'（运营）采购订单'!I38,"")</f>
        <v/>
      </c>
      <c r="K38" s="34">
        <f>+IF(AND('（工厂填写）送货清单汇总'!$K$193&gt;0,'（工厂填写）送货清单汇总'!$L$193&gt;0,'（工厂填写）送货清单汇总'!$M$193&gt;0),'（工厂填写）送货清单汇总'!M38,IF(AND('（工厂填写）送货清单汇总'!$K$193&gt;0,'（工厂填写）送货清单汇总'!$L$193&gt;0,'（工厂填写）送货清单汇总'!$M$193=0),'（工厂填写）送货清单汇总'!L38,'（工厂填写）送货清单汇总'!K38))</f>
        <v>0</v>
      </c>
      <c r="L38" s="34">
        <f t="shared" si="3"/>
        <v>0</v>
      </c>
      <c r="M38" s="27"/>
      <c r="N38" s="27"/>
      <c r="O38" s="34" t="str">
        <f>+IF(K38&gt;0,LOOKUP(1,0/FIND(I38,运营生产订单!$A$9:$A$35),运营生产订单!$L$9:$L$35),"")</f>
        <v/>
      </c>
    </row>
    <row r="39" spans="1:15" ht="22.5" customHeight="1">
      <c r="A39" s="36" t="str">
        <f t="shared" si="2"/>
        <v/>
      </c>
      <c r="B39" s="33" t="str">
        <f>+IF(K39&gt;0,'（运营）采购订单'!B39,"")</f>
        <v/>
      </c>
      <c r="C39" s="34" t="str">
        <f>+IF(K39&gt;0,'（运营）采购订单'!C39,"")</f>
        <v/>
      </c>
      <c r="D39" s="34" t="str">
        <f>+IF(K39&gt;0,'（运营）采购订单'!D39,"")</f>
        <v/>
      </c>
      <c r="E39" s="34" t="str">
        <f>+IF(K39&gt;0,'（运营）采购订单'!E39,"")</f>
        <v/>
      </c>
      <c r="F39" s="34">
        <f>+IF(K39&gt;0,'（运营）采购订单'!J39,0)</f>
        <v>0</v>
      </c>
      <c r="G39" s="34" t="str">
        <f>+IF(K39&gt;0,'（运营）采购订单'!F39,"")</f>
        <v/>
      </c>
      <c r="H39" s="35" t="str">
        <f>+IF(K39&gt;0,'（运营）采购订单'!G39,"")</f>
        <v/>
      </c>
      <c r="I39" s="34" t="str">
        <f>+IF(K39&gt;0,'（运营）采购订单'!H39,"")</f>
        <v/>
      </c>
      <c r="J39" s="34" t="str">
        <f>+IF(K39&gt;0,'（运营）采购订单'!I39,"")</f>
        <v/>
      </c>
      <c r="K39" s="34">
        <f>+IF(AND('（工厂填写）送货清单汇总'!$K$193&gt;0,'（工厂填写）送货清单汇总'!$L$193&gt;0,'（工厂填写）送货清单汇总'!$M$193&gt;0),'（工厂填写）送货清单汇总'!M39,IF(AND('（工厂填写）送货清单汇总'!$K$193&gt;0,'（工厂填写）送货清单汇总'!$L$193&gt;0,'（工厂填写）送货清单汇总'!$M$193=0),'（工厂填写）送货清单汇总'!L39,'（工厂填写）送货清单汇总'!K39))</f>
        <v>0</v>
      </c>
      <c r="L39" s="34">
        <f t="shared" si="3"/>
        <v>0</v>
      </c>
      <c r="M39" s="27"/>
      <c r="N39" s="27"/>
      <c r="O39" s="34" t="str">
        <f>+IF(K39&gt;0,LOOKUP(1,0/FIND(I39,运营生产订单!$A$9:$A$35),运营生产订单!$L$9:$L$35),"")</f>
        <v/>
      </c>
    </row>
    <row r="40" spans="1:15" ht="22.5" customHeight="1">
      <c r="A40" s="36">
        <f t="shared" si="2"/>
        <v>45278</v>
      </c>
      <c r="B40" s="33" t="str">
        <f ca="1">+IF(K40&gt;0,'（运营）采购订单'!B40,"")</f>
        <v>PO231201AN1014</v>
      </c>
      <c r="C40" s="34" t="str">
        <f ca="1">+IF(K40&gt;0,'（运营）采购订单'!C40,"")</f>
        <v>AN1014</v>
      </c>
      <c r="D40" s="34" t="str">
        <f ca="1">+IF(K40&gt;0,'（运营）采购订单'!D40,"")</f>
        <v>AN1014-Navy blue-S-CD-DE-NEW</v>
      </c>
      <c r="E40" s="34">
        <f>+IF(K40&gt;0,'（运营）采购订单'!E40,"")</f>
        <v>0</v>
      </c>
      <c r="F40" s="34">
        <f ca="1">+IF(K40&gt;0,'（运营）采购订单'!J40,0)</f>
        <v>5</v>
      </c>
      <c r="G40" s="34" t="str">
        <f ca="1">+IF(K40&gt;0,'（运营）采购订单'!F40,"")</f>
        <v>破卡纯色</v>
      </c>
      <c r="H40" s="35" t="str">
        <f ca="1">+IF(K40&gt;0,'（运营）采购订单'!G40,"")</f>
        <v>47#</v>
      </c>
      <c r="I40" s="34" t="str">
        <f ca="1">+IF(K40&gt;0,'（运营）采购订单'!H40,"")</f>
        <v>深蓝色47#</v>
      </c>
      <c r="J40" s="34" t="str">
        <f>+IF(K40&gt;0,'（运营）采购订单'!I40,"")</f>
        <v>S</v>
      </c>
      <c r="K40" s="34">
        <f>+IF(AND('（工厂填写）送货清单汇总'!$K$193&gt;0,'（工厂填写）送货清单汇总'!$L$193&gt;0,'（工厂填写）送货清单汇总'!$M$193&gt;0),'（工厂填写）送货清单汇总'!M40,IF(AND('（工厂填写）送货清单汇总'!$K$193&gt;0,'（工厂填写）送货清单汇总'!$L$193&gt;0,'（工厂填写）送货清单汇总'!$M$193=0),'（工厂填写）送货清单汇总'!L40,'（工厂填写）送货清单汇总'!K40))</f>
        <v>5</v>
      </c>
      <c r="L40" s="34">
        <f t="shared" si="3"/>
        <v>5</v>
      </c>
      <c r="M40" s="27"/>
      <c r="N40" s="27"/>
      <c r="O40" s="34" t="str">
        <f ca="1">+IF(K40&gt;0,LOOKUP(1,0/FIND(I40,运营生产订单!$A$9:$A$35),运营生产订单!$L$9:$L$35),"")</f>
        <v>红根</v>
      </c>
    </row>
    <row r="41" spans="1:15" ht="22.5" customHeight="1">
      <c r="A41" s="36">
        <f t="shared" si="2"/>
        <v>45278</v>
      </c>
      <c r="B41" s="33" t="str">
        <f ca="1">+IF(K41&gt;0,'（运营）采购订单'!B41,"")</f>
        <v>PO231201AN1014</v>
      </c>
      <c r="C41" s="34" t="str">
        <f ca="1">+IF(K41&gt;0,'（运营）采购订单'!C41,"")</f>
        <v>AN1014</v>
      </c>
      <c r="D41" s="34" t="str">
        <f ca="1">+IF(K41&gt;0,'（运营）采购订单'!D41,"")</f>
        <v>AN1014-Navy blue-M-CD-DE-NEW</v>
      </c>
      <c r="E41" s="34">
        <f>+IF(K41&gt;0,'（运营）采购订单'!E41,"")</f>
        <v>0</v>
      </c>
      <c r="F41" s="34">
        <f ca="1">+IF(K41&gt;0,'（运营）采购订单'!J41,0)</f>
        <v>13</v>
      </c>
      <c r="G41" s="34" t="str">
        <f ca="1">+IF(K41&gt;0,'（运营）采购订单'!F41,"")</f>
        <v>破卡纯色</v>
      </c>
      <c r="H41" s="35" t="str">
        <f ca="1">+IF(K41&gt;0,'（运营）采购订单'!G41,"")</f>
        <v>47#</v>
      </c>
      <c r="I41" s="34" t="str">
        <f ca="1">+IF(K41&gt;0,'（运营）采购订单'!H41,"")</f>
        <v>深蓝色47#</v>
      </c>
      <c r="J41" s="34" t="str">
        <f>+IF(K41&gt;0,'（运营）采购订单'!I41,"")</f>
        <v>M</v>
      </c>
      <c r="K41" s="34">
        <f>+IF(AND('（工厂填写）送货清单汇总'!$K$193&gt;0,'（工厂填写）送货清单汇总'!$L$193&gt;0,'（工厂填写）送货清单汇总'!$M$193&gt;0),'（工厂填写）送货清单汇总'!M41,IF(AND('（工厂填写）送货清单汇总'!$K$193&gt;0,'（工厂填写）送货清单汇总'!$L$193&gt;0,'（工厂填写）送货清单汇总'!$M$193=0),'（工厂填写）送货清单汇总'!L41,'（工厂填写）送货清单汇总'!K41))</f>
        <v>12</v>
      </c>
      <c r="L41" s="34">
        <f t="shared" si="3"/>
        <v>12</v>
      </c>
      <c r="M41" s="27"/>
      <c r="N41" s="27"/>
      <c r="O41" s="34" t="str">
        <f ca="1">+IF(K41&gt;0,LOOKUP(1,0/FIND(I41,运营生产订单!$A$9:$A$35),运营生产订单!$L$9:$L$35),"")</f>
        <v>红根</v>
      </c>
    </row>
    <row r="42" spans="1:15" ht="22.5" customHeight="1">
      <c r="A42" s="36">
        <f t="shared" si="2"/>
        <v>45278</v>
      </c>
      <c r="B42" s="33" t="str">
        <f ca="1">+IF(K42&gt;0,'（运营）采购订单'!B42,"")</f>
        <v>PO231201AN1014</v>
      </c>
      <c r="C42" s="34" t="str">
        <f ca="1">+IF(K42&gt;0,'（运营）采购订单'!C42,"")</f>
        <v>AN1014</v>
      </c>
      <c r="D42" s="34" t="str">
        <f ca="1">+IF(K42&gt;0,'（运营）采购订单'!D42,"")</f>
        <v>AN1014-Navy blue-L-CD-DE-NEW</v>
      </c>
      <c r="E42" s="34">
        <f>+IF(K42&gt;0,'（运营）采购订单'!E42,"")</f>
        <v>0</v>
      </c>
      <c r="F42" s="34">
        <f ca="1">+IF(K42&gt;0,'（运营）采购订单'!J42,0)</f>
        <v>18</v>
      </c>
      <c r="G42" s="34" t="str">
        <f ca="1">+IF(K42&gt;0,'（运营）采购订单'!F42,"")</f>
        <v>破卡纯色</v>
      </c>
      <c r="H42" s="35" t="str">
        <f ca="1">+IF(K42&gt;0,'（运营）采购订单'!G42,"")</f>
        <v>47#</v>
      </c>
      <c r="I42" s="34" t="str">
        <f ca="1">+IF(K42&gt;0,'（运营）采购订单'!H42,"")</f>
        <v>深蓝色47#</v>
      </c>
      <c r="J42" s="34" t="str">
        <f>+IF(K42&gt;0,'（运营）采购订单'!I42,"")</f>
        <v>L</v>
      </c>
      <c r="K42" s="34">
        <f>+IF(AND('（工厂填写）送货清单汇总'!$K$193&gt;0,'（工厂填写）送货清单汇总'!$L$193&gt;0,'（工厂填写）送货清单汇总'!$M$193&gt;0),'（工厂填写）送货清单汇总'!M42,IF(AND('（工厂填写）送货清单汇总'!$K$193&gt;0,'（工厂填写）送货清单汇总'!$L$193&gt;0,'（工厂填写）送货清单汇总'!$M$193=0),'（工厂填写）送货清单汇总'!L42,'（工厂填写）送货清单汇总'!K42))</f>
        <v>12</v>
      </c>
      <c r="L42" s="34">
        <f t="shared" si="3"/>
        <v>12</v>
      </c>
      <c r="M42" s="27"/>
      <c r="N42" s="27"/>
      <c r="O42" s="34" t="str">
        <f ca="1">+IF(K42&gt;0,LOOKUP(1,0/FIND(I42,运营生产订单!$A$9:$A$35),运营生产订单!$L$9:$L$35),"")</f>
        <v>红根</v>
      </c>
    </row>
    <row r="43" spans="1:15" ht="22.5" customHeight="1">
      <c r="A43" s="36">
        <f t="shared" si="2"/>
        <v>45278</v>
      </c>
      <c r="B43" s="33" t="str">
        <f ca="1">+IF(K43&gt;0,'（运营）采购订单'!B43,"")</f>
        <v>PO231201AN1014</v>
      </c>
      <c r="C43" s="34" t="str">
        <f ca="1">+IF(K43&gt;0,'（运营）采购订单'!C43,"")</f>
        <v>AN1014</v>
      </c>
      <c r="D43" s="34" t="str">
        <f ca="1">+IF(K43&gt;0,'（运营）采购订单'!D43,"")</f>
        <v>AN1014-Navy blue-XL-CD-DE-NEW</v>
      </c>
      <c r="E43" s="34">
        <f>+IF(K43&gt;0,'（运营）采购订单'!E43,"")</f>
        <v>0</v>
      </c>
      <c r="F43" s="34">
        <f ca="1">+IF(K43&gt;0,'（运营）采购订单'!J43,0)</f>
        <v>18</v>
      </c>
      <c r="G43" s="34" t="str">
        <f ca="1">+IF(K43&gt;0,'（运营）采购订单'!F43,"")</f>
        <v>破卡纯色</v>
      </c>
      <c r="H43" s="35" t="str">
        <f ca="1">+IF(K43&gt;0,'（运营）采购订单'!G43,"")</f>
        <v>47#</v>
      </c>
      <c r="I43" s="34" t="str">
        <f ca="1">+IF(K43&gt;0,'（运营）采购订单'!H43,"")</f>
        <v>深蓝色47#</v>
      </c>
      <c r="J43" s="34" t="str">
        <f>+IF(K43&gt;0,'（运营）采购订单'!I43,"")</f>
        <v>XL</v>
      </c>
      <c r="K43" s="34">
        <f>+IF(AND('（工厂填写）送货清单汇总'!$K$193&gt;0,'（工厂填写）送货清单汇总'!$L$193&gt;0,'（工厂填写）送货清单汇总'!$M$193&gt;0),'（工厂填写）送货清单汇总'!M43,IF(AND('（工厂填写）送货清单汇总'!$K$193&gt;0,'（工厂填写）送货清单汇总'!$L$193&gt;0,'（工厂填写）送货清单汇总'!$M$193=0),'（工厂填写）送货清单汇总'!L43,'（工厂填写）送货清单汇总'!K43))</f>
        <v>14</v>
      </c>
      <c r="L43" s="34">
        <f t="shared" si="3"/>
        <v>14</v>
      </c>
      <c r="M43" s="27"/>
      <c r="N43" s="27"/>
      <c r="O43" s="34" t="str">
        <f ca="1">+IF(K43&gt;0,LOOKUP(1,0/FIND(I43,运营生产订单!$A$9:$A$35),运营生产订单!$L$9:$L$35),"")</f>
        <v>红根</v>
      </c>
    </row>
    <row r="44" spans="1:15" ht="22.5" customHeight="1">
      <c r="A44" s="36">
        <f t="shared" si="2"/>
        <v>45278</v>
      </c>
      <c r="B44" s="33" t="str">
        <f ca="1">+IF(K44&gt;0,'（运营）采购订单'!B44,"")</f>
        <v>PO231201AN1014</v>
      </c>
      <c r="C44" s="34" t="str">
        <f ca="1">+IF(K44&gt;0,'（运营）采购订单'!C44,"")</f>
        <v>AN1014</v>
      </c>
      <c r="D44" s="34" t="str">
        <f ca="1">+IF(K44&gt;0,'（运营）采购订单'!D44,"")</f>
        <v>AN1014-Navy blue-XXL-CD-DE-NEW</v>
      </c>
      <c r="E44" s="34">
        <f>+IF(K44&gt;0,'（运营）采购订单'!E44,"")</f>
        <v>0</v>
      </c>
      <c r="F44" s="34">
        <f ca="1">+IF(K44&gt;0,'（运营）采购订单'!J44,0)</f>
        <v>15</v>
      </c>
      <c r="G44" s="34" t="str">
        <f ca="1">+IF(K44&gt;0,'（运营）采购订单'!F44,"")</f>
        <v>破卡纯色</v>
      </c>
      <c r="H44" s="35" t="str">
        <f ca="1">+IF(K44&gt;0,'（运营）采购订单'!G44,"")</f>
        <v>47#</v>
      </c>
      <c r="I44" s="34" t="str">
        <f ca="1">+IF(K44&gt;0,'（运营）采购订单'!H44,"")</f>
        <v>深蓝色47#</v>
      </c>
      <c r="J44" s="34" t="str">
        <f>+IF(K44&gt;0,'（运营）采购订单'!I44,"")</f>
        <v>2XL</v>
      </c>
      <c r="K44" s="34">
        <f>+IF(AND('（工厂填写）送货清单汇总'!$K$193&gt;0,'（工厂填写）送货清单汇总'!$L$193&gt;0,'（工厂填写）送货清单汇总'!$M$193&gt;0),'（工厂填写）送货清单汇总'!M44,IF(AND('（工厂填写）送货清单汇总'!$K$193&gt;0,'（工厂填写）送货清单汇总'!$L$193&gt;0,'（工厂填写）送货清单汇总'!$M$193=0),'（工厂填写）送货清单汇总'!L44,'（工厂填写）送货清单汇总'!K44))</f>
        <v>12</v>
      </c>
      <c r="L44" s="34">
        <f t="shared" si="3"/>
        <v>12</v>
      </c>
      <c r="M44" s="27"/>
      <c r="N44" s="27"/>
      <c r="O44" s="34" t="str">
        <f ca="1">+IF(K44&gt;0,LOOKUP(1,0/FIND(I44,运营生产订单!$A$9:$A$35),运营生产订单!$L$9:$L$35),"")</f>
        <v>红根</v>
      </c>
    </row>
    <row r="45" spans="1:15" ht="22.5" customHeight="1">
      <c r="A45" s="36" t="str">
        <f t="shared" si="2"/>
        <v/>
      </c>
      <c r="B45" s="33" t="str">
        <f>+IF(K45&gt;0,'（运营）采购订单'!B45,"")</f>
        <v/>
      </c>
      <c r="C45" s="34" t="str">
        <f>+IF(K45&gt;0,'（运营）采购订单'!C45,"")</f>
        <v/>
      </c>
      <c r="D45" s="34" t="str">
        <f>+IF(K45&gt;0,'（运营）采购订单'!D45,"")</f>
        <v/>
      </c>
      <c r="E45" s="34" t="str">
        <f>+IF(K45&gt;0,'（运营）采购订单'!E45,"")</f>
        <v/>
      </c>
      <c r="F45" s="34">
        <f>+IF(K45&gt;0,'（运营）采购订单'!J45,0)</f>
        <v>0</v>
      </c>
      <c r="G45" s="34" t="str">
        <f>+IF(K45&gt;0,'（运营）采购订单'!F45,"")</f>
        <v/>
      </c>
      <c r="H45" s="35" t="str">
        <f>+IF(K45&gt;0,'（运营）采购订单'!G45,"")</f>
        <v/>
      </c>
      <c r="I45" s="34" t="str">
        <f>+IF(K45&gt;0,'（运营）采购订单'!H45,"")</f>
        <v/>
      </c>
      <c r="J45" s="34" t="str">
        <f>+IF(K45&gt;0,'（运营）采购订单'!I45,"")</f>
        <v/>
      </c>
      <c r="K45" s="34">
        <f>+IF(AND('（工厂填写）送货清单汇总'!$K$193&gt;0,'（工厂填写）送货清单汇总'!$L$193&gt;0,'（工厂填写）送货清单汇总'!$M$193&gt;0),'（工厂填写）送货清单汇总'!M45,IF(AND('（工厂填写）送货清单汇总'!$K$193&gt;0,'（工厂填写）送货清单汇总'!$L$193&gt;0,'（工厂填写）送货清单汇总'!$M$193=0),'（工厂填写）送货清单汇总'!L45,'（工厂填写）送货清单汇总'!K45))</f>
        <v>0</v>
      </c>
      <c r="L45" s="34">
        <f t="shared" si="3"/>
        <v>0</v>
      </c>
      <c r="M45" s="27"/>
      <c r="N45" s="27"/>
      <c r="O45" s="34" t="str">
        <f>+IF(K45&gt;0,LOOKUP(1,0/FIND(I45,运营生产订单!$A$9:$A$35),运营生产订单!$L$9:$L$35),"")</f>
        <v/>
      </c>
    </row>
    <row r="46" spans="1:15" ht="22.5" customHeight="1">
      <c r="A46" s="36" t="str">
        <f t="shared" si="2"/>
        <v/>
      </c>
      <c r="B46" s="33" t="str">
        <f>+IF(K46&gt;0,'（运营）采购订单'!B46,"")</f>
        <v/>
      </c>
      <c r="C46" s="34" t="str">
        <f>+IF(K46&gt;0,'（运营）采购订单'!C46,"")</f>
        <v/>
      </c>
      <c r="D46" s="34" t="str">
        <f>+IF(K46&gt;0,'（运营）采购订单'!D46,"")</f>
        <v/>
      </c>
      <c r="E46" s="34" t="str">
        <f>+IF(K46&gt;0,'（运营）采购订单'!E46,"")</f>
        <v/>
      </c>
      <c r="F46" s="34">
        <f>+IF(K46&gt;0,'（运营）采购订单'!J46,0)</f>
        <v>0</v>
      </c>
      <c r="G46" s="34" t="str">
        <f>+IF(K46&gt;0,'（运营）采购订单'!F46,"")</f>
        <v/>
      </c>
      <c r="H46" s="35" t="str">
        <f>+IF(K46&gt;0,'（运营）采购订单'!G46,"")</f>
        <v/>
      </c>
      <c r="I46" s="34" t="str">
        <f>+IF(K46&gt;0,'（运营）采购订单'!H46,"")</f>
        <v/>
      </c>
      <c r="J46" s="34" t="str">
        <f>+IF(K46&gt;0,'（运营）采购订单'!I46,"")</f>
        <v/>
      </c>
      <c r="K46" s="34">
        <f>+IF(AND('（工厂填写）送货清单汇总'!$K$193&gt;0,'（工厂填写）送货清单汇总'!$L$193&gt;0,'（工厂填写）送货清单汇总'!$M$193&gt;0),'（工厂填写）送货清单汇总'!M46,IF(AND('（工厂填写）送货清单汇总'!$K$193&gt;0,'（工厂填写）送货清单汇总'!$L$193&gt;0,'（工厂填写）送货清单汇总'!$M$193=0),'（工厂填写）送货清单汇总'!L46,'（工厂填写）送货清单汇总'!K46))</f>
        <v>0</v>
      </c>
      <c r="L46" s="34">
        <f t="shared" si="3"/>
        <v>0</v>
      </c>
      <c r="M46" s="27"/>
      <c r="N46" s="27"/>
      <c r="O46" s="34" t="str">
        <f>+IF(K46&gt;0,LOOKUP(1,0/FIND(I46,运营生产订单!$A$9:$A$35),运营生产订单!$L$9:$L$35),"")</f>
        <v/>
      </c>
    </row>
    <row r="47" spans="1:15" ht="22.5" customHeight="1">
      <c r="A47" s="36">
        <f t="shared" si="2"/>
        <v>45278</v>
      </c>
      <c r="B47" s="33" t="str">
        <f ca="1">+IF(K47&gt;0,'（运营）采购订单'!B47,"")</f>
        <v>PO231201AN1014</v>
      </c>
      <c r="C47" s="34" t="str">
        <f ca="1">+IF(K47&gt;0,'（运营）采购订单'!C47,"")</f>
        <v>AN1014</v>
      </c>
      <c r="D47" s="34" t="str">
        <f ca="1">+IF(K47&gt;0,'（运营）采购订单'!D47,"")</f>
        <v>AN1014-F Black Dot-S-CD-DE-NEW</v>
      </c>
      <c r="E47" s="34">
        <f>+IF(K47&gt;0,'（运营）采购订单'!E47,"")</f>
        <v>0</v>
      </c>
      <c r="F47" s="34">
        <f ca="1">+IF(K47&gt;0,'（运营）采购订单'!J47,0)</f>
        <v>5</v>
      </c>
      <c r="G47" s="34" t="str">
        <f ca="1">+IF(K47&gt;0,'（运营）采购订单'!F47,"")</f>
        <v>破卡印花</v>
      </c>
      <c r="H47" s="35" t="str">
        <f ca="1">+IF(K47&gt;0,'（运营）采购订单'!G47,"")</f>
        <v>PH0002#</v>
      </c>
      <c r="I47" s="34" t="str">
        <f ca="1">+IF(K47&gt;0,'（运营）采购订单'!H47,"")</f>
        <v>黑波点PH0002#</v>
      </c>
      <c r="J47" s="34" t="str">
        <f>+IF(K47&gt;0,'（运营）采购订单'!I47,"")</f>
        <v>S</v>
      </c>
      <c r="K47" s="34">
        <f>+IF(AND('（工厂填写）送货清单汇总'!$K$193&gt;0,'（工厂填写）送货清单汇总'!$L$193&gt;0,'（工厂填写）送货清单汇总'!$M$193&gt;0),'（工厂填写）送货清单汇总'!M47,IF(AND('（工厂填写）送货清单汇总'!$K$193&gt;0,'（工厂填写）送货清单汇总'!$L$193&gt;0,'（工厂填写）送货清单汇总'!$M$193=0),'（工厂填写）送货清单汇总'!L47,'（工厂填写）送货清单汇总'!K47))</f>
        <v>5</v>
      </c>
      <c r="L47" s="34">
        <f t="shared" si="3"/>
        <v>5</v>
      </c>
      <c r="M47" s="27"/>
      <c r="N47" s="27"/>
      <c r="O47" s="34" t="str">
        <f ca="1">+IF(K47&gt;0,LOOKUP(1,0/FIND(I47,运营生产订单!$A$9:$A$35),运营生产订单!$L$9:$L$35),"")</f>
        <v>红根</v>
      </c>
    </row>
    <row r="48" spans="1:15" ht="22.5" customHeight="1">
      <c r="A48" s="36">
        <f t="shared" si="2"/>
        <v>45278</v>
      </c>
      <c r="B48" s="33" t="str">
        <f ca="1">+IF(K48&gt;0,'（运营）采购订单'!B48,"")</f>
        <v>PO231201AN1014</v>
      </c>
      <c r="C48" s="34" t="str">
        <f ca="1">+IF(K48&gt;0,'（运营）采购订单'!C48,"")</f>
        <v>AN1014</v>
      </c>
      <c r="D48" s="34" t="str">
        <f ca="1">+IF(K48&gt;0,'（运营）采购订单'!D48,"")</f>
        <v>AN1014-F Black Dot-M-CD-DE-NEW</v>
      </c>
      <c r="E48" s="34">
        <f>+IF(K48&gt;0,'（运营）采购订单'!E48,"")</f>
        <v>0</v>
      </c>
      <c r="F48" s="34">
        <f ca="1">+IF(K48&gt;0,'（运营）采购订单'!J48,0)</f>
        <v>10</v>
      </c>
      <c r="G48" s="34" t="str">
        <f ca="1">+IF(K48&gt;0,'（运营）采购订单'!F48,"")</f>
        <v>破卡印花</v>
      </c>
      <c r="H48" s="35" t="str">
        <f ca="1">+IF(K48&gt;0,'（运营）采购订单'!G48,"")</f>
        <v>PH0002#</v>
      </c>
      <c r="I48" s="34" t="str">
        <f ca="1">+IF(K48&gt;0,'（运营）采购订单'!H48,"")</f>
        <v>黑波点PH0002#</v>
      </c>
      <c r="J48" s="34" t="str">
        <f>+IF(K48&gt;0,'（运营）采购订单'!I48,"")</f>
        <v>M</v>
      </c>
      <c r="K48" s="34">
        <f>+IF(AND('（工厂填写）送货清单汇总'!$K$193&gt;0,'（工厂填写）送货清单汇总'!$L$193&gt;0,'（工厂填写）送货清单汇总'!$M$193&gt;0),'（工厂填写）送货清单汇总'!M48,IF(AND('（工厂填写）送货清单汇总'!$K$193&gt;0,'（工厂填写）送货清单汇总'!$L$193&gt;0,'（工厂填写）送货清单汇总'!$M$193=0),'（工厂填写）送货清单汇总'!L48,'（工厂填写）送货清单汇总'!K48))</f>
        <v>10</v>
      </c>
      <c r="L48" s="34">
        <f t="shared" si="3"/>
        <v>10</v>
      </c>
      <c r="M48" s="27"/>
      <c r="N48" s="27"/>
      <c r="O48" s="34" t="str">
        <f ca="1">+IF(K48&gt;0,LOOKUP(1,0/FIND(I48,运营生产订单!$A$9:$A$35),运营生产订单!$L$9:$L$35),"")</f>
        <v>红根</v>
      </c>
    </row>
    <row r="49" spans="1:15" ht="22.5" customHeight="1">
      <c r="A49" s="36">
        <f t="shared" si="2"/>
        <v>45278</v>
      </c>
      <c r="B49" s="33" t="str">
        <f ca="1">+IF(K49&gt;0,'（运营）采购订单'!B49,"")</f>
        <v>PO231201AN1014</v>
      </c>
      <c r="C49" s="34" t="str">
        <f ca="1">+IF(K49&gt;0,'（运营）采购订单'!C49,"")</f>
        <v>AN1014</v>
      </c>
      <c r="D49" s="34" t="str">
        <f ca="1">+IF(K49&gt;0,'（运营）采购订单'!D49,"")</f>
        <v>AN1014-F Black Dot-L-CD-DE-NEW</v>
      </c>
      <c r="E49" s="34">
        <f>+IF(K49&gt;0,'（运营）采购订单'!E49,"")</f>
        <v>0</v>
      </c>
      <c r="F49" s="34">
        <f ca="1">+IF(K49&gt;0,'（运营）采购订单'!J49,0)</f>
        <v>15</v>
      </c>
      <c r="G49" s="34" t="str">
        <f ca="1">+IF(K49&gt;0,'（运营）采购订单'!F49,"")</f>
        <v>破卡印花</v>
      </c>
      <c r="H49" s="35" t="str">
        <f ca="1">+IF(K49&gt;0,'（运营）采购订单'!G49,"")</f>
        <v>PH0002#</v>
      </c>
      <c r="I49" s="34" t="str">
        <f ca="1">+IF(K49&gt;0,'（运营）采购订单'!H49,"")</f>
        <v>黑波点PH0002#</v>
      </c>
      <c r="J49" s="34" t="str">
        <f>+IF(K49&gt;0,'（运营）采购订单'!I49,"")</f>
        <v>L</v>
      </c>
      <c r="K49" s="34">
        <f>+IF(AND('（工厂填写）送货清单汇总'!$K$193&gt;0,'（工厂填写）送货清单汇总'!$L$193&gt;0,'（工厂填写）送货清单汇总'!$M$193&gt;0),'（工厂填写）送货清单汇总'!M49,IF(AND('（工厂填写）送货清单汇总'!$K$193&gt;0,'（工厂填写）送货清单汇总'!$L$193&gt;0,'（工厂填写）送货清单汇总'!$M$193=0),'（工厂填写）送货清单汇总'!L49,'（工厂填写）送货清单汇总'!K49))</f>
        <v>15</v>
      </c>
      <c r="L49" s="34">
        <f t="shared" ref="L49:L80" si="4">+K49+M49+N49</f>
        <v>15</v>
      </c>
      <c r="M49" s="27"/>
      <c r="N49" s="27"/>
      <c r="O49" s="34" t="str">
        <f ca="1">+IF(K49&gt;0,LOOKUP(1,0/FIND(I49,运营生产订单!$A$9:$A$35),运营生产订单!$L$9:$L$35),"")</f>
        <v>红根</v>
      </c>
    </row>
    <row r="50" spans="1:15" ht="22.5" customHeight="1">
      <c r="A50" s="36">
        <f t="shared" si="2"/>
        <v>45278</v>
      </c>
      <c r="B50" s="33" t="str">
        <f ca="1">+IF(K50&gt;0,'（运营）采购订单'!B50,"")</f>
        <v>PO231201AN1014</v>
      </c>
      <c r="C50" s="34" t="str">
        <f ca="1">+IF(K50&gt;0,'（运营）采购订单'!C50,"")</f>
        <v>AN1014</v>
      </c>
      <c r="D50" s="34" t="str">
        <f ca="1">+IF(K50&gt;0,'（运营）采购订单'!D50,"")</f>
        <v>AN1014-F Black Dot-XL-CD-DE-NEW</v>
      </c>
      <c r="E50" s="34">
        <f>+IF(K50&gt;0,'（运营）采购订单'!E50,"")</f>
        <v>0</v>
      </c>
      <c r="F50" s="34">
        <f ca="1">+IF(K50&gt;0,'（运营）采购订单'!J50,0)</f>
        <v>15</v>
      </c>
      <c r="G50" s="34" t="str">
        <f ca="1">+IF(K50&gt;0,'（运营）采购订单'!F50,"")</f>
        <v>破卡印花</v>
      </c>
      <c r="H50" s="35" t="str">
        <f ca="1">+IF(K50&gt;0,'（运营）采购订单'!G50,"")</f>
        <v>PH0002#</v>
      </c>
      <c r="I50" s="34" t="str">
        <f ca="1">+IF(K50&gt;0,'（运营）采购订单'!H50,"")</f>
        <v>黑波点PH0002#</v>
      </c>
      <c r="J50" s="34" t="str">
        <f>+IF(K50&gt;0,'（运营）采购订单'!I50,"")</f>
        <v>XL</v>
      </c>
      <c r="K50" s="34">
        <f>+IF(AND('（工厂填写）送货清单汇总'!$K$193&gt;0,'（工厂填写）送货清单汇总'!$L$193&gt;0,'（工厂填写）送货清单汇总'!$M$193&gt;0),'（工厂填写）送货清单汇总'!M50,IF(AND('（工厂填写）送货清单汇总'!$K$193&gt;0,'（工厂填写）送货清单汇总'!$L$193&gt;0,'（工厂填写）送货清单汇总'!$M$193=0),'（工厂填写）送货清单汇总'!L50,'（工厂填写）送货清单汇总'!K50))</f>
        <v>17</v>
      </c>
      <c r="L50" s="34">
        <f t="shared" si="4"/>
        <v>17</v>
      </c>
      <c r="M50" s="27"/>
      <c r="N50" s="27"/>
      <c r="O50" s="34" t="str">
        <f ca="1">+IF(K50&gt;0,LOOKUP(1,0/FIND(I50,运营生产订单!$A$9:$A$35),运营生产订单!$L$9:$L$35),"")</f>
        <v>红根</v>
      </c>
    </row>
    <row r="51" spans="1:15" ht="22.5" customHeight="1">
      <c r="A51" s="36">
        <f t="shared" si="2"/>
        <v>45278</v>
      </c>
      <c r="B51" s="33" t="str">
        <f ca="1">+IF(K51&gt;0,'（运营）采购订单'!B51,"")</f>
        <v>PO231201AN1014</v>
      </c>
      <c r="C51" s="34" t="str">
        <f ca="1">+IF(K51&gt;0,'（运营）采购订单'!C51,"")</f>
        <v>AN1014</v>
      </c>
      <c r="D51" s="34" t="str">
        <f ca="1">+IF(K51&gt;0,'（运营）采购订单'!D51,"")</f>
        <v>AN1014-F Black Dot-XXL-CD-DE-NEW</v>
      </c>
      <c r="E51" s="34">
        <f>+IF(K51&gt;0,'（运营）采购订单'!E51,"")</f>
        <v>0</v>
      </c>
      <c r="F51" s="34">
        <f ca="1">+IF(K51&gt;0,'（运营）采购订单'!J51,0)</f>
        <v>15</v>
      </c>
      <c r="G51" s="34" t="str">
        <f ca="1">+IF(K51&gt;0,'（运营）采购订单'!F51,"")</f>
        <v>破卡印花</v>
      </c>
      <c r="H51" s="35" t="str">
        <f ca="1">+IF(K51&gt;0,'（运营）采购订单'!G51,"")</f>
        <v>PH0002#</v>
      </c>
      <c r="I51" s="34" t="str">
        <f ca="1">+IF(K51&gt;0,'（运营）采购订单'!H51,"")</f>
        <v>黑波点PH0002#</v>
      </c>
      <c r="J51" s="34" t="str">
        <f>+IF(K51&gt;0,'（运营）采购订单'!I51,"")</f>
        <v>2XL</v>
      </c>
      <c r="K51" s="34">
        <f>+IF(AND('（工厂填写）送货清单汇总'!$K$193&gt;0,'（工厂填写）送货清单汇总'!$L$193&gt;0,'（工厂填写）送货清单汇总'!$M$193&gt;0),'（工厂填写）送货清单汇总'!M51,IF(AND('（工厂填写）送货清单汇总'!$K$193&gt;0,'（工厂填写）送货清单汇总'!$L$193&gt;0,'（工厂填写）送货清单汇总'!$M$193=0),'（工厂填写）送货清单汇总'!L51,'（工厂填写）送货清单汇总'!K51))</f>
        <v>16</v>
      </c>
      <c r="L51" s="34">
        <f t="shared" si="4"/>
        <v>16</v>
      </c>
      <c r="M51" s="27"/>
      <c r="N51" s="27"/>
      <c r="O51" s="34" t="str">
        <f ca="1">+IF(K51&gt;0,LOOKUP(1,0/FIND(I51,运营生产订单!$A$9:$A$35),运营生产订单!$L$9:$L$35),"")</f>
        <v>红根</v>
      </c>
    </row>
    <row r="52" spans="1:15" ht="22.5" customHeight="1">
      <c r="A52" s="36" t="str">
        <f t="shared" si="2"/>
        <v/>
      </c>
      <c r="B52" s="33" t="str">
        <f>+IF(K52&gt;0,'（运营）采购订单'!B52,"")</f>
        <v/>
      </c>
      <c r="C52" s="34" t="str">
        <f>+IF(K52&gt;0,'（运营）采购订单'!C52,"")</f>
        <v/>
      </c>
      <c r="D52" s="34" t="str">
        <f>+IF(K52&gt;0,'（运营）采购订单'!D52,"")</f>
        <v/>
      </c>
      <c r="E52" s="34" t="str">
        <f>+IF(K52&gt;0,'（运营）采购订单'!E52,"")</f>
        <v/>
      </c>
      <c r="F52" s="34">
        <f>+IF(K52&gt;0,'（运营）采购订单'!J52,0)</f>
        <v>0</v>
      </c>
      <c r="G52" s="34" t="str">
        <f>+IF(K52&gt;0,'（运营）采购订单'!F52,"")</f>
        <v/>
      </c>
      <c r="H52" s="35" t="str">
        <f>+IF(K52&gt;0,'（运营）采购订单'!G52,"")</f>
        <v/>
      </c>
      <c r="I52" s="34" t="str">
        <f>+IF(K52&gt;0,'（运营）采购订单'!H52,"")</f>
        <v/>
      </c>
      <c r="J52" s="34" t="str">
        <f>+IF(K52&gt;0,'（运营）采购订单'!I52,"")</f>
        <v/>
      </c>
      <c r="K52" s="34">
        <f>+IF(AND('（工厂填写）送货清单汇总'!$K$193&gt;0,'（工厂填写）送货清单汇总'!$L$193&gt;0,'（工厂填写）送货清单汇总'!$M$193&gt;0),'（工厂填写）送货清单汇总'!M52,IF(AND('（工厂填写）送货清单汇总'!$K$193&gt;0,'（工厂填写）送货清单汇总'!$L$193&gt;0,'（工厂填写）送货清单汇总'!$M$193=0),'（工厂填写）送货清单汇总'!L52,'（工厂填写）送货清单汇总'!K52))</f>
        <v>0</v>
      </c>
      <c r="L52" s="34">
        <f t="shared" si="4"/>
        <v>0</v>
      </c>
      <c r="M52" s="27"/>
      <c r="N52" s="27"/>
      <c r="O52" s="34" t="str">
        <f>+IF(K52&gt;0,LOOKUP(1,0/FIND(I52,运营生产订单!$A$9:$A$35),运营生产订单!$L$9:$L$35),"")</f>
        <v/>
      </c>
    </row>
    <row r="53" spans="1:15" ht="22.5" customHeight="1">
      <c r="A53" s="36" t="str">
        <f t="shared" si="2"/>
        <v/>
      </c>
      <c r="B53" s="33" t="str">
        <f>+IF(K53&gt;0,'（运营）采购订单'!B53,"")</f>
        <v/>
      </c>
      <c r="C53" s="34" t="str">
        <f>+IF(K53&gt;0,'（运营）采购订单'!C53,"")</f>
        <v/>
      </c>
      <c r="D53" s="34" t="str">
        <f>+IF(K53&gt;0,'（运营）采购订单'!D53,"")</f>
        <v/>
      </c>
      <c r="E53" s="34" t="str">
        <f>+IF(K53&gt;0,'（运营）采购订单'!E53,"")</f>
        <v/>
      </c>
      <c r="F53" s="34">
        <f>+IF(K53&gt;0,'（运营）采购订单'!J53,0)</f>
        <v>0</v>
      </c>
      <c r="G53" s="34" t="str">
        <f>+IF(K53&gt;0,'（运营）采购订单'!F53,"")</f>
        <v/>
      </c>
      <c r="H53" s="35" t="str">
        <f>+IF(K53&gt;0,'（运营）采购订单'!G53,"")</f>
        <v/>
      </c>
      <c r="I53" s="34" t="str">
        <f>+IF(K53&gt;0,'（运营）采购订单'!H53,"")</f>
        <v/>
      </c>
      <c r="J53" s="34" t="str">
        <f>+IF(K53&gt;0,'（运营）采购订单'!I53,"")</f>
        <v/>
      </c>
      <c r="K53" s="34">
        <f>+IF(AND('（工厂填写）送货清单汇总'!$K$193&gt;0,'（工厂填写）送货清单汇总'!$L$193&gt;0,'（工厂填写）送货清单汇总'!$M$193&gt;0),'（工厂填写）送货清单汇总'!M53,IF(AND('（工厂填写）送货清单汇总'!$K$193&gt;0,'（工厂填写）送货清单汇总'!$L$193&gt;0,'（工厂填写）送货清单汇总'!$M$193=0),'（工厂填写）送货清单汇总'!L53,'（工厂填写）送货清单汇总'!K53))</f>
        <v>0</v>
      </c>
      <c r="L53" s="34">
        <f t="shared" si="4"/>
        <v>0</v>
      </c>
      <c r="M53" s="27"/>
      <c r="N53" s="27"/>
      <c r="O53" s="34" t="str">
        <f>+IF(K53&gt;0,LOOKUP(1,0/FIND(I53,运营生产订单!$A$9:$A$35),运营生产订单!$L$9:$L$35),"")</f>
        <v/>
      </c>
    </row>
    <row r="54" spans="1:15" ht="22.5" customHeight="1">
      <c r="A54" s="36" t="str">
        <f t="shared" si="2"/>
        <v/>
      </c>
      <c r="B54" s="33" t="str">
        <f>+IF(K54&gt;0,'（运营）采购订单'!B54,"")</f>
        <v/>
      </c>
      <c r="C54" s="34" t="str">
        <f>+IF(K54&gt;0,'（运营）采购订单'!C54,"")</f>
        <v/>
      </c>
      <c r="D54" s="34" t="str">
        <f>+IF(K54&gt;0,'（运营）采购订单'!D54,"")</f>
        <v/>
      </c>
      <c r="E54" s="34" t="str">
        <f>+IF(K54&gt;0,'（运营）采购订单'!E54,"")</f>
        <v/>
      </c>
      <c r="F54" s="34">
        <f>+IF(K54&gt;0,'（运营）采购订单'!J54,0)</f>
        <v>0</v>
      </c>
      <c r="G54" s="34" t="str">
        <f>+IF(K54&gt;0,'（运营）采购订单'!F54,"")</f>
        <v/>
      </c>
      <c r="H54" s="35" t="str">
        <f>+IF(K54&gt;0,'（运营）采购订单'!G54,"")</f>
        <v/>
      </c>
      <c r="I54" s="34" t="str">
        <f>+IF(K54&gt;0,'（运营）采购订单'!H54,"")</f>
        <v/>
      </c>
      <c r="J54" s="34" t="str">
        <f>+IF(K54&gt;0,'（运营）采购订单'!I54,"")</f>
        <v/>
      </c>
      <c r="K54" s="34">
        <f>+IF(AND('（工厂填写）送货清单汇总'!$K$193&gt;0,'（工厂填写）送货清单汇总'!$L$193&gt;0,'（工厂填写）送货清单汇总'!$M$193&gt;0),'（工厂填写）送货清单汇总'!M54,IF(AND('（工厂填写）送货清单汇总'!$K$193&gt;0,'（工厂填写）送货清单汇总'!$L$193&gt;0,'（工厂填写）送货清单汇总'!$M$193=0),'（工厂填写）送货清单汇总'!L54,'（工厂填写）送货清单汇总'!K54))</f>
        <v>0</v>
      </c>
      <c r="L54" s="34">
        <f t="shared" si="4"/>
        <v>0</v>
      </c>
      <c r="M54" s="27"/>
      <c r="N54" s="27"/>
      <c r="O54" s="34" t="str">
        <f>+IF(K54&gt;0,LOOKUP(1,0/FIND(I54,运营生产订单!$A$9:$A$35),运营生产订单!$L$9:$L$35),"")</f>
        <v/>
      </c>
    </row>
    <row r="55" spans="1:15" ht="22.5" customHeight="1">
      <c r="A55" s="36" t="str">
        <f t="shared" ref="A55:A80" si="5">+IF(K55&gt;0,$N$2,"")</f>
        <v/>
      </c>
      <c r="B55" s="33" t="str">
        <f>+IF(K55&gt;0,'（运营）采购订单'!B55,"")</f>
        <v/>
      </c>
      <c r="C55" s="34" t="str">
        <f>+IF(K55&gt;0,'（运营）采购订单'!C55,"")</f>
        <v/>
      </c>
      <c r="D55" s="34" t="str">
        <f>+IF(K55&gt;0,'（运营）采购订单'!D55,"")</f>
        <v/>
      </c>
      <c r="E55" s="34" t="str">
        <f>+IF(K55&gt;0,'（运营）采购订单'!E55,"")</f>
        <v/>
      </c>
      <c r="F55" s="34">
        <f>+IF(K55&gt;0,'（运营）采购订单'!J55,0)</f>
        <v>0</v>
      </c>
      <c r="G55" s="34" t="str">
        <f>+IF(K55&gt;0,'（运营）采购订单'!F55,"")</f>
        <v/>
      </c>
      <c r="H55" s="35" t="str">
        <f>+IF(K55&gt;0,'（运营）采购订单'!G55,"")</f>
        <v/>
      </c>
      <c r="I55" s="34" t="str">
        <f>+IF(K55&gt;0,'（运营）采购订单'!H55,"")</f>
        <v/>
      </c>
      <c r="J55" s="34" t="str">
        <f>+IF(K55&gt;0,'（运营）采购订单'!I55,"")</f>
        <v/>
      </c>
      <c r="K55" s="34">
        <f>+IF(AND('（工厂填写）送货清单汇总'!$K$193&gt;0,'（工厂填写）送货清单汇总'!$L$193&gt;0,'（工厂填写）送货清单汇总'!$M$193&gt;0),'（工厂填写）送货清单汇总'!M55,IF(AND('（工厂填写）送货清单汇总'!$K$193&gt;0,'（工厂填写）送货清单汇总'!$L$193&gt;0,'（工厂填写）送货清单汇总'!$M$193=0),'（工厂填写）送货清单汇总'!L55,'（工厂填写）送货清单汇总'!K55))</f>
        <v>0</v>
      </c>
      <c r="L55" s="34">
        <f t="shared" si="4"/>
        <v>0</v>
      </c>
      <c r="M55" s="27"/>
      <c r="N55" s="27"/>
      <c r="O55" s="34" t="str">
        <f>+IF(K55&gt;0,LOOKUP(1,0/FIND(I55,运营生产订单!$A$9:$A$35),运营生产订单!$L$9:$L$35),"")</f>
        <v/>
      </c>
    </row>
    <row r="56" spans="1:15" ht="22.5" customHeight="1">
      <c r="A56" s="36" t="str">
        <f t="shared" si="5"/>
        <v/>
      </c>
      <c r="B56" s="33" t="str">
        <f>+IF(K56&gt;0,'（运营）采购订单'!B56,"")</f>
        <v/>
      </c>
      <c r="C56" s="34" t="str">
        <f>+IF(K56&gt;0,'（运营）采购订单'!C56,"")</f>
        <v/>
      </c>
      <c r="D56" s="34" t="str">
        <f>+IF(K56&gt;0,'（运营）采购订单'!D56,"")</f>
        <v/>
      </c>
      <c r="E56" s="34" t="str">
        <f>+IF(K56&gt;0,'（运营）采购订单'!E56,"")</f>
        <v/>
      </c>
      <c r="F56" s="34">
        <f>+IF(K56&gt;0,'（运营）采购订单'!J56,0)</f>
        <v>0</v>
      </c>
      <c r="G56" s="34" t="str">
        <f>+IF(K56&gt;0,'（运营）采购订单'!F56,"")</f>
        <v/>
      </c>
      <c r="H56" s="35" t="str">
        <f>+IF(K56&gt;0,'（运营）采购订单'!G56,"")</f>
        <v/>
      </c>
      <c r="I56" s="34" t="str">
        <f>+IF(K56&gt;0,'（运营）采购订单'!H56,"")</f>
        <v/>
      </c>
      <c r="J56" s="34" t="str">
        <f>+IF(K56&gt;0,'（运营）采购订单'!I56,"")</f>
        <v/>
      </c>
      <c r="K56" s="34">
        <f>+IF(AND('（工厂填写）送货清单汇总'!$K$193&gt;0,'（工厂填写）送货清单汇总'!$L$193&gt;0,'（工厂填写）送货清单汇总'!$M$193&gt;0),'（工厂填写）送货清单汇总'!M56,IF(AND('（工厂填写）送货清单汇总'!$K$193&gt;0,'（工厂填写）送货清单汇总'!$L$193&gt;0,'（工厂填写）送货清单汇总'!$M$193=0),'（工厂填写）送货清单汇总'!L56,'（工厂填写）送货清单汇总'!K56))</f>
        <v>0</v>
      </c>
      <c r="L56" s="34">
        <f t="shared" si="4"/>
        <v>0</v>
      </c>
      <c r="M56" s="27"/>
      <c r="N56" s="27"/>
      <c r="O56" s="34" t="str">
        <f>+IF(K56&gt;0,LOOKUP(1,0/FIND(I56,运营生产订单!$A$9:$A$35),运营生产订单!$L$9:$L$35),"")</f>
        <v/>
      </c>
    </row>
    <row r="57" spans="1:15" ht="22.5" customHeight="1">
      <c r="A57" s="36" t="str">
        <f t="shared" si="5"/>
        <v/>
      </c>
      <c r="B57" s="33" t="str">
        <f>+IF(K57&gt;0,'（运营）采购订单'!B57,"")</f>
        <v/>
      </c>
      <c r="C57" s="34" t="str">
        <f>+IF(K57&gt;0,'（运营）采购订单'!C57,"")</f>
        <v/>
      </c>
      <c r="D57" s="34" t="str">
        <f>+IF(K57&gt;0,'（运营）采购订单'!D57,"")</f>
        <v/>
      </c>
      <c r="E57" s="34" t="str">
        <f>+IF(K57&gt;0,'（运营）采购订单'!E57,"")</f>
        <v/>
      </c>
      <c r="F57" s="34">
        <f>+IF(K57&gt;0,'（运营）采购订单'!J57,0)</f>
        <v>0</v>
      </c>
      <c r="G57" s="34" t="str">
        <f>+IF(K57&gt;0,'（运营）采购订单'!F57,"")</f>
        <v/>
      </c>
      <c r="H57" s="35" t="str">
        <f>+IF(K57&gt;0,'（运营）采购订单'!G57,"")</f>
        <v/>
      </c>
      <c r="I57" s="34" t="str">
        <f>+IF(K57&gt;0,'（运营）采购订单'!H57,"")</f>
        <v/>
      </c>
      <c r="J57" s="34" t="str">
        <f>+IF(K57&gt;0,'（运营）采购订单'!I57,"")</f>
        <v/>
      </c>
      <c r="K57" s="34">
        <f>+IF(AND('（工厂填写）送货清单汇总'!$K$193&gt;0,'（工厂填写）送货清单汇总'!$L$193&gt;0,'（工厂填写）送货清单汇总'!$M$193&gt;0),'（工厂填写）送货清单汇总'!M57,IF(AND('（工厂填写）送货清单汇总'!$K$193&gt;0,'（工厂填写）送货清单汇总'!$L$193&gt;0,'（工厂填写）送货清单汇总'!$M$193=0),'（工厂填写）送货清单汇总'!L57,'（工厂填写）送货清单汇总'!K57))</f>
        <v>0</v>
      </c>
      <c r="L57" s="34">
        <f t="shared" si="4"/>
        <v>0</v>
      </c>
      <c r="M57" s="27"/>
      <c r="N57" s="27"/>
      <c r="O57" s="34" t="str">
        <f>+IF(K57&gt;0,LOOKUP(1,0/FIND(I57,运营生产订单!$A$9:$A$35),运营生产订单!$L$9:$L$35),"")</f>
        <v/>
      </c>
    </row>
    <row r="58" spans="1:15" ht="22.5" customHeight="1">
      <c r="A58" s="36" t="str">
        <f t="shared" si="5"/>
        <v/>
      </c>
      <c r="B58" s="33" t="str">
        <f>+IF(K58&gt;0,'（运营）采购订单'!B58,"")</f>
        <v/>
      </c>
      <c r="C58" s="34" t="str">
        <f>+IF(K58&gt;0,'（运营）采购订单'!C58,"")</f>
        <v/>
      </c>
      <c r="D58" s="34" t="str">
        <f>+IF(K58&gt;0,'（运营）采购订单'!D58,"")</f>
        <v/>
      </c>
      <c r="E58" s="34" t="str">
        <f>+IF(K58&gt;0,'（运营）采购订单'!E58,"")</f>
        <v/>
      </c>
      <c r="F58" s="34">
        <f>+IF(K58&gt;0,'（运营）采购订单'!J58,0)</f>
        <v>0</v>
      </c>
      <c r="G58" s="34" t="str">
        <f>+IF(K58&gt;0,'（运营）采购订单'!F58,"")</f>
        <v/>
      </c>
      <c r="H58" s="35" t="str">
        <f>+IF(K58&gt;0,'（运营）采购订单'!G58,"")</f>
        <v/>
      </c>
      <c r="I58" s="34" t="str">
        <f>+IF(K58&gt;0,'（运营）采购订单'!H58,"")</f>
        <v/>
      </c>
      <c r="J58" s="34" t="str">
        <f>+IF(K58&gt;0,'（运营）采购订单'!I58,"")</f>
        <v/>
      </c>
      <c r="K58" s="34">
        <f>+IF(AND('（工厂填写）送货清单汇总'!$K$193&gt;0,'（工厂填写）送货清单汇总'!$L$193&gt;0,'（工厂填写）送货清单汇总'!$M$193&gt;0),'（工厂填写）送货清单汇总'!M58,IF(AND('（工厂填写）送货清单汇总'!$K$193&gt;0,'（工厂填写）送货清单汇总'!$L$193&gt;0,'（工厂填写）送货清单汇总'!$M$193=0),'（工厂填写）送货清单汇总'!L58,'（工厂填写）送货清单汇总'!K58))</f>
        <v>0</v>
      </c>
      <c r="L58" s="34">
        <f t="shared" si="4"/>
        <v>0</v>
      </c>
      <c r="M58" s="27"/>
      <c r="N58" s="27"/>
      <c r="O58" s="34" t="str">
        <f>+IF(K58&gt;0,LOOKUP(1,0/FIND(I58,运营生产订单!$A$9:$A$35),运营生产订单!$L$9:$L$35),"")</f>
        <v/>
      </c>
    </row>
    <row r="59" spans="1:15" ht="22.5" customHeight="1">
      <c r="A59" s="36" t="str">
        <f t="shared" si="5"/>
        <v/>
      </c>
      <c r="B59" s="33" t="str">
        <f>+IF(K59&gt;0,'（运营）采购订单'!B59,"")</f>
        <v/>
      </c>
      <c r="C59" s="34" t="str">
        <f>+IF(K59&gt;0,'（运营）采购订单'!C59,"")</f>
        <v/>
      </c>
      <c r="D59" s="34" t="str">
        <f>+IF(K59&gt;0,'（运营）采购订单'!D59,"")</f>
        <v/>
      </c>
      <c r="E59" s="34" t="str">
        <f>+IF(K59&gt;0,'（运营）采购订单'!E59,"")</f>
        <v/>
      </c>
      <c r="F59" s="34">
        <f>+IF(K59&gt;0,'（运营）采购订单'!J59,0)</f>
        <v>0</v>
      </c>
      <c r="G59" s="34" t="str">
        <f>+IF(K59&gt;0,'（运营）采购订单'!F59,"")</f>
        <v/>
      </c>
      <c r="H59" s="35" t="str">
        <f>+IF(K59&gt;0,'（运营）采购订单'!G59,"")</f>
        <v/>
      </c>
      <c r="I59" s="34" t="str">
        <f>+IF(K59&gt;0,'（运营）采购订单'!H59,"")</f>
        <v/>
      </c>
      <c r="J59" s="34" t="str">
        <f>+IF(K59&gt;0,'（运营）采购订单'!I59,"")</f>
        <v/>
      </c>
      <c r="K59" s="34">
        <f>+IF(AND('（工厂填写）送货清单汇总'!$K$193&gt;0,'（工厂填写）送货清单汇总'!$L$193&gt;0,'（工厂填写）送货清单汇总'!$M$193&gt;0),'（工厂填写）送货清单汇总'!M59,IF(AND('（工厂填写）送货清单汇总'!$K$193&gt;0,'（工厂填写）送货清单汇总'!$L$193&gt;0,'（工厂填写）送货清单汇总'!$M$193=0),'（工厂填写）送货清单汇总'!L59,'（工厂填写）送货清单汇总'!K59))</f>
        <v>0</v>
      </c>
      <c r="L59" s="34">
        <f t="shared" si="4"/>
        <v>0</v>
      </c>
      <c r="M59" s="27"/>
      <c r="N59" s="27"/>
      <c r="O59" s="34" t="str">
        <f>+IF(K59&gt;0,LOOKUP(1,0/FIND(I59,运营生产订单!$A$9:$A$35),运营生产订单!$L$9:$L$35),"")</f>
        <v/>
      </c>
    </row>
    <row r="60" spans="1:15" ht="22.5" customHeight="1">
      <c r="A60" s="36" t="str">
        <f t="shared" si="5"/>
        <v/>
      </c>
      <c r="B60" s="33" t="str">
        <f>+IF(K60&gt;0,'（运营）采购订单'!B60,"")</f>
        <v/>
      </c>
      <c r="C60" s="34" t="str">
        <f>+IF(K60&gt;0,'（运营）采购订单'!C60,"")</f>
        <v/>
      </c>
      <c r="D60" s="34" t="str">
        <f>+IF(K60&gt;0,'（运营）采购订单'!D60,"")</f>
        <v/>
      </c>
      <c r="E60" s="34" t="str">
        <f>+IF(K60&gt;0,'（运营）采购订单'!E60,"")</f>
        <v/>
      </c>
      <c r="F60" s="34">
        <f>+IF(K60&gt;0,'（运营）采购订单'!J60,0)</f>
        <v>0</v>
      </c>
      <c r="G60" s="34" t="str">
        <f>+IF(K60&gt;0,'（运营）采购订单'!F60,"")</f>
        <v/>
      </c>
      <c r="H60" s="35" t="str">
        <f>+IF(K60&gt;0,'（运营）采购订单'!G60,"")</f>
        <v/>
      </c>
      <c r="I60" s="34" t="str">
        <f>+IF(K60&gt;0,'（运营）采购订单'!H60,"")</f>
        <v/>
      </c>
      <c r="J60" s="34" t="str">
        <f>+IF(K60&gt;0,'（运营）采购订单'!I60,"")</f>
        <v/>
      </c>
      <c r="K60" s="34">
        <f>+IF(AND('（工厂填写）送货清单汇总'!$K$193&gt;0,'（工厂填写）送货清单汇总'!$L$193&gt;0,'（工厂填写）送货清单汇总'!$M$193&gt;0),'（工厂填写）送货清单汇总'!M60,IF(AND('（工厂填写）送货清单汇总'!$K$193&gt;0,'（工厂填写）送货清单汇总'!$L$193&gt;0,'（工厂填写）送货清单汇总'!$M$193=0),'（工厂填写）送货清单汇总'!L60,'（工厂填写）送货清单汇总'!K60))</f>
        <v>0</v>
      </c>
      <c r="L60" s="34">
        <f t="shared" si="4"/>
        <v>0</v>
      </c>
      <c r="M60" s="27"/>
      <c r="N60" s="27"/>
      <c r="O60" s="34" t="str">
        <f>+IF(K60&gt;0,LOOKUP(1,0/FIND(I60,运营生产订单!$A$9:$A$35),运营生产订单!$L$9:$L$35),"")</f>
        <v/>
      </c>
    </row>
    <row r="61" spans="1:15" ht="22.5" customHeight="1">
      <c r="A61" s="36" t="str">
        <f t="shared" si="5"/>
        <v/>
      </c>
      <c r="B61" s="33" t="str">
        <f>+IF(K61&gt;0,'（运营）采购订单'!B61,"")</f>
        <v/>
      </c>
      <c r="C61" s="34" t="str">
        <f>+IF(K61&gt;0,'（运营）采购订单'!C61,"")</f>
        <v/>
      </c>
      <c r="D61" s="34" t="str">
        <f>+IF(K61&gt;0,'（运营）采购订单'!D61,"")</f>
        <v/>
      </c>
      <c r="E61" s="34" t="str">
        <f>+IF(K61&gt;0,'（运营）采购订单'!E61,"")</f>
        <v/>
      </c>
      <c r="F61" s="34">
        <f>+IF(K61&gt;0,'（运营）采购订单'!J61,0)</f>
        <v>0</v>
      </c>
      <c r="G61" s="34" t="str">
        <f>+IF(K61&gt;0,'（运营）采购订单'!F61,"")</f>
        <v/>
      </c>
      <c r="H61" s="35" t="str">
        <f>+IF(K61&gt;0,'（运营）采购订单'!G61,"")</f>
        <v/>
      </c>
      <c r="I61" s="34" t="str">
        <f>+IF(K61&gt;0,'（运营）采购订单'!H61,"")</f>
        <v/>
      </c>
      <c r="J61" s="34" t="str">
        <f>+IF(K61&gt;0,'（运营）采购订单'!I61,"")</f>
        <v/>
      </c>
      <c r="K61" s="34">
        <f>+IF(AND('（工厂填写）送货清单汇总'!$K$193&gt;0,'（工厂填写）送货清单汇总'!$L$193&gt;0,'（工厂填写）送货清单汇总'!$M$193&gt;0),'（工厂填写）送货清单汇总'!M61,IF(AND('（工厂填写）送货清单汇总'!$K$193&gt;0,'（工厂填写）送货清单汇总'!$L$193&gt;0,'（工厂填写）送货清单汇总'!$M$193=0),'（工厂填写）送货清单汇总'!L61,'（工厂填写）送货清单汇总'!K61))</f>
        <v>0</v>
      </c>
      <c r="L61" s="34">
        <f t="shared" si="4"/>
        <v>0</v>
      </c>
      <c r="M61" s="27"/>
      <c r="N61" s="27"/>
      <c r="O61" s="34" t="str">
        <f>+IF(K61&gt;0,LOOKUP(1,0/FIND(I61,运营生产订单!$A$9:$A$35),运营生产订单!$L$9:$L$35),"")</f>
        <v/>
      </c>
    </row>
    <row r="62" spans="1:15" ht="22.5" customHeight="1">
      <c r="A62" s="36" t="str">
        <f t="shared" si="5"/>
        <v/>
      </c>
      <c r="B62" s="33" t="str">
        <f>+IF(K62&gt;0,'（运营）采购订单'!B62,"")</f>
        <v/>
      </c>
      <c r="C62" s="34" t="str">
        <f>+IF(K62&gt;0,'（运营）采购订单'!C62,"")</f>
        <v/>
      </c>
      <c r="D62" s="34" t="str">
        <f>+IF(K62&gt;0,'（运营）采购订单'!D62,"")</f>
        <v/>
      </c>
      <c r="E62" s="34" t="str">
        <f>+IF(K62&gt;0,'（运营）采购订单'!E62,"")</f>
        <v/>
      </c>
      <c r="F62" s="34">
        <f>+IF(K62&gt;0,'（运营）采购订单'!J62,0)</f>
        <v>0</v>
      </c>
      <c r="G62" s="34" t="str">
        <f>+IF(K62&gt;0,'（运营）采购订单'!F62,"")</f>
        <v/>
      </c>
      <c r="H62" s="35" t="str">
        <f>+IF(K62&gt;0,'（运营）采购订单'!G62,"")</f>
        <v/>
      </c>
      <c r="I62" s="34" t="str">
        <f>+IF(K62&gt;0,'（运营）采购订单'!H62,"")</f>
        <v/>
      </c>
      <c r="J62" s="34" t="str">
        <f>+IF(K62&gt;0,'（运营）采购订单'!I62,"")</f>
        <v/>
      </c>
      <c r="K62" s="34">
        <f>+IF(AND('（工厂填写）送货清单汇总'!$K$193&gt;0,'（工厂填写）送货清单汇总'!$L$193&gt;0,'（工厂填写）送货清单汇总'!$M$193&gt;0),'（工厂填写）送货清单汇总'!M62,IF(AND('（工厂填写）送货清单汇总'!$K$193&gt;0,'（工厂填写）送货清单汇总'!$L$193&gt;0,'（工厂填写）送货清单汇总'!$M$193=0),'（工厂填写）送货清单汇总'!L62,'（工厂填写）送货清单汇总'!K62))</f>
        <v>0</v>
      </c>
      <c r="L62" s="34">
        <f t="shared" si="4"/>
        <v>0</v>
      </c>
      <c r="M62" s="27"/>
      <c r="N62" s="27"/>
      <c r="O62" s="34" t="str">
        <f>+IF(K62&gt;0,LOOKUP(1,0/FIND(I62,运营生产订单!$A$9:$A$35),运营生产订单!$L$9:$L$35),"")</f>
        <v/>
      </c>
    </row>
    <row r="63" spans="1:15" ht="22.5" customHeight="1">
      <c r="A63" s="36" t="str">
        <f t="shared" si="5"/>
        <v/>
      </c>
      <c r="B63" s="33" t="str">
        <f>+IF(K63&gt;0,'（运营）采购订单'!B63,"")</f>
        <v/>
      </c>
      <c r="C63" s="34" t="str">
        <f>+IF(K63&gt;0,'（运营）采购订单'!C63,"")</f>
        <v/>
      </c>
      <c r="D63" s="34" t="str">
        <f>+IF(K63&gt;0,'（运营）采购订单'!D63,"")</f>
        <v/>
      </c>
      <c r="E63" s="34" t="str">
        <f>+IF(K63&gt;0,'（运营）采购订单'!E63,"")</f>
        <v/>
      </c>
      <c r="F63" s="34">
        <f>+IF(K63&gt;0,'（运营）采购订单'!J63,0)</f>
        <v>0</v>
      </c>
      <c r="G63" s="34" t="str">
        <f>+IF(K63&gt;0,'（运营）采购订单'!F63,"")</f>
        <v/>
      </c>
      <c r="H63" s="35" t="str">
        <f>+IF(K63&gt;0,'（运营）采购订单'!G63,"")</f>
        <v/>
      </c>
      <c r="I63" s="34" t="str">
        <f>+IF(K63&gt;0,'（运营）采购订单'!H63,"")</f>
        <v/>
      </c>
      <c r="J63" s="34" t="str">
        <f>+IF(K63&gt;0,'（运营）采购订单'!I63,"")</f>
        <v/>
      </c>
      <c r="K63" s="34">
        <f>+IF(AND('（工厂填写）送货清单汇总'!$K$193&gt;0,'（工厂填写）送货清单汇总'!$L$193&gt;0,'（工厂填写）送货清单汇总'!$M$193&gt;0),'（工厂填写）送货清单汇总'!M63,IF(AND('（工厂填写）送货清单汇总'!$K$193&gt;0,'（工厂填写）送货清单汇总'!$L$193&gt;0,'（工厂填写）送货清单汇总'!$M$193=0),'（工厂填写）送货清单汇总'!L63,'（工厂填写）送货清单汇总'!K63))</f>
        <v>0</v>
      </c>
      <c r="L63" s="34">
        <f t="shared" si="4"/>
        <v>0</v>
      </c>
      <c r="M63" s="27"/>
      <c r="N63" s="27"/>
      <c r="O63" s="34" t="str">
        <f>+IF(K63&gt;0,LOOKUP(1,0/FIND(I63,运营生产订单!$A$9:$A$35),运营生产订单!$L$9:$L$35),"")</f>
        <v/>
      </c>
    </row>
    <row r="64" spans="1:15" ht="22.5" customHeight="1">
      <c r="A64" s="36" t="str">
        <f t="shared" si="5"/>
        <v/>
      </c>
      <c r="B64" s="33" t="str">
        <f>+IF(K64&gt;0,'（运营）采购订单'!B64,"")</f>
        <v/>
      </c>
      <c r="C64" s="34" t="str">
        <f>+IF(K64&gt;0,'（运营）采购订单'!C64,"")</f>
        <v/>
      </c>
      <c r="D64" s="34" t="str">
        <f>+IF(K64&gt;0,'（运营）采购订单'!D64,"")</f>
        <v/>
      </c>
      <c r="E64" s="34" t="str">
        <f>+IF(K64&gt;0,'（运营）采购订单'!E64,"")</f>
        <v/>
      </c>
      <c r="F64" s="34">
        <f>+IF(K64&gt;0,'（运营）采购订单'!J64,0)</f>
        <v>0</v>
      </c>
      <c r="G64" s="34" t="str">
        <f>+IF(K64&gt;0,'（运营）采购订单'!F64,"")</f>
        <v/>
      </c>
      <c r="H64" s="35" t="str">
        <f>+IF(K64&gt;0,'（运营）采购订单'!G64,"")</f>
        <v/>
      </c>
      <c r="I64" s="34" t="str">
        <f>+IF(K64&gt;0,'（运营）采购订单'!H64,"")</f>
        <v/>
      </c>
      <c r="J64" s="34" t="str">
        <f>+IF(K64&gt;0,'（运营）采购订单'!I64,"")</f>
        <v/>
      </c>
      <c r="K64" s="34">
        <f>+IF(AND('（工厂填写）送货清单汇总'!$K$193&gt;0,'（工厂填写）送货清单汇总'!$L$193&gt;0,'（工厂填写）送货清单汇总'!$M$193&gt;0),'（工厂填写）送货清单汇总'!M64,IF(AND('（工厂填写）送货清单汇总'!$K$193&gt;0,'（工厂填写）送货清单汇总'!$L$193&gt;0,'（工厂填写）送货清单汇总'!$M$193=0),'（工厂填写）送货清单汇总'!L64,'（工厂填写）送货清单汇总'!K64))</f>
        <v>0</v>
      </c>
      <c r="L64" s="34">
        <f t="shared" si="4"/>
        <v>0</v>
      </c>
      <c r="M64" s="27"/>
      <c r="N64" s="27"/>
      <c r="O64" s="34" t="str">
        <f>+IF(K64&gt;0,LOOKUP(1,0/FIND(I64,运营生产订单!$A$9:$A$35),运营生产订单!$L$9:$L$35),"")</f>
        <v/>
      </c>
    </row>
    <row r="65" spans="1:15" ht="22.5" customHeight="1">
      <c r="A65" s="36" t="str">
        <f t="shared" si="5"/>
        <v/>
      </c>
      <c r="B65" s="33" t="str">
        <f>+IF(K65&gt;0,'（运营）采购订单'!B65,"")</f>
        <v/>
      </c>
      <c r="C65" s="34" t="str">
        <f>+IF(K65&gt;0,'（运营）采购订单'!C65,"")</f>
        <v/>
      </c>
      <c r="D65" s="34" t="str">
        <f>+IF(K65&gt;0,'（运营）采购订单'!D65,"")</f>
        <v/>
      </c>
      <c r="E65" s="34" t="str">
        <f>+IF(K65&gt;0,'（运营）采购订单'!E65,"")</f>
        <v/>
      </c>
      <c r="F65" s="34">
        <f>+IF(K65&gt;0,'（运营）采购订单'!J65,0)</f>
        <v>0</v>
      </c>
      <c r="G65" s="34" t="str">
        <f>+IF(K65&gt;0,'（运营）采购订单'!F65,"")</f>
        <v/>
      </c>
      <c r="H65" s="35" t="str">
        <f>+IF(K65&gt;0,'（运营）采购订单'!G65,"")</f>
        <v/>
      </c>
      <c r="I65" s="34" t="str">
        <f>+IF(K65&gt;0,'（运营）采购订单'!H65,"")</f>
        <v/>
      </c>
      <c r="J65" s="34" t="str">
        <f>+IF(K65&gt;0,'（运营）采购订单'!I65,"")</f>
        <v/>
      </c>
      <c r="K65" s="34">
        <f>+IF(AND('（工厂填写）送货清单汇总'!$K$193&gt;0,'（工厂填写）送货清单汇总'!$L$193&gt;0,'（工厂填写）送货清单汇总'!$M$193&gt;0),'（工厂填写）送货清单汇总'!M65,IF(AND('（工厂填写）送货清单汇总'!$K$193&gt;0,'（工厂填写）送货清单汇总'!$L$193&gt;0,'（工厂填写）送货清单汇总'!$M$193=0),'（工厂填写）送货清单汇总'!L65,'（工厂填写）送货清单汇总'!K65))</f>
        <v>0</v>
      </c>
      <c r="L65" s="34">
        <f t="shared" si="4"/>
        <v>0</v>
      </c>
      <c r="M65" s="27"/>
      <c r="N65" s="27"/>
      <c r="O65" s="34" t="str">
        <f>+IF(K65&gt;0,LOOKUP(1,0/FIND(I65,运营生产订单!$A$9:$A$35),运营生产订单!$L$9:$L$35),"")</f>
        <v/>
      </c>
    </row>
    <row r="66" spans="1:15" ht="22.5" customHeight="1">
      <c r="A66" s="36" t="str">
        <f t="shared" si="5"/>
        <v/>
      </c>
      <c r="B66" s="33" t="str">
        <f>+IF(K66&gt;0,'（运营）采购订单'!B66,"")</f>
        <v/>
      </c>
      <c r="C66" s="34" t="str">
        <f>+IF(K66&gt;0,'（运营）采购订单'!C66,"")</f>
        <v/>
      </c>
      <c r="D66" s="34" t="str">
        <f>+IF(K66&gt;0,'（运营）采购订单'!D66,"")</f>
        <v/>
      </c>
      <c r="E66" s="34" t="str">
        <f>+IF(K66&gt;0,'（运营）采购订单'!E66,"")</f>
        <v/>
      </c>
      <c r="F66" s="34">
        <f>+IF(K66&gt;0,'（运营）采购订单'!J66,0)</f>
        <v>0</v>
      </c>
      <c r="G66" s="34" t="str">
        <f>+IF(K66&gt;0,'（运营）采购订单'!F66,"")</f>
        <v/>
      </c>
      <c r="H66" s="35" t="str">
        <f>+IF(K66&gt;0,'（运营）采购订单'!G66,"")</f>
        <v/>
      </c>
      <c r="I66" s="34" t="str">
        <f>+IF(K66&gt;0,'（运营）采购订单'!H66,"")</f>
        <v/>
      </c>
      <c r="J66" s="34" t="str">
        <f>+IF(K66&gt;0,'（运营）采购订单'!I66,"")</f>
        <v/>
      </c>
      <c r="K66" s="34">
        <f>+IF(AND('（工厂填写）送货清单汇总'!$K$193&gt;0,'（工厂填写）送货清单汇总'!$L$193&gt;0,'（工厂填写）送货清单汇总'!$M$193&gt;0),'（工厂填写）送货清单汇总'!M66,IF(AND('（工厂填写）送货清单汇总'!$K$193&gt;0,'（工厂填写）送货清单汇总'!$L$193&gt;0,'（工厂填写）送货清单汇总'!$M$193=0),'（工厂填写）送货清单汇总'!L66,'（工厂填写）送货清单汇总'!K66))</f>
        <v>0</v>
      </c>
      <c r="L66" s="34">
        <f t="shared" si="4"/>
        <v>0</v>
      </c>
      <c r="M66" s="27"/>
      <c r="N66" s="27"/>
      <c r="O66" s="34" t="str">
        <f>+IF(K66&gt;0,LOOKUP(1,0/FIND(I66,运营生产订单!$A$9:$A$35),运营生产订单!$L$9:$L$35),"")</f>
        <v/>
      </c>
    </row>
    <row r="67" spans="1:15" ht="22.5" customHeight="1">
      <c r="A67" s="36" t="str">
        <f t="shared" si="5"/>
        <v/>
      </c>
      <c r="B67" s="33" t="str">
        <f>+IF(K67&gt;0,'（运营）采购订单'!B67,"")</f>
        <v/>
      </c>
      <c r="C67" s="34" t="str">
        <f>+IF(K67&gt;0,'（运营）采购订单'!C67,"")</f>
        <v/>
      </c>
      <c r="D67" s="34" t="str">
        <f>+IF(K67&gt;0,'（运营）采购订单'!D67,"")</f>
        <v/>
      </c>
      <c r="E67" s="34" t="str">
        <f>+IF(K67&gt;0,'（运营）采购订单'!E67,"")</f>
        <v/>
      </c>
      <c r="F67" s="34">
        <f>+IF(K67&gt;0,'（运营）采购订单'!J67,0)</f>
        <v>0</v>
      </c>
      <c r="G67" s="34" t="str">
        <f>+IF(K67&gt;0,'（运营）采购订单'!F67,"")</f>
        <v/>
      </c>
      <c r="H67" s="35" t="str">
        <f>+IF(K67&gt;0,'（运营）采购订单'!G67,"")</f>
        <v/>
      </c>
      <c r="I67" s="34" t="str">
        <f>+IF(K67&gt;0,'（运营）采购订单'!H67,"")</f>
        <v/>
      </c>
      <c r="J67" s="34" t="str">
        <f>+IF(K67&gt;0,'（运营）采购订单'!I67,"")</f>
        <v/>
      </c>
      <c r="K67" s="34">
        <f>+IF(AND('（工厂填写）送货清单汇总'!$K$193&gt;0,'（工厂填写）送货清单汇总'!$L$193&gt;0,'（工厂填写）送货清单汇总'!$M$193&gt;0),'（工厂填写）送货清单汇总'!M67,IF(AND('（工厂填写）送货清单汇总'!$K$193&gt;0,'（工厂填写）送货清单汇总'!$L$193&gt;0,'（工厂填写）送货清单汇总'!$M$193=0),'（工厂填写）送货清单汇总'!L67,'（工厂填写）送货清单汇总'!K67))</f>
        <v>0</v>
      </c>
      <c r="L67" s="34">
        <f t="shared" si="4"/>
        <v>0</v>
      </c>
      <c r="M67" s="27"/>
      <c r="N67" s="27"/>
      <c r="O67" s="34" t="str">
        <f>+IF(K67&gt;0,LOOKUP(1,0/FIND(I67,运营生产订单!$A$9:$A$35),运营生产订单!$L$9:$L$35),"")</f>
        <v/>
      </c>
    </row>
    <row r="68" spans="1:15" ht="22.5" customHeight="1">
      <c r="A68" s="36" t="str">
        <f t="shared" si="5"/>
        <v/>
      </c>
      <c r="B68" s="33" t="str">
        <f>+IF(K68&gt;0,'（运营）采购订单'!B68,"")</f>
        <v/>
      </c>
      <c r="C68" s="34" t="str">
        <f>+IF(K68&gt;0,'（运营）采购订单'!C68,"")</f>
        <v/>
      </c>
      <c r="D68" s="34" t="str">
        <f>+IF(K68&gt;0,'（运营）采购订单'!D68,"")</f>
        <v/>
      </c>
      <c r="E68" s="34" t="str">
        <f>+IF(K68&gt;0,'（运营）采购订单'!E68,"")</f>
        <v/>
      </c>
      <c r="F68" s="34">
        <f>+IF(K68&gt;0,'（运营）采购订单'!J68,0)</f>
        <v>0</v>
      </c>
      <c r="G68" s="34" t="str">
        <f>+IF(K68&gt;0,'（运营）采购订单'!F68,"")</f>
        <v/>
      </c>
      <c r="H68" s="35" t="str">
        <f>+IF(K68&gt;0,'（运营）采购订单'!G68,"")</f>
        <v/>
      </c>
      <c r="I68" s="34" t="str">
        <f>+IF(K68&gt;0,'（运营）采购订单'!H68,"")</f>
        <v/>
      </c>
      <c r="J68" s="34" t="str">
        <f>+IF(K68&gt;0,'（运营）采购订单'!I68,"")</f>
        <v/>
      </c>
      <c r="K68" s="34">
        <f>+IF(AND('（工厂填写）送货清单汇总'!$K$193&gt;0,'（工厂填写）送货清单汇总'!$L$193&gt;0,'（工厂填写）送货清单汇总'!$M$193&gt;0),'（工厂填写）送货清单汇总'!M68,IF(AND('（工厂填写）送货清单汇总'!$K$193&gt;0,'（工厂填写）送货清单汇总'!$L$193&gt;0,'（工厂填写）送货清单汇总'!$M$193=0),'（工厂填写）送货清单汇总'!L68,'（工厂填写）送货清单汇总'!K68))</f>
        <v>0</v>
      </c>
      <c r="L68" s="34">
        <f t="shared" si="4"/>
        <v>0</v>
      </c>
      <c r="M68" s="27"/>
      <c r="N68" s="27"/>
      <c r="O68" s="34" t="str">
        <f>+IF(K68&gt;0,LOOKUP(1,0/FIND(I68,运营生产订单!$A$9:$A$35),运营生产订单!$L$9:$L$35),"")</f>
        <v/>
      </c>
    </row>
    <row r="69" spans="1:15" ht="22.5" customHeight="1">
      <c r="A69" s="36" t="str">
        <f t="shared" si="5"/>
        <v/>
      </c>
      <c r="B69" s="33" t="str">
        <f>+IF(K69&gt;0,'（运营）采购订单'!B69,"")</f>
        <v/>
      </c>
      <c r="C69" s="34" t="str">
        <f>+IF(K69&gt;0,'（运营）采购订单'!C69,"")</f>
        <v/>
      </c>
      <c r="D69" s="34" t="str">
        <f>+IF(K69&gt;0,'（运营）采购订单'!D69,"")</f>
        <v/>
      </c>
      <c r="E69" s="34" t="str">
        <f>+IF(K69&gt;0,'（运营）采购订单'!E69,"")</f>
        <v/>
      </c>
      <c r="F69" s="34">
        <f>+IF(K69&gt;0,'（运营）采购订单'!J69,0)</f>
        <v>0</v>
      </c>
      <c r="G69" s="34" t="str">
        <f>+IF(K69&gt;0,'（运营）采购订单'!F69,"")</f>
        <v/>
      </c>
      <c r="H69" s="35" t="str">
        <f>+IF(K69&gt;0,'（运营）采购订单'!G69,"")</f>
        <v/>
      </c>
      <c r="I69" s="34" t="str">
        <f>+IF(K69&gt;0,'（运营）采购订单'!H69,"")</f>
        <v/>
      </c>
      <c r="J69" s="34" t="str">
        <f>+IF(K69&gt;0,'（运营）采购订单'!I69,"")</f>
        <v/>
      </c>
      <c r="K69" s="34">
        <f>+IF(AND('（工厂填写）送货清单汇总'!$K$193&gt;0,'（工厂填写）送货清单汇总'!$L$193&gt;0,'（工厂填写）送货清单汇总'!$M$193&gt;0),'（工厂填写）送货清单汇总'!M69,IF(AND('（工厂填写）送货清单汇总'!$K$193&gt;0,'（工厂填写）送货清单汇总'!$L$193&gt;0,'（工厂填写）送货清单汇总'!$M$193=0),'（工厂填写）送货清单汇总'!L69,'（工厂填写）送货清单汇总'!K69))</f>
        <v>0</v>
      </c>
      <c r="L69" s="34">
        <f t="shared" si="4"/>
        <v>0</v>
      </c>
      <c r="M69" s="27"/>
      <c r="N69" s="27"/>
      <c r="O69" s="34" t="str">
        <f>+IF(K69&gt;0,LOOKUP(1,0/FIND(I69,运营生产订单!$A$9:$A$35),运营生产订单!$L$9:$L$35),"")</f>
        <v/>
      </c>
    </row>
    <row r="70" spans="1:15" ht="22.5" customHeight="1">
      <c r="A70" s="36" t="str">
        <f t="shared" si="5"/>
        <v/>
      </c>
      <c r="B70" s="33" t="str">
        <f>+IF(K70&gt;0,'（运营）采购订单'!B70,"")</f>
        <v/>
      </c>
      <c r="C70" s="34" t="str">
        <f>+IF(K70&gt;0,'（运营）采购订单'!C70,"")</f>
        <v/>
      </c>
      <c r="D70" s="34" t="str">
        <f>+IF(K70&gt;0,'（运营）采购订单'!D70,"")</f>
        <v/>
      </c>
      <c r="E70" s="34" t="str">
        <f>+IF(K70&gt;0,'（运营）采购订单'!E70,"")</f>
        <v/>
      </c>
      <c r="F70" s="34">
        <f>+IF(K70&gt;0,'（运营）采购订单'!J70,0)</f>
        <v>0</v>
      </c>
      <c r="G70" s="34" t="str">
        <f>+IF(K70&gt;0,'（运营）采购订单'!F70,"")</f>
        <v/>
      </c>
      <c r="H70" s="35" t="str">
        <f>+IF(K70&gt;0,'（运营）采购订单'!G70,"")</f>
        <v/>
      </c>
      <c r="I70" s="34" t="str">
        <f>+IF(K70&gt;0,'（运营）采购订单'!H70,"")</f>
        <v/>
      </c>
      <c r="J70" s="34" t="str">
        <f>+IF(K70&gt;0,'（运营）采购订单'!I70,"")</f>
        <v/>
      </c>
      <c r="K70" s="34">
        <f>+IF(AND('（工厂填写）送货清单汇总'!$K$193&gt;0,'（工厂填写）送货清单汇总'!$L$193&gt;0,'（工厂填写）送货清单汇总'!$M$193&gt;0),'（工厂填写）送货清单汇总'!M70,IF(AND('（工厂填写）送货清单汇总'!$K$193&gt;0,'（工厂填写）送货清单汇总'!$L$193&gt;0,'（工厂填写）送货清单汇总'!$M$193=0),'（工厂填写）送货清单汇总'!L70,'（工厂填写）送货清单汇总'!K70))</f>
        <v>0</v>
      </c>
      <c r="L70" s="34">
        <f t="shared" si="4"/>
        <v>0</v>
      </c>
      <c r="M70" s="27"/>
      <c r="N70" s="27"/>
      <c r="O70" s="34" t="str">
        <f>+IF(K70&gt;0,LOOKUP(1,0/FIND(I70,运营生产订单!$A$9:$A$35),运营生产订单!$L$9:$L$35),"")</f>
        <v/>
      </c>
    </row>
    <row r="71" spans="1:15" ht="22.5" customHeight="1">
      <c r="A71" s="36" t="str">
        <f t="shared" si="5"/>
        <v/>
      </c>
      <c r="B71" s="33" t="str">
        <f>+IF(K71&gt;0,'（运营）采购订单'!B71,"")</f>
        <v/>
      </c>
      <c r="C71" s="34" t="str">
        <f>+IF(K71&gt;0,'（运营）采购订单'!C71,"")</f>
        <v/>
      </c>
      <c r="D71" s="34" t="str">
        <f>+IF(K71&gt;0,'（运营）采购订单'!D71,"")</f>
        <v/>
      </c>
      <c r="E71" s="34" t="str">
        <f>+IF(K71&gt;0,'（运营）采购订单'!E71,"")</f>
        <v/>
      </c>
      <c r="F71" s="34">
        <f>+IF(K71&gt;0,'（运营）采购订单'!J71,0)</f>
        <v>0</v>
      </c>
      <c r="G71" s="34" t="str">
        <f>+IF(K71&gt;0,'（运营）采购订单'!F71,"")</f>
        <v/>
      </c>
      <c r="H71" s="35" t="str">
        <f>+IF(K71&gt;0,'（运营）采购订单'!G71,"")</f>
        <v/>
      </c>
      <c r="I71" s="34" t="str">
        <f>+IF(K71&gt;0,'（运营）采购订单'!H71,"")</f>
        <v/>
      </c>
      <c r="J71" s="34" t="str">
        <f>+IF(K71&gt;0,'（运营）采购订单'!I71,"")</f>
        <v/>
      </c>
      <c r="K71" s="34">
        <f>+IF(AND('（工厂填写）送货清单汇总'!$K$193&gt;0,'（工厂填写）送货清单汇总'!$L$193&gt;0,'（工厂填写）送货清单汇总'!$M$193&gt;0),'（工厂填写）送货清单汇总'!M71,IF(AND('（工厂填写）送货清单汇总'!$K$193&gt;0,'（工厂填写）送货清单汇总'!$L$193&gt;0,'（工厂填写）送货清单汇总'!$M$193=0),'（工厂填写）送货清单汇总'!L71,'（工厂填写）送货清单汇总'!K71))</f>
        <v>0</v>
      </c>
      <c r="L71" s="34">
        <f t="shared" si="4"/>
        <v>0</v>
      </c>
      <c r="M71" s="27"/>
      <c r="N71" s="27"/>
      <c r="O71" s="34" t="str">
        <f>+IF(K71&gt;0,LOOKUP(1,0/FIND(I71,运营生产订单!$A$9:$A$35),运营生产订单!$L$9:$L$35),"")</f>
        <v/>
      </c>
    </row>
    <row r="72" spans="1:15" ht="22.5" customHeight="1">
      <c r="A72" s="36" t="str">
        <f t="shared" si="5"/>
        <v/>
      </c>
      <c r="B72" s="33" t="str">
        <f>+IF(K72&gt;0,'（运营）采购订单'!B72,"")</f>
        <v/>
      </c>
      <c r="C72" s="34" t="str">
        <f>+IF(K72&gt;0,'（运营）采购订单'!C72,"")</f>
        <v/>
      </c>
      <c r="D72" s="34" t="str">
        <f>+IF(K72&gt;0,'（运营）采购订单'!D72,"")</f>
        <v/>
      </c>
      <c r="E72" s="34" t="str">
        <f>+IF(K72&gt;0,'（运营）采购订单'!E72,"")</f>
        <v/>
      </c>
      <c r="F72" s="34">
        <f>+IF(K72&gt;0,'（运营）采购订单'!J72,0)</f>
        <v>0</v>
      </c>
      <c r="G72" s="34" t="str">
        <f>+IF(K72&gt;0,'（运营）采购订单'!F72,"")</f>
        <v/>
      </c>
      <c r="H72" s="35" t="str">
        <f>+IF(K72&gt;0,'（运营）采购订单'!G72,"")</f>
        <v/>
      </c>
      <c r="I72" s="34" t="str">
        <f>+IF(K72&gt;0,'（运营）采购订单'!H72,"")</f>
        <v/>
      </c>
      <c r="J72" s="34" t="str">
        <f>+IF(K72&gt;0,'（运营）采购订单'!I72,"")</f>
        <v/>
      </c>
      <c r="K72" s="34">
        <f>+IF(AND('（工厂填写）送货清单汇总'!$K$193&gt;0,'（工厂填写）送货清单汇总'!$L$193&gt;0,'（工厂填写）送货清单汇总'!$M$193&gt;0),'（工厂填写）送货清单汇总'!M72,IF(AND('（工厂填写）送货清单汇总'!$K$193&gt;0,'（工厂填写）送货清单汇总'!$L$193&gt;0,'（工厂填写）送货清单汇总'!$M$193=0),'（工厂填写）送货清单汇总'!L72,'（工厂填写）送货清单汇总'!K72))</f>
        <v>0</v>
      </c>
      <c r="L72" s="34">
        <f t="shared" si="4"/>
        <v>0</v>
      </c>
      <c r="M72" s="27"/>
      <c r="N72" s="27"/>
      <c r="O72" s="34" t="str">
        <f>+IF(K72&gt;0,LOOKUP(1,0/FIND(I72,运营生产订单!$A$9:$A$35),运营生产订单!$L$9:$L$35),"")</f>
        <v/>
      </c>
    </row>
    <row r="73" spans="1:15" ht="22.5" customHeight="1">
      <c r="A73" s="36" t="str">
        <f t="shared" si="5"/>
        <v/>
      </c>
      <c r="B73" s="33" t="str">
        <f>+IF(K73&gt;0,'（运营）采购订单'!B73,"")</f>
        <v/>
      </c>
      <c r="C73" s="34" t="str">
        <f>+IF(K73&gt;0,'（运营）采购订单'!C73,"")</f>
        <v/>
      </c>
      <c r="D73" s="34" t="str">
        <f>+IF(K73&gt;0,'（运营）采购订单'!D73,"")</f>
        <v/>
      </c>
      <c r="E73" s="34" t="str">
        <f>+IF(K73&gt;0,'（运营）采购订单'!E73,"")</f>
        <v/>
      </c>
      <c r="F73" s="34">
        <f>+IF(K73&gt;0,'（运营）采购订单'!J73,0)</f>
        <v>0</v>
      </c>
      <c r="G73" s="34" t="str">
        <f>+IF(K73&gt;0,'（运营）采购订单'!F73,"")</f>
        <v/>
      </c>
      <c r="H73" s="35" t="str">
        <f>+IF(K73&gt;0,'（运营）采购订单'!G73,"")</f>
        <v/>
      </c>
      <c r="I73" s="34" t="str">
        <f>+IF(K73&gt;0,'（运营）采购订单'!H73,"")</f>
        <v/>
      </c>
      <c r="J73" s="34" t="str">
        <f>+IF(K73&gt;0,'（运营）采购订单'!I73,"")</f>
        <v/>
      </c>
      <c r="K73" s="34">
        <f>+IF(AND('（工厂填写）送货清单汇总'!$K$193&gt;0,'（工厂填写）送货清单汇总'!$L$193&gt;0,'（工厂填写）送货清单汇总'!$M$193&gt;0),'（工厂填写）送货清单汇总'!M73,IF(AND('（工厂填写）送货清单汇总'!$K$193&gt;0,'（工厂填写）送货清单汇总'!$L$193&gt;0,'（工厂填写）送货清单汇总'!$M$193=0),'（工厂填写）送货清单汇总'!L73,'（工厂填写）送货清单汇总'!K73))</f>
        <v>0</v>
      </c>
      <c r="L73" s="34">
        <f t="shared" si="4"/>
        <v>0</v>
      </c>
      <c r="M73" s="27"/>
      <c r="N73" s="27"/>
      <c r="O73" s="34" t="str">
        <f>+IF(K73&gt;0,LOOKUP(1,0/FIND(I73,运营生产订单!$A$9:$A$35),运营生产订单!$L$9:$L$35),"")</f>
        <v/>
      </c>
    </row>
    <row r="74" spans="1:15" ht="22.5" customHeight="1">
      <c r="A74" s="36" t="str">
        <f t="shared" si="5"/>
        <v/>
      </c>
      <c r="B74" s="33" t="str">
        <f>+IF(K74&gt;0,'（运营）采购订单'!B74,"")</f>
        <v/>
      </c>
      <c r="C74" s="34" t="str">
        <f>+IF(K74&gt;0,'（运营）采购订单'!C74,"")</f>
        <v/>
      </c>
      <c r="D74" s="34" t="str">
        <f>+IF(K74&gt;0,'（运营）采购订单'!D74,"")</f>
        <v/>
      </c>
      <c r="E74" s="34" t="str">
        <f>+IF(K74&gt;0,'（运营）采购订单'!E74,"")</f>
        <v/>
      </c>
      <c r="F74" s="34">
        <f>+IF(K74&gt;0,'（运营）采购订单'!J74,0)</f>
        <v>0</v>
      </c>
      <c r="G74" s="34" t="str">
        <f>+IF(K74&gt;0,'（运营）采购订单'!F74,"")</f>
        <v/>
      </c>
      <c r="H74" s="35" t="str">
        <f>+IF(K74&gt;0,'（运营）采购订单'!G74,"")</f>
        <v/>
      </c>
      <c r="I74" s="34" t="str">
        <f>+IF(K74&gt;0,'（运营）采购订单'!H74,"")</f>
        <v/>
      </c>
      <c r="J74" s="34" t="str">
        <f>+IF(K74&gt;0,'（运营）采购订单'!I74,"")</f>
        <v/>
      </c>
      <c r="K74" s="34">
        <f>+IF(AND('（工厂填写）送货清单汇总'!$K$193&gt;0,'（工厂填写）送货清单汇总'!$L$193&gt;0,'（工厂填写）送货清单汇总'!$M$193&gt;0),'（工厂填写）送货清单汇总'!M74,IF(AND('（工厂填写）送货清单汇总'!$K$193&gt;0,'（工厂填写）送货清单汇总'!$L$193&gt;0,'（工厂填写）送货清单汇总'!$M$193=0),'（工厂填写）送货清单汇总'!L74,'（工厂填写）送货清单汇总'!K74))</f>
        <v>0</v>
      </c>
      <c r="L74" s="34">
        <f t="shared" si="4"/>
        <v>0</v>
      </c>
      <c r="M74" s="27"/>
      <c r="N74" s="27"/>
      <c r="O74" s="34" t="str">
        <f>+IF(K74&gt;0,LOOKUP(1,0/FIND(I74,运营生产订单!$A$9:$A$35),运营生产订单!$L$9:$L$35),"")</f>
        <v/>
      </c>
    </row>
    <row r="75" spans="1:15" ht="22.5" customHeight="1">
      <c r="A75" s="36" t="str">
        <f t="shared" si="5"/>
        <v/>
      </c>
      <c r="B75" s="33" t="str">
        <f>+IF(K75&gt;0,'（运营）采购订单'!B75,"")</f>
        <v/>
      </c>
      <c r="C75" s="34" t="str">
        <f>+IF(K75&gt;0,'（运营）采购订单'!C75,"")</f>
        <v/>
      </c>
      <c r="D75" s="34" t="str">
        <f>+IF(K75&gt;0,'（运营）采购订单'!D75,"")</f>
        <v/>
      </c>
      <c r="E75" s="34" t="str">
        <f>+IF(K75&gt;0,'（运营）采购订单'!E75,"")</f>
        <v/>
      </c>
      <c r="F75" s="34">
        <f>+IF(K75&gt;0,'（运营）采购订单'!J75,0)</f>
        <v>0</v>
      </c>
      <c r="G75" s="34" t="str">
        <f>+IF(K75&gt;0,'（运营）采购订单'!F75,"")</f>
        <v/>
      </c>
      <c r="H75" s="35" t="str">
        <f>+IF(K75&gt;0,'（运营）采购订单'!G75,"")</f>
        <v/>
      </c>
      <c r="I75" s="34" t="str">
        <f>+IF(K75&gt;0,'（运营）采购订单'!H75,"")</f>
        <v/>
      </c>
      <c r="J75" s="34" t="str">
        <f>+IF(K75&gt;0,'（运营）采购订单'!I75,"")</f>
        <v/>
      </c>
      <c r="K75" s="34">
        <f>+IF(AND('（工厂填写）送货清单汇总'!$K$193&gt;0,'（工厂填写）送货清单汇总'!$L$193&gt;0,'（工厂填写）送货清单汇总'!$M$193&gt;0),'（工厂填写）送货清单汇总'!M75,IF(AND('（工厂填写）送货清单汇总'!$K$193&gt;0,'（工厂填写）送货清单汇总'!$L$193&gt;0,'（工厂填写）送货清单汇总'!$M$193=0),'（工厂填写）送货清单汇总'!L75,'（工厂填写）送货清单汇总'!K75))</f>
        <v>0</v>
      </c>
      <c r="L75" s="34">
        <f t="shared" si="4"/>
        <v>0</v>
      </c>
      <c r="M75" s="27"/>
      <c r="N75" s="27"/>
      <c r="O75" s="34" t="str">
        <f>+IF(K75&gt;0,LOOKUP(1,0/FIND(I75,运营生产订单!$A$9:$A$35),运营生产订单!$L$9:$L$35),"")</f>
        <v/>
      </c>
    </row>
    <row r="76" spans="1:15" ht="22.5" customHeight="1">
      <c r="A76" s="36" t="str">
        <f t="shared" si="5"/>
        <v/>
      </c>
      <c r="B76" s="33" t="str">
        <f>+IF(K76&gt;0,'（运营）采购订单'!B76,"")</f>
        <v/>
      </c>
      <c r="C76" s="34" t="str">
        <f>+IF(K76&gt;0,'（运营）采购订单'!C76,"")</f>
        <v/>
      </c>
      <c r="D76" s="34" t="str">
        <f>+IF(K76&gt;0,'（运营）采购订单'!D76,"")</f>
        <v/>
      </c>
      <c r="E76" s="34" t="str">
        <f>+IF(K76&gt;0,'（运营）采购订单'!E76,"")</f>
        <v/>
      </c>
      <c r="F76" s="34">
        <f>+IF(K76&gt;0,'（运营）采购订单'!J76,0)</f>
        <v>0</v>
      </c>
      <c r="G76" s="34" t="str">
        <f>+IF(K76&gt;0,'（运营）采购订单'!F76,"")</f>
        <v/>
      </c>
      <c r="H76" s="35" t="str">
        <f>+IF(K76&gt;0,'（运营）采购订单'!G76,"")</f>
        <v/>
      </c>
      <c r="I76" s="34" t="str">
        <f>+IF(K76&gt;0,'（运营）采购订单'!H76,"")</f>
        <v/>
      </c>
      <c r="J76" s="34" t="str">
        <f>+IF(K76&gt;0,'（运营）采购订单'!I76,"")</f>
        <v/>
      </c>
      <c r="K76" s="34">
        <f>+IF(AND('（工厂填写）送货清单汇总'!$K$193&gt;0,'（工厂填写）送货清单汇总'!$L$193&gt;0,'（工厂填写）送货清单汇总'!$M$193&gt;0),'（工厂填写）送货清单汇总'!M76,IF(AND('（工厂填写）送货清单汇总'!$K$193&gt;0,'（工厂填写）送货清单汇总'!$L$193&gt;0,'（工厂填写）送货清单汇总'!$M$193=0),'（工厂填写）送货清单汇总'!L76,'（工厂填写）送货清单汇总'!K76))</f>
        <v>0</v>
      </c>
      <c r="L76" s="34">
        <f t="shared" si="4"/>
        <v>0</v>
      </c>
      <c r="M76" s="27"/>
      <c r="N76" s="27"/>
      <c r="O76" s="34" t="str">
        <f>+IF(K76&gt;0,LOOKUP(1,0/FIND(I76,运营生产订单!$A$9:$A$35),运营生产订单!$L$9:$L$35),"")</f>
        <v/>
      </c>
    </row>
    <row r="77" spans="1:15" ht="22.5" customHeight="1">
      <c r="A77" s="36" t="str">
        <f t="shared" si="5"/>
        <v/>
      </c>
      <c r="B77" s="33" t="str">
        <f>+IF(K77&gt;0,'（运营）采购订单'!B77,"")</f>
        <v/>
      </c>
      <c r="C77" s="34" t="str">
        <f>+IF(K77&gt;0,'（运营）采购订单'!C77,"")</f>
        <v/>
      </c>
      <c r="D77" s="34" t="str">
        <f>+IF(K77&gt;0,'（运营）采购订单'!D77,"")</f>
        <v/>
      </c>
      <c r="E77" s="34" t="str">
        <f>+IF(K77&gt;0,'（运营）采购订单'!E77,"")</f>
        <v/>
      </c>
      <c r="F77" s="34">
        <f>+IF(K77&gt;0,'（运营）采购订单'!J77,0)</f>
        <v>0</v>
      </c>
      <c r="G77" s="34" t="str">
        <f>+IF(K77&gt;0,'（运营）采购订单'!F77,"")</f>
        <v/>
      </c>
      <c r="H77" s="35" t="str">
        <f>+IF(K77&gt;0,'（运营）采购订单'!G77,"")</f>
        <v/>
      </c>
      <c r="I77" s="34" t="str">
        <f>+IF(K77&gt;0,'（运营）采购订单'!H77,"")</f>
        <v/>
      </c>
      <c r="J77" s="34" t="str">
        <f>+IF(K77&gt;0,'（运营）采购订单'!I77,"")</f>
        <v/>
      </c>
      <c r="K77" s="34">
        <f>+IF(AND('（工厂填写）送货清单汇总'!$K$193&gt;0,'（工厂填写）送货清单汇总'!$L$193&gt;0,'（工厂填写）送货清单汇总'!$M$193&gt;0),'（工厂填写）送货清单汇总'!M77,IF(AND('（工厂填写）送货清单汇总'!$K$193&gt;0,'（工厂填写）送货清单汇总'!$L$193&gt;0,'（工厂填写）送货清单汇总'!$M$193=0),'（工厂填写）送货清单汇总'!L77,'（工厂填写）送货清单汇总'!K77))</f>
        <v>0</v>
      </c>
      <c r="L77" s="34">
        <f t="shared" si="4"/>
        <v>0</v>
      </c>
      <c r="M77" s="27"/>
      <c r="N77" s="27"/>
      <c r="O77" s="34" t="str">
        <f>+IF(K77&gt;0,LOOKUP(1,0/FIND(I77,运营生产订单!$A$9:$A$35),运营生产订单!$L$9:$L$35),"")</f>
        <v/>
      </c>
    </row>
    <row r="78" spans="1:15" ht="22.5" customHeight="1">
      <c r="A78" s="36" t="str">
        <f t="shared" si="5"/>
        <v/>
      </c>
      <c r="B78" s="33" t="str">
        <f>+IF(K78&gt;0,'（运营）采购订单'!B78,"")</f>
        <v/>
      </c>
      <c r="C78" s="34" t="str">
        <f>+IF(K78&gt;0,'（运营）采购订单'!C78,"")</f>
        <v/>
      </c>
      <c r="D78" s="34" t="str">
        <f>+IF(K78&gt;0,'（运营）采购订单'!D78,"")</f>
        <v/>
      </c>
      <c r="E78" s="34" t="str">
        <f>+IF(K78&gt;0,'（运营）采购订单'!E78,"")</f>
        <v/>
      </c>
      <c r="F78" s="34">
        <f>+IF(K78&gt;0,'（运营）采购订单'!J78,0)</f>
        <v>0</v>
      </c>
      <c r="G78" s="34" t="str">
        <f>+IF(K78&gt;0,'（运营）采购订单'!F78,"")</f>
        <v/>
      </c>
      <c r="H78" s="35" t="str">
        <f>+IF(K78&gt;0,'（运营）采购订单'!G78,"")</f>
        <v/>
      </c>
      <c r="I78" s="34" t="str">
        <f>+IF(K78&gt;0,'（运营）采购订单'!H78,"")</f>
        <v/>
      </c>
      <c r="J78" s="34" t="str">
        <f>+IF(K78&gt;0,'（运营）采购订单'!I78,"")</f>
        <v/>
      </c>
      <c r="K78" s="34">
        <f>+IF(AND('（工厂填写）送货清单汇总'!$K$193&gt;0,'（工厂填写）送货清单汇总'!$L$193&gt;0,'（工厂填写）送货清单汇总'!$M$193&gt;0),'（工厂填写）送货清单汇总'!M78,IF(AND('（工厂填写）送货清单汇总'!$K$193&gt;0,'（工厂填写）送货清单汇总'!$L$193&gt;0,'（工厂填写）送货清单汇总'!$M$193=0),'（工厂填写）送货清单汇总'!L78,'（工厂填写）送货清单汇总'!K78))</f>
        <v>0</v>
      </c>
      <c r="L78" s="34">
        <f t="shared" si="4"/>
        <v>0</v>
      </c>
      <c r="M78" s="27"/>
      <c r="N78" s="27"/>
      <c r="O78" s="34" t="str">
        <f>+IF(K78&gt;0,LOOKUP(1,0/FIND(I78,运营生产订单!$A$9:$A$35),运营生产订单!$L$9:$L$35),"")</f>
        <v/>
      </c>
    </row>
    <row r="79" spans="1:15" ht="22.5" customHeight="1">
      <c r="A79" s="36" t="str">
        <f t="shared" si="5"/>
        <v/>
      </c>
      <c r="B79" s="33" t="str">
        <f>+IF(K79&gt;0,'（运营）采购订单'!B79,"")</f>
        <v/>
      </c>
      <c r="C79" s="34" t="str">
        <f>+IF(K79&gt;0,'（运营）采购订单'!C79,"")</f>
        <v/>
      </c>
      <c r="D79" s="34" t="str">
        <f>+IF(K79&gt;0,'（运营）采购订单'!D79,"")</f>
        <v/>
      </c>
      <c r="E79" s="34" t="str">
        <f>+IF(K79&gt;0,'（运营）采购订单'!E79,"")</f>
        <v/>
      </c>
      <c r="F79" s="34">
        <f>+IF(K79&gt;0,'（运营）采购订单'!J79,0)</f>
        <v>0</v>
      </c>
      <c r="G79" s="34" t="str">
        <f>+IF(K79&gt;0,'（运营）采购订单'!F79,"")</f>
        <v/>
      </c>
      <c r="H79" s="35" t="str">
        <f>+IF(K79&gt;0,'（运营）采购订单'!G79,"")</f>
        <v/>
      </c>
      <c r="I79" s="34" t="str">
        <f>+IF(K79&gt;0,'（运营）采购订单'!H79,"")</f>
        <v/>
      </c>
      <c r="J79" s="34" t="str">
        <f>+IF(K79&gt;0,'（运营）采购订单'!I79,"")</f>
        <v/>
      </c>
      <c r="K79" s="34">
        <f>+IF(AND('（工厂填写）送货清单汇总'!$K$193&gt;0,'（工厂填写）送货清单汇总'!$L$193&gt;0,'（工厂填写）送货清单汇总'!$M$193&gt;0),'（工厂填写）送货清单汇总'!M79,IF(AND('（工厂填写）送货清单汇总'!$K$193&gt;0,'（工厂填写）送货清单汇总'!$L$193&gt;0,'（工厂填写）送货清单汇总'!$M$193=0),'（工厂填写）送货清单汇总'!L79,'（工厂填写）送货清单汇总'!K79))</f>
        <v>0</v>
      </c>
      <c r="L79" s="34">
        <f t="shared" si="4"/>
        <v>0</v>
      </c>
      <c r="M79" s="27"/>
      <c r="N79" s="27"/>
      <c r="O79" s="34" t="str">
        <f>+IF(K79&gt;0,LOOKUP(1,0/FIND(I79,运营生产订单!$A$9:$A$35),运营生产订单!$L$9:$L$35),"")</f>
        <v/>
      </c>
    </row>
    <row r="80" spans="1:15" ht="22.5" customHeight="1">
      <c r="A80" s="36" t="str">
        <f t="shared" si="5"/>
        <v/>
      </c>
      <c r="B80" s="33" t="str">
        <f>+IF(K80&gt;0,'（运营）采购订单'!B80,"")</f>
        <v/>
      </c>
      <c r="C80" s="34" t="str">
        <f>+IF(K80&gt;0,'（运营）采购订单'!C80,"")</f>
        <v/>
      </c>
      <c r="D80" s="34" t="str">
        <f>+IF(K80&gt;0,'（运营）采购订单'!D80,"")</f>
        <v/>
      </c>
      <c r="E80" s="34" t="str">
        <f>+IF(K80&gt;0,'（运营）采购订单'!E80,"")</f>
        <v/>
      </c>
      <c r="F80" s="34">
        <f>+IF(K80&gt;0,'（运营）采购订单'!J80,0)</f>
        <v>0</v>
      </c>
      <c r="G80" s="34" t="str">
        <f>+IF(K80&gt;0,'（运营）采购订单'!F80,"")</f>
        <v/>
      </c>
      <c r="H80" s="35" t="str">
        <f>+IF(K80&gt;0,'（运营）采购订单'!G80,"")</f>
        <v/>
      </c>
      <c r="I80" s="34" t="str">
        <f>+IF(K80&gt;0,'（运营）采购订单'!H80,"")</f>
        <v/>
      </c>
      <c r="J80" s="34" t="str">
        <f>+IF(K80&gt;0,'（运营）采购订单'!I80,"")</f>
        <v/>
      </c>
      <c r="K80" s="34">
        <f>+IF(AND('（工厂填写）送货清单汇总'!$K$193&gt;0,'（工厂填写）送货清单汇总'!$L$193&gt;0,'（工厂填写）送货清单汇总'!$M$193&gt;0),'（工厂填写）送货清单汇总'!M80,IF(AND('（工厂填写）送货清单汇总'!$K$193&gt;0,'（工厂填写）送货清单汇总'!$L$193&gt;0,'（工厂填写）送货清单汇总'!$M$193=0),'（工厂填写）送货清单汇总'!L80,'（工厂填写）送货清单汇总'!K80))</f>
        <v>0</v>
      </c>
      <c r="L80" s="34">
        <f t="shared" si="4"/>
        <v>0</v>
      </c>
      <c r="M80" s="27"/>
      <c r="N80" s="27"/>
      <c r="O80" s="34" t="str">
        <f>+IF(K80&gt;0,LOOKUP(1,0/FIND(I80,运营生产订单!$A$9:$A$35),运营生产订单!$L$9:$L$35),"")</f>
        <v/>
      </c>
    </row>
    <row r="81" spans="1:15" ht="22.5" customHeight="1">
      <c r="A81" s="36" t="str">
        <f t="shared" ref="A81:A112" si="6">+IF(K81&gt;0,$N$2,"")</f>
        <v/>
      </c>
      <c r="B81" s="33" t="str">
        <f>+IF(K81&gt;0,'（运营）采购订单'!B81,"")</f>
        <v/>
      </c>
      <c r="C81" s="34" t="str">
        <f>+IF(K81&gt;0,'（运营）采购订单'!C81,"")</f>
        <v/>
      </c>
      <c r="D81" s="34" t="str">
        <f>+IF(K81&gt;0,'（运营）采购订单'!D81,"")</f>
        <v/>
      </c>
      <c r="E81" s="34" t="str">
        <f>+IF(K81&gt;0,'（运营）采购订单'!E81,"")</f>
        <v/>
      </c>
      <c r="F81" s="34">
        <f>+IF(K81&gt;0,'（运营）采购订单'!J81,0)</f>
        <v>0</v>
      </c>
      <c r="G81" s="34" t="str">
        <f>+IF(K81&gt;0,'（运营）采购订单'!F81,"")</f>
        <v/>
      </c>
      <c r="H81" s="35" t="str">
        <f>+IF(K81&gt;0,'（运营）采购订单'!G81,"")</f>
        <v/>
      </c>
      <c r="I81" s="34" t="str">
        <f>+IF(K81&gt;0,'（运营）采购订单'!H81,"")</f>
        <v/>
      </c>
      <c r="J81" s="34" t="str">
        <f>+IF(K81&gt;0,'（运营）采购订单'!I81,"")</f>
        <v/>
      </c>
      <c r="K81" s="34">
        <f>+IF(AND('（工厂填写）送货清单汇总'!$K$193&gt;0,'（工厂填写）送货清单汇总'!$L$193&gt;0,'（工厂填写）送货清单汇总'!$M$193&gt;0),'（工厂填写）送货清单汇总'!M81,IF(AND('（工厂填写）送货清单汇总'!$K$193&gt;0,'（工厂填写）送货清单汇总'!$L$193&gt;0,'（工厂填写）送货清单汇总'!$M$193=0),'（工厂填写）送货清单汇总'!L81,'（工厂填写）送货清单汇总'!K81))</f>
        <v>0</v>
      </c>
      <c r="L81" s="34">
        <f t="shared" ref="L81:L112" si="7">+K81+M81+N81</f>
        <v>0</v>
      </c>
      <c r="M81" s="27"/>
      <c r="N81" s="27"/>
      <c r="O81" s="34" t="str">
        <f>+IF(K81&gt;0,LOOKUP(1,0/FIND(I81,运营生产订单!$A$9:$A$35),运营生产订单!$L$9:$L$35),"")</f>
        <v/>
      </c>
    </row>
    <row r="82" spans="1:15" ht="22.5" customHeight="1">
      <c r="A82" s="36" t="str">
        <f t="shared" si="6"/>
        <v/>
      </c>
      <c r="B82" s="33" t="str">
        <f>+IF(K82&gt;0,'（运营）采购订单'!B82,"")</f>
        <v/>
      </c>
      <c r="C82" s="34" t="str">
        <f>+IF(K82&gt;0,'（运营）采购订单'!C82,"")</f>
        <v/>
      </c>
      <c r="D82" s="34" t="str">
        <f>+IF(K82&gt;0,'（运营）采购订单'!D82,"")</f>
        <v/>
      </c>
      <c r="E82" s="34" t="str">
        <f>+IF(K82&gt;0,'（运营）采购订单'!E82,"")</f>
        <v/>
      </c>
      <c r="F82" s="34">
        <f>+IF(K82&gt;0,'（运营）采购订单'!J82,0)</f>
        <v>0</v>
      </c>
      <c r="G82" s="34" t="str">
        <f>+IF(K82&gt;0,'（运营）采购订单'!F82,"")</f>
        <v/>
      </c>
      <c r="H82" s="35" t="str">
        <f>+IF(K82&gt;0,'（运营）采购订单'!G82,"")</f>
        <v/>
      </c>
      <c r="I82" s="34" t="str">
        <f>+IF(K82&gt;0,'（运营）采购订单'!H82,"")</f>
        <v/>
      </c>
      <c r="J82" s="34" t="str">
        <f>+IF(K82&gt;0,'（运营）采购订单'!I82,"")</f>
        <v/>
      </c>
      <c r="K82" s="34">
        <f>+IF(AND('（工厂填写）送货清单汇总'!$K$193&gt;0,'（工厂填写）送货清单汇总'!$L$193&gt;0,'（工厂填写）送货清单汇总'!$M$193&gt;0),'（工厂填写）送货清单汇总'!M82,IF(AND('（工厂填写）送货清单汇总'!$K$193&gt;0,'（工厂填写）送货清单汇总'!$L$193&gt;0,'（工厂填写）送货清单汇总'!$M$193=0),'（工厂填写）送货清单汇总'!L82,'（工厂填写）送货清单汇总'!K82))</f>
        <v>0</v>
      </c>
      <c r="L82" s="34">
        <f t="shared" si="7"/>
        <v>0</v>
      </c>
      <c r="M82" s="27"/>
      <c r="N82" s="27"/>
      <c r="O82" s="34" t="str">
        <f>+IF(K82&gt;0,LOOKUP(1,0/FIND(I82,运营生产订单!$A$9:$A$35),运营生产订单!$L$9:$L$35),"")</f>
        <v/>
      </c>
    </row>
    <row r="83" spans="1:15" ht="22.5" customHeight="1">
      <c r="A83" s="36" t="str">
        <f t="shared" si="6"/>
        <v/>
      </c>
      <c r="B83" s="33" t="str">
        <f>+IF(K83&gt;0,'（运营）采购订单'!B83,"")</f>
        <v/>
      </c>
      <c r="C83" s="34" t="str">
        <f>+IF(K83&gt;0,'（运营）采购订单'!C83,"")</f>
        <v/>
      </c>
      <c r="D83" s="34" t="str">
        <f>+IF(K83&gt;0,'（运营）采购订单'!D83,"")</f>
        <v/>
      </c>
      <c r="E83" s="34" t="str">
        <f>+IF(K83&gt;0,'（运营）采购订单'!E83,"")</f>
        <v/>
      </c>
      <c r="F83" s="34">
        <f>+IF(K83&gt;0,'（运营）采购订单'!J83,0)</f>
        <v>0</v>
      </c>
      <c r="G83" s="34" t="str">
        <f>+IF(K83&gt;0,'（运营）采购订单'!F83,"")</f>
        <v/>
      </c>
      <c r="H83" s="35" t="str">
        <f>+IF(K83&gt;0,'（运营）采购订单'!G83,"")</f>
        <v/>
      </c>
      <c r="I83" s="34" t="str">
        <f>+IF(K83&gt;0,'（运营）采购订单'!H83,"")</f>
        <v/>
      </c>
      <c r="J83" s="34" t="str">
        <f>+IF(K83&gt;0,'（运营）采购订单'!I83,"")</f>
        <v/>
      </c>
      <c r="K83" s="34">
        <f>+IF(AND('（工厂填写）送货清单汇总'!$K$193&gt;0,'（工厂填写）送货清单汇总'!$L$193&gt;0,'（工厂填写）送货清单汇总'!$M$193&gt;0),'（工厂填写）送货清单汇总'!M83,IF(AND('（工厂填写）送货清单汇总'!$K$193&gt;0,'（工厂填写）送货清单汇总'!$L$193&gt;0,'（工厂填写）送货清单汇总'!$M$193=0),'（工厂填写）送货清单汇总'!L83,'（工厂填写）送货清单汇总'!K83))</f>
        <v>0</v>
      </c>
      <c r="L83" s="34">
        <f t="shared" si="7"/>
        <v>0</v>
      </c>
      <c r="M83" s="27"/>
      <c r="N83" s="27"/>
      <c r="O83" s="34" t="str">
        <f>+IF(K83&gt;0,LOOKUP(1,0/FIND(I83,运营生产订单!$A$9:$A$35),运营生产订单!$L$9:$L$35),"")</f>
        <v/>
      </c>
    </row>
    <row r="84" spans="1:15" ht="22.5" customHeight="1">
      <c r="A84" s="36" t="str">
        <f t="shared" si="6"/>
        <v/>
      </c>
      <c r="B84" s="33" t="str">
        <f>+IF(K84&gt;0,'（运营）采购订单'!B84,"")</f>
        <v/>
      </c>
      <c r="C84" s="34" t="str">
        <f>+IF(K84&gt;0,'（运营）采购订单'!C84,"")</f>
        <v/>
      </c>
      <c r="D84" s="34" t="str">
        <f>+IF(K84&gt;0,'（运营）采购订单'!D84,"")</f>
        <v/>
      </c>
      <c r="E84" s="34" t="str">
        <f>+IF(K84&gt;0,'（运营）采购订单'!E84,"")</f>
        <v/>
      </c>
      <c r="F84" s="34">
        <f>+IF(K84&gt;0,'（运营）采购订单'!J84,0)</f>
        <v>0</v>
      </c>
      <c r="G84" s="34" t="str">
        <f>+IF(K84&gt;0,'（运营）采购订单'!F84,"")</f>
        <v/>
      </c>
      <c r="H84" s="35" t="str">
        <f>+IF(K84&gt;0,'（运营）采购订单'!G84,"")</f>
        <v/>
      </c>
      <c r="I84" s="34" t="str">
        <f>+IF(K84&gt;0,'（运营）采购订单'!H84,"")</f>
        <v/>
      </c>
      <c r="J84" s="34" t="str">
        <f>+IF(K84&gt;0,'（运营）采购订单'!I84,"")</f>
        <v/>
      </c>
      <c r="K84" s="34">
        <f>+IF(AND('（工厂填写）送货清单汇总'!$K$193&gt;0,'（工厂填写）送货清单汇总'!$L$193&gt;0,'（工厂填写）送货清单汇总'!$M$193&gt;0),'（工厂填写）送货清单汇总'!M84,IF(AND('（工厂填写）送货清单汇总'!$K$193&gt;0,'（工厂填写）送货清单汇总'!$L$193&gt;0,'（工厂填写）送货清单汇总'!$M$193=0),'（工厂填写）送货清单汇总'!L84,'（工厂填写）送货清单汇总'!K84))</f>
        <v>0</v>
      </c>
      <c r="L84" s="34">
        <f t="shared" si="7"/>
        <v>0</v>
      </c>
      <c r="M84" s="27"/>
      <c r="N84" s="27"/>
      <c r="O84" s="34" t="str">
        <f>+IF(K84&gt;0,LOOKUP(1,0/FIND(I84,运营生产订单!$A$9:$A$35),运营生产订单!$L$9:$L$35),"")</f>
        <v/>
      </c>
    </row>
    <row r="85" spans="1:15" ht="22.5" customHeight="1">
      <c r="A85" s="36" t="str">
        <f t="shared" si="6"/>
        <v/>
      </c>
      <c r="B85" s="33" t="str">
        <f>+IF(K85&gt;0,'（运营）采购订单'!B85,"")</f>
        <v/>
      </c>
      <c r="C85" s="34" t="str">
        <f>+IF(K85&gt;0,'（运营）采购订单'!C85,"")</f>
        <v/>
      </c>
      <c r="D85" s="34" t="str">
        <f>+IF(K85&gt;0,'（运营）采购订单'!D85,"")</f>
        <v/>
      </c>
      <c r="E85" s="34" t="str">
        <f>+IF(K85&gt;0,'（运营）采购订单'!E85,"")</f>
        <v/>
      </c>
      <c r="F85" s="34">
        <f>+IF(K85&gt;0,'（运营）采购订单'!J85,0)</f>
        <v>0</v>
      </c>
      <c r="G85" s="34" t="str">
        <f>+IF(K85&gt;0,'（运营）采购订单'!F85,"")</f>
        <v/>
      </c>
      <c r="H85" s="35" t="str">
        <f>+IF(K85&gt;0,'（运营）采购订单'!G85,"")</f>
        <v/>
      </c>
      <c r="I85" s="34" t="str">
        <f>+IF(K85&gt;0,'（运营）采购订单'!H85,"")</f>
        <v/>
      </c>
      <c r="J85" s="34" t="str">
        <f>+IF(K85&gt;0,'（运营）采购订单'!I85,"")</f>
        <v/>
      </c>
      <c r="K85" s="34">
        <f>+IF(AND('（工厂填写）送货清单汇总'!$K$193&gt;0,'（工厂填写）送货清单汇总'!$L$193&gt;0,'（工厂填写）送货清单汇总'!$M$193&gt;0),'（工厂填写）送货清单汇总'!M85,IF(AND('（工厂填写）送货清单汇总'!$K$193&gt;0,'（工厂填写）送货清单汇总'!$L$193&gt;0,'（工厂填写）送货清单汇总'!$M$193=0),'（工厂填写）送货清单汇总'!L85,'（工厂填写）送货清单汇总'!K85))</f>
        <v>0</v>
      </c>
      <c r="L85" s="34">
        <f t="shared" si="7"/>
        <v>0</v>
      </c>
      <c r="M85" s="27"/>
      <c r="N85" s="27"/>
      <c r="O85" s="34" t="str">
        <f>+IF(K85&gt;0,LOOKUP(1,0/FIND(I85,运营生产订单!$A$9:$A$35),运营生产订单!$L$9:$L$35),"")</f>
        <v/>
      </c>
    </row>
    <row r="86" spans="1:15" ht="22.5" customHeight="1">
      <c r="A86" s="36" t="str">
        <f t="shared" si="6"/>
        <v/>
      </c>
      <c r="B86" s="33" t="str">
        <f>+IF(K86&gt;0,'（运营）采购订单'!B86,"")</f>
        <v/>
      </c>
      <c r="C86" s="34" t="str">
        <f>+IF(K86&gt;0,'（运营）采购订单'!C86,"")</f>
        <v/>
      </c>
      <c r="D86" s="34" t="str">
        <f>+IF(K86&gt;0,'（运营）采购订单'!D86,"")</f>
        <v/>
      </c>
      <c r="E86" s="34" t="str">
        <f>+IF(K86&gt;0,'（运营）采购订单'!E86,"")</f>
        <v/>
      </c>
      <c r="F86" s="34">
        <f>+IF(K86&gt;0,'（运营）采购订单'!J86,0)</f>
        <v>0</v>
      </c>
      <c r="G86" s="34" t="str">
        <f>+IF(K86&gt;0,'（运营）采购订单'!F86,"")</f>
        <v/>
      </c>
      <c r="H86" s="35" t="str">
        <f>+IF(K86&gt;0,'（运营）采购订单'!G86,"")</f>
        <v/>
      </c>
      <c r="I86" s="34" t="str">
        <f>+IF(K86&gt;0,'（运营）采购订单'!H86,"")</f>
        <v/>
      </c>
      <c r="J86" s="34" t="str">
        <f>+IF(K86&gt;0,'（运营）采购订单'!I86,"")</f>
        <v/>
      </c>
      <c r="K86" s="34">
        <f>+IF(AND('（工厂填写）送货清单汇总'!$K$193&gt;0,'（工厂填写）送货清单汇总'!$L$193&gt;0,'（工厂填写）送货清单汇总'!$M$193&gt;0),'（工厂填写）送货清单汇总'!M86,IF(AND('（工厂填写）送货清单汇总'!$K$193&gt;0,'（工厂填写）送货清单汇总'!$L$193&gt;0,'（工厂填写）送货清单汇总'!$M$193=0),'（工厂填写）送货清单汇总'!L86,'（工厂填写）送货清单汇总'!K86))</f>
        <v>0</v>
      </c>
      <c r="L86" s="34">
        <f t="shared" si="7"/>
        <v>0</v>
      </c>
      <c r="M86" s="27"/>
      <c r="N86" s="27"/>
      <c r="O86" s="34" t="str">
        <f>+IF(K86&gt;0,LOOKUP(1,0/FIND(I86,运营生产订单!$A$9:$A$35),运营生产订单!$L$9:$L$35),"")</f>
        <v/>
      </c>
    </row>
    <row r="87" spans="1:15" ht="22.5" customHeight="1">
      <c r="A87" s="36" t="str">
        <f t="shared" si="6"/>
        <v/>
      </c>
      <c r="B87" s="33" t="str">
        <f>+IF(K87&gt;0,'（运营）采购订单'!B87,"")</f>
        <v/>
      </c>
      <c r="C87" s="34" t="str">
        <f>+IF(K87&gt;0,'（运营）采购订单'!C87,"")</f>
        <v/>
      </c>
      <c r="D87" s="34" t="str">
        <f>+IF(K87&gt;0,'（运营）采购订单'!D87,"")</f>
        <v/>
      </c>
      <c r="E87" s="34" t="str">
        <f>+IF(K87&gt;0,'（运营）采购订单'!E87,"")</f>
        <v/>
      </c>
      <c r="F87" s="34">
        <f>+IF(K87&gt;0,'（运营）采购订单'!J87,0)</f>
        <v>0</v>
      </c>
      <c r="G87" s="34" t="str">
        <f>+IF(K87&gt;0,'（运营）采购订单'!F87,"")</f>
        <v/>
      </c>
      <c r="H87" s="35" t="str">
        <f>+IF(K87&gt;0,'（运营）采购订单'!G87,"")</f>
        <v/>
      </c>
      <c r="I87" s="34" t="str">
        <f>+IF(K87&gt;0,'（运营）采购订单'!H87,"")</f>
        <v/>
      </c>
      <c r="J87" s="34" t="str">
        <f>+IF(K87&gt;0,'（运营）采购订单'!I87,"")</f>
        <v/>
      </c>
      <c r="K87" s="34">
        <f>+IF(AND('（工厂填写）送货清单汇总'!$K$193&gt;0,'（工厂填写）送货清单汇总'!$L$193&gt;0,'（工厂填写）送货清单汇总'!$M$193&gt;0),'（工厂填写）送货清单汇总'!M87,IF(AND('（工厂填写）送货清单汇总'!$K$193&gt;0,'（工厂填写）送货清单汇总'!$L$193&gt;0,'（工厂填写）送货清单汇总'!$M$193=0),'（工厂填写）送货清单汇总'!L87,'（工厂填写）送货清单汇总'!K87))</f>
        <v>0</v>
      </c>
      <c r="L87" s="34">
        <f t="shared" si="7"/>
        <v>0</v>
      </c>
      <c r="M87" s="27"/>
      <c r="N87" s="27"/>
      <c r="O87" s="34" t="str">
        <f>+IF(K87&gt;0,LOOKUP(1,0/FIND(I87,运营生产订单!$A$9:$A$35),运营生产订单!$L$9:$L$35),"")</f>
        <v/>
      </c>
    </row>
    <row r="88" spans="1:15" ht="22.5" customHeight="1">
      <c r="A88" s="36" t="str">
        <f t="shared" si="6"/>
        <v/>
      </c>
      <c r="B88" s="33" t="str">
        <f>+IF(K88&gt;0,'（运营）采购订单'!B88,"")</f>
        <v/>
      </c>
      <c r="C88" s="34" t="str">
        <f>+IF(K88&gt;0,'（运营）采购订单'!C88,"")</f>
        <v/>
      </c>
      <c r="D88" s="34" t="str">
        <f>+IF(K88&gt;0,'（运营）采购订单'!D88,"")</f>
        <v/>
      </c>
      <c r="E88" s="34" t="str">
        <f>+IF(K88&gt;0,'（运营）采购订单'!E88,"")</f>
        <v/>
      </c>
      <c r="F88" s="34">
        <f>+IF(K88&gt;0,'（运营）采购订单'!J88,0)</f>
        <v>0</v>
      </c>
      <c r="G88" s="34" t="str">
        <f>+IF(K88&gt;0,'（运营）采购订单'!F88,"")</f>
        <v/>
      </c>
      <c r="H88" s="35" t="str">
        <f>+IF(K88&gt;0,'（运营）采购订单'!G88,"")</f>
        <v/>
      </c>
      <c r="I88" s="34" t="str">
        <f>+IF(K88&gt;0,'（运营）采购订单'!H88,"")</f>
        <v/>
      </c>
      <c r="J88" s="34" t="str">
        <f>+IF(K88&gt;0,'（运营）采购订单'!I88,"")</f>
        <v/>
      </c>
      <c r="K88" s="34">
        <f>+IF(AND('（工厂填写）送货清单汇总'!$K$193&gt;0,'（工厂填写）送货清单汇总'!$L$193&gt;0,'（工厂填写）送货清单汇总'!$M$193&gt;0),'（工厂填写）送货清单汇总'!M88,IF(AND('（工厂填写）送货清单汇总'!$K$193&gt;0,'（工厂填写）送货清单汇总'!$L$193&gt;0,'（工厂填写）送货清单汇总'!$M$193=0),'（工厂填写）送货清单汇总'!L88,'（工厂填写）送货清单汇总'!K88))</f>
        <v>0</v>
      </c>
      <c r="L88" s="34">
        <f t="shared" si="7"/>
        <v>0</v>
      </c>
      <c r="M88" s="27"/>
      <c r="N88" s="27"/>
      <c r="O88" s="34" t="str">
        <f>+IF(K88&gt;0,LOOKUP(1,0/FIND(I88,运营生产订单!$A$9:$A$35),运营生产订单!$L$9:$L$35),"")</f>
        <v/>
      </c>
    </row>
    <row r="89" spans="1:15" ht="22.5" customHeight="1">
      <c r="A89" s="36" t="str">
        <f t="shared" si="6"/>
        <v/>
      </c>
      <c r="B89" s="33" t="str">
        <f>+IF(K89&gt;0,'（运营）采购订单'!B89,"")</f>
        <v/>
      </c>
      <c r="C89" s="34" t="str">
        <f>+IF(K89&gt;0,'（运营）采购订单'!C89,"")</f>
        <v/>
      </c>
      <c r="D89" s="34" t="str">
        <f>+IF(K89&gt;0,'（运营）采购订单'!D89,"")</f>
        <v/>
      </c>
      <c r="E89" s="34" t="str">
        <f>+IF(K89&gt;0,'（运营）采购订单'!E89,"")</f>
        <v/>
      </c>
      <c r="F89" s="34">
        <f>+IF(K89&gt;0,'（运营）采购订单'!J89,0)</f>
        <v>0</v>
      </c>
      <c r="G89" s="34" t="str">
        <f>+IF(K89&gt;0,'（运营）采购订单'!F89,"")</f>
        <v/>
      </c>
      <c r="H89" s="35" t="str">
        <f>+IF(K89&gt;0,'（运营）采购订单'!G89,"")</f>
        <v/>
      </c>
      <c r="I89" s="34" t="str">
        <f>+IF(K89&gt;0,'（运营）采购订单'!H89,"")</f>
        <v/>
      </c>
      <c r="J89" s="34" t="str">
        <f>+IF(K89&gt;0,'（运营）采购订单'!I89,"")</f>
        <v/>
      </c>
      <c r="K89" s="34">
        <f>+IF(AND('（工厂填写）送货清单汇总'!$K$193&gt;0,'（工厂填写）送货清单汇总'!$L$193&gt;0,'（工厂填写）送货清单汇总'!$M$193&gt;0),'（工厂填写）送货清单汇总'!M89,IF(AND('（工厂填写）送货清单汇总'!$K$193&gt;0,'（工厂填写）送货清单汇总'!$L$193&gt;0,'（工厂填写）送货清单汇总'!$M$193=0),'（工厂填写）送货清单汇总'!L89,'（工厂填写）送货清单汇总'!K89))</f>
        <v>0</v>
      </c>
      <c r="L89" s="34">
        <f t="shared" si="7"/>
        <v>0</v>
      </c>
      <c r="M89" s="27"/>
      <c r="N89" s="27"/>
      <c r="O89" s="34" t="str">
        <f>+IF(K89&gt;0,LOOKUP(1,0/FIND(I89,运营生产订单!$A$9:$A$35),运营生产订单!$L$9:$L$35),"")</f>
        <v/>
      </c>
    </row>
    <row r="90" spans="1:15" ht="22.5" customHeight="1">
      <c r="A90" s="36" t="str">
        <f t="shared" si="6"/>
        <v/>
      </c>
      <c r="B90" s="33" t="str">
        <f>+IF(K90&gt;0,'（运营）采购订单'!B90,"")</f>
        <v/>
      </c>
      <c r="C90" s="34" t="str">
        <f>+IF(K90&gt;0,'（运营）采购订单'!C90,"")</f>
        <v/>
      </c>
      <c r="D90" s="34" t="str">
        <f>+IF(K90&gt;0,'（运营）采购订单'!D90,"")</f>
        <v/>
      </c>
      <c r="E90" s="34" t="str">
        <f>+IF(K90&gt;0,'（运营）采购订单'!E90,"")</f>
        <v/>
      </c>
      <c r="F90" s="34">
        <f>+IF(K90&gt;0,'（运营）采购订单'!J90,0)</f>
        <v>0</v>
      </c>
      <c r="G90" s="34" t="str">
        <f>+IF(K90&gt;0,'（运营）采购订单'!F90,"")</f>
        <v/>
      </c>
      <c r="H90" s="35" t="str">
        <f>+IF(K90&gt;0,'（运营）采购订单'!G90,"")</f>
        <v/>
      </c>
      <c r="I90" s="34" t="str">
        <f>+IF(K90&gt;0,'（运营）采购订单'!H90,"")</f>
        <v/>
      </c>
      <c r="J90" s="34" t="str">
        <f>+IF(K90&gt;0,'（运营）采购订单'!I90,"")</f>
        <v/>
      </c>
      <c r="K90" s="34">
        <f>+IF(AND('（工厂填写）送货清单汇总'!$K$193&gt;0,'（工厂填写）送货清单汇总'!$L$193&gt;0,'（工厂填写）送货清单汇总'!$M$193&gt;0),'（工厂填写）送货清单汇总'!M90,IF(AND('（工厂填写）送货清单汇总'!$K$193&gt;0,'（工厂填写）送货清单汇总'!$L$193&gt;0,'（工厂填写）送货清单汇总'!$M$193=0),'（工厂填写）送货清单汇总'!L90,'（工厂填写）送货清单汇总'!K90))</f>
        <v>0</v>
      </c>
      <c r="L90" s="34">
        <f t="shared" si="7"/>
        <v>0</v>
      </c>
      <c r="M90" s="27"/>
      <c r="N90" s="27"/>
      <c r="O90" s="34" t="str">
        <f>+IF(K90&gt;0,LOOKUP(1,0/FIND(I90,运营生产订单!$A$9:$A$35),运营生产订单!$L$9:$L$35),"")</f>
        <v/>
      </c>
    </row>
    <row r="91" spans="1:15" ht="22.5" customHeight="1">
      <c r="A91" s="36" t="str">
        <f t="shared" si="6"/>
        <v/>
      </c>
      <c r="B91" s="33" t="str">
        <f>+IF(K91&gt;0,'（运营）采购订单'!B91,"")</f>
        <v/>
      </c>
      <c r="C91" s="34" t="str">
        <f>+IF(K91&gt;0,'（运营）采购订单'!C91,"")</f>
        <v/>
      </c>
      <c r="D91" s="34" t="str">
        <f>+IF(K91&gt;0,'（运营）采购订单'!D91,"")</f>
        <v/>
      </c>
      <c r="E91" s="34" t="str">
        <f>+IF(K91&gt;0,'（运营）采购订单'!E91,"")</f>
        <v/>
      </c>
      <c r="F91" s="34">
        <f>+IF(K91&gt;0,'（运营）采购订单'!J91,0)</f>
        <v>0</v>
      </c>
      <c r="G91" s="34" t="str">
        <f>+IF(K91&gt;0,'（运营）采购订单'!F91,"")</f>
        <v/>
      </c>
      <c r="H91" s="35" t="str">
        <f>+IF(K91&gt;0,'（运营）采购订单'!G91,"")</f>
        <v/>
      </c>
      <c r="I91" s="34" t="str">
        <f>+IF(K91&gt;0,'（运营）采购订单'!H91,"")</f>
        <v/>
      </c>
      <c r="J91" s="34" t="str">
        <f>+IF(K91&gt;0,'（运营）采购订单'!I91,"")</f>
        <v/>
      </c>
      <c r="K91" s="34">
        <f>+IF(AND('（工厂填写）送货清单汇总'!$K$193&gt;0,'（工厂填写）送货清单汇总'!$L$193&gt;0,'（工厂填写）送货清单汇总'!$M$193&gt;0),'（工厂填写）送货清单汇总'!M91,IF(AND('（工厂填写）送货清单汇总'!$K$193&gt;0,'（工厂填写）送货清单汇总'!$L$193&gt;0,'（工厂填写）送货清单汇总'!$M$193=0),'（工厂填写）送货清单汇总'!L91,'（工厂填写）送货清单汇总'!K91))</f>
        <v>0</v>
      </c>
      <c r="L91" s="34">
        <f t="shared" si="7"/>
        <v>0</v>
      </c>
      <c r="M91" s="27"/>
      <c r="N91" s="27"/>
      <c r="O91" s="34" t="str">
        <f>+IF(K91&gt;0,LOOKUP(1,0/FIND(I91,运营生产订单!$A$9:$A$35),运营生产订单!$L$9:$L$35),"")</f>
        <v/>
      </c>
    </row>
    <row r="92" spans="1:15" ht="22.5" customHeight="1">
      <c r="A92" s="36" t="str">
        <f t="shared" si="6"/>
        <v/>
      </c>
      <c r="B92" s="33" t="str">
        <f>+IF(K92&gt;0,'（运营）采购订单'!B92,"")</f>
        <v/>
      </c>
      <c r="C92" s="34" t="str">
        <f>+IF(K92&gt;0,'（运营）采购订单'!C92,"")</f>
        <v/>
      </c>
      <c r="D92" s="34" t="str">
        <f>+IF(K92&gt;0,'（运营）采购订单'!D92,"")</f>
        <v/>
      </c>
      <c r="E92" s="34" t="str">
        <f>+IF(K92&gt;0,'（运营）采购订单'!E92,"")</f>
        <v/>
      </c>
      <c r="F92" s="34">
        <f>+IF(K92&gt;0,'（运营）采购订单'!J92,0)</f>
        <v>0</v>
      </c>
      <c r="G92" s="34" t="str">
        <f>+IF(K92&gt;0,'（运营）采购订单'!F92,"")</f>
        <v/>
      </c>
      <c r="H92" s="35" t="str">
        <f>+IF(K92&gt;0,'（运营）采购订单'!G92,"")</f>
        <v/>
      </c>
      <c r="I92" s="34" t="str">
        <f>+IF(K92&gt;0,'（运营）采购订单'!H92,"")</f>
        <v/>
      </c>
      <c r="J92" s="34" t="str">
        <f>+IF(K92&gt;0,'（运营）采购订单'!I92,"")</f>
        <v/>
      </c>
      <c r="K92" s="34">
        <f>+IF(AND('（工厂填写）送货清单汇总'!$K$193&gt;0,'（工厂填写）送货清单汇总'!$L$193&gt;0,'（工厂填写）送货清单汇总'!$M$193&gt;0),'（工厂填写）送货清单汇总'!M92,IF(AND('（工厂填写）送货清单汇总'!$K$193&gt;0,'（工厂填写）送货清单汇总'!$L$193&gt;0,'（工厂填写）送货清单汇总'!$M$193=0),'（工厂填写）送货清单汇总'!L92,'（工厂填写）送货清单汇总'!K92))</f>
        <v>0</v>
      </c>
      <c r="L92" s="34">
        <f t="shared" si="7"/>
        <v>0</v>
      </c>
      <c r="M92" s="27"/>
      <c r="N92" s="27"/>
      <c r="O92" s="34" t="str">
        <f>+IF(K92&gt;0,LOOKUP(1,0/FIND(I92,运营生产订单!$A$9:$A$35),运营生产订单!$L$9:$L$35),"")</f>
        <v/>
      </c>
    </row>
    <row r="93" spans="1:15" ht="22.5" customHeight="1">
      <c r="A93" s="36" t="str">
        <f t="shared" si="6"/>
        <v/>
      </c>
      <c r="B93" s="33" t="str">
        <f>+IF(K93&gt;0,'（运营）采购订单'!B93,"")</f>
        <v/>
      </c>
      <c r="C93" s="34" t="str">
        <f>+IF(K93&gt;0,'（运营）采购订单'!C93,"")</f>
        <v/>
      </c>
      <c r="D93" s="34" t="str">
        <f>+IF(K93&gt;0,'（运营）采购订单'!D93,"")</f>
        <v/>
      </c>
      <c r="E93" s="34" t="str">
        <f>+IF(K93&gt;0,'（运营）采购订单'!E93,"")</f>
        <v/>
      </c>
      <c r="F93" s="34">
        <f>+IF(K93&gt;0,'（运营）采购订单'!J93,0)</f>
        <v>0</v>
      </c>
      <c r="G93" s="34" t="str">
        <f>+IF(K93&gt;0,'（运营）采购订单'!F93,"")</f>
        <v/>
      </c>
      <c r="H93" s="35" t="str">
        <f>+IF(K93&gt;0,'（运营）采购订单'!G93,"")</f>
        <v/>
      </c>
      <c r="I93" s="34" t="str">
        <f>+IF(K93&gt;0,'（运营）采购订单'!H93,"")</f>
        <v/>
      </c>
      <c r="J93" s="34" t="str">
        <f>+IF(K93&gt;0,'（运营）采购订单'!I93,"")</f>
        <v/>
      </c>
      <c r="K93" s="34">
        <f>+IF(AND('（工厂填写）送货清单汇总'!$K$193&gt;0,'（工厂填写）送货清单汇总'!$L$193&gt;0,'（工厂填写）送货清单汇总'!$M$193&gt;0),'（工厂填写）送货清单汇总'!M93,IF(AND('（工厂填写）送货清单汇总'!$K$193&gt;0,'（工厂填写）送货清单汇总'!$L$193&gt;0,'（工厂填写）送货清单汇总'!$M$193=0),'（工厂填写）送货清单汇总'!L93,'（工厂填写）送货清单汇总'!K93))</f>
        <v>0</v>
      </c>
      <c r="L93" s="34">
        <f t="shared" si="7"/>
        <v>0</v>
      </c>
      <c r="M93" s="27"/>
      <c r="N93" s="27"/>
      <c r="O93" s="34" t="str">
        <f>+IF(K93&gt;0,LOOKUP(1,0/FIND(I93,运营生产订单!$A$9:$A$35),运营生产订单!$L$9:$L$35),"")</f>
        <v/>
      </c>
    </row>
    <row r="94" spans="1:15" ht="22.5" customHeight="1">
      <c r="A94" s="36" t="str">
        <f t="shared" si="6"/>
        <v/>
      </c>
      <c r="B94" s="33" t="str">
        <f>+IF(K94&gt;0,'（运营）采购订单'!B94,"")</f>
        <v/>
      </c>
      <c r="C94" s="34" t="str">
        <f>+IF(K94&gt;0,'（运营）采购订单'!C94,"")</f>
        <v/>
      </c>
      <c r="D94" s="34" t="str">
        <f>+IF(K94&gt;0,'（运营）采购订单'!D94,"")</f>
        <v/>
      </c>
      <c r="E94" s="34" t="str">
        <f>+IF(K94&gt;0,'（运营）采购订单'!E94,"")</f>
        <v/>
      </c>
      <c r="F94" s="34">
        <f>+IF(K94&gt;0,'（运营）采购订单'!J94,0)</f>
        <v>0</v>
      </c>
      <c r="G94" s="34" t="str">
        <f>+IF(K94&gt;0,'（运营）采购订单'!F94,"")</f>
        <v/>
      </c>
      <c r="H94" s="35" t="str">
        <f>+IF(K94&gt;0,'（运营）采购订单'!G94,"")</f>
        <v/>
      </c>
      <c r="I94" s="34" t="str">
        <f>+IF(K94&gt;0,'（运营）采购订单'!H94,"")</f>
        <v/>
      </c>
      <c r="J94" s="34" t="str">
        <f>+IF(K94&gt;0,'（运营）采购订单'!I94,"")</f>
        <v/>
      </c>
      <c r="K94" s="34">
        <f>+IF(AND('（工厂填写）送货清单汇总'!$K$193&gt;0,'（工厂填写）送货清单汇总'!$L$193&gt;0,'（工厂填写）送货清单汇总'!$M$193&gt;0),'（工厂填写）送货清单汇总'!M94,IF(AND('（工厂填写）送货清单汇总'!$K$193&gt;0,'（工厂填写）送货清单汇总'!$L$193&gt;0,'（工厂填写）送货清单汇总'!$M$193=0),'（工厂填写）送货清单汇总'!L94,'（工厂填写）送货清单汇总'!K94))</f>
        <v>0</v>
      </c>
      <c r="L94" s="34">
        <f t="shared" si="7"/>
        <v>0</v>
      </c>
      <c r="M94" s="27"/>
      <c r="N94" s="27"/>
      <c r="O94" s="34" t="str">
        <f>+IF(K94&gt;0,LOOKUP(1,0/FIND(I94,运营生产订单!$A$9:$A$35),运营生产订单!$L$9:$L$35),"")</f>
        <v/>
      </c>
    </row>
    <row r="95" spans="1:15" ht="22.5" customHeight="1">
      <c r="A95" s="36" t="str">
        <f t="shared" si="6"/>
        <v/>
      </c>
      <c r="B95" s="33" t="str">
        <f>+IF(K95&gt;0,'（运营）采购订单'!B95,"")</f>
        <v/>
      </c>
      <c r="C95" s="34" t="str">
        <f>+IF(K95&gt;0,'（运营）采购订单'!C95,"")</f>
        <v/>
      </c>
      <c r="D95" s="34" t="str">
        <f>+IF(K95&gt;0,'（运营）采购订单'!D95,"")</f>
        <v/>
      </c>
      <c r="E95" s="34" t="str">
        <f>+IF(K95&gt;0,'（运营）采购订单'!E95,"")</f>
        <v/>
      </c>
      <c r="F95" s="34">
        <f>+IF(K95&gt;0,'（运营）采购订单'!J95,0)</f>
        <v>0</v>
      </c>
      <c r="G95" s="34" t="str">
        <f>+IF(K95&gt;0,'（运营）采购订单'!F95,"")</f>
        <v/>
      </c>
      <c r="H95" s="35" t="str">
        <f>+IF(K95&gt;0,'（运营）采购订单'!G95,"")</f>
        <v/>
      </c>
      <c r="I95" s="34" t="str">
        <f>+IF(K95&gt;0,'（运营）采购订单'!H95,"")</f>
        <v/>
      </c>
      <c r="J95" s="34" t="str">
        <f>+IF(K95&gt;0,'（运营）采购订单'!I95,"")</f>
        <v/>
      </c>
      <c r="K95" s="34">
        <f>+IF(AND('（工厂填写）送货清单汇总'!$K$193&gt;0,'（工厂填写）送货清单汇总'!$L$193&gt;0,'（工厂填写）送货清单汇总'!$M$193&gt;0),'（工厂填写）送货清单汇总'!M95,IF(AND('（工厂填写）送货清单汇总'!$K$193&gt;0,'（工厂填写）送货清单汇总'!$L$193&gt;0,'（工厂填写）送货清单汇总'!$M$193=0),'（工厂填写）送货清单汇总'!L95,'（工厂填写）送货清单汇总'!K95))</f>
        <v>0</v>
      </c>
      <c r="L95" s="34">
        <f t="shared" si="7"/>
        <v>0</v>
      </c>
      <c r="M95" s="27"/>
      <c r="N95" s="27"/>
      <c r="O95" s="34" t="str">
        <f>+IF(K95&gt;0,LOOKUP(1,0/FIND(I95,运营生产订单!$A$9:$A$35),运营生产订单!$L$9:$L$35),"")</f>
        <v/>
      </c>
    </row>
    <row r="96" spans="1:15" ht="22.5" customHeight="1">
      <c r="A96" s="36" t="str">
        <f t="shared" si="6"/>
        <v/>
      </c>
      <c r="B96" s="33" t="str">
        <f>+IF(K96&gt;0,'（运营）采购订单'!B96,"")</f>
        <v/>
      </c>
      <c r="C96" s="34" t="str">
        <f>+IF(K96&gt;0,'（运营）采购订单'!C96,"")</f>
        <v/>
      </c>
      <c r="D96" s="34" t="str">
        <f>+IF(K96&gt;0,'（运营）采购订单'!D96,"")</f>
        <v/>
      </c>
      <c r="E96" s="34" t="str">
        <f>+IF(K96&gt;0,'（运营）采购订单'!E96,"")</f>
        <v/>
      </c>
      <c r="F96" s="34">
        <f>+IF(K96&gt;0,'（运营）采购订单'!J96,0)</f>
        <v>0</v>
      </c>
      <c r="G96" s="34" t="str">
        <f>+IF(K96&gt;0,'（运营）采购订单'!F96,"")</f>
        <v/>
      </c>
      <c r="H96" s="35" t="str">
        <f>+IF(K96&gt;0,'（运营）采购订单'!G96,"")</f>
        <v/>
      </c>
      <c r="I96" s="34" t="str">
        <f>+IF(K96&gt;0,'（运营）采购订单'!H96,"")</f>
        <v/>
      </c>
      <c r="J96" s="34" t="str">
        <f>+IF(K96&gt;0,'（运营）采购订单'!I96,"")</f>
        <v/>
      </c>
      <c r="K96" s="34">
        <f>+IF(AND('（工厂填写）送货清单汇总'!$K$193&gt;0,'（工厂填写）送货清单汇总'!$L$193&gt;0,'（工厂填写）送货清单汇总'!$M$193&gt;0),'（工厂填写）送货清单汇总'!M96,IF(AND('（工厂填写）送货清单汇总'!$K$193&gt;0,'（工厂填写）送货清单汇总'!$L$193&gt;0,'（工厂填写）送货清单汇总'!$M$193=0),'（工厂填写）送货清单汇总'!L96,'（工厂填写）送货清单汇总'!K96))</f>
        <v>0</v>
      </c>
      <c r="L96" s="34">
        <f t="shared" si="7"/>
        <v>0</v>
      </c>
      <c r="M96" s="27"/>
      <c r="N96" s="27"/>
      <c r="O96" s="34" t="str">
        <f>+IF(K96&gt;0,LOOKUP(1,0/FIND(I96,运营生产订单!$A$9:$A$35),运营生产订单!$L$9:$L$35),"")</f>
        <v/>
      </c>
    </row>
    <row r="97" spans="1:15" ht="22.5" customHeight="1">
      <c r="A97" s="36" t="str">
        <f t="shared" si="6"/>
        <v/>
      </c>
      <c r="B97" s="33" t="str">
        <f>+IF(K97&gt;0,'（运营）采购订单'!B97,"")</f>
        <v/>
      </c>
      <c r="C97" s="34" t="str">
        <f>+IF(K97&gt;0,'（运营）采购订单'!C97,"")</f>
        <v/>
      </c>
      <c r="D97" s="34" t="str">
        <f>+IF(K97&gt;0,'（运营）采购订单'!D97,"")</f>
        <v/>
      </c>
      <c r="E97" s="34" t="str">
        <f>+IF(K97&gt;0,'（运营）采购订单'!E97,"")</f>
        <v/>
      </c>
      <c r="F97" s="34">
        <f>+IF(K97&gt;0,'（运营）采购订单'!J97,0)</f>
        <v>0</v>
      </c>
      <c r="G97" s="34" t="str">
        <f>+IF(K97&gt;0,'（运营）采购订单'!F97,"")</f>
        <v/>
      </c>
      <c r="H97" s="35" t="str">
        <f>+IF(K97&gt;0,'（运营）采购订单'!G97,"")</f>
        <v/>
      </c>
      <c r="I97" s="34" t="str">
        <f>+IF(K97&gt;0,'（运营）采购订单'!H97,"")</f>
        <v/>
      </c>
      <c r="J97" s="34" t="str">
        <f>+IF(K97&gt;0,'（运营）采购订单'!I97,"")</f>
        <v/>
      </c>
      <c r="K97" s="34">
        <f>+IF(AND('（工厂填写）送货清单汇总'!$K$193&gt;0,'（工厂填写）送货清单汇总'!$L$193&gt;0,'（工厂填写）送货清单汇总'!$M$193&gt;0),'（工厂填写）送货清单汇总'!M97,IF(AND('（工厂填写）送货清单汇总'!$K$193&gt;0,'（工厂填写）送货清单汇总'!$L$193&gt;0,'（工厂填写）送货清单汇总'!$M$193=0),'（工厂填写）送货清单汇总'!L97,'（工厂填写）送货清单汇总'!K97))</f>
        <v>0</v>
      </c>
      <c r="L97" s="34">
        <f t="shared" si="7"/>
        <v>0</v>
      </c>
      <c r="M97" s="27"/>
      <c r="N97" s="27"/>
      <c r="O97" s="34" t="str">
        <f>+IF(K97&gt;0,LOOKUP(1,0/FIND(I97,运营生产订单!$A$9:$A$35),运营生产订单!$L$9:$L$35),"")</f>
        <v/>
      </c>
    </row>
    <row r="98" spans="1:15" ht="22.5" customHeight="1">
      <c r="A98" s="36" t="str">
        <f t="shared" si="6"/>
        <v/>
      </c>
      <c r="B98" s="33" t="str">
        <f>+IF(K98&gt;0,'（运营）采购订单'!B98,"")</f>
        <v/>
      </c>
      <c r="C98" s="34" t="str">
        <f>+IF(K98&gt;0,'（运营）采购订单'!C98,"")</f>
        <v/>
      </c>
      <c r="D98" s="34" t="str">
        <f>+IF(K98&gt;0,'（运营）采购订单'!D98,"")</f>
        <v/>
      </c>
      <c r="E98" s="34" t="str">
        <f>+IF(K98&gt;0,'（运营）采购订单'!E98,"")</f>
        <v/>
      </c>
      <c r="F98" s="34">
        <f>+IF(K98&gt;0,'（运营）采购订单'!J98,0)</f>
        <v>0</v>
      </c>
      <c r="G98" s="34" t="str">
        <f>+IF(K98&gt;0,'（运营）采购订单'!F98,"")</f>
        <v/>
      </c>
      <c r="H98" s="35" t="str">
        <f>+IF(K98&gt;0,'（运营）采购订单'!G98,"")</f>
        <v/>
      </c>
      <c r="I98" s="34" t="str">
        <f>+IF(K98&gt;0,'（运营）采购订单'!H98,"")</f>
        <v/>
      </c>
      <c r="J98" s="34" t="str">
        <f>+IF(K98&gt;0,'（运营）采购订单'!I98,"")</f>
        <v/>
      </c>
      <c r="K98" s="34">
        <f>+IF(AND('（工厂填写）送货清单汇总'!$K$193&gt;0,'（工厂填写）送货清单汇总'!$L$193&gt;0,'（工厂填写）送货清单汇总'!$M$193&gt;0),'（工厂填写）送货清单汇总'!M98,IF(AND('（工厂填写）送货清单汇总'!$K$193&gt;0,'（工厂填写）送货清单汇总'!$L$193&gt;0,'（工厂填写）送货清单汇总'!$M$193=0),'（工厂填写）送货清单汇总'!L98,'（工厂填写）送货清单汇总'!K98))</f>
        <v>0</v>
      </c>
      <c r="L98" s="34">
        <f t="shared" si="7"/>
        <v>0</v>
      </c>
      <c r="M98" s="27"/>
      <c r="N98" s="27"/>
      <c r="O98" s="34" t="str">
        <f>+IF(K98&gt;0,LOOKUP(1,0/FIND(I98,运营生产订单!$A$9:$A$35),运营生产订单!$L$9:$L$35),"")</f>
        <v/>
      </c>
    </row>
    <row r="99" spans="1:15" ht="22.5" customHeight="1">
      <c r="A99" s="36" t="str">
        <f t="shared" si="6"/>
        <v/>
      </c>
      <c r="B99" s="33" t="str">
        <f>+IF(K99&gt;0,'（运营）采购订单'!B99,"")</f>
        <v/>
      </c>
      <c r="C99" s="34" t="str">
        <f>+IF(K99&gt;0,'（运营）采购订单'!C99,"")</f>
        <v/>
      </c>
      <c r="D99" s="34" t="str">
        <f>+IF(K99&gt;0,'（运营）采购订单'!D99,"")</f>
        <v/>
      </c>
      <c r="E99" s="34" t="str">
        <f>+IF(K99&gt;0,'（运营）采购订单'!E99,"")</f>
        <v/>
      </c>
      <c r="F99" s="34">
        <f>+IF(K99&gt;0,'（运营）采购订单'!J99,0)</f>
        <v>0</v>
      </c>
      <c r="G99" s="34" t="str">
        <f>+IF(K99&gt;0,'（运营）采购订单'!F99,"")</f>
        <v/>
      </c>
      <c r="H99" s="35" t="str">
        <f>+IF(K99&gt;0,'（运营）采购订单'!G99,"")</f>
        <v/>
      </c>
      <c r="I99" s="34" t="str">
        <f>+IF(K99&gt;0,'（运营）采购订单'!H99,"")</f>
        <v/>
      </c>
      <c r="J99" s="34" t="str">
        <f>+IF(K99&gt;0,'（运营）采购订单'!I99,"")</f>
        <v/>
      </c>
      <c r="K99" s="34">
        <f>+IF(AND('（工厂填写）送货清单汇总'!$K$193&gt;0,'（工厂填写）送货清单汇总'!$L$193&gt;0,'（工厂填写）送货清单汇总'!$M$193&gt;0),'（工厂填写）送货清单汇总'!M99,IF(AND('（工厂填写）送货清单汇总'!$K$193&gt;0,'（工厂填写）送货清单汇总'!$L$193&gt;0,'（工厂填写）送货清单汇总'!$M$193=0),'（工厂填写）送货清单汇总'!L99,'（工厂填写）送货清单汇总'!K99))</f>
        <v>0</v>
      </c>
      <c r="L99" s="34">
        <f t="shared" si="7"/>
        <v>0</v>
      </c>
      <c r="M99" s="27"/>
      <c r="N99" s="27"/>
      <c r="O99" s="34" t="str">
        <f>+IF(K99&gt;0,LOOKUP(1,0/FIND(I99,运营生产订单!$A$9:$A$35),运营生产订单!$L$9:$L$35),"")</f>
        <v/>
      </c>
    </row>
    <row r="100" spans="1:15" ht="22.5" customHeight="1">
      <c r="A100" s="36" t="str">
        <f t="shared" si="6"/>
        <v/>
      </c>
      <c r="B100" s="33" t="str">
        <f>+IF(K100&gt;0,'（运营）采购订单'!B100,"")</f>
        <v/>
      </c>
      <c r="C100" s="34" t="str">
        <f>+IF(K100&gt;0,'（运营）采购订单'!C100,"")</f>
        <v/>
      </c>
      <c r="D100" s="34" t="str">
        <f>+IF(K100&gt;0,'（运营）采购订单'!D100,"")</f>
        <v/>
      </c>
      <c r="E100" s="34" t="str">
        <f>+IF(K100&gt;0,'（运营）采购订单'!E100,"")</f>
        <v/>
      </c>
      <c r="F100" s="34">
        <f>+IF(K100&gt;0,'（运营）采购订单'!J100,0)</f>
        <v>0</v>
      </c>
      <c r="G100" s="34" t="str">
        <f>+IF(K100&gt;0,'（运营）采购订单'!F100,"")</f>
        <v/>
      </c>
      <c r="H100" s="35" t="str">
        <f>+IF(K100&gt;0,'（运营）采购订单'!G100,"")</f>
        <v/>
      </c>
      <c r="I100" s="34" t="str">
        <f>+IF(K100&gt;0,'（运营）采购订单'!H100,"")</f>
        <v/>
      </c>
      <c r="J100" s="34" t="str">
        <f>+IF(K100&gt;0,'（运营）采购订单'!I100,"")</f>
        <v/>
      </c>
      <c r="K100" s="34">
        <f>+IF(AND('（工厂填写）送货清单汇总'!$K$193&gt;0,'（工厂填写）送货清单汇总'!$L$193&gt;0,'（工厂填写）送货清单汇总'!$M$193&gt;0),'（工厂填写）送货清单汇总'!M100,IF(AND('（工厂填写）送货清单汇总'!$K$193&gt;0,'（工厂填写）送货清单汇总'!$L$193&gt;0,'（工厂填写）送货清单汇总'!$M$193=0),'（工厂填写）送货清单汇总'!L100,'（工厂填写）送货清单汇总'!K100))</f>
        <v>0</v>
      </c>
      <c r="L100" s="34">
        <f t="shared" si="7"/>
        <v>0</v>
      </c>
      <c r="M100" s="27"/>
      <c r="N100" s="27"/>
      <c r="O100" s="34" t="str">
        <f>+IF(K100&gt;0,LOOKUP(1,0/FIND(I100,运营生产订单!$A$9:$A$35),运营生产订单!$L$9:$L$35),"")</f>
        <v/>
      </c>
    </row>
    <row r="101" spans="1:15" ht="22.5" customHeight="1">
      <c r="A101" s="36" t="str">
        <f t="shared" si="6"/>
        <v/>
      </c>
      <c r="B101" s="33" t="str">
        <f>+IF(K101&gt;0,'（运营）采购订单'!B101,"")</f>
        <v/>
      </c>
      <c r="C101" s="34" t="str">
        <f>+IF(K101&gt;0,'（运营）采购订单'!C101,"")</f>
        <v/>
      </c>
      <c r="D101" s="34" t="str">
        <f>+IF(K101&gt;0,'（运营）采购订单'!D101,"")</f>
        <v/>
      </c>
      <c r="E101" s="34" t="str">
        <f>+IF(K101&gt;0,'（运营）采购订单'!E101,"")</f>
        <v/>
      </c>
      <c r="F101" s="34">
        <f>+IF(K101&gt;0,'（运营）采购订单'!J101,0)</f>
        <v>0</v>
      </c>
      <c r="G101" s="34" t="str">
        <f>+IF(K101&gt;0,'（运营）采购订单'!F101,"")</f>
        <v/>
      </c>
      <c r="H101" s="35" t="str">
        <f>+IF(K101&gt;0,'（运营）采购订单'!G101,"")</f>
        <v/>
      </c>
      <c r="I101" s="34" t="str">
        <f>+IF(K101&gt;0,'（运营）采购订单'!H101,"")</f>
        <v/>
      </c>
      <c r="J101" s="34" t="str">
        <f>+IF(K101&gt;0,'（运营）采购订单'!I101,"")</f>
        <v/>
      </c>
      <c r="K101" s="34">
        <f>+IF(AND('（工厂填写）送货清单汇总'!$K$193&gt;0,'（工厂填写）送货清单汇总'!$L$193&gt;0,'（工厂填写）送货清单汇总'!$M$193&gt;0),'（工厂填写）送货清单汇总'!M101,IF(AND('（工厂填写）送货清单汇总'!$K$193&gt;0,'（工厂填写）送货清单汇总'!$L$193&gt;0,'（工厂填写）送货清单汇总'!$M$193=0),'（工厂填写）送货清单汇总'!L101,'（工厂填写）送货清单汇总'!K101))</f>
        <v>0</v>
      </c>
      <c r="L101" s="34">
        <f t="shared" si="7"/>
        <v>0</v>
      </c>
      <c r="M101" s="27"/>
      <c r="N101" s="27"/>
      <c r="O101" s="34" t="str">
        <f>+IF(K101&gt;0,LOOKUP(1,0/FIND(I101,运营生产订单!$A$9:$A$35),运营生产订单!$L$9:$L$35),"")</f>
        <v/>
      </c>
    </row>
    <row r="102" spans="1:15" ht="22.5" customHeight="1">
      <c r="A102" s="36" t="str">
        <f t="shared" si="6"/>
        <v/>
      </c>
      <c r="B102" s="33" t="str">
        <f>+IF(K102&gt;0,'（运营）采购订单'!B102,"")</f>
        <v/>
      </c>
      <c r="C102" s="34" t="str">
        <f>+IF(K102&gt;0,'（运营）采购订单'!C102,"")</f>
        <v/>
      </c>
      <c r="D102" s="34" t="str">
        <f>+IF(K102&gt;0,'（运营）采购订单'!D102,"")</f>
        <v/>
      </c>
      <c r="E102" s="34" t="str">
        <f>+IF(K102&gt;0,'（运营）采购订单'!E102,"")</f>
        <v/>
      </c>
      <c r="F102" s="34">
        <f>+IF(K102&gt;0,'（运营）采购订单'!J102,0)</f>
        <v>0</v>
      </c>
      <c r="G102" s="34" t="str">
        <f>+IF(K102&gt;0,'（运营）采购订单'!F102,"")</f>
        <v/>
      </c>
      <c r="H102" s="35" t="str">
        <f>+IF(K102&gt;0,'（运营）采购订单'!G102,"")</f>
        <v/>
      </c>
      <c r="I102" s="34" t="str">
        <f>+IF(K102&gt;0,'（运营）采购订单'!H102,"")</f>
        <v/>
      </c>
      <c r="J102" s="34" t="str">
        <f>+IF(K102&gt;0,'（运营）采购订单'!I102,"")</f>
        <v/>
      </c>
      <c r="K102" s="34">
        <f>+IF(AND('（工厂填写）送货清单汇总'!$K$193&gt;0,'（工厂填写）送货清单汇总'!$L$193&gt;0,'（工厂填写）送货清单汇总'!$M$193&gt;0),'（工厂填写）送货清单汇总'!M102,IF(AND('（工厂填写）送货清单汇总'!$K$193&gt;0,'（工厂填写）送货清单汇总'!$L$193&gt;0,'（工厂填写）送货清单汇总'!$M$193=0),'（工厂填写）送货清单汇总'!L102,'（工厂填写）送货清单汇总'!K102))</f>
        <v>0</v>
      </c>
      <c r="L102" s="34">
        <f t="shared" si="7"/>
        <v>0</v>
      </c>
      <c r="M102" s="27"/>
      <c r="N102" s="27"/>
      <c r="O102" s="34" t="str">
        <f>+IF(K102&gt;0,LOOKUP(1,0/FIND(I102,运营生产订单!$A$9:$A$35),运营生产订单!$L$9:$L$35),"")</f>
        <v/>
      </c>
    </row>
    <row r="103" spans="1:15" ht="22.5" customHeight="1">
      <c r="A103" s="36" t="str">
        <f t="shared" si="6"/>
        <v/>
      </c>
      <c r="B103" s="33" t="str">
        <f>+IF(K103&gt;0,'（运营）采购订单'!B103,"")</f>
        <v/>
      </c>
      <c r="C103" s="34" t="str">
        <f>+IF(K103&gt;0,'（运营）采购订单'!C103,"")</f>
        <v/>
      </c>
      <c r="D103" s="34" t="str">
        <f>+IF(K103&gt;0,'（运营）采购订单'!D103,"")</f>
        <v/>
      </c>
      <c r="E103" s="34" t="str">
        <f>+IF(K103&gt;0,'（运营）采购订单'!E103,"")</f>
        <v/>
      </c>
      <c r="F103" s="34">
        <f>+IF(K103&gt;0,'（运营）采购订单'!J103,0)</f>
        <v>0</v>
      </c>
      <c r="G103" s="34" t="str">
        <f>+IF(K103&gt;0,'（运营）采购订单'!F103,"")</f>
        <v/>
      </c>
      <c r="H103" s="35" t="str">
        <f>+IF(K103&gt;0,'（运营）采购订单'!G103,"")</f>
        <v/>
      </c>
      <c r="I103" s="34" t="str">
        <f>+IF(K103&gt;0,'（运营）采购订单'!H103,"")</f>
        <v/>
      </c>
      <c r="J103" s="34" t="str">
        <f>+IF(K103&gt;0,'（运营）采购订单'!I103,"")</f>
        <v/>
      </c>
      <c r="K103" s="34">
        <f>+IF(AND('（工厂填写）送货清单汇总'!$K$193&gt;0,'（工厂填写）送货清单汇总'!$L$193&gt;0,'（工厂填写）送货清单汇总'!$M$193&gt;0),'（工厂填写）送货清单汇总'!M103,IF(AND('（工厂填写）送货清单汇总'!$K$193&gt;0,'（工厂填写）送货清单汇总'!$L$193&gt;0,'（工厂填写）送货清单汇总'!$M$193=0),'（工厂填写）送货清单汇总'!L103,'（工厂填写）送货清单汇总'!K103))</f>
        <v>0</v>
      </c>
      <c r="L103" s="34">
        <f t="shared" si="7"/>
        <v>0</v>
      </c>
      <c r="M103" s="27"/>
      <c r="N103" s="27"/>
      <c r="O103" s="34" t="str">
        <f>+IF(K103&gt;0,LOOKUP(1,0/FIND(I103,运营生产订单!$A$9:$A$35),运营生产订单!$L$9:$L$35),"")</f>
        <v/>
      </c>
    </row>
    <row r="104" spans="1:15" ht="22.5" customHeight="1">
      <c r="A104" s="36" t="str">
        <f t="shared" si="6"/>
        <v/>
      </c>
      <c r="B104" s="33" t="str">
        <f>+IF(K104&gt;0,'（运营）采购订单'!B104,"")</f>
        <v/>
      </c>
      <c r="C104" s="34" t="str">
        <f>+IF(K104&gt;0,'（运营）采购订单'!C104,"")</f>
        <v/>
      </c>
      <c r="D104" s="34" t="str">
        <f>+IF(K104&gt;0,'（运营）采购订单'!D104,"")</f>
        <v/>
      </c>
      <c r="E104" s="34" t="str">
        <f>+IF(K104&gt;0,'（运营）采购订单'!E104,"")</f>
        <v/>
      </c>
      <c r="F104" s="34">
        <f>+IF(K104&gt;0,'（运营）采购订单'!J104,0)</f>
        <v>0</v>
      </c>
      <c r="G104" s="34" t="str">
        <f>+IF(K104&gt;0,'（运营）采购订单'!F104,"")</f>
        <v/>
      </c>
      <c r="H104" s="35" t="str">
        <f>+IF(K104&gt;0,'（运营）采购订单'!G104,"")</f>
        <v/>
      </c>
      <c r="I104" s="34" t="str">
        <f>+IF(K104&gt;0,'（运营）采购订单'!H104,"")</f>
        <v/>
      </c>
      <c r="J104" s="34" t="str">
        <f>+IF(K104&gt;0,'（运营）采购订单'!I104,"")</f>
        <v/>
      </c>
      <c r="K104" s="34">
        <f>+IF(AND('（工厂填写）送货清单汇总'!$K$193&gt;0,'（工厂填写）送货清单汇总'!$L$193&gt;0,'（工厂填写）送货清单汇总'!$M$193&gt;0),'（工厂填写）送货清单汇总'!M104,IF(AND('（工厂填写）送货清单汇总'!$K$193&gt;0,'（工厂填写）送货清单汇总'!$L$193&gt;0,'（工厂填写）送货清单汇总'!$M$193=0),'（工厂填写）送货清单汇总'!L104,'（工厂填写）送货清单汇总'!K104))</f>
        <v>0</v>
      </c>
      <c r="L104" s="34">
        <f t="shared" si="7"/>
        <v>0</v>
      </c>
      <c r="M104" s="27"/>
      <c r="N104" s="27"/>
      <c r="O104" s="34" t="str">
        <f>+IF(K104&gt;0,LOOKUP(1,0/FIND(I104,运营生产订单!$A$9:$A$35),运营生产订单!$L$9:$L$35),"")</f>
        <v/>
      </c>
    </row>
    <row r="105" spans="1:15" ht="22.5" customHeight="1">
      <c r="A105" s="36" t="str">
        <f t="shared" si="6"/>
        <v/>
      </c>
      <c r="B105" s="33" t="str">
        <f>+IF(K105&gt;0,'（运营）采购订单'!B105,"")</f>
        <v/>
      </c>
      <c r="C105" s="34" t="str">
        <f>+IF(K105&gt;0,'（运营）采购订单'!C105,"")</f>
        <v/>
      </c>
      <c r="D105" s="34" t="str">
        <f>+IF(K105&gt;0,'（运营）采购订单'!D105,"")</f>
        <v/>
      </c>
      <c r="E105" s="34" t="str">
        <f>+IF(K105&gt;0,'（运营）采购订单'!E105,"")</f>
        <v/>
      </c>
      <c r="F105" s="34">
        <f>+IF(K105&gt;0,'（运营）采购订单'!J105,0)</f>
        <v>0</v>
      </c>
      <c r="G105" s="34" t="str">
        <f>+IF(K105&gt;0,'（运营）采购订单'!F105,"")</f>
        <v/>
      </c>
      <c r="H105" s="35" t="str">
        <f>+IF(K105&gt;0,'（运营）采购订单'!G105,"")</f>
        <v/>
      </c>
      <c r="I105" s="34" t="str">
        <f>+IF(K105&gt;0,'（运营）采购订单'!H105,"")</f>
        <v/>
      </c>
      <c r="J105" s="34" t="str">
        <f>+IF(K105&gt;0,'（运营）采购订单'!I105,"")</f>
        <v/>
      </c>
      <c r="K105" s="34">
        <f>+IF(AND('（工厂填写）送货清单汇总'!$K$193&gt;0,'（工厂填写）送货清单汇总'!$L$193&gt;0,'（工厂填写）送货清单汇总'!$M$193&gt;0),'（工厂填写）送货清单汇总'!M105,IF(AND('（工厂填写）送货清单汇总'!$K$193&gt;0,'（工厂填写）送货清单汇总'!$L$193&gt;0,'（工厂填写）送货清单汇总'!$M$193=0),'（工厂填写）送货清单汇总'!L105,'（工厂填写）送货清单汇总'!K105))</f>
        <v>0</v>
      </c>
      <c r="L105" s="34">
        <f t="shared" si="7"/>
        <v>0</v>
      </c>
      <c r="M105" s="27"/>
      <c r="N105" s="27"/>
      <c r="O105" s="34" t="str">
        <f>+IF(K105&gt;0,LOOKUP(1,0/FIND(I105,运营生产订单!$A$9:$A$35),运营生产订单!$L$9:$L$35),"")</f>
        <v/>
      </c>
    </row>
    <row r="106" spans="1:15" ht="22.5" customHeight="1">
      <c r="A106" s="36" t="str">
        <f t="shared" si="6"/>
        <v/>
      </c>
      <c r="B106" s="33" t="str">
        <f>+IF(K106&gt;0,'（运营）采购订单'!B106,"")</f>
        <v/>
      </c>
      <c r="C106" s="34" t="str">
        <f>+IF(K106&gt;0,'（运营）采购订单'!C106,"")</f>
        <v/>
      </c>
      <c r="D106" s="34" t="str">
        <f>+IF(K106&gt;0,'（运营）采购订单'!D106,"")</f>
        <v/>
      </c>
      <c r="E106" s="34" t="str">
        <f>+IF(K106&gt;0,'（运营）采购订单'!E106,"")</f>
        <v/>
      </c>
      <c r="F106" s="34">
        <f>+IF(K106&gt;0,'（运营）采购订单'!J106,0)</f>
        <v>0</v>
      </c>
      <c r="G106" s="34" t="str">
        <f>+IF(K106&gt;0,'（运营）采购订单'!F106,"")</f>
        <v/>
      </c>
      <c r="H106" s="35" t="str">
        <f>+IF(K106&gt;0,'（运营）采购订单'!G106,"")</f>
        <v/>
      </c>
      <c r="I106" s="34" t="str">
        <f>+IF(K106&gt;0,'（运营）采购订单'!H106,"")</f>
        <v/>
      </c>
      <c r="J106" s="34" t="str">
        <f>+IF(K106&gt;0,'（运营）采购订单'!I106,"")</f>
        <v/>
      </c>
      <c r="K106" s="34">
        <f>+IF(AND('（工厂填写）送货清单汇总'!$K$193&gt;0,'（工厂填写）送货清单汇总'!$L$193&gt;0,'（工厂填写）送货清单汇总'!$M$193&gt;0),'（工厂填写）送货清单汇总'!M106,IF(AND('（工厂填写）送货清单汇总'!$K$193&gt;0,'（工厂填写）送货清单汇总'!$L$193&gt;0,'（工厂填写）送货清单汇总'!$M$193=0),'（工厂填写）送货清单汇总'!L106,'（工厂填写）送货清单汇总'!K106))</f>
        <v>0</v>
      </c>
      <c r="L106" s="34">
        <f t="shared" si="7"/>
        <v>0</v>
      </c>
      <c r="M106" s="27"/>
      <c r="N106" s="27"/>
      <c r="O106" s="34" t="str">
        <f>+IF(K106&gt;0,LOOKUP(1,0/FIND(I106,运营生产订单!$A$9:$A$35),运营生产订单!$L$9:$L$35),"")</f>
        <v/>
      </c>
    </row>
    <row r="107" spans="1:15" ht="22.5" customHeight="1">
      <c r="A107" s="36" t="str">
        <f t="shared" si="6"/>
        <v/>
      </c>
      <c r="B107" s="33" t="str">
        <f>+IF(K107&gt;0,'（运营）采购订单'!B107,"")</f>
        <v/>
      </c>
      <c r="C107" s="34" t="str">
        <f>+IF(K107&gt;0,'（运营）采购订单'!C107,"")</f>
        <v/>
      </c>
      <c r="D107" s="34" t="str">
        <f>+IF(K107&gt;0,'（运营）采购订单'!D107,"")</f>
        <v/>
      </c>
      <c r="E107" s="34" t="str">
        <f>+IF(K107&gt;0,'（运营）采购订单'!E107,"")</f>
        <v/>
      </c>
      <c r="F107" s="34">
        <f>+IF(K107&gt;0,'（运营）采购订单'!J107,0)</f>
        <v>0</v>
      </c>
      <c r="G107" s="34" t="str">
        <f>+IF(K107&gt;0,'（运营）采购订单'!F107,"")</f>
        <v/>
      </c>
      <c r="H107" s="35" t="str">
        <f>+IF(K107&gt;0,'（运营）采购订单'!G107,"")</f>
        <v/>
      </c>
      <c r="I107" s="34" t="str">
        <f>+IF(K107&gt;0,'（运营）采购订单'!H107,"")</f>
        <v/>
      </c>
      <c r="J107" s="34" t="str">
        <f>+IF(K107&gt;0,'（运营）采购订单'!I107,"")</f>
        <v/>
      </c>
      <c r="K107" s="34">
        <f>+IF(AND('（工厂填写）送货清单汇总'!$K$193&gt;0,'（工厂填写）送货清单汇总'!$L$193&gt;0,'（工厂填写）送货清单汇总'!$M$193&gt;0),'（工厂填写）送货清单汇总'!M107,IF(AND('（工厂填写）送货清单汇总'!$K$193&gt;0,'（工厂填写）送货清单汇总'!$L$193&gt;0,'（工厂填写）送货清单汇总'!$M$193=0),'（工厂填写）送货清单汇总'!L107,'（工厂填写）送货清单汇总'!K107))</f>
        <v>0</v>
      </c>
      <c r="L107" s="34">
        <f t="shared" si="7"/>
        <v>0</v>
      </c>
      <c r="M107" s="27"/>
      <c r="N107" s="27"/>
      <c r="O107" s="34" t="str">
        <f>+IF(K107&gt;0,LOOKUP(1,0/FIND(I107,运营生产订单!$A$9:$A$35),运营生产订单!$L$9:$L$35),"")</f>
        <v/>
      </c>
    </row>
    <row r="108" spans="1:15" ht="22.5" customHeight="1">
      <c r="A108" s="36" t="str">
        <f t="shared" si="6"/>
        <v/>
      </c>
      <c r="B108" s="33" t="str">
        <f>+IF(K108&gt;0,'（运营）采购订单'!B108,"")</f>
        <v/>
      </c>
      <c r="C108" s="34" t="str">
        <f>+IF(K108&gt;0,'（运营）采购订单'!C108,"")</f>
        <v/>
      </c>
      <c r="D108" s="34" t="str">
        <f>+IF(K108&gt;0,'（运营）采购订单'!D108,"")</f>
        <v/>
      </c>
      <c r="E108" s="34" t="str">
        <f>+IF(K108&gt;0,'（运营）采购订单'!E108,"")</f>
        <v/>
      </c>
      <c r="F108" s="34">
        <f>+IF(K108&gt;0,'（运营）采购订单'!J108,0)</f>
        <v>0</v>
      </c>
      <c r="G108" s="34" t="str">
        <f>+IF(K108&gt;0,'（运营）采购订单'!F108,"")</f>
        <v/>
      </c>
      <c r="H108" s="35" t="str">
        <f>+IF(K108&gt;0,'（运营）采购订单'!G108,"")</f>
        <v/>
      </c>
      <c r="I108" s="34" t="str">
        <f>+IF(K108&gt;0,'（运营）采购订单'!H108,"")</f>
        <v/>
      </c>
      <c r="J108" s="34" t="str">
        <f>+IF(K108&gt;0,'（运营）采购订单'!I108,"")</f>
        <v/>
      </c>
      <c r="K108" s="34">
        <f>+IF(AND('（工厂填写）送货清单汇总'!$K$193&gt;0,'（工厂填写）送货清单汇总'!$L$193&gt;0,'（工厂填写）送货清单汇总'!$M$193&gt;0),'（工厂填写）送货清单汇总'!M108,IF(AND('（工厂填写）送货清单汇总'!$K$193&gt;0,'（工厂填写）送货清单汇总'!$L$193&gt;0,'（工厂填写）送货清单汇总'!$M$193=0),'（工厂填写）送货清单汇总'!L108,'（工厂填写）送货清单汇总'!K108))</f>
        <v>0</v>
      </c>
      <c r="L108" s="34">
        <f t="shared" si="7"/>
        <v>0</v>
      </c>
      <c r="M108" s="27"/>
      <c r="N108" s="27"/>
      <c r="O108" s="34" t="str">
        <f>+IF(K108&gt;0,LOOKUP(1,0/FIND(I108,运营生产订单!$A$9:$A$35),运营生产订单!$L$9:$L$35),"")</f>
        <v/>
      </c>
    </row>
    <row r="109" spans="1:15" ht="22.5" customHeight="1">
      <c r="A109" s="36" t="str">
        <f t="shared" si="6"/>
        <v/>
      </c>
      <c r="B109" s="33" t="str">
        <f>+IF(K109&gt;0,'（运营）采购订单'!B109,"")</f>
        <v/>
      </c>
      <c r="C109" s="34" t="str">
        <f>+IF(K109&gt;0,'（运营）采购订单'!C109,"")</f>
        <v/>
      </c>
      <c r="D109" s="34" t="str">
        <f>+IF(K109&gt;0,'（运营）采购订单'!D109,"")</f>
        <v/>
      </c>
      <c r="E109" s="34" t="str">
        <f>+IF(K109&gt;0,'（运营）采购订单'!E109,"")</f>
        <v/>
      </c>
      <c r="F109" s="34">
        <f>+IF(K109&gt;0,'（运营）采购订单'!J109,0)</f>
        <v>0</v>
      </c>
      <c r="G109" s="34" t="str">
        <f>+IF(K109&gt;0,'（运营）采购订单'!F109,"")</f>
        <v/>
      </c>
      <c r="H109" s="35" t="str">
        <f>+IF(K109&gt;0,'（运营）采购订单'!G109,"")</f>
        <v/>
      </c>
      <c r="I109" s="34" t="str">
        <f>+IF(K109&gt;0,'（运营）采购订单'!H109,"")</f>
        <v/>
      </c>
      <c r="J109" s="34" t="str">
        <f>+IF(K109&gt;0,'（运营）采购订单'!I109,"")</f>
        <v/>
      </c>
      <c r="K109" s="34">
        <f>+IF(AND('（工厂填写）送货清单汇总'!$K$193&gt;0,'（工厂填写）送货清单汇总'!$L$193&gt;0,'（工厂填写）送货清单汇总'!$M$193&gt;0),'（工厂填写）送货清单汇总'!M109,IF(AND('（工厂填写）送货清单汇总'!$K$193&gt;0,'（工厂填写）送货清单汇总'!$L$193&gt;0,'（工厂填写）送货清单汇总'!$M$193=0),'（工厂填写）送货清单汇总'!L109,'（工厂填写）送货清单汇总'!K109))</f>
        <v>0</v>
      </c>
      <c r="L109" s="34">
        <f t="shared" si="7"/>
        <v>0</v>
      </c>
      <c r="M109" s="27"/>
      <c r="N109" s="27"/>
      <c r="O109" s="34" t="str">
        <f>+IF(K109&gt;0,LOOKUP(1,0/FIND(I109,运营生产订单!$A$9:$A$35),运营生产订单!$L$9:$L$35),"")</f>
        <v/>
      </c>
    </row>
    <row r="110" spans="1:15" ht="22.5" customHeight="1">
      <c r="A110" s="36" t="str">
        <f t="shared" si="6"/>
        <v/>
      </c>
      <c r="B110" s="33" t="str">
        <f>+IF(K110&gt;0,'（运营）采购订单'!B110,"")</f>
        <v/>
      </c>
      <c r="C110" s="34" t="str">
        <f>+IF(K110&gt;0,'（运营）采购订单'!C110,"")</f>
        <v/>
      </c>
      <c r="D110" s="34" t="str">
        <f>+IF(K110&gt;0,'（运营）采购订单'!D110,"")</f>
        <v/>
      </c>
      <c r="E110" s="34" t="str">
        <f>+IF(K110&gt;0,'（运营）采购订单'!E110,"")</f>
        <v/>
      </c>
      <c r="F110" s="34">
        <f>+IF(K110&gt;0,'（运营）采购订单'!J110,0)</f>
        <v>0</v>
      </c>
      <c r="G110" s="34" t="str">
        <f>+IF(K110&gt;0,'（运营）采购订单'!F110,"")</f>
        <v/>
      </c>
      <c r="H110" s="35" t="str">
        <f>+IF(K110&gt;0,'（运营）采购订单'!G110,"")</f>
        <v/>
      </c>
      <c r="I110" s="34" t="str">
        <f>+IF(K110&gt;0,'（运营）采购订单'!H110,"")</f>
        <v/>
      </c>
      <c r="J110" s="34" t="str">
        <f>+IF(K110&gt;0,'（运营）采购订单'!I110,"")</f>
        <v/>
      </c>
      <c r="K110" s="34">
        <f>+IF(AND('（工厂填写）送货清单汇总'!$K$193&gt;0,'（工厂填写）送货清单汇总'!$L$193&gt;0,'（工厂填写）送货清单汇总'!$M$193&gt;0),'（工厂填写）送货清单汇总'!M110,IF(AND('（工厂填写）送货清单汇总'!$K$193&gt;0,'（工厂填写）送货清单汇总'!$L$193&gt;0,'（工厂填写）送货清单汇总'!$M$193=0),'（工厂填写）送货清单汇总'!L110,'（工厂填写）送货清单汇总'!K110))</f>
        <v>0</v>
      </c>
      <c r="L110" s="34">
        <f t="shared" si="7"/>
        <v>0</v>
      </c>
      <c r="M110" s="27"/>
      <c r="N110" s="27"/>
      <c r="O110" s="34" t="str">
        <f>+IF(K110&gt;0,LOOKUP(1,0/FIND(I110,运营生产订单!$A$9:$A$35),运营生产订单!$L$9:$L$35),"")</f>
        <v/>
      </c>
    </row>
    <row r="111" spans="1:15" ht="22.5" customHeight="1">
      <c r="A111" s="36" t="str">
        <f t="shared" si="6"/>
        <v/>
      </c>
      <c r="B111" s="33" t="str">
        <f>+IF(K111&gt;0,'（运营）采购订单'!B111,"")</f>
        <v/>
      </c>
      <c r="C111" s="34" t="str">
        <f>+IF(K111&gt;0,'（运营）采购订单'!C111,"")</f>
        <v/>
      </c>
      <c r="D111" s="34" t="str">
        <f>+IF(K111&gt;0,'（运营）采购订单'!D111,"")</f>
        <v/>
      </c>
      <c r="E111" s="34" t="str">
        <f>+IF(K111&gt;0,'（运营）采购订单'!E111,"")</f>
        <v/>
      </c>
      <c r="F111" s="34">
        <f>+IF(K111&gt;0,'（运营）采购订单'!J111,0)</f>
        <v>0</v>
      </c>
      <c r="G111" s="34" t="str">
        <f>+IF(K111&gt;0,'（运营）采购订单'!F111,"")</f>
        <v/>
      </c>
      <c r="H111" s="35" t="str">
        <f>+IF(K111&gt;0,'（运营）采购订单'!G111,"")</f>
        <v/>
      </c>
      <c r="I111" s="34" t="str">
        <f>+IF(K111&gt;0,'（运营）采购订单'!H111,"")</f>
        <v/>
      </c>
      <c r="J111" s="34" t="str">
        <f>+IF(K111&gt;0,'（运营）采购订单'!I111,"")</f>
        <v/>
      </c>
      <c r="K111" s="34">
        <f>+IF(AND('（工厂填写）送货清单汇总'!$K$193&gt;0,'（工厂填写）送货清单汇总'!$L$193&gt;0,'（工厂填写）送货清单汇总'!$M$193&gt;0),'（工厂填写）送货清单汇总'!M111,IF(AND('（工厂填写）送货清单汇总'!$K$193&gt;0,'（工厂填写）送货清单汇总'!$L$193&gt;0,'（工厂填写）送货清单汇总'!$M$193=0),'（工厂填写）送货清单汇总'!L111,'（工厂填写）送货清单汇总'!K111))</f>
        <v>0</v>
      </c>
      <c r="L111" s="34">
        <f t="shared" si="7"/>
        <v>0</v>
      </c>
      <c r="M111" s="27"/>
      <c r="N111" s="27"/>
      <c r="O111" s="34" t="str">
        <f>+IF(K111&gt;0,LOOKUP(1,0/FIND(I111,运营生产订单!$A$9:$A$35),运营生产订单!$L$9:$L$35),"")</f>
        <v/>
      </c>
    </row>
    <row r="112" spans="1:15" ht="22.5" customHeight="1">
      <c r="A112" s="36" t="str">
        <f t="shared" si="6"/>
        <v/>
      </c>
      <c r="B112" s="33" t="str">
        <f>+IF(K112&gt;0,'（运营）采购订单'!B112,"")</f>
        <v/>
      </c>
      <c r="C112" s="34" t="str">
        <f>+IF(K112&gt;0,'（运营）采购订单'!C112,"")</f>
        <v/>
      </c>
      <c r="D112" s="34" t="str">
        <f>+IF(K112&gt;0,'（运营）采购订单'!D112,"")</f>
        <v/>
      </c>
      <c r="E112" s="34" t="str">
        <f>+IF(K112&gt;0,'（运营）采购订单'!E112,"")</f>
        <v/>
      </c>
      <c r="F112" s="34">
        <f>+IF(K112&gt;0,'（运营）采购订单'!J112,0)</f>
        <v>0</v>
      </c>
      <c r="G112" s="34" t="str">
        <f>+IF(K112&gt;0,'（运营）采购订单'!F112,"")</f>
        <v/>
      </c>
      <c r="H112" s="35" t="str">
        <f>+IF(K112&gt;0,'（运营）采购订单'!G112,"")</f>
        <v/>
      </c>
      <c r="I112" s="34" t="str">
        <f>+IF(K112&gt;0,'（运营）采购订单'!H112,"")</f>
        <v/>
      </c>
      <c r="J112" s="34" t="str">
        <f>+IF(K112&gt;0,'（运营）采购订单'!I112,"")</f>
        <v/>
      </c>
      <c r="K112" s="34">
        <f>+IF(AND('（工厂填写）送货清单汇总'!$K$193&gt;0,'（工厂填写）送货清单汇总'!$L$193&gt;0,'（工厂填写）送货清单汇总'!$M$193&gt;0),'（工厂填写）送货清单汇总'!M112,IF(AND('（工厂填写）送货清单汇总'!$K$193&gt;0,'（工厂填写）送货清单汇总'!$L$193&gt;0,'（工厂填写）送货清单汇总'!$M$193=0),'（工厂填写）送货清单汇总'!L112,'（工厂填写）送货清单汇总'!K112))</f>
        <v>0</v>
      </c>
      <c r="L112" s="34">
        <f t="shared" si="7"/>
        <v>0</v>
      </c>
      <c r="M112" s="27"/>
      <c r="N112" s="27"/>
      <c r="O112" s="34" t="str">
        <f>+IF(K112&gt;0,LOOKUP(1,0/FIND(I112,运营生产订单!$A$9:$A$35),运营生产订单!$L$9:$L$35),"")</f>
        <v/>
      </c>
    </row>
    <row r="113" spans="1:15" ht="22.5" customHeight="1">
      <c r="A113" s="36" t="str">
        <f t="shared" ref="A113:A144" si="8">+IF(K113&gt;0,$N$2,"")</f>
        <v/>
      </c>
      <c r="B113" s="33" t="str">
        <f>+IF(K113&gt;0,'（运营）采购订单'!B113,"")</f>
        <v/>
      </c>
      <c r="C113" s="34" t="str">
        <f>+IF(K113&gt;0,'（运营）采购订单'!C113,"")</f>
        <v/>
      </c>
      <c r="D113" s="34" t="str">
        <f>+IF(K113&gt;0,'（运营）采购订单'!D113,"")</f>
        <v/>
      </c>
      <c r="E113" s="34" t="str">
        <f>+IF(K113&gt;0,'（运营）采购订单'!E113,"")</f>
        <v/>
      </c>
      <c r="F113" s="34">
        <f>+IF(K113&gt;0,'（运营）采购订单'!J113,0)</f>
        <v>0</v>
      </c>
      <c r="G113" s="34" t="str">
        <f>+IF(K113&gt;0,'（运营）采购订单'!F113,"")</f>
        <v/>
      </c>
      <c r="H113" s="35" t="str">
        <f>+IF(K113&gt;0,'（运营）采购订单'!G113,"")</f>
        <v/>
      </c>
      <c r="I113" s="34" t="str">
        <f>+IF(K113&gt;0,'（运营）采购订单'!H113,"")</f>
        <v/>
      </c>
      <c r="J113" s="34" t="str">
        <f>+IF(K113&gt;0,'（运营）采购订单'!I113,"")</f>
        <v/>
      </c>
      <c r="K113" s="34">
        <f>+IF(AND('（工厂填写）送货清单汇总'!$K$193&gt;0,'（工厂填写）送货清单汇总'!$L$193&gt;0,'（工厂填写）送货清单汇总'!$M$193&gt;0),'（工厂填写）送货清单汇总'!M113,IF(AND('（工厂填写）送货清单汇总'!$K$193&gt;0,'（工厂填写）送货清单汇总'!$L$193&gt;0,'（工厂填写）送货清单汇总'!$M$193=0),'（工厂填写）送货清单汇总'!L113,'（工厂填写）送货清单汇总'!K113))</f>
        <v>0</v>
      </c>
      <c r="L113" s="34">
        <f t="shared" ref="L113:L144" si="9">+K113+M113+N113</f>
        <v>0</v>
      </c>
      <c r="M113" s="27"/>
      <c r="N113" s="27"/>
      <c r="O113" s="34" t="str">
        <f>+IF(K113&gt;0,LOOKUP(1,0/FIND(I113,运营生产订单!$A$9:$A$35),运营生产订单!$L$9:$L$35),"")</f>
        <v/>
      </c>
    </row>
    <row r="114" spans="1:15" ht="22.5" customHeight="1">
      <c r="A114" s="36" t="str">
        <f t="shared" si="8"/>
        <v/>
      </c>
      <c r="B114" s="33" t="str">
        <f>+IF(K114&gt;0,'（运营）采购订单'!B114,"")</f>
        <v/>
      </c>
      <c r="C114" s="34" t="str">
        <f>+IF(K114&gt;0,'（运营）采购订单'!C114,"")</f>
        <v/>
      </c>
      <c r="D114" s="34" t="str">
        <f>+IF(K114&gt;0,'（运营）采购订单'!D114,"")</f>
        <v/>
      </c>
      <c r="E114" s="34" t="str">
        <f>+IF(K114&gt;0,'（运营）采购订单'!E114,"")</f>
        <v/>
      </c>
      <c r="F114" s="34">
        <f>+IF(K114&gt;0,'（运营）采购订单'!J114,0)</f>
        <v>0</v>
      </c>
      <c r="G114" s="34" t="str">
        <f>+IF(K114&gt;0,'（运营）采购订单'!F114,"")</f>
        <v/>
      </c>
      <c r="H114" s="35" t="str">
        <f>+IF(K114&gt;0,'（运营）采购订单'!G114,"")</f>
        <v/>
      </c>
      <c r="I114" s="34" t="str">
        <f>+IF(K114&gt;0,'（运营）采购订单'!H114,"")</f>
        <v/>
      </c>
      <c r="J114" s="34" t="str">
        <f>+IF(K114&gt;0,'（运营）采购订单'!I114,"")</f>
        <v/>
      </c>
      <c r="K114" s="34">
        <f>+IF(AND('（工厂填写）送货清单汇总'!$K$193&gt;0,'（工厂填写）送货清单汇总'!$L$193&gt;0,'（工厂填写）送货清单汇总'!$M$193&gt;0),'（工厂填写）送货清单汇总'!M114,IF(AND('（工厂填写）送货清单汇总'!$K$193&gt;0,'（工厂填写）送货清单汇总'!$L$193&gt;0,'（工厂填写）送货清单汇总'!$M$193=0),'（工厂填写）送货清单汇总'!L114,'（工厂填写）送货清单汇总'!K114))</f>
        <v>0</v>
      </c>
      <c r="L114" s="34">
        <f t="shared" si="9"/>
        <v>0</v>
      </c>
      <c r="M114" s="27"/>
      <c r="N114" s="27"/>
      <c r="O114" s="34" t="str">
        <f>+IF(K114&gt;0,LOOKUP(1,0/FIND(I114,运营生产订单!$A$9:$A$35),运营生产订单!$L$9:$L$35),"")</f>
        <v/>
      </c>
    </row>
    <row r="115" spans="1:15" ht="22.5" customHeight="1">
      <c r="A115" s="36" t="str">
        <f t="shared" si="8"/>
        <v/>
      </c>
      <c r="B115" s="33" t="str">
        <f>+IF(K115&gt;0,'（运营）采购订单'!B115,"")</f>
        <v/>
      </c>
      <c r="C115" s="34" t="str">
        <f>+IF(K115&gt;0,'（运营）采购订单'!C115,"")</f>
        <v/>
      </c>
      <c r="D115" s="34" t="str">
        <f>+IF(K115&gt;0,'（运营）采购订单'!D115,"")</f>
        <v/>
      </c>
      <c r="E115" s="34" t="str">
        <f>+IF(K115&gt;0,'（运营）采购订单'!E115,"")</f>
        <v/>
      </c>
      <c r="F115" s="34">
        <f>+IF(K115&gt;0,'（运营）采购订单'!J115,0)</f>
        <v>0</v>
      </c>
      <c r="G115" s="34" t="str">
        <f>+IF(K115&gt;0,'（运营）采购订单'!F115,"")</f>
        <v/>
      </c>
      <c r="H115" s="35" t="str">
        <f>+IF(K115&gt;0,'（运营）采购订单'!G115,"")</f>
        <v/>
      </c>
      <c r="I115" s="34" t="str">
        <f>+IF(K115&gt;0,'（运营）采购订单'!H115,"")</f>
        <v/>
      </c>
      <c r="J115" s="34" t="str">
        <f>+IF(K115&gt;0,'（运营）采购订单'!I115,"")</f>
        <v/>
      </c>
      <c r="K115" s="34">
        <f>+IF(AND('（工厂填写）送货清单汇总'!$K$193&gt;0,'（工厂填写）送货清单汇总'!$L$193&gt;0,'（工厂填写）送货清单汇总'!$M$193&gt;0),'（工厂填写）送货清单汇总'!M115,IF(AND('（工厂填写）送货清单汇总'!$K$193&gt;0,'（工厂填写）送货清单汇总'!$L$193&gt;0,'（工厂填写）送货清单汇总'!$M$193=0),'（工厂填写）送货清单汇总'!L115,'（工厂填写）送货清单汇总'!K115))</f>
        <v>0</v>
      </c>
      <c r="L115" s="34">
        <f t="shared" si="9"/>
        <v>0</v>
      </c>
      <c r="M115" s="27"/>
      <c r="N115" s="27"/>
      <c r="O115" s="34" t="str">
        <f>+IF(K115&gt;0,LOOKUP(1,0/FIND(I115,运营生产订单!$A$9:$A$35),运营生产订单!$L$9:$L$35),"")</f>
        <v/>
      </c>
    </row>
    <row r="116" spans="1:15" ht="22.5" customHeight="1">
      <c r="A116" s="36" t="str">
        <f t="shared" si="8"/>
        <v/>
      </c>
      <c r="B116" s="33" t="str">
        <f>+IF(K116&gt;0,'（运营）采购订单'!B116,"")</f>
        <v/>
      </c>
      <c r="C116" s="34" t="str">
        <f>+IF(K116&gt;0,'（运营）采购订单'!C116,"")</f>
        <v/>
      </c>
      <c r="D116" s="34" t="str">
        <f>+IF(K116&gt;0,'（运营）采购订单'!D116,"")</f>
        <v/>
      </c>
      <c r="E116" s="34" t="str">
        <f>+IF(K116&gt;0,'（运营）采购订单'!E116,"")</f>
        <v/>
      </c>
      <c r="F116" s="34">
        <f>+IF(K116&gt;0,'（运营）采购订单'!J116,0)</f>
        <v>0</v>
      </c>
      <c r="G116" s="34" t="str">
        <f>+IF(K116&gt;0,'（运营）采购订单'!F116,"")</f>
        <v/>
      </c>
      <c r="H116" s="35" t="str">
        <f>+IF(K116&gt;0,'（运营）采购订单'!G116,"")</f>
        <v/>
      </c>
      <c r="I116" s="34" t="str">
        <f>+IF(K116&gt;0,'（运营）采购订单'!H116,"")</f>
        <v/>
      </c>
      <c r="J116" s="34" t="str">
        <f>+IF(K116&gt;0,'（运营）采购订单'!I116,"")</f>
        <v/>
      </c>
      <c r="K116" s="34">
        <f>+IF(AND('（工厂填写）送货清单汇总'!$K$193&gt;0,'（工厂填写）送货清单汇总'!$L$193&gt;0,'（工厂填写）送货清单汇总'!$M$193&gt;0),'（工厂填写）送货清单汇总'!M116,IF(AND('（工厂填写）送货清单汇总'!$K$193&gt;0,'（工厂填写）送货清单汇总'!$L$193&gt;0,'（工厂填写）送货清单汇总'!$M$193=0),'（工厂填写）送货清单汇总'!L116,'（工厂填写）送货清单汇总'!K116))</f>
        <v>0</v>
      </c>
      <c r="L116" s="34">
        <f t="shared" si="9"/>
        <v>0</v>
      </c>
      <c r="M116" s="27"/>
      <c r="N116" s="27"/>
      <c r="O116" s="34" t="str">
        <f>+IF(K116&gt;0,LOOKUP(1,0/FIND(I116,运营生产订单!$A$9:$A$35),运营生产订单!$L$9:$L$35),"")</f>
        <v/>
      </c>
    </row>
    <row r="117" spans="1:15" ht="22.5" customHeight="1">
      <c r="A117" s="36" t="str">
        <f t="shared" si="8"/>
        <v/>
      </c>
      <c r="B117" s="33" t="str">
        <f>+IF(K117&gt;0,'（运营）采购订单'!B117,"")</f>
        <v/>
      </c>
      <c r="C117" s="34" t="str">
        <f>+IF(K117&gt;0,'（运营）采购订单'!C117,"")</f>
        <v/>
      </c>
      <c r="D117" s="34" t="str">
        <f>+IF(K117&gt;0,'（运营）采购订单'!D117,"")</f>
        <v/>
      </c>
      <c r="E117" s="34" t="str">
        <f>+IF(K117&gt;0,'（运营）采购订单'!E117,"")</f>
        <v/>
      </c>
      <c r="F117" s="34">
        <f>+IF(K117&gt;0,'（运营）采购订单'!J117,0)</f>
        <v>0</v>
      </c>
      <c r="G117" s="34" t="str">
        <f>+IF(K117&gt;0,'（运营）采购订单'!F117,"")</f>
        <v/>
      </c>
      <c r="H117" s="35" t="str">
        <f>+IF(K117&gt;0,'（运营）采购订单'!G117,"")</f>
        <v/>
      </c>
      <c r="I117" s="34" t="str">
        <f>+IF(K117&gt;0,'（运营）采购订单'!H117,"")</f>
        <v/>
      </c>
      <c r="J117" s="34" t="str">
        <f>+IF(K117&gt;0,'（运营）采购订单'!I117,"")</f>
        <v/>
      </c>
      <c r="K117" s="34">
        <f>+IF(AND('（工厂填写）送货清单汇总'!$K$193&gt;0,'（工厂填写）送货清单汇总'!$L$193&gt;0,'（工厂填写）送货清单汇总'!$M$193&gt;0),'（工厂填写）送货清单汇总'!M117,IF(AND('（工厂填写）送货清单汇总'!$K$193&gt;0,'（工厂填写）送货清单汇总'!$L$193&gt;0,'（工厂填写）送货清单汇总'!$M$193=0),'（工厂填写）送货清单汇总'!L117,'（工厂填写）送货清单汇总'!K117))</f>
        <v>0</v>
      </c>
      <c r="L117" s="34">
        <f t="shared" si="9"/>
        <v>0</v>
      </c>
      <c r="M117" s="27"/>
      <c r="N117" s="27"/>
      <c r="O117" s="34" t="str">
        <f>+IF(K117&gt;0,LOOKUP(1,0/FIND(I117,运营生产订单!$A$9:$A$35),运营生产订单!$L$9:$L$35),"")</f>
        <v/>
      </c>
    </row>
    <row r="118" spans="1:15" ht="22.5" customHeight="1">
      <c r="A118" s="36" t="str">
        <f t="shared" si="8"/>
        <v/>
      </c>
      <c r="B118" s="33" t="str">
        <f>+IF(K118&gt;0,'（运营）采购订单'!B118,"")</f>
        <v/>
      </c>
      <c r="C118" s="34" t="str">
        <f>+IF(K118&gt;0,'（运营）采购订单'!C118,"")</f>
        <v/>
      </c>
      <c r="D118" s="34" t="str">
        <f>+IF(K118&gt;0,'（运营）采购订单'!D118,"")</f>
        <v/>
      </c>
      <c r="E118" s="34" t="str">
        <f>+IF(K118&gt;0,'（运营）采购订单'!E118,"")</f>
        <v/>
      </c>
      <c r="F118" s="34">
        <f>+IF(K118&gt;0,'（运营）采购订单'!J118,0)</f>
        <v>0</v>
      </c>
      <c r="G118" s="34" t="str">
        <f>+IF(K118&gt;0,'（运营）采购订单'!F118,"")</f>
        <v/>
      </c>
      <c r="H118" s="35" t="str">
        <f>+IF(K118&gt;0,'（运营）采购订单'!G118,"")</f>
        <v/>
      </c>
      <c r="I118" s="34" t="str">
        <f>+IF(K118&gt;0,'（运营）采购订单'!H118,"")</f>
        <v/>
      </c>
      <c r="J118" s="34" t="str">
        <f>+IF(K118&gt;0,'（运营）采购订单'!I118,"")</f>
        <v/>
      </c>
      <c r="K118" s="34">
        <f>+IF(AND('（工厂填写）送货清单汇总'!$K$193&gt;0,'（工厂填写）送货清单汇总'!$L$193&gt;0,'（工厂填写）送货清单汇总'!$M$193&gt;0),'（工厂填写）送货清单汇总'!M118,IF(AND('（工厂填写）送货清单汇总'!$K$193&gt;0,'（工厂填写）送货清单汇总'!$L$193&gt;0,'（工厂填写）送货清单汇总'!$M$193=0),'（工厂填写）送货清单汇总'!L118,'（工厂填写）送货清单汇总'!K118))</f>
        <v>0</v>
      </c>
      <c r="L118" s="34">
        <f t="shared" si="9"/>
        <v>0</v>
      </c>
      <c r="M118" s="27"/>
      <c r="N118" s="27"/>
      <c r="O118" s="34" t="str">
        <f>+IF(K118&gt;0,LOOKUP(1,0/FIND(I118,运营生产订单!$A$9:$A$35),运营生产订单!$L$9:$L$35),"")</f>
        <v/>
      </c>
    </row>
    <row r="119" spans="1:15" ht="22.5" customHeight="1">
      <c r="A119" s="36" t="str">
        <f t="shared" si="8"/>
        <v/>
      </c>
      <c r="B119" s="33" t="str">
        <f>+IF(K119&gt;0,'（运营）采购订单'!B119,"")</f>
        <v/>
      </c>
      <c r="C119" s="34" t="str">
        <f>+IF(K119&gt;0,'（运营）采购订单'!C119,"")</f>
        <v/>
      </c>
      <c r="D119" s="34" t="str">
        <f>+IF(K119&gt;0,'（运营）采购订单'!D119,"")</f>
        <v/>
      </c>
      <c r="E119" s="34" t="str">
        <f>+IF(K119&gt;0,'（运营）采购订单'!E119,"")</f>
        <v/>
      </c>
      <c r="F119" s="34">
        <f>+IF(K119&gt;0,'（运营）采购订单'!J119,0)</f>
        <v>0</v>
      </c>
      <c r="G119" s="34" t="str">
        <f>+IF(K119&gt;0,'（运营）采购订单'!F119,"")</f>
        <v/>
      </c>
      <c r="H119" s="35" t="str">
        <f>+IF(K119&gt;0,'（运营）采购订单'!G119,"")</f>
        <v/>
      </c>
      <c r="I119" s="34" t="str">
        <f>+IF(K119&gt;0,'（运营）采购订单'!H119,"")</f>
        <v/>
      </c>
      <c r="J119" s="34" t="str">
        <f>+IF(K119&gt;0,'（运营）采购订单'!I119,"")</f>
        <v/>
      </c>
      <c r="K119" s="34">
        <f>+IF(AND('（工厂填写）送货清单汇总'!$K$193&gt;0,'（工厂填写）送货清单汇总'!$L$193&gt;0,'（工厂填写）送货清单汇总'!$M$193&gt;0),'（工厂填写）送货清单汇总'!M119,IF(AND('（工厂填写）送货清单汇总'!$K$193&gt;0,'（工厂填写）送货清单汇总'!$L$193&gt;0,'（工厂填写）送货清单汇总'!$M$193=0),'（工厂填写）送货清单汇总'!L119,'（工厂填写）送货清单汇总'!K119))</f>
        <v>0</v>
      </c>
      <c r="L119" s="34">
        <f t="shared" si="9"/>
        <v>0</v>
      </c>
      <c r="M119" s="27"/>
      <c r="N119" s="27"/>
      <c r="O119" s="34" t="str">
        <f>+IF(K119&gt;0,LOOKUP(1,0/FIND(I119,运营生产订单!$A$9:$A$35),运营生产订单!$L$9:$L$35),"")</f>
        <v/>
      </c>
    </row>
    <row r="120" spans="1:15" ht="22.5" customHeight="1">
      <c r="A120" s="36" t="str">
        <f t="shared" si="8"/>
        <v/>
      </c>
      <c r="B120" s="33" t="str">
        <f>+IF(K120&gt;0,'（运营）采购订单'!B120,"")</f>
        <v/>
      </c>
      <c r="C120" s="34" t="str">
        <f>+IF(K120&gt;0,'（运营）采购订单'!C120,"")</f>
        <v/>
      </c>
      <c r="D120" s="34" t="str">
        <f>+IF(K120&gt;0,'（运营）采购订单'!D120,"")</f>
        <v/>
      </c>
      <c r="E120" s="34" t="str">
        <f>+IF(K120&gt;0,'（运营）采购订单'!E120,"")</f>
        <v/>
      </c>
      <c r="F120" s="34">
        <f>+IF(K120&gt;0,'（运营）采购订单'!J120,0)</f>
        <v>0</v>
      </c>
      <c r="G120" s="34" t="str">
        <f>+IF(K120&gt;0,'（运营）采购订单'!F120,"")</f>
        <v/>
      </c>
      <c r="H120" s="35" t="str">
        <f>+IF(K120&gt;0,'（运营）采购订单'!G120,"")</f>
        <v/>
      </c>
      <c r="I120" s="34" t="str">
        <f>+IF(K120&gt;0,'（运营）采购订单'!H120,"")</f>
        <v/>
      </c>
      <c r="J120" s="34" t="str">
        <f>+IF(K120&gt;0,'（运营）采购订单'!I120,"")</f>
        <v/>
      </c>
      <c r="K120" s="34">
        <f>+IF(AND('（工厂填写）送货清单汇总'!$K$193&gt;0,'（工厂填写）送货清单汇总'!$L$193&gt;0,'（工厂填写）送货清单汇总'!$M$193&gt;0),'（工厂填写）送货清单汇总'!M120,IF(AND('（工厂填写）送货清单汇总'!$K$193&gt;0,'（工厂填写）送货清单汇总'!$L$193&gt;0,'（工厂填写）送货清单汇总'!$M$193=0),'（工厂填写）送货清单汇总'!L120,'（工厂填写）送货清单汇总'!K120))</f>
        <v>0</v>
      </c>
      <c r="L120" s="34">
        <f t="shared" si="9"/>
        <v>0</v>
      </c>
      <c r="M120" s="27"/>
      <c r="N120" s="27"/>
      <c r="O120" s="34" t="str">
        <f>+IF(K120&gt;0,LOOKUP(1,0/FIND(I120,运营生产订单!$A$9:$A$35),运营生产订单!$L$9:$L$35),"")</f>
        <v/>
      </c>
    </row>
    <row r="121" spans="1:15" ht="22.5" customHeight="1">
      <c r="A121" s="36" t="str">
        <f t="shared" si="8"/>
        <v/>
      </c>
      <c r="B121" s="33" t="str">
        <f>+IF(K121&gt;0,'（运营）采购订单'!B121,"")</f>
        <v/>
      </c>
      <c r="C121" s="34" t="str">
        <f>+IF(K121&gt;0,'（运营）采购订单'!C121,"")</f>
        <v/>
      </c>
      <c r="D121" s="34" t="str">
        <f>+IF(K121&gt;0,'（运营）采购订单'!D121,"")</f>
        <v/>
      </c>
      <c r="E121" s="34" t="str">
        <f>+IF(K121&gt;0,'（运营）采购订单'!E121,"")</f>
        <v/>
      </c>
      <c r="F121" s="34">
        <f>+IF(K121&gt;0,'（运营）采购订单'!J121,0)</f>
        <v>0</v>
      </c>
      <c r="G121" s="34" t="str">
        <f>+IF(K121&gt;0,'（运营）采购订单'!F121,"")</f>
        <v/>
      </c>
      <c r="H121" s="35" t="str">
        <f>+IF(K121&gt;0,'（运营）采购订单'!G121,"")</f>
        <v/>
      </c>
      <c r="I121" s="34" t="str">
        <f>+IF(K121&gt;0,'（运营）采购订单'!H121,"")</f>
        <v/>
      </c>
      <c r="J121" s="34" t="str">
        <f>+IF(K121&gt;0,'（运营）采购订单'!I121,"")</f>
        <v/>
      </c>
      <c r="K121" s="34">
        <f>+IF(AND('（工厂填写）送货清单汇总'!$K$193&gt;0,'（工厂填写）送货清单汇总'!$L$193&gt;0,'（工厂填写）送货清单汇总'!$M$193&gt;0),'（工厂填写）送货清单汇总'!M121,IF(AND('（工厂填写）送货清单汇总'!$K$193&gt;0,'（工厂填写）送货清单汇总'!$L$193&gt;0,'（工厂填写）送货清单汇总'!$M$193=0),'（工厂填写）送货清单汇总'!L121,'（工厂填写）送货清单汇总'!K121))</f>
        <v>0</v>
      </c>
      <c r="L121" s="34">
        <f t="shared" si="9"/>
        <v>0</v>
      </c>
      <c r="M121" s="27"/>
      <c r="N121" s="27"/>
      <c r="O121" s="34" t="str">
        <f>+IF(K121&gt;0,LOOKUP(1,0/FIND(I121,运营生产订单!$A$9:$A$35),运营生产订单!$L$9:$L$35),"")</f>
        <v/>
      </c>
    </row>
    <row r="122" spans="1:15" ht="22.5" customHeight="1">
      <c r="A122" s="36" t="str">
        <f t="shared" si="8"/>
        <v/>
      </c>
      <c r="B122" s="33" t="str">
        <f>+IF(K122&gt;0,'（运营）采购订单'!B122,"")</f>
        <v/>
      </c>
      <c r="C122" s="34" t="str">
        <f>+IF(K122&gt;0,'（运营）采购订单'!C122,"")</f>
        <v/>
      </c>
      <c r="D122" s="34" t="str">
        <f>+IF(K122&gt;0,'（运营）采购订单'!D122,"")</f>
        <v/>
      </c>
      <c r="E122" s="34" t="str">
        <f>+IF(K122&gt;0,'（运营）采购订单'!E122,"")</f>
        <v/>
      </c>
      <c r="F122" s="34">
        <f>+IF(K122&gt;0,'（运营）采购订单'!J122,0)</f>
        <v>0</v>
      </c>
      <c r="G122" s="34" t="str">
        <f>+IF(K122&gt;0,'（运营）采购订单'!F122,"")</f>
        <v/>
      </c>
      <c r="H122" s="35" t="str">
        <f>+IF(K122&gt;0,'（运营）采购订单'!G122,"")</f>
        <v/>
      </c>
      <c r="I122" s="34" t="str">
        <f>+IF(K122&gt;0,'（运营）采购订单'!H122,"")</f>
        <v/>
      </c>
      <c r="J122" s="34" t="str">
        <f>+IF(K122&gt;0,'（运营）采购订单'!I122,"")</f>
        <v/>
      </c>
      <c r="K122" s="34">
        <f>+IF(AND('（工厂填写）送货清单汇总'!$K$193&gt;0,'（工厂填写）送货清单汇总'!$L$193&gt;0,'（工厂填写）送货清单汇总'!$M$193&gt;0),'（工厂填写）送货清单汇总'!M122,IF(AND('（工厂填写）送货清单汇总'!$K$193&gt;0,'（工厂填写）送货清单汇总'!$L$193&gt;0,'（工厂填写）送货清单汇总'!$M$193=0),'（工厂填写）送货清单汇总'!L122,'（工厂填写）送货清单汇总'!K122))</f>
        <v>0</v>
      </c>
      <c r="L122" s="34">
        <f t="shared" si="9"/>
        <v>0</v>
      </c>
      <c r="M122" s="27"/>
      <c r="N122" s="27"/>
      <c r="O122" s="34" t="str">
        <f>+IF(K122&gt;0,LOOKUP(1,0/FIND(I122,运营生产订单!$A$9:$A$35),运营生产订单!$L$9:$L$35),"")</f>
        <v/>
      </c>
    </row>
    <row r="123" spans="1:15" ht="22.5" customHeight="1">
      <c r="A123" s="36" t="str">
        <f t="shared" si="8"/>
        <v/>
      </c>
      <c r="B123" s="33" t="str">
        <f>+IF(K123&gt;0,'（运营）采购订单'!B123,"")</f>
        <v/>
      </c>
      <c r="C123" s="34" t="str">
        <f>+IF(K123&gt;0,'（运营）采购订单'!C123,"")</f>
        <v/>
      </c>
      <c r="D123" s="34" t="str">
        <f>+IF(K123&gt;0,'（运营）采购订单'!D123,"")</f>
        <v/>
      </c>
      <c r="E123" s="34" t="str">
        <f>+IF(K123&gt;0,'（运营）采购订单'!E123,"")</f>
        <v/>
      </c>
      <c r="F123" s="34">
        <f>+IF(K123&gt;0,'（运营）采购订单'!J123,0)</f>
        <v>0</v>
      </c>
      <c r="G123" s="34" t="str">
        <f>+IF(K123&gt;0,'（运营）采购订单'!F123,"")</f>
        <v/>
      </c>
      <c r="H123" s="35" t="str">
        <f>+IF(K123&gt;0,'（运营）采购订单'!G123,"")</f>
        <v/>
      </c>
      <c r="I123" s="34" t="str">
        <f>+IF(K123&gt;0,'（运营）采购订单'!H123,"")</f>
        <v/>
      </c>
      <c r="J123" s="34" t="str">
        <f>+IF(K123&gt;0,'（运营）采购订单'!I123,"")</f>
        <v/>
      </c>
      <c r="K123" s="34">
        <f>+IF(AND('（工厂填写）送货清单汇总'!$K$193&gt;0,'（工厂填写）送货清单汇总'!$L$193&gt;0,'（工厂填写）送货清单汇总'!$M$193&gt;0),'（工厂填写）送货清单汇总'!M123,IF(AND('（工厂填写）送货清单汇总'!$K$193&gt;0,'（工厂填写）送货清单汇总'!$L$193&gt;0,'（工厂填写）送货清单汇总'!$M$193=0),'（工厂填写）送货清单汇总'!L123,'（工厂填写）送货清单汇总'!K123))</f>
        <v>0</v>
      </c>
      <c r="L123" s="34">
        <f t="shared" si="9"/>
        <v>0</v>
      </c>
      <c r="M123" s="27"/>
      <c r="N123" s="27"/>
      <c r="O123" s="34" t="str">
        <f>+IF(K123&gt;0,LOOKUP(1,0/FIND(I123,运营生产订单!$A$9:$A$35),运营生产订单!$L$9:$L$35),"")</f>
        <v/>
      </c>
    </row>
    <row r="124" spans="1:15" ht="22.5" customHeight="1">
      <c r="A124" s="36" t="str">
        <f t="shared" si="8"/>
        <v/>
      </c>
      <c r="B124" s="33" t="str">
        <f>+IF(K124&gt;0,'（运营）采购订单'!B124,"")</f>
        <v/>
      </c>
      <c r="C124" s="34" t="str">
        <f>+IF(K124&gt;0,'（运营）采购订单'!C124,"")</f>
        <v/>
      </c>
      <c r="D124" s="34" t="str">
        <f>+IF(K124&gt;0,'（运营）采购订单'!D124,"")</f>
        <v/>
      </c>
      <c r="E124" s="34" t="str">
        <f>+IF(K124&gt;0,'（运营）采购订单'!E124,"")</f>
        <v/>
      </c>
      <c r="F124" s="34">
        <f>+IF(K124&gt;0,'（运营）采购订单'!J124,0)</f>
        <v>0</v>
      </c>
      <c r="G124" s="34" t="str">
        <f>+IF(K124&gt;0,'（运营）采购订单'!F124,"")</f>
        <v/>
      </c>
      <c r="H124" s="35" t="str">
        <f>+IF(K124&gt;0,'（运营）采购订单'!G124,"")</f>
        <v/>
      </c>
      <c r="I124" s="34" t="str">
        <f>+IF(K124&gt;0,'（运营）采购订单'!H124,"")</f>
        <v/>
      </c>
      <c r="J124" s="34" t="str">
        <f>+IF(K124&gt;0,'（运营）采购订单'!I124,"")</f>
        <v/>
      </c>
      <c r="K124" s="34">
        <f>+IF(AND('（工厂填写）送货清单汇总'!$K$193&gt;0,'（工厂填写）送货清单汇总'!$L$193&gt;0,'（工厂填写）送货清单汇总'!$M$193&gt;0),'（工厂填写）送货清单汇总'!M124,IF(AND('（工厂填写）送货清单汇总'!$K$193&gt;0,'（工厂填写）送货清单汇总'!$L$193&gt;0,'（工厂填写）送货清单汇总'!$M$193=0),'（工厂填写）送货清单汇总'!L124,'（工厂填写）送货清单汇总'!K124))</f>
        <v>0</v>
      </c>
      <c r="L124" s="34">
        <f t="shared" si="9"/>
        <v>0</v>
      </c>
      <c r="M124" s="27"/>
      <c r="N124" s="27"/>
      <c r="O124" s="34" t="str">
        <f>+IF(K124&gt;0,LOOKUP(1,0/FIND(I124,运营生产订单!$A$9:$A$35),运营生产订单!$L$9:$L$35),"")</f>
        <v/>
      </c>
    </row>
    <row r="125" spans="1:15" ht="22.5" customHeight="1">
      <c r="A125" s="36" t="str">
        <f t="shared" si="8"/>
        <v/>
      </c>
      <c r="B125" s="33" t="str">
        <f>+IF(K125&gt;0,'（运营）采购订单'!B125,"")</f>
        <v/>
      </c>
      <c r="C125" s="34" t="str">
        <f>+IF(K125&gt;0,'（运营）采购订单'!C125,"")</f>
        <v/>
      </c>
      <c r="D125" s="34" t="str">
        <f>+IF(K125&gt;0,'（运营）采购订单'!D125,"")</f>
        <v/>
      </c>
      <c r="E125" s="34" t="str">
        <f>+IF(K125&gt;0,'（运营）采购订单'!E125,"")</f>
        <v/>
      </c>
      <c r="F125" s="34">
        <f>+IF(K125&gt;0,'（运营）采购订单'!J125,0)</f>
        <v>0</v>
      </c>
      <c r="G125" s="34" t="str">
        <f>+IF(K125&gt;0,'（运营）采购订单'!F125,"")</f>
        <v/>
      </c>
      <c r="H125" s="35" t="str">
        <f>+IF(K125&gt;0,'（运营）采购订单'!G125,"")</f>
        <v/>
      </c>
      <c r="I125" s="34" t="str">
        <f>+IF(K125&gt;0,'（运营）采购订单'!H125,"")</f>
        <v/>
      </c>
      <c r="J125" s="34" t="str">
        <f>+IF(K125&gt;0,'（运营）采购订单'!I125,"")</f>
        <v/>
      </c>
      <c r="K125" s="34">
        <f>+IF(AND('（工厂填写）送货清单汇总'!$K$193&gt;0,'（工厂填写）送货清单汇总'!$L$193&gt;0,'（工厂填写）送货清单汇总'!$M$193&gt;0),'（工厂填写）送货清单汇总'!M125,IF(AND('（工厂填写）送货清单汇总'!$K$193&gt;0,'（工厂填写）送货清单汇总'!$L$193&gt;0,'（工厂填写）送货清单汇总'!$M$193=0),'（工厂填写）送货清单汇总'!L125,'（工厂填写）送货清单汇总'!K125))</f>
        <v>0</v>
      </c>
      <c r="L125" s="34">
        <f t="shared" si="9"/>
        <v>0</v>
      </c>
      <c r="M125" s="27"/>
      <c r="N125" s="27"/>
      <c r="O125" s="34" t="str">
        <f>+IF(K125&gt;0,LOOKUP(1,0/FIND(I125,运营生产订单!$A$9:$A$35),运营生产订单!$L$9:$L$35),"")</f>
        <v/>
      </c>
    </row>
    <row r="126" spans="1:15" ht="22.5" customHeight="1">
      <c r="A126" s="36" t="str">
        <f t="shared" si="8"/>
        <v/>
      </c>
      <c r="B126" s="33" t="str">
        <f>+IF(K126&gt;0,'（运营）采购订单'!B126,"")</f>
        <v/>
      </c>
      <c r="C126" s="34" t="str">
        <f>+IF(K126&gt;0,'（运营）采购订单'!C126,"")</f>
        <v/>
      </c>
      <c r="D126" s="34" t="str">
        <f>+IF(K126&gt;0,'（运营）采购订单'!D126,"")</f>
        <v/>
      </c>
      <c r="E126" s="34" t="str">
        <f>+IF(K126&gt;0,'（运营）采购订单'!E126,"")</f>
        <v/>
      </c>
      <c r="F126" s="34">
        <f>+IF(K126&gt;0,'（运营）采购订单'!J126,0)</f>
        <v>0</v>
      </c>
      <c r="G126" s="34" t="str">
        <f>+IF(K126&gt;0,'（运营）采购订单'!F126,"")</f>
        <v/>
      </c>
      <c r="H126" s="35" t="str">
        <f>+IF(K126&gt;0,'（运营）采购订单'!G126,"")</f>
        <v/>
      </c>
      <c r="I126" s="34" t="str">
        <f>+IF(K126&gt;0,'（运营）采购订单'!H126,"")</f>
        <v/>
      </c>
      <c r="J126" s="34" t="str">
        <f>+IF(K126&gt;0,'（运营）采购订单'!I126,"")</f>
        <v/>
      </c>
      <c r="K126" s="34">
        <f>+IF(AND('（工厂填写）送货清单汇总'!$K$193&gt;0,'（工厂填写）送货清单汇总'!$L$193&gt;0,'（工厂填写）送货清单汇总'!$M$193&gt;0),'（工厂填写）送货清单汇总'!M126,IF(AND('（工厂填写）送货清单汇总'!$K$193&gt;0,'（工厂填写）送货清单汇总'!$L$193&gt;0,'（工厂填写）送货清单汇总'!$M$193=0),'（工厂填写）送货清单汇总'!L126,'（工厂填写）送货清单汇总'!K126))</f>
        <v>0</v>
      </c>
      <c r="L126" s="34">
        <f t="shared" si="9"/>
        <v>0</v>
      </c>
      <c r="M126" s="27"/>
      <c r="N126" s="27"/>
      <c r="O126" s="34" t="str">
        <f>+IF(K126&gt;0,LOOKUP(1,0/FIND(I126,运营生产订单!$A$9:$A$35),运营生产订单!$L$9:$L$35),"")</f>
        <v/>
      </c>
    </row>
    <row r="127" spans="1:15" ht="22.5" customHeight="1">
      <c r="A127" s="36" t="str">
        <f t="shared" si="8"/>
        <v/>
      </c>
      <c r="B127" s="33" t="str">
        <f>+IF(K127&gt;0,'（运营）采购订单'!B127,"")</f>
        <v/>
      </c>
      <c r="C127" s="34" t="str">
        <f>+IF(K127&gt;0,'（运营）采购订单'!C127,"")</f>
        <v/>
      </c>
      <c r="D127" s="34" t="str">
        <f>+IF(K127&gt;0,'（运营）采购订单'!D127,"")</f>
        <v/>
      </c>
      <c r="E127" s="34" t="str">
        <f>+IF(K127&gt;0,'（运营）采购订单'!E127,"")</f>
        <v/>
      </c>
      <c r="F127" s="34">
        <f>+IF(K127&gt;0,'（运营）采购订单'!J127,0)</f>
        <v>0</v>
      </c>
      <c r="G127" s="34" t="str">
        <f>+IF(K127&gt;0,'（运营）采购订单'!F127,"")</f>
        <v/>
      </c>
      <c r="H127" s="35" t="str">
        <f>+IF(K127&gt;0,'（运营）采购订单'!G127,"")</f>
        <v/>
      </c>
      <c r="I127" s="34" t="str">
        <f>+IF(K127&gt;0,'（运营）采购订单'!H127,"")</f>
        <v/>
      </c>
      <c r="J127" s="34" t="str">
        <f>+IF(K127&gt;0,'（运营）采购订单'!I127,"")</f>
        <v/>
      </c>
      <c r="K127" s="34">
        <f>+IF(AND('（工厂填写）送货清单汇总'!$K$193&gt;0,'（工厂填写）送货清单汇总'!$L$193&gt;0,'（工厂填写）送货清单汇总'!$M$193&gt;0),'（工厂填写）送货清单汇总'!M127,IF(AND('（工厂填写）送货清单汇总'!$K$193&gt;0,'（工厂填写）送货清单汇总'!$L$193&gt;0,'（工厂填写）送货清单汇总'!$M$193=0),'（工厂填写）送货清单汇总'!L127,'（工厂填写）送货清单汇总'!K127))</f>
        <v>0</v>
      </c>
      <c r="L127" s="34">
        <f t="shared" si="9"/>
        <v>0</v>
      </c>
      <c r="M127" s="27"/>
      <c r="N127" s="27"/>
      <c r="O127" s="34" t="str">
        <f>+IF(K127&gt;0,LOOKUP(1,0/FIND(I127,运营生产订单!$A$9:$A$35),运营生产订单!$L$9:$L$35),"")</f>
        <v/>
      </c>
    </row>
    <row r="128" spans="1:15" ht="22.5" customHeight="1">
      <c r="A128" s="36" t="str">
        <f t="shared" si="8"/>
        <v/>
      </c>
      <c r="B128" s="33" t="str">
        <f>+IF(K128&gt;0,'（运营）采购订单'!B128,"")</f>
        <v/>
      </c>
      <c r="C128" s="34" t="str">
        <f>+IF(K128&gt;0,'（运营）采购订单'!C128,"")</f>
        <v/>
      </c>
      <c r="D128" s="34" t="str">
        <f>+IF(K128&gt;0,'（运营）采购订单'!D128,"")</f>
        <v/>
      </c>
      <c r="E128" s="34" t="str">
        <f>+IF(K128&gt;0,'（运营）采购订单'!E128,"")</f>
        <v/>
      </c>
      <c r="F128" s="34">
        <f>+IF(K128&gt;0,'（运营）采购订单'!J128,0)</f>
        <v>0</v>
      </c>
      <c r="G128" s="34" t="str">
        <f>+IF(K128&gt;0,'（运营）采购订单'!F128,"")</f>
        <v/>
      </c>
      <c r="H128" s="35" t="str">
        <f>+IF(K128&gt;0,'（运营）采购订单'!G128,"")</f>
        <v/>
      </c>
      <c r="I128" s="34" t="str">
        <f>+IF(K128&gt;0,'（运营）采购订单'!H128,"")</f>
        <v/>
      </c>
      <c r="J128" s="34" t="str">
        <f>+IF(K128&gt;0,'（运营）采购订单'!I128,"")</f>
        <v/>
      </c>
      <c r="K128" s="34">
        <f>+IF(AND('（工厂填写）送货清单汇总'!$K$193&gt;0,'（工厂填写）送货清单汇总'!$L$193&gt;0,'（工厂填写）送货清单汇总'!$M$193&gt;0),'（工厂填写）送货清单汇总'!M128,IF(AND('（工厂填写）送货清单汇总'!$K$193&gt;0,'（工厂填写）送货清单汇总'!$L$193&gt;0,'（工厂填写）送货清单汇总'!$M$193=0),'（工厂填写）送货清单汇总'!L128,'（工厂填写）送货清单汇总'!K128))</f>
        <v>0</v>
      </c>
      <c r="L128" s="34">
        <f t="shared" si="9"/>
        <v>0</v>
      </c>
      <c r="M128" s="27"/>
      <c r="N128" s="27"/>
      <c r="O128" s="34" t="str">
        <f>+IF(K128&gt;0,LOOKUP(1,0/FIND(I128,运营生产订单!$A$9:$A$35),运营生产订单!$L$9:$L$35),"")</f>
        <v/>
      </c>
    </row>
    <row r="129" spans="1:15" ht="22.5" customHeight="1">
      <c r="A129" s="36" t="str">
        <f t="shared" si="8"/>
        <v/>
      </c>
      <c r="B129" s="33" t="str">
        <f>+IF(K129&gt;0,'（运营）采购订单'!B129,"")</f>
        <v/>
      </c>
      <c r="C129" s="34" t="str">
        <f>+IF(K129&gt;0,'（运营）采购订单'!C129,"")</f>
        <v/>
      </c>
      <c r="D129" s="34" t="str">
        <f>+IF(K129&gt;0,'（运营）采购订单'!D129,"")</f>
        <v/>
      </c>
      <c r="E129" s="34" t="str">
        <f>+IF(K129&gt;0,'（运营）采购订单'!E129,"")</f>
        <v/>
      </c>
      <c r="F129" s="34">
        <f>+IF(K129&gt;0,'（运营）采购订单'!J129,0)</f>
        <v>0</v>
      </c>
      <c r="G129" s="34" t="str">
        <f>+IF(K129&gt;0,'（运营）采购订单'!F129,"")</f>
        <v/>
      </c>
      <c r="H129" s="35" t="str">
        <f>+IF(K129&gt;0,'（运营）采购订单'!G129,"")</f>
        <v/>
      </c>
      <c r="I129" s="34" t="str">
        <f>+IF(K129&gt;0,'（运营）采购订单'!H129,"")</f>
        <v/>
      </c>
      <c r="J129" s="34" t="str">
        <f>+IF(K129&gt;0,'（运营）采购订单'!I129,"")</f>
        <v/>
      </c>
      <c r="K129" s="34">
        <f>+IF(AND('（工厂填写）送货清单汇总'!$K$193&gt;0,'（工厂填写）送货清单汇总'!$L$193&gt;0,'（工厂填写）送货清单汇总'!$M$193&gt;0),'（工厂填写）送货清单汇总'!M129,IF(AND('（工厂填写）送货清单汇总'!$K$193&gt;0,'（工厂填写）送货清单汇总'!$L$193&gt;0,'（工厂填写）送货清单汇总'!$M$193=0),'（工厂填写）送货清单汇总'!L129,'（工厂填写）送货清单汇总'!K129))</f>
        <v>0</v>
      </c>
      <c r="L129" s="34">
        <f t="shared" si="9"/>
        <v>0</v>
      </c>
      <c r="M129" s="27"/>
      <c r="N129" s="27"/>
      <c r="O129" s="34" t="str">
        <f>+IF(K129&gt;0,LOOKUP(1,0/FIND(I129,运营生产订单!$A$9:$A$35),运营生产订单!$L$9:$L$35),"")</f>
        <v/>
      </c>
    </row>
    <row r="130" spans="1:15" ht="22.5" customHeight="1">
      <c r="A130" s="36" t="str">
        <f t="shared" si="8"/>
        <v/>
      </c>
      <c r="B130" s="33" t="str">
        <f>+IF(K130&gt;0,'（运营）采购订单'!B130,"")</f>
        <v/>
      </c>
      <c r="C130" s="34" t="str">
        <f>+IF(K130&gt;0,'（运营）采购订单'!C130,"")</f>
        <v/>
      </c>
      <c r="D130" s="34" t="str">
        <f>+IF(K130&gt;0,'（运营）采购订单'!D130,"")</f>
        <v/>
      </c>
      <c r="E130" s="34" t="str">
        <f>+IF(K130&gt;0,'（运营）采购订单'!E130,"")</f>
        <v/>
      </c>
      <c r="F130" s="34">
        <f>+IF(K130&gt;0,'（运营）采购订单'!J130,0)</f>
        <v>0</v>
      </c>
      <c r="G130" s="34" t="str">
        <f>+IF(K130&gt;0,'（运营）采购订单'!F130,"")</f>
        <v/>
      </c>
      <c r="H130" s="35" t="str">
        <f>+IF(K130&gt;0,'（运营）采购订单'!G130,"")</f>
        <v/>
      </c>
      <c r="I130" s="34" t="str">
        <f>+IF(K130&gt;0,'（运营）采购订单'!H130,"")</f>
        <v/>
      </c>
      <c r="J130" s="34" t="str">
        <f>+IF(K130&gt;0,'（运营）采购订单'!I130,"")</f>
        <v/>
      </c>
      <c r="K130" s="34">
        <f>+IF(AND('（工厂填写）送货清单汇总'!$K$193&gt;0,'（工厂填写）送货清单汇总'!$L$193&gt;0,'（工厂填写）送货清单汇总'!$M$193&gt;0),'（工厂填写）送货清单汇总'!M130,IF(AND('（工厂填写）送货清单汇总'!$K$193&gt;0,'（工厂填写）送货清单汇总'!$L$193&gt;0,'（工厂填写）送货清单汇总'!$M$193=0),'（工厂填写）送货清单汇总'!L130,'（工厂填写）送货清单汇总'!K130))</f>
        <v>0</v>
      </c>
      <c r="L130" s="34">
        <f t="shared" si="9"/>
        <v>0</v>
      </c>
      <c r="M130" s="27"/>
      <c r="N130" s="27"/>
      <c r="O130" s="34" t="str">
        <f>+IF(K130&gt;0,LOOKUP(1,0/FIND(I130,运营生产订单!$A$9:$A$35),运营生产订单!$L$9:$L$35),"")</f>
        <v/>
      </c>
    </row>
    <row r="131" spans="1:15" ht="22.5" customHeight="1">
      <c r="A131" s="36" t="str">
        <f t="shared" si="8"/>
        <v/>
      </c>
      <c r="B131" s="33" t="str">
        <f>+IF(K131&gt;0,'（运营）采购订单'!B131,"")</f>
        <v/>
      </c>
      <c r="C131" s="34" t="str">
        <f>+IF(K131&gt;0,'（运营）采购订单'!C131,"")</f>
        <v/>
      </c>
      <c r="D131" s="34" t="str">
        <f>+IF(K131&gt;0,'（运营）采购订单'!D131,"")</f>
        <v/>
      </c>
      <c r="E131" s="34" t="str">
        <f>+IF(K131&gt;0,'（运营）采购订单'!E131,"")</f>
        <v/>
      </c>
      <c r="F131" s="34">
        <f>+IF(K131&gt;0,'（运营）采购订单'!J131,0)</f>
        <v>0</v>
      </c>
      <c r="G131" s="34" t="str">
        <f>+IF(K131&gt;0,'（运营）采购订单'!F131,"")</f>
        <v/>
      </c>
      <c r="H131" s="35" t="str">
        <f>+IF(K131&gt;0,'（运营）采购订单'!G131,"")</f>
        <v/>
      </c>
      <c r="I131" s="34" t="str">
        <f>+IF(K131&gt;0,'（运营）采购订单'!H131,"")</f>
        <v/>
      </c>
      <c r="J131" s="34" t="str">
        <f>+IF(K131&gt;0,'（运营）采购订单'!I131,"")</f>
        <v/>
      </c>
      <c r="K131" s="34">
        <f>+IF(AND('（工厂填写）送货清单汇总'!$K$193&gt;0,'（工厂填写）送货清单汇总'!$L$193&gt;0,'（工厂填写）送货清单汇总'!$M$193&gt;0),'（工厂填写）送货清单汇总'!M131,IF(AND('（工厂填写）送货清单汇总'!$K$193&gt;0,'（工厂填写）送货清单汇总'!$L$193&gt;0,'（工厂填写）送货清单汇总'!$M$193=0),'（工厂填写）送货清单汇总'!L131,'（工厂填写）送货清单汇总'!K131))</f>
        <v>0</v>
      </c>
      <c r="L131" s="34">
        <f t="shared" si="9"/>
        <v>0</v>
      </c>
      <c r="M131" s="27"/>
      <c r="N131" s="27"/>
      <c r="O131" s="34" t="str">
        <f>+IF(K131&gt;0,LOOKUP(1,0/FIND(I131,运营生产订单!$A$9:$A$35),运营生产订单!$L$9:$L$35),"")</f>
        <v/>
      </c>
    </row>
    <row r="132" spans="1:15" ht="22.5" customHeight="1">
      <c r="A132" s="36" t="str">
        <f t="shared" si="8"/>
        <v/>
      </c>
      <c r="B132" s="33" t="str">
        <f>+IF(K132&gt;0,'（运营）采购订单'!B132,"")</f>
        <v/>
      </c>
      <c r="C132" s="34" t="str">
        <f>+IF(K132&gt;0,'（运营）采购订单'!C132,"")</f>
        <v/>
      </c>
      <c r="D132" s="34" t="str">
        <f>+IF(K132&gt;0,'（运营）采购订单'!D132,"")</f>
        <v/>
      </c>
      <c r="E132" s="34" t="str">
        <f>+IF(K132&gt;0,'（运营）采购订单'!E132,"")</f>
        <v/>
      </c>
      <c r="F132" s="34">
        <f>+IF(K132&gt;0,'（运营）采购订单'!J132,0)</f>
        <v>0</v>
      </c>
      <c r="G132" s="34" t="str">
        <f>+IF(K132&gt;0,'（运营）采购订单'!F132,"")</f>
        <v/>
      </c>
      <c r="H132" s="35" t="str">
        <f>+IF(K132&gt;0,'（运营）采购订单'!G132,"")</f>
        <v/>
      </c>
      <c r="I132" s="34" t="str">
        <f>+IF(K132&gt;0,'（运营）采购订单'!H132,"")</f>
        <v/>
      </c>
      <c r="J132" s="34" t="str">
        <f>+IF(K132&gt;0,'（运营）采购订单'!I132,"")</f>
        <v/>
      </c>
      <c r="K132" s="34">
        <f>+IF(AND('（工厂填写）送货清单汇总'!$K$193&gt;0,'（工厂填写）送货清单汇总'!$L$193&gt;0,'（工厂填写）送货清单汇总'!$M$193&gt;0),'（工厂填写）送货清单汇总'!M132,IF(AND('（工厂填写）送货清单汇总'!$K$193&gt;0,'（工厂填写）送货清单汇总'!$L$193&gt;0,'（工厂填写）送货清单汇总'!$M$193=0),'（工厂填写）送货清单汇总'!L132,'（工厂填写）送货清单汇总'!K132))</f>
        <v>0</v>
      </c>
      <c r="L132" s="34">
        <f t="shared" si="9"/>
        <v>0</v>
      </c>
      <c r="M132" s="27"/>
      <c r="N132" s="27"/>
      <c r="O132" s="34" t="str">
        <f>+IF(K132&gt;0,LOOKUP(1,0/FIND(I132,运营生产订单!$A$9:$A$35),运营生产订单!$L$9:$L$35),"")</f>
        <v/>
      </c>
    </row>
    <row r="133" spans="1:15" ht="22.5" customHeight="1">
      <c r="A133" s="36" t="str">
        <f t="shared" si="8"/>
        <v/>
      </c>
      <c r="B133" s="33" t="str">
        <f>+IF(K133&gt;0,'（运营）采购订单'!B133,"")</f>
        <v/>
      </c>
      <c r="C133" s="34" t="str">
        <f>+IF(K133&gt;0,'（运营）采购订单'!C133,"")</f>
        <v/>
      </c>
      <c r="D133" s="34" t="str">
        <f>+IF(K133&gt;0,'（运营）采购订单'!D133,"")</f>
        <v/>
      </c>
      <c r="E133" s="34" t="str">
        <f>+IF(K133&gt;0,'（运营）采购订单'!E133,"")</f>
        <v/>
      </c>
      <c r="F133" s="34">
        <f>+IF(K133&gt;0,'（运营）采购订单'!J133,0)</f>
        <v>0</v>
      </c>
      <c r="G133" s="34" t="str">
        <f>+IF(K133&gt;0,'（运营）采购订单'!F133,"")</f>
        <v/>
      </c>
      <c r="H133" s="35" t="str">
        <f>+IF(K133&gt;0,'（运营）采购订单'!G133,"")</f>
        <v/>
      </c>
      <c r="I133" s="34" t="str">
        <f>+IF(K133&gt;0,'（运营）采购订单'!H133,"")</f>
        <v/>
      </c>
      <c r="J133" s="34" t="str">
        <f>+IF(K133&gt;0,'（运营）采购订单'!I133,"")</f>
        <v/>
      </c>
      <c r="K133" s="34">
        <f>+IF(AND('（工厂填写）送货清单汇总'!$K$193&gt;0,'（工厂填写）送货清单汇总'!$L$193&gt;0,'（工厂填写）送货清单汇总'!$M$193&gt;0),'（工厂填写）送货清单汇总'!M133,IF(AND('（工厂填写）送货清单汇总'!$K$193&gt;0,'（工厂填写）送货清单汇总'!$L$193&gt;0,'（工厂填写）送货清单汇总'!$M$193=0),'（工厂填写）送货清单汇总'!L133,'（工厂填写）送货清单汇总'!K133))</f>
        <v>0</v>
      </c>
      <c r="L133" s="34">
        <f t="shared" si="9"/>
        <v>0</v>
      </c>
      <c r="M133" s="27"/>
      <c r="N133" s="27"/>
      <c r="O133" s="34" t="str">
        <f>+IF(K133&gt;0,LOOKUP(1,0/FIND(I133,运营生产订单!$A$9:$A$35),运营生产订单!$L$9:$L$35),"")</f>
        <v/>
      </c>
    </row>
    <row r="134" spans="1:15" ht="22.5" customHeight="1">
      <c r="A134" s="36" t="str">
        <f t="shared" si="8"/>
        <v/>
      </c>
      <c r="B134" s="33" t="str">
        <f>+IF(K134&gt;0,'（运营）采购订单'!B134,"")</f>
        <v/>
      </c>
      <c r="C134" s="34" t="str">
        <f>+IF(K134&gt;0,'（运营）采购订单'!C134,"")</f>
        <v/>
      </c>
      <c r="D134" s="34" t="str">
        <f>+IF(K134&gt;0,'（运营）采购订单'!D134,"")</f>
        <v/>
      </c>
      <c r="E134" s="34" t="str">
        <f>+IF(K134&gt;0,'（运营）采购订单'!E134,"")</f>
        <v/>
      </c>
      <c r="F134" s="34">
        <f>+IF(K134&gt;0,'（运营）采购订单'!J134,0)</f>
        <v>0</v>
      </c>
      <c r="G134" s="34" t="str">
        <f>+IF(K134&gt;0,'（运营）采购订单'!F134,"")</f>
        <v/>
      </c>
      <c r="H134" s="35" t="str">
        <f>+IF(K134&gt;0,'（运营）采购订单'!G134,"")</f>
        <v/>
      </c>
      <c r="I134" s="34" t="str">
        <f>+IF(K134&gt;0,'（运营）采购订单'!H134,"")</f>
        <v/>
      </c>
      <c r="J134" s="34" t="str">
        <f>+IF(K134&gt;0,'（运营）采购订单'!I134,"")</f>
        <v/>
      </c>
      <c r="K134" s="34">
        <f>+IF(AND('（工厂填写）送货清单汇总'!$K$193&gt;0,'（工厂填写）送货清单汇总'!$L$193&gt;0,'（工厂填写）送货清单汇总'!$M$193&gt;0),'（工厂填写）送货清单汇总'!M134,IF(AND('（工厂填写）送货清单汇总'!$K$193&gt;0,'（工厂填写）送货清单汇总'!$L$193&gt;0,'（工厂填写）送货清单汇总'!$M$193=0),'（工厂填写）送货清单汇总'!L134,'（工厂填写）送货清单汇总'!K134))</f>
        <v>0</v>
      </c>
      <c r="L134" s="34">
        <f t="shared" si="9"/>
        <v>0</v>
      </c>
      <c r="M134" s="27"/>
      <c r="N134" s="27"/>
      <c r="O134" s="34" t="str">
        <f>+IF(K134&gt;0,LOOKUP(1,0/FIND(I134,运营生产订单!$A$9:$A$35),运营生产订单!$L$9:$L$35),"")</f>
        <v/>
      </c>
    </row>
    <row r="135" spans="1:15" ht="22.5" customHeight="1">
      <c r="A135" s="36" t="str">
        <f t="shared" si="8"/>
        <v/>
      </c>
      <c r="B135" s="33" t="str">
        <f>+IF(K135&gt;0,'（运营）采购订单'!B135,"")</f>
        <v/>
      </c>
      <c r="C135" s="34" t="str">
        <f>+IF(K135&gt;0,'（运营）采购订单'!C135,"")</f>
        <v/>
      </c>
      <c r="D135" s="34" t="str">
        <f>+IF(K135&gt;0,'（运营）采购订单'!D135,"")</f>
        <v/>
      </c>
      <c r="E135" s="34" t="str">
        <f>+IF(K135&gt;0,'（运营）采购订单'!E135,"")</f>
        <v/>
      </c>
      <c r="F135" s="34">
        <f>+IF(K135&gt;0,'（运营）采购订单'!J135,0)</f>
        <v>0</v>
      </c>
      <c r="G135" s="34" t="str">
        <f>+IF(K135&gt;0,'（运营）采购订单'!F135,"")</f>
        <v/>
      </c>
      <c r="H135" s="35" t="str">
        <f>+IF(K135&gt;0,'（运营）采购订单'!G135,"")</f>
        <v/>
      </c>
      <c r="I135" s="34" t="str">
        <f>+IF(K135&gt;0,'（运营）采购订单'!H135,"")</f>
        <v/>
      </c>
      <c r="J135" s="34" t="str">
        <f>+IF(K135&gt;0,'（运营）采购订单'!I135,"")</f>
        <v/>
      </c>
      <c r="K135" s="34">
        <f>+IF(AND('（工厂填写）送货清单汇总'!$K$193&gt;0,'（工厂填写）送货清单汇总'!$L$193&gt;0,'（工厂填写）送货清单汇总'!$M$193&gt;0),'（工厂填写）送货清单汇总'!M135,IF(AND('（工厂填写）送货清单汇总'!$K$193&gt;0,'（工厂填写）送货清单汇总'!$L$193&gt;0,'（工厂填写）送货清单汇总'!$M$193=0),'（工厂填写）送货清单汇总'!L135,'（工厂填写）送货清单汇总'!K135))</f>
        <v>0</v>
      </c>
      <c r="L135" s="34">
        <f t="shared" si="9"/>
        <v>0</v>
      </c>
      <c r="M135" s="27"/>
      <c r="N135" s="27"/>
      <c r="O135" s="34" t="str">
        <f>+IF(K135&gt;0,LOOKUP(1,0/FIND(I135,运营生产订单!$A$9:$A$35),运营生产订单!$L$9:$L$35),"")</f>
        <v/>
      </c>
    </row>
    <row r="136" spans="1:15" ht="22.5" customHeight="1">
      <c r="A136" s="36" t="str">
        <f t="shared" si="8"/>
        <v/>
      </c>
      <c r="B136" s="33" t="str">
        <f>+IF(K136&gt;0,'（运营）采购订单'!B136,"")</f>
        <v/>
      </c>
      <c r="C136" s="34" t="str">
        <f>+IF(K136&gt;0,'（运营）采购订单'!C136,"")</f>
        <v/>
      </c>
      <c r="D136" s="34" t="str">
        <f>+IF(K136&gt;0,'（运营）采购订单'!D136,"")</f>
        <v/>
      </c>
      <c r="E136" s="34" t="str">
        <f>+IF(K136&gt;0,'（运营）采购订单'!E136,"")</f>
        <v/>
      </c>
      <c r="F136" s="34">
        <f>+IF(K136&gt;0,'（运营）采购订单'!J136,0)</f>
        <v>0</v>
      </c>
      <c r="G136" s="34" t="str">
        <f>+IF(K136&gt;0,'（运营）采购订单'!F136,"")</f>
        <v/>
      </c>
      <c r="H136" s="35" t="str">
        <f>+IF(K136&gt;0,'（运营）采购订单'!G136,"")</f>
        <v/>
      </c>
      <c r="I136" s="34" t="str">
        <f>+IF(K136&gt;0,'（运营）采购订单'!H136,"")</f>
        <v/>
      </c>
      <c r="J136" s="34" t="str">
        <f>+IF(K136&gt;0,'（运营）采购订单'!I136,"")</f>
        <v/>
      </c>
      <c r="K136" s="34">
        <f>+IF(AND('（工厂填写）送货清单汇总'!$K$193&gt;0,'（工厂填写）送货清单汇总'!$L$193&gt;0,'（工厂填写）送货清单汇总'!$M$193&gt;0),'（工厂填写）送货清单汇总'!M136,IF(AND('（工厂填写）送货清单汇总'!$K$193&gt;0,'（工厂填写）送货清单汇总'!$L$193&gt;0,'（工厂填写）送货清单汇总'!$M$193=0),'（工厂填写）送货清单汇总'!L136,'（工厂填写）送货清单汇总'!K136))</f>
        <v>0</v>
      </c>
      <c r="L136" s="34">
        <f t="shared" si="9"/>
        <v>0</v>
      </c>
      <c r="M136" s="27"/>
      <c r="N136" s="27"/>
      <c r="O136" s="34" t="str">
        <f>+IF(K136&gt;0,LOOKUP(1,0/FIND(I136,运营生产订单!$A$9:$A$35),运营生产订单!$L$9:$L$35),"")</f>
        <v/>
      </c>
    </row>
    <row r="137" spans="1:15" ht="22.5" customHeight="1">
      <c r="A137" s="36" t="str">
        <f t="shared" si="8"/>
        <v/>
      </c>
      <c r="B137" s="33" t="str">
        <f>+IF(K137&gt;0,'（运营）采购订单'!B137,"")</f>
        <v/>
      </c>
      <c r="C137" s="34" t="str">
        <f>+IF(K137&gt;0,'（运营）采购订单'!C137,"")</f>
        <v/>
      </c>
      <c r="D137" s="34" t="str">
        <f>+IF(K137&gt;0,'（运营）采购订单'!D137,"")</f>
        <v/>
      </c>
      <c r="E137" s="34" t="str">
        <f>+IF(K137&gt;0,'（运营）采购订单'!E137,"")</f>
        <v/>
      </c>
      <c r="F137" s="34">
        <f>+IF(K137&gt;0,'（运营）采购订单'!J137,0)</f>
        <v>0</v>
      </c>
      <c r="G137" s="34" t="str">
        <f>+IF(K137&gt;0,'（运营）采购订单'!F137,"")</f>
        <v/>
      </c>
      <c r="H137" s="35" t="str">
        <f>+IF(K137&gt;0,'（运营）采购订单'!G137,"")</f>
        <v/>
      </c>
      <c r="I137" s="34" t="str">
        <f>+IF(K137&gt;0,'（运营）采购订单'!H137,"")</f>
        <v/>
      </c>
      <c r="J137" s="34" t="str">
        <f>+IF(K137&gt;0,'（运营）采购订单'!I137,"")</f>
        <v/>
      </c>
      <c r="K137" s="34">
        <f>+IF(AND('（工厂填写）送货清单汇总'!$K$193&gt;0,'（工厂填写）送货清单汇总'!$L$193&gt;0,'（工厂填写）送货清单汇总'!$M$193&gt;0),'（工厂填写）送货清单汇总'!M137,IF(AND('（工厂填写）送货清单汇总'!$K$193&gt;0,'（工厂填写）送货清单汇总'!$L$193&gt;0,'（工厂填写）送货清单汇总'!$M$193=0),'（工厂填写）送货清单汇总'!L137,'（工厂填写）送货清单汇总'!K137))</f>
        <v>0</v>
      </c>
      <c r="L137" s="34">
        <f t="shared" si="9"/>
        <v>0</v>
      </c>
      <c r="M137" s="27"/>
      <c r="N137" s="27"/>
      <c r="O137" s="34" t="str">
        <f>+IF(K137&gt;0,LOOKUP(1,0/FIND(I137,运营生产订单!$A$9:$A$35),运营生产订单!$L$9:$L$35),"")</f>
        <v/>
      </c>
    </row>
    <row r="138" spans="1:15" ht="22.5" customHeight="1">
      <c r="A138" s="36" t="str">
        <f t="shared" si="8"/>
        <v/>
      </c>
      <c r="B138" s="33" t="str">
        <f>+IF(K138&gt;0,'（运营）采购订单'!B138,"")</f>
        <v/>
      </c>
      <c r="C138" s="34" t="str">
        <f>+IF(K138&gt;0,'（运营）采购订单'!C138,"")</f>
        <v/>
      </c>
      <c r="D138" s="34" t="str">
        <f>+IF(K138&gt;0,'（运营）采购订单'!D138,"")</f>
        <v/>
      </c>
      <c r="E138" s="34" t="str">
        <f>+IF(K138&gt;0,'（运营）采购订单'!E138,"")</f>
        <v/>
      </c>
      <c r="F138" s="34">
        <f>+IF(K138&gt;0,'（运营）采购订单'!J138,0)</f>
        <v>0</v>
      </c>
      <c r="G138" s="34" t="str">
        <f>+IF(K138&gt;0,'（运营）采购订单'!F138,"")</f>
        <v/>
      </c>
      <c r="H138" s="35" t="str">
        <f>+IF(K138&gt;0,'（运营）采购订单'!G138,"")</f>
        <v/>
      </c>
      <c r="I138" s="34" t="str">
        <f>+IF(K138&gt;0,'（运营）采购订单'!H138,"")</f>
        <v/>
      </c>
      <c r="J138" s="34" t="str">
        <f>+IF(K138&gt;0,'（运营）采购订单'!I138,"")</f>
        <v/>
      </c>
      <c r="K138" s="34">
        <f>+IF(AND('（工厂填写）送货清单汇总'!$K$193&gt;0,'（工厂填写）送货清单汇总'!$L$193&gt;0,'（工厂填写）送货清单汇总'!$M$193&gt;0),'（工厂填写）送货清单汇总'!M138,IF(AND('（工厂填写）送货清单汇总'!$K$193&gt;0,'（工厂填写）送货清单汇总'!$L$193&gt;0,'（工厂填写）送货清单汇总'!$M$193=0),'（工厂填写）送货清单汇总'!L138,'（工厂填写）送货清单汇总'!K138))</f>
        <v>0</v>
      </c>
      <c r="L138" s="34">
        <f t="shared" si="9"/>
        <v>0</v>
      </c>
      <c r="M138" s="27"/>
      <c r="N138" s="27"/>
      <c r="O138" s="34" t="str">
        <f>+IF(K138&gt;0,LOOKUP(1,0/FIND(I138,运营生产订单!$A$9:$A$35),运营生产订单!$L$9:$L$35),"")</f>
        <v/>
      </c>
    </row>
    <row r="139" spans="1:15" ht="22.5" customHeight="1">
      <c r="A139" s="36" t="str">
        <f t="shared" si="8"/>
        <v/>
      </c>
      <c r="B139" s="33" t="str">
        <f>+IF(K139&gt;0,'（运营）采购订单'!B139,"")</f>
        <v/>
      </c>
      <c r="C139" s="34" t="str">
        <f>+IF(K139&gt;0,'（运营）采购订单'!C139,"")</f>
        <v/>
      </c>
      <c r="D139" s="34" t="str">
        <f>+IF(K139&gt;0,'（运营）采购订单'!D139,"")</f>
        <v/>
      </c>
      <c r="E139" s="34" t="str">
        <f>+IF(K139&gt;0,'（运营）采购订单'!E139,"")</f>
        <v/>
      </c>
      <c r="F139" s="34">
        <f>+IF(K139&gt;0,'（运营）采购订单'!J139,0)</f>
        <v>0</v>
      </c>
      <c r="G139" s="34" t="str">
        <f>+IF(K139&gt;0,'（运营）采购订单'!F139,"")</f>
        <v/>
      </c>
      <c r="H139" s="35" t="str">
        <f>+IF(K139&gt;0,'（运营）采购订单'!G139,"")</f>
        <v/>
      </c>
      <c r="I139" s="34" t="str">
        <f>+IF(K139&gt;0,'（运营）采购订单'!H139,"")</f>
        <v/>
      </c>
      <c r="J139" s="34" t="str">
        <f>+IF(K139&gt;0,'（运营）采购订单'!I139,"")</f>
        <v/>
      </c>
      <c r="K139" s="34">
        <f>+IF(AND('（工厂填写）送货清单汇总'!$K$193&gt;0,'（工厂填写）送货清单汇总'!$L$193&gt;0,'（工厂填写）送货清单汇总'!$M$193&gt;0),'（工厂填写）送货清单汇总'!M139,IF(AND('（工厂填写）送货清单汇总'!$K$193&gt;0,'（工厂填写）送货清单汇总'!$L$193&gt;0,'（工厂填写）送货清单汇总'!$M$193=0),'（工厂填写）送货清单汇总'!L139,'（工厂填写）送货清单汇总'!K139))</f>
        <v>0</v>
      </c>
      <c r="L139" s="34">
        <f t="shared" si="9"/>
        <v>0</v>
      </c>
      <c r="M139" s="27"/>
      <c r="N139" s="27"/>
      <c r="O139" s="34" t="str">
        <f>+IF(K139&gt;0,LOOKUP(1,0/FIND(I139,运营生产订单!$A$9:$A$35),运营生产订单!$L$9:$L$35),"")</f>
        <v/>
      </c>
    </row>
    <row r="140" spans="1:15" ht="22.5" customHeight="1">
      <c r="A140" s="36" t="str">
        <f t="shared" si="8"/>
        <v/>
      </c>
      <c r="B140" s="33" t="str">
        <f>+IF(K140&gt;0,'（运营）采购订单'!B140,"")</f>
        <v/>
      </c>
      <c r="C140" s="34" t="str">
        <f>+IF(K140&gt;0,'（运营）采购订单'!C140,"")</f>
        <v/>
      </c>
      <c r="D140" s="34" t="str">
        <f>+IF(K140&gt;0,'（运营）采购订单'!D140,"")</f>
        <v/>
      </c>
      <c r="E140" s="34" t="str">
        <f>+IF(K140&gt;0,'（运营）采购订单'!E140,"")</f>
        <v/>
      </c>
      <c r="F140" s="34">
        <f>+IF(K140&gt;0,'（运营）采购订单'!J140,0)</f>
        <v>0</v>
      </c>
      <c r="G140" s="34" t="str">
        <f>+IF(K140&gt;0,'（运营）采购订单'!F140,"")</f>
        <v/>
      </c>
      <c r="H140" s="35" t="str">
        <f>+IF(K140&gt;0,'（运营）采购订单'!G140,"")</f>
        <v/>
      </c>
      <c r="I140" s="34" t="str">
        <f>+IF(K140&gt;0,'（运营）采购订单'!H140,"")</f>
        <v/>
      </c>
      <c r="J140" s="34" t="str">
        <f>+IF(K140&gt;0,'（运营）采购订单'!I140,"")</f>
        <v/>
      </c>
      <c r="K140" s="34">
        <f>+IF(AND('（工厂填写）送货清单汇总'!$K$193&gt;0,'（工厂填写）送货清单汇总'!$L$193&gt;0,'（工厂填写）送货清单汇总'!$M$193&gt;0),'（工厂填写）送货清单汇总'!M140,IF(AND('（工厂填写）送货清单汇总'!$K$193&gt;0,'（工厂填写）送货清单汇总'!$L$193&gt;0,'（工厂填写）送货清单汇总'!$M$193=0),'（工厂填写）送货清单汇总'!L140,'（工厂填写）送货清单汇总'!K140))</f>
        <v>0</v>
      </c>
      <c r="L140" s="34">
        <f t="shared" si="9"/>
        <v>0</v>
      </c>
      <c r="M140" s="27"/>
      <c r="N140" s="27"/>
      <c r="O140" s="34" t="str">
        <f>+IF(K140&gt;0,LOOKUP(1,0/FIND(I140,运营生产订单!$A$9:$A$35),运营生产订单!$L$9:$L$35),"")</f>
        <v/>
      </c>
    </row>
    <row r="141" spans="1:15" ht="22.5" customHeight="1">
      <c r="A141" s="36" t="str">
        <f t="shared" si="8"/>
        <v/>
      </c>
      <c r="B141" s="33" t="str">
        <f>+IF(K141&gt;0,'（运营）采购订单'!B141,"")</f>
        <v/>
      </c>
      <c r="C141" s="34" t="str">
        <f>+IF(K141&gt;0,'（运营）采购订单'!C141,"")</f>
        <v/>
      </c>
      <c r="D141" s="34" t="str">
        <f>+IF(K141&gt;0,'（运营）采购订单'!D141,"")</f>
        <v/>
      </c>
      <c r="E141" s="34" t="str">
        <f>+IF(K141&gt;0,'（运营）采购订单'!E141,"")</f>
        <v/>
      </c>
      <c r="F141" s="34">
        <f>+IF(K141&gt;0,'（运营）采购订单'!J141,0)</f>
        <v>0</v>
      </c>
      <c r="G141" s="34" t="str">
        <f>+IF(K141&gt;0,'（运营）采购订单'!F141,"")</f>
        <v/>
      </c>
      <c r="H141" s="35" t="str">
        <f>+IF(K141&gt;0,'（运营）采购订单'!G141,"")</f>
        <v/>
      </c>
      <c r="I141" s="34" t="str">
        <f>+IF(K141&gt;0,'（运营）采购订单'!H141,"")</f>
        <v/>
      </c>
      <c r="J141" s="34" t="str">
        <f>+IF(K141&gt;0,'（运营）采购订单'!I141,"")</f>
        <v/>
      </c>
      <c r="K141" s="34">
        <f>+IF(AND('（工厂填写）送货清单汇总'!$K$193&gt;0,'（工厂填写）送货清单汇总'!$L$193&gt;0,'（工厂填写）送货清单汇总'!$M$193&gt;0),'（工厂填写）送货清单汇总'!M141,IF(AND('（工厂填写）送货清单汇总'!$K$193&gt;0,'（工厂填写）送货清单汇总'!$L$193&gt;0,'（工厂填写）送货清单汇总'!$M$193=0),'（工厂填写）送货清单汇总'!L141,'（工厂填写）送货清单汇总'!K141))</f>
        <v>0</v>
      </c>
      <c r="L141" s="34">
        <f t="shared" si="9"/>
        <v>0</v>
      </c>
      <c r="M141" s="27"/>
      <c r="N141" s="27"/>
      <c r="O141" s="34" t="str">
        <f>+IF(K141&gt;0,LOOKUP(1,0/FIND(I141,运营生产订单!$A$9:$A$35),运营生产订单!$L$9:$L$35),"")</f>
        <v/>
      </c>
    </row>
    <row r="142" spans="1:15" ht="22.5" customHeight="1">
      <c r="A142" s="36" t="str">
        <f t="shared" si="8"/>
        <v/>
      </c>
      <c r="B142" s="33" t="str">
        <f>+IF(K142&gt;0,'（运营）采购订单'!B142,"")</f>
        <v/>
      </c>
      <c r="C142" s="34" t="str">
        <f>+IF(K142&gt;0,'（运营）采购订单'!C142,"")</f>
        <v/>
      </c>
      <c r="D142" s="34" t="str">
        <f>+IF(K142&gt;0,'（运营）采购订单'!D142,"")</f>
        <v/>
      </c>
      <c r="E142" s="34" t="str">
        <f>+IF(K142&gt;0,'（运营）采购订单'!E142,"")</f>
        <v/>
      </c>
      <c r="F142" s="34">
        <f>+IF(K142&gt;0,'（运营）采购订单'!J142,0)</f>
        <v>0</v>
      </c>
      <c r="G142" s="34" t="str">
        <f>+IF(K142&gt;0,'（运营）采购订单'!F142,"")</f>
        <v/>
      </c>
      <c r="H142" s="35" t="str">
        <f>+IF(K142&gt;0,'（运营）采购订单'!G142,"")</f>
        <v/>
      </c>
      <c r="I142" s="34" t="str">
        <f>+IF(K142&gt;0,'（运营）采购订单'!H142,"")</f>
        <v/>
      </c>
      <c r="J142" s="34" t="str">
        <f>+IF(K142&gt;0,'（运营）采购订单'!I142,"")</f>
        <v/>
      </c>
      <c r="K142" s="34">
        <f>+IF(AND('（工厂填写）送货清单汇总'!$K$193&gt;0,'（工厂填写）送货清单汇总'!$L$193&gt;0,'（工厂填写）送货清单汇总'!$M$193&gt;0),'（工厂填写）送货清单汇总'!M142,IF(AND('（工厂填写）送货清单汇总'!$K$193&gt;0,'（工厂填写）送货清单汇总'!$L$193&gt;0,'（工厂填写）送货清单汇总'!$M$193=0),'（工厂填写）送货清单汇总'!L142,'（工厂填写）送货清单汇总'!K142))</f>
        <v>0</v>
      </c>
      <c r="L142" s="34">
        <f t="shared" si="9"/>
        <v>0</v>
      </c>
      <c r="M142" s="27"/>
      <c r="N142" s="27"/>
      <c r="O142" s="34" t="str">
        <f>+IF(K142&gt;0,LOOKUP(1,0/FIND(I142,运营生产订单!$A$9:$A$35),运营生产订单!$L$9:$L$35),"")</f>
        <v/>
      </c>
    </row>
    <row r="143" spans="1:15" ht="22.5" customHeight="1">
      <c r="A143" s="36" t="str">
        <f t="shared" si="8"/>
        <v/>
      </c>
      <c r="B143" s="33" t="str">
        <f>+IF(K143&gt;0,'（运营）采购订单'!B143,"")</f>
        <v/>
      </c>
      <c r="C143" s="34" t="str">
        <f>+IF(K143&gt;0,'（运营）采购订单'!C143,"")</f>
        <v/>
      </c>
      <c r="D143" s="34" t="str">
        <f>+IF(K143&gt;0,'（运营）采购订单'!D143,"")</f>
        <v/>
      </c>
      <c r="E143" s="34" t="str">
        <f>+IF(K143&gt;0,'（运营）采购订单'!E143,"")</f>
        <v/>
      </c>
      <c r="F143" s="34">
        <f>+IF(K143&gt;0,'（运营）采购订单'!J143,0)</f>
        <v>0</v>
      </c>
      <c r="G143" s="34" t="str">
        <f>+IF(K143&gt;0,'（运营）采购订单'!F143,"")</f>
        <v/>
      </c>
      <c r="H143" s="35" t="str">
        <f>+IF(K143&gt;0,'（运营）采购订单'!G143,"")</f>
        <v/>
      </c>
      <c r="I143" s="34" t="str">
        <f>+IF(K143&gt;0,'（运营）采购订单'!H143,"")</f>
        <v/>
      </c>
      <c r="J143" s="34" t="str">
        <f>+IF(K143&gt;0,'（运营）采购订单'!I143,"")</f>
        <v/>
      </c>
      <c r="K143" s="34">
        <f>+IF(AND('（工厂填写）送货清单汇总'!$K$193&gt;0,'（工厂填写）送货清单汇总'!$L$193&gt;0,'（工厂填写）送货清单汇总'!$M$193&gt;0),'（工厂填写）送货清单汇总'!M143,IF(AND('（工厂填写）送货清单汇总'!$K$193&gt;0,'（工厂填写）送货清单汇总'!$L$193&gt;0,'（工厂填写）送货清单汇总'!$M$193=0),'（工厂填写）送货清单汇总'!L143,'（工厂填写）送货清单汇总'!K143))</f>
        <v>0</v>
      </c>
      <c r="L143" s="34">
        <f t="shared" si="9"/>
        <v>0</v>
      </c>
      <c r="M143" s="27"/>
      <c r="N143" s="27"/>
      <c r="O143" s="34" t="str">
        <f>+IF(K143&gt;0,LOOKUP(1,0/FIND(I143,运营生产订单!$A$9:$A$35),运营生产订单!$L$9:$L$35),"")</f>
        <v/>
      </c>
    </row>
    <row r="144" spans="1:15" ht="22.5" customHeight="1">
      <c r="A144" s="36" t="str">
        <f t="shared" si="8"/>
        <v/>
      </c>
      <c r="B144" s="33" t="str">
        <f>+IF(K144&gt;0,'（运营）采购订单'!B144,"")</f>
        <v/>
      </c>
      <c r="C144" s="34" t="str">
        <f>+IF(K144&gt;0,'（运营）采购订单'!C144,"")</f>
        <v/>
      </c>
      <c r="D144" s="34" t="str">
        <f>+IF(K144&gt;0,'（运营）采购订单'!D144,"")</f>
        <v/>
      </c>
      <c r="E144" s="34" t="str">
        <f>+IF(K144&gt;0,'（运营）采购订单'!E144,"")</f>
        <v/>
      </c>
      <c r="F144" s="34">
        <f>+IF(K144&gt;0,'（运营）采购订单'!J144,0)</f>
        <v>0</v>
      </c>
      <c r="G144" s="34" t="str">
        <f>+IF(K144&gt;0,'（运营）采购订单'!F144,"")</f>
        <v/>
      </c>
      <c r="H144" s="35" t="str">
        <f>+IF(K144&gt;0,'（运营）采购订单'!G144,"")</f>
        <v/>
      </c>
      <c r="I144" s="34" t="str">
        <f>+IF(K144&gt;0,'（运营）采购订单'!H144,"")</f>
        <v/>
      </c>
      <c r="J144" s="34" t="str">
        <f>+IF(K144&gt;0,'（运营）采购订单'!I144,"")</f>
        <v/>
      </c>
      <c r="K144" s="34">
        <f>+IF(AND('（工厂填写）送货清单汇总'!$K$193&gt;0,'（工厂填写）送货清单汇总'!$L$193&gt;0,'（工厂填写）送货清单汇总'!$M$193&gt;0),'（工厂填写）送货清单汇总'!M144,IF(AND('（工厂填写）送货清单汇总'!$K$193&gt;0,'（工厂填写）送货清单汇总'!$L$193&gt;0,'（工厂填写）送货清单汇总'!$M$193=0),'（工厂填写）送货清单汇总'!L144,'（工厂填写）送货清单汇总'!K144))</f>
        <v>0</v>
      </c>
      <c r="L144" s="34">
        <f t="shared" si="9"/>
        <v>0</v>
      </c>
      <c r="M144" s="27"/>
      <c r="N144" s="27"/>
      <c r="O144" s="34" t="str">
        <f>+IF(K144&gt;0,LOOKUP(1,0/FIND(I144,运营生产订单!$A$9:$A$35),运营生产订单!$L$9:$L$35),"")</f>
        <v/>
      </c>
    </row>
    <row r="145" spans="1:15" ht="22.5" customHeight="1">
      <c r="A145" s="36" t="str">
        <f t="shared" ref="A145:A192" si="10">+IF(K145&gt;0,$N$2,"")</f>
        <v/>
      </c>
      <c r="B145" s="33" t="str">
        <f>+IF(K145&gt;0,'（运营）采购订单'!B145,"")</f>
        <v/>
      </c>
      <c r="C145" s="34" t="str">
        <f>+IF(K145&gt;0,'（运营）采购订单'!C145,"")</f>
        <v/>
      </c>
      <c r="D145" s="34" t="str">
        <f>+IF(K145&gt;0,'（运营）采购订单'!D145,"")</f>
        <v/>
      </c>
      <c r="E145" s="34" t="str">
        <f>+IF(K145&gt;0,'（运营）采购订单'!E145,"")</f>
        <v/>
      </c>
      <c r="F145" s="34">
        <f>+IF(K145&gt;0,'（运营）采购订单'!J145,0)</f>
        <v>0</v>
      </c>
      <c r="G145" s="34" t="str">
        <f>+IF(K145&gt;0,'（运营）采购订单'!F145,"")</f>
        <v/>
      </c>
      <c r="H145" s="35" t="str">
        <f>+IF(K145&gt;0,'（运营）采购订单'!G145,"")</f>
        <v/>
      </c>
      <c r="I145" s="34" t="str">
        <f>+IF(K145&gt;0,'（运营）采购订单'!H145,"")</f>
        <v/>
      </c>
      <c r="J145" s="34" t="str">
        <f>+IF(K145&gt;0,'（运营）采购订单'!I145,"")</f>
        <v/>
      </c>
      <c r="K145" s="34">
        <f>+IF(AND('（工厂填写）送货清单汇总'!$K$193&gt;0,'（工厂填写）送货清单汇总'!$L$193&gt;0,'（工厂填写）送货清单汇总'!$M$193&gt;0),'（工厂填写）送货清单汇总'!M145,IF(AND('（工厂填写）送货清单汇总'!$K$193&gt;0,'（工厂填写）送货清单汇总'!$L$193&gt;0,'（工厂填写）送货清单汇总'!$M$193=0),'（工厂填写）送货清单汇总'!L145,'（工厂填写）送货清单汇总'!K145))</f>
        <v>0</v>
      </c>
      <c r="L145" s="34">
        <f t="shared" ref="L145:L192" si="11">+K145+M145+N145</f>
        <v>0</v>
      </c>
      <c r="M145" s="27"/>
      <c r="N145" s="27"/>
      <c r="O145" s="34" t="str">
        <f>+IF(K145&gt;0,LOOKUP(1,0/FIND(I145,运营生产订单!$A$9:$A$35),运营生产订单!$L$9:$L$35),"")</f>
        <v/>
      </c>
    </row>
    <row r="146" spans="1:15" ht="22.5" customHeight="1">
      <c r="A146" s="36" t="str">
        <f t="shared" si="10"/>
        <v/>
      </c>
      <c r="B146" s="33" t="str">
        <f>+IF(K146&gt;0,'（运营）采购订单'!B146,"")</f>
        <v/>
      </c>
      <c r="C146" s="34" t="str">
        <f>+IF(K146&gt;0,'（运营）采购订单'!C146,"")</f>
        <v/>
      </c>
      <c r="D146" s="34" t="str">
        <f>+IF(K146&gt;0,'（运营）采购订单'!D146,"")</f>
        <v/>
      </c>
      <c r="E146" s="34" t="str">
        <f>+IF(K146&gt;0,'（运营）采购订单'!E146,"")</f>
        <v/>
      </c>
      <c r="F146" s="34">
        <f>+IF(K146&gt;0,'（运营）采购订单'!J146,0)</f>
        <v>0</v>
      </c>
      <c r="G146" s="34" t="str">
        <f>+IF(K146&gt;0,'（运营）采购订单'!F146,"")</f>
        <v/>
      </c>
      <c r="H146" s="35" t="str">
        <f>+IF(K146&gt;0,'（运营）采购订单'!G146,"")</f>
        <v/>
      </c>
      <c r="I146" s="34" t="str">
        <f>+IF(K146&gt;0,'（运营）采购订单'!H146,"")</f>
        <v/>
      </c>
      <c r="J146" s="34" t="str">
        <f>+IF(K146&gt;0,'（运营）采购订单'!I146,"")</f>
        <v/>
      </c>
      <c r="K146" s="34">
        <f>+IF(AND('（工厂填写）送货清单汇总'!$K$193&gt;0,'（工厂填写）送货清单汇总'!$L$193&gt;0,'（工厂填写）送货清单汇总'!$M$193&gt;0),'（工厂填写）送货清单汇总'!M146,IF(AND('（工厂填写）送货清单汇总'!$K$193&gt;0,'（工厂填写）送货清单汇总'!$L$193&gt;0,'（工厂填写）送货清单汇总'!$M$193=0),'（工厂填写）送货清单汇总'!L146,'（工厂填写）送货清单汇总'!K146))</f>
        <v>0</v>
      </c>
      <c r="L146" s="34">
        <f t="shared" si="11"/>
        <v>0</v>
      </c>
      <c r="M146" s="27"/>
      <c r="N146" s="27"/>
      <c r="O146" s="34" t="str">
        <f>+IF(K146&gt;0,LOOKUP(1,0/FIND(I146,运营生产订单!$A$9:$A$35),运营生产订单!$L$9:$L$35),"")</f>
        <v/>
      </c>
    </row>
    <row r="147" spans="1:15" ht="22.5" customHeight="1">
      <c r="A147" s="36" t="str">
        <f t="shared" si="10"/>
        <v/>
      </c>
      <c r="B147" s="33" t="str">
        <f>+IF(K147&gt;0,'（运营）采购订单'!B147,"")</f>
        <v/>
      </c>
      <c r="C147" s="34" t="str">
        <f>+IF(K147&gt;0,'（运营）采购订单'!C147,"")</f>
        <v/>
      </c>
      <c r="D147" s="34" t="str">
        <f>+IF(K147&gt;0,'（运营）采购订单'!D147,"")</f>
        <v/>
      </c>
      <c r="E147" s="34" t="str">
        <f>+IF(K147&gt;0,'（运营）采购订单'!E147,"")</f>
        <v/>
      </c>
      <c r="F147" s="34">
        <f>+IF(K147&gt;0,'（运营）采购订单'!J147,0)</f>
        <v>0</v>
      </c>
      <c r="G147" s="34" t="str">
        <f>+IF(K147&gt;0,'（运营）采购订单'!F147,"")</f>
        <v/>
      </c>
      <c r="H147" s="35" t="str">
        <f>+IF(K147&gt;0,'（运营）采购订单'!G147,"")</f>
        <v/>
      </c>
      <c r="I147" s="34" t="str">
        <f>+IF(K147&gt;0,'（运营）采购订单'!H147,"")</f>
        <v/>
      </c>
      <c r="J147" s="34" t="str">
        <f>+IF(K147&gt;0,'（运营）采购订单'!I147,"")</f>
        <v/>
      </c>
      <c r="K147" s="34">
        <f>+IF(AND('（工厂填写）送货清单汇总'!$K$193&gt;0,'（工厂填写）送货清单汇总'!$L$193&gt;0,'（工厂填写）送货清单汇总'!$M$193&gt;0),'（工厂填写）送货清单汇总'!M147,IF(AND('（工厂填写）送货清单汇总'!$K$193&gt;0,'（工厂填写）送货清单汇总'!$L$193&gt;0,'（工厂填写）送货清单汇总'!$M$193=0),'（工厂填写）送货清单汇总'!L147,'（工厂填写）送货清单汇总'!K147))</f>
        <v>0</v>
      </c>
      <c r="L147" s="34">
        <f t="shared" si="11"/>
        <v>0</v>
      </c>
      <c r="M147" s="27"/>
      <c r="N147" s="27"/>
      <c r="O147" s="34" t="str">
        <f>+IF(K147&gt;0,LOOKUP(1,0/FIND(I147,运营生产订单!$A$9:$A$35),运营生产订单!$L$9:$L$35),"")</f>
        <v/>
      </c>
    </row>
    <row r="148" spans="1:15" ht="22.5" customHeight="1">
      <c r="A148" s="36" t="str">
        <f t="shared" si="10"/>
        <v/>
      </c>
      <c r="B148" s="33" t="str">
        <f>+IF(K148&gt;0,'（运营）采购订单'!B148,"")</f>
        <v/>
      </c>
      <c r="C148" s="34" t="str">
        <f>+IF(K148&gt;0,'（运营）采购订单'!C148,"")</f>
        <v/>
      </c>
      <c r="D148" s="34" t="str">
        <f>+IF(K148&gt;0,'（运营）采购订单'!D148,"")</f>
        <v/>
      </c>
      <c r="E148" s="34" t="str">
        <f>+IF(K148&gt;0,'（运营）采购订单'!E148,"")</f>
        <v/>
      </c>
      <c r="F148" s="34">
        <f>+IF(K148&gt;0,'（运营）采购订单'!J148,0)</f>
        <v>0</v>
      </c>
      <c r="G148" s="34" t="str">
        <f>+IF(K148&gt;0,'（运营）采购订单'!F148,"")</f>
        <v/>
      </c>
      <c r="H148" s="35" t="str">
        <f>+IF(K148&gt;0,'（运营）采购订单'!G148,"")</f>
        <v/>
      </c>
      <c r="I148" s="34" t="str">
        <f>+IF(K148&gt;0,'（运营）采购订单'!H148,"")</f>
        <v/>
      </c>
      <c r="J148" s="34" t="str">
        <f>+IF(K148&gt;0,'（运营）采购订单'!I148,"")</f>
        <v/>
      </c>
      <c r="K148" s="34">
        <f>+IF(AND('（工厂填写）送货清单汇总'!$K$193&gt;0,'（工厂填写）送货清单汇总'!$L$193&gt;0,'（工厂填写）送货清单汇总'!$M$193&gt;0),'（工厂填写）送货清单汇总'!M148,IF(AND('（工厂填写）送货清单汇总'!$K$193&gt;0,'（工厂填写）送货清单汇总'!$L$193&gt;0,'（工厂填写）送货清单汇总'!$M$193=0),'（工厂填写）送货清单汇总'!L148,'（工厂填写）送货清单汇总'!K148))</f>
        <v>0</v>
      </c>
      <c r="L148" s="34">
        <f t="shared" si="11"/>
        <v>0</v>
      </c>
      <c r="M148" s="27"/>
      <c r="N148" s="27"/>
      <c r="O148" s="34" t="str">
        <f>+IF(K148&gt;0,LOOKUP(1,0/FIND(I148,运营生产订单!$A$9:$A$35),运营生产订单!$L$9:$L$35),"")</f>
        <v/>
      </c>
    </row>
    <row r="149" spans="1:15" ht="22.5" customHeight="1">
      <c r="A149" s="36" t="str">
        <f t="shared" si="10"/>
        <v/>
      </c>
      <c r="B149" s="33" t="str">
        <f>+IF(K149&gt;0,'（运营）采购订单'!B149,"")</f>
        <v/>
      </c>
      <c r="C149" s="34" t="str">
        <f>+IF(K149&gt;0,'（运营）采购订单'!C149,"")</f>
        <v/>
      </c>
      <c r="D149" s="34" t="str">
        <f>+IF(K149&gt;0,'（运营）采购订单'!D149,"")</f>
        <v/>
      </c>
      <c r="E149" s="34" t="str">
        <f>+IF(K149&gt;0,'（运营）采购订单'!E149,"")</f>
        <v/>
      </c>
      <c r="F149" s="34">
        <f>+IF(K149&gt;0,'（运营）采购订单'!J149,0)</f>
        <v>0</v>
      </c>
      <c r="G149" s="34" t="str">
        <f>+IF(K149&gt;0,'（运营）采购订单'!F149,"")</f>
        <v/>
      </c>
      <c r="H149" s="35" t="str">
        <f>+IF(K149&gt;0,'（运营）采购订单'!G149,"")</f>
        <v/>
      </c>
      <c r="I149" s="34" t="str">
        <f>+IF(K149&gt;0,'（运营）采购订单'!H149,"")</f>
        <v/>
      </c>
      <c r="J149" s="34" t="str">
        <f>+IF(K149&gt;0,'（运营）采购订单'!I149,"")</f>
        <v/>
      </c>
      <c r="K149" s="34">
        <f>+IF(AND('（工厂填写）送货清单汇总'!$K$193&gt;0,'（工厂填写）送货清单汇总'!$L$193&gt;0,'（工厂填写）送货清单汇总'!$M$193&gt;0),'（工厂填写）送货清单汇总'!M149,IF(AND('（工厂填写）送货清单汇总'!$K$193&gt;0,'（工厂填写）送货清单汇总'!$L$193&gt;0,'（工厂填写）送货清单汇总'!$M$193=0),'（工厂填写）送货清单汇总'!L149,'（工厂填写）送货清单汇总'!K149))</f>
        <v>0</v>
      </c>
      <c r="L149" s="34">
        <f t="shared" si="11"/>
        <v>0</v>
      </c>
      <c r="M149" s="27"/>
      <c r="N149" s="27"/>
      <c r="O149" s="34" t="str">
        <f>+IF(K149&gt;0,LOOKUP(1,0/FIND(I149,运营生产订单!$A$9:$A$35),运营生产订单!$L$9:$L$35),"")</f>
        <v/>
      </c>
    </row>
    <row r="150" spans="1:15" ht="22.5" customHeight="1">
      <c r="A150" s="36" t="str">
        <f t="shared" si="10"/>
        <v/>
      </c>
      <c r="B150" s="33" t="str">
        <f>+IF(K150&gt;0,'（运营）采购订单'!B150,"")</f>
        <v/>
      </c>
      <c r="C150" s="34" t="str">
        <f>+IF(K150&gt;0,'（运营）采购订单'!C150,"")</f>
        <v/>
      </c>
      <c r="D150" s="34" t="str">
        <f>+IF(K150&gt;0,'（运营）采购订单'!D150,"")</f>
        <v/>
      </c>
      <c r="E150" s="34" t="str">
        <f>+IF(K150&gt;0,'（运营）采购订单'!E150,"")</f>
        <v/>
      </c>
      <c r="F150" s="34">
        <f>+IF(K150&gt;0,'（运营）采购订单'!J150,0)</f>
        <v>0</v>
      </c>
      <c r="G150" s="34" t="str">
        <f>+IF(K150&gt;0,'（运营）采购订单'!F150,"")</f>
        <v/>
      </c>
      <c r="H150" s="35" t="str">
        <f>+IF(K150&gt;0,'（运营）采购订单'!G150,"")</f>
        <v/>
      </c>
      <c r="I150" s="34" t="str">
        <f>+IF(K150&gt;0,'（运营）采购订单'!H150,"")</f>
        <v/>
      </c>
      <c r="J150" s="34" t="str">
        <f>+IF(K150&gt;0,'（运营）采购订单'!I150,"")</f>
        <v/>
      </c>
      <c r="K150" s="34">
        <f>+IF(AND('（工厂填写）送货清单汇总'!$K$193&gt;0,'（工厂填写）送货清单汇总'!$L$193&gt;0,'（工厂填写）送货清单汇总'!$M$193&gt;0),'（工厂填写）送货清单汇总'!M150,IF(AND('（工厂填写）送货清单汇总'!$K$193&gt;0,'（工厂填写）送货清单汇总'!$L$193&gt;0,'（工厂填写）送货清单汇总'!$M$193=0),'（工厂填写）送货清单汇总'!L150,'（工厂填写）送货清单汇总'!K150))</f>
        <v>0</v>
      </c>
      <c r="L150" s="34">
        <f t="shared" si="11"/>
        <v>0</v>
      </c>
      <c r="M150" s="27"/>
      <c r="N150" s="27"/>
      <c r="O150" s="34" t="str">
        <f>+IF(K150&gt;0,LOOKUP(1,0/FIND(I150,运营生产订单!$A$9:$A$35),运营生产订单!$L$9:$L$35),"")</f>
        <v/>
      </c>
    </row>
    <row r="151" spans="1:15" ht="22.5" customHeight="1">
      <c r="A151" s="36" t="str">
        <f t="shared" si="10"/>
        <v/>
      </c>
      <c r="B151" s="33" t="str">
        <f>+IF(K151&gt;0,'（运营）采购订单'!B151,"")</f>
        <v/>
      </c>
      <c r="C151" s="34" t="str">
        <f>+IF(K151&gt;0,'（运营）采购订单'!C151,"")</f>
        <v/>
      </c>
      <c r="D151" s="34" t="str">
        <f>+IF(K151&gt;0,'（运营）采购订单'!D151,"")</f>
        <v/>
      </c>
      <c r="E151" s="34" t="str">
        <f>+IF(K151&gt;0,'（运营）采购订单'!E151,"")</f>
        <v/>
      </c>
      <c r="F151" s="34">
        <f>+IF(K151&gt;0,'（运营）采购订单'!J151,0)</f>
        <v>0</v>
      </c>
      <c r="G151" s="34" t="str">
        <f>+IF(K151&gt;0,'（运营）采购订单'!F151,"")</f>
        <v/>
      </c>
      <c r="H151" s="35" t="str">
        <f>+IF(K151&gt;0,'（运营）采购订单'!G151,"")</f>
        <v/>
      </c>
      <c r="I151" s="34" t="str">
        <f>+IF(K151&gt;0,'（运营）采购订单'!H151,"")</f>
        <v/>
      </c>
      <c r="J151" s="34" t="str">
        <f>+IF(K151&gt;0,'（运营）采购订单'!I151,"")</f>
        <v/>
      </c>
      <c r="K151" s="34">
        <f>+IF(AND('（工厂填写）送货清单汇总'!$K$193&gt;0,'（工厂填写）送货清单汇总'!$L$193&gt;0,'（工厂填写）送货清单汇总'!$M$193&gt;0),'（工厂填写）送货清单汇总'!M151,IF(AND('（工厂填写）送货清单汇总'!$K$193&gt;0,'（工厂填写）送货清单汇总'!$L$193&gt;0,'（工厂填写）送货清单汇总'!$M$193=0),'（工厂填写）送货清单汇总'!L151,'（工厂填写）送货清单汇总'!K151))</f>
        <v>0</v>
      </c>
      <c r="L151" s="34">
        <f t="shared" si="11"/>
        <v>0</v>
      </c>
      <c r="M151" s="27"/>
      <c r="N151" s="27"/>
      <c r="O151" s="34" t="str">
        <f>+IF(K151&gt;0,LOOKUP(1,0/FIND(I151,运营生产订单!$A$9:$A$35),运营生产订单!$L$9:$L$35),"")</f>
        <v/>
      </c>
    </row>
    <row r="152" spans="1:15" ht="22.5" customHeight="1">
      <c r="A152" s="36" t="str">
        <f t="shared" si="10"/>
        <v/>
      </c>
      <c r="B152" s="33" t="str">
        <f>+IF(K152&gt;0,'（运营）采购订单'!B152,"")</f>
        <v/>
      </c>
      <c r="C152" s="34" t="str">
        <f>+IF(K152&gt;0,'（运营）采购订单'!C152,"")</f>
        <v/>
      </c>
      <c r="D152" s="34" t="str">
        <f>+IF(K152&gt;0,'（运营）采购订单'!D152,"")</f>
        <v/>
      </c>
      <c r="E152" s="34" t="str">
        <f>+IF(K152&gt;0,'（运营）采购订单'!E152,"")</f>
        <v/>
      </c>
      <c r="F152" s="34">
        <f>+IF(K152&gt;0,'（运营）采购订单'!J152,0)</f>
        <v>0</v>
      </c>
      <c r="G152" s="34" t="str">
        <f>+IF(K152&gt;0,'（运营）采购订单'!F152,"")</f>
        <v/>
      </c>
      <c r="H152" s="35" t="str">
        <f>+IF(K152&gt;0,'（运营）采购订单'!G152,"")</f>
        <v/>
      </c>
      <c r="I152" s="34" t="str">
        <f>+IF(K152&gt;0,'（运营）采购订单'!H152,"")</f>
        <v/>
      </c>
      <c r="J152" s="34" t="str">
        <f>+IF(K152&gt;0,'（运营）采购订单'!I152,"")</f>
        <v/>
      </c>
      <c r="K152" s="34">
        <f>+IF(AND('（工厂填写）送货清单汇总'!$K$193&gt;0,'（工厂填写）送货清单汇总'!$L$193&gt;0,'（工厂填写）送货清单汇总'!$M$193&gt;0),'（工厂填写）送货清单汇总'!M152,IF(AND('（工厂填写）送货清单汇总'!$K$193&gt;0,'（工厂填写）送货清单汇总'!$L$193&gt;0,'（工厂填写）送货清单汇总'!$M$193=0),'（工厂填写）送货清单汇总'!L152,'（工厂填写）送货清单汇总'!K152))</f>
        <v>0</v>
      </c>
      <c r="L152" s="34">
        <f t="shared" si="11"/>
        <v>0</v>
      </c>
      <c r="M152" s="27"/>
      <c r="N152" s="27"/>
      <c r="O152" s="34" t="str">
        <f>+IF(K152&gt;0,LOOKUP(1,0/FIND(I152,运营生产订单!$A$9:$A$35),运营生产订单!$L$9:$L$35),"")</f>
        <v/>
      </c>
    </row>
    <row r="153" spans="1:15" ht="22.5" customHeight="1">
      <c r="A153" s="36" t="str">
        <f t="shared" si="10"/>
        <v/>
      </c>
      <c r="B153" s="33" t="str">
        <f>+IF(K153&gt;0,'（运营）采购订单'!B153,"")</f>
        <v/>
      </c>
      <c r="C153" s="34" t="str">
        <f>+IF(K153&gt;0,'（运营）采购订单'!C153,"")</f>
        <v/>
      </c>
      <c r="D153" s="34" t="str">
        <f>+IF(K153&gt;0,'（运营）采购订单'!D153,"")</f>
        <v/>
      </c>
      <c r="E153" s="34" t="str">
        <f>+IF(K153&gt;0,'（运营）采购订单'!E153,"")</f>
        <v/>
      </c>
      <c r="F153" s="34">
        <f>+IF(K153&gt;0,'（运营）采购订单'!J153,0)</f>
        <v>0</v>
      </c>
      <c r="G153" s="34" t="str">
        <f>+IF(K153&gt;0,'（运营）采购订单'!F153,"")</f>
        <v/>
      </c>
      <c r="H153" s="35" t="str">
        <f>+IF(K153&gt;0,'（运营）采购订单'!G153,"")</f>
        <v/>
      </c>
      <c r="I153" s="34" t="str">
        <f>+IF(K153&gt;0,'（运营）采购订单'!H153,"")</f>
        <v/>
      </c>
      <c r="J153" s="34" t="str">
        <f>+IF(K153&gt;0,'（运营）采购订单'!I153,"")</f>
        <v/>
      </c>
      <c r="K153" s="34">
        <f>+IF(AND('（工厂填写）送货清单汇总'!$K$193&gt;0,'（工厂填写）送货清单汇总'!$L$193&gt;0,'（工厂填写）送货清单汇总'!$M$193&gt;0),'（工厂填写）送货清单汇总'!M153,IF(AND('（工厂填写）送货清单汇总'!$K$193&gt;0,'（工厂填写）送货清单汇总'!$L$193&gt;0,'（工厂填写）送货清单汇总'!$M$193=0),'（工厂填写）送货清单汇总'!L153,'（工厂填写）送货清单汇总'!K153))</f>
        <v>0</v>
      </c>
      <c r="L153" s="34">
        <f t="shared" si="11"/>
        <v>0</v>
      </c>
      <c r="M153" s="27"/>
      <c r="N153" s="27"/>
      <c r="O153" s="34" t="str">
        <f>+IF(K153&gt;0,LOOKUP(1,0/FIND(I153,运营生产订单!$A$9:$A$35),运营生产订单!$L$9:$L$35),"")</f>
        <v/>
      </c>
    </row>
    <row r="154" spans="1:15" ht="22.5" customHeight="1">
      <c r="A154" s="36" t="str">
        <f t="shared" si="10"/>
        <v/>
      </c>
      <c r="B154" s="33" t="str">
        <f>+IF(K154&gt;0,'（运营）采购订单'!B154,"")</f>
        <v/>
      </c>
      <c r="C154" s="34" t="str">
        <f>+IF(K154&gt;0,'（运营）采购订单'!C154,"")</f>
        <v/>
      </c>
      <c r="D154" s="34" t="str">
        <f>+IF(K154&gt;0,'（运营）采购订单'!D154,"")</f>
        <v/>
      </c>
      <c r="E154" s="34" t="str">
        <f>+IF(K154&gt;0,'（运营）采购订单'!E154,"")</f>
        <v/>
      </c>
      <c r="F154" s="34">
        <f>+IF(K154&gt;0,'（运营）采购订单'!J154,0)</f>
        <v>0</v>
      </c>
      <c r="G154" s="34" t="str">
        <f>+IF(K154&gt;0,'（运营）采购订单'!F154,"")</f>
        <v/>
      </c>
      <c r="H154" s="35" t="str">
        <f>+IF(K154&gt;0,'（运营）采购订单'!G154,"")</f>
        <v/>
      </c>
      <c r="I154" s="34" t="str">
        <f>+IF(K154&gt;0,'（运营）采购订单'!H154,"")</f>
        <v/>
      </c>
      <c r="J154" s="34" t="str">
        <f>+IF(K154&gt;0,'（运营）采购订单'!I154,"")</f>
        <v/>
      </c>
      <c r="K154" s="34">
        <f>+IF(AND('（工厂填写）送货清单汇总'!$K$193&gt;0,'（工厂填写）送货清单汇总'!$L$193&gt;0,'（工厂填写）送货清单汇总'!$M$193&gt;0),'（工厂填写）送货清单汇总'!M154,IF(AND('（工厂填写）送货清单汇总'!$K$193&gt;0,'（工厂填写）送货清单汇总'!$L$193&gt;0,'（工厂填写）送货清单汇总'!$M$193=0),'（工厂填写）送货清单汇总'!L154,'（工厂填写）送货清单汇总'!K154))</f>
        <v>0</v>
      </c>
      <c r="L154" s="34">
        <f t="shared" si="11"/>
        <v>0</v>
      </c>
      <c r="M154" s="27"/>
      <c r="N154" s="27"/>
      <c r="O154" s="34" t="str">
        <f>+IF(K154&gt;0,LOOKUP(1,0/FIND(I154,运营生产订单!$A$9:$A$35),运营生产订单!$L$9:$L$35),"")</f>
        <v/>
      </c>
    </row>
    <row r="155" spans="1:15" ht="22.5" customHeight="1">
      <c r="A155" s="36" t="str">
        <f t="shared" si="10"/>
        <v/>
      </c>
      <c r="B155" s="33" t="str">
        <f>+IF(K155&gt;0,'（运营）采购订单'!B155,"")</f>
        <v/>
      </c>
      <c r="C155" s="34" t="str">
        <f>+IF(K155&gt;0,'（运营）采购订单'!C155,"")</f>
        <v/>
      </c>
      <c r="D155" s="34" t="str">
        <f>+IF(K155&gt;0,'（运营）采购订单'!D155,"")</f>
        <v/>
      </c>
      <c r="E155" s="34" t="str">
        <f>+IF(K155&gt;0,'（运营）采购订单'!E155,"")</f>
        <v/>
      </c>
      <c r="F155" s="34">
        <f>+IF(K155&gt;0,'（运营）采购订单'!J155,0)</f>
        <v>0</v>
      </c>
      <c r="G155" s="34" t="str">
        <f>+IF(K155&gt;0,'（运营）采购订单'!F155,"")</f>
        <v/>
      </c>
      <c r="H155" s="35" t="str">
        <f>+IF(K155&gt;0,'（运营）采购订单'!G155,"")</f>
        <v/>
      </c>
      <c r="I155" s="34" t="str">
        <f>+IF(K155&gt;0,'（运营）采购订单'!H155,"")</f>
        <v/>
      </c>
      <c r="J155" s="34" t="str">
        <f>+IF(K155&gt;0,'（运营）采购订单'!I155,"")</f>
        <v/>
      </c>
      <c r="K155" s="34">
        <f>+IF(AND('（工厂填写）送货清单汇总'!$K$193&gt;0,'（工厂填写）送货清单汇总'!$L$193&gt;0,'（工厂填写）送货清单汇总'!$M$193&gt;0),'（工厂填写）送货清单汇总'!M155,IF(AND('（工厂填写）送货清单汇总'!$K$193&gt;0,'（工厂填写）送货清单汇总'!$L$193&gt;0,'（工厂填写）送货清单汇总'!$M$193=0),'（工厂填写）送货清单汇总'!L155,'（工厂填写）送货清单汇总'!K155))</f>
        <v>0</v>
      </c>
      <c r="L155" s="34">
        <f t="shared" si="11"/>
        <v>0</v>
      </c>
      <c r="M155" s="27"/>
      <c r="N155" s="27"/>
      <c r="O155" s="34" t="str">
        <f>+IF(K155&gt;0,LOOKUP(1,0/FIND(I155,运营生产订单!$A$9:$A$35),运营生产订单!$L$9:$L$35),"")</f>
        <v/>
      </c>
    </row>
    <row r="156" spans="1:15" ht="22.5" customHeight="1">
      <c r="A156" s="36" t="str">
        <f t="shared" si="10"/>
        <v/>
      </c>
      <c r="B156" s="33" t="str">
        <f>+IF(K156&gt;0,'（运营）采购订单'!B156,"")</f>
        <v/>
      </c>
      <c r="C156" s="34" t="str">
        <f>+IF(K156&gt;0,'（运营）采购订单'!C156,"")</f>
        <v/>
      </c>
      <c r="D156" s="34" t="str">
        <f>+IF(K156&gt;0,'（运营）采购订单'!D156,"")</f>
        <v/>
      </c>
      <c r="E156" s="34" t="str">
        <f>+IF(K156&gt;0,'（运营）采购订单'!E156,"")</f>
        <v/>
      </c>
      <c r="F156" s="34">
        <f>+IF(K156&gt;0,'（运营）采购订单'!J156,0)</f>
        <v>0</v>
      </c>
      <c r="G156" s="34" t="str">
        <f>+IF(K156&gt;0,'（运营）采购订单'!F156,"")</f>
        <v/>
      </c>
      <c r="H156" s="35" t="str">
        <f>+IF(K156&gt;0,'（运营）采购订单'!G156,"")</f>
        <v/>
      </c>
      <c r="I156" s="34" t="str">
        <f>+IF(K156&gt;0,'（运营）采购订单'!H156,"")</f>
        <v/>
      </c>
      <c r="J156" s="34" t="str">
        <f>+IF(K156&gt;0,'（运营）采购订单'!I156,"")</f>
        <v/>
      </c>
      <c r="K156" s="34">
        <f>+IF(AND('（工厂填写）送货清单汇总'!$K$193&gt;0,'（工厂填写）送货清单汇总'!$L$193&gt;0,'（工厂填写）送货清单汇总'!$M$193&gt;0),'（工厂填写）送货清单汇总'!M156,IF(AND('（工厂填写）送货清单汇总'!$K$193&gt;0,'（工厂填写）送货清单汇总'!$L$193&gt;0,'（工厂填写）送货清单汇总'!$M$193=0),'（工厂填写）送货清单汇总'!L156,'（工厂填写）送货清单汇总'!K156))</f>
        <v>0</v>
      </c>
      <c r="L156" s="34">
        <f t="shared" si="11"/>
        <v>0</v>
      </c>
      <c r="M156" s="27"/>
      <c r="N156" s="27"/>
      <c r="O156" s="34" t="str">
        <f>+IF(K156&gt;0,LOOKUP(1,0/FIND(I156,运营生产订单!$A$9:$A$35),运营生产订单!$L$9:$L$35),"")</f>
        <v/>
      </c>
    </row>
    <row r="157" spans="1:15" ht="22.5" customHeight="1">
      <c r="A157" s="36" t="str">
        <f t="shared" si="10"/>
        <v/>
      </c>
      <c r="B157" s="33" t="str">
        <f>+IF(K157&gt;0,'（运营）采购订单'!B157,"")</f>
        <v/>
      </c>
      <c r="C157" s="34" t="str">
        <f>+IF(K157&gt;0,'（运营）采购订单'!C157,"")</f>
        <v/>
      </c>
      <c r="D157" s="34" t="str">
        <f>+IF(K157&gt;0,'（运营）采购订单'!D157,"")</f>
        <v/>
      </c>
      <c r="E157" s="34" t="str">
        <f>+IF(K157&gt;0,'（运营）采购订单'!E157,"")</f>
        <v/>
      </c>
      <c r="F157" s="34">
        <f>+IF(K157&gt;0,'（运营）采购订单'!J157,0)</f>
        <v>0</v>
      </c>
      <c r="G157" s="34" t="str">
        <f>+IF(K157&gt;0,'（运营）采购订单'!F157,"")</f>
        <v/>
      </c>
      <c r="H157" s="35" t="str">
        <f>+IF(K157&gt;0,'（运营）采购订单'!G157,"")</f>
        <v/>
      </c>
      <c r="I157" s="34" t="str">
        <f>+IF(K157&gt;0,'（运营）采购订单'!H157,"")</f>
        <v/>
      </c>
      <c r="J157" s="34" t="str">
        <f>+IF(K157&gt;0,'（运营）采购订单'!I157,"")</f>
        <v/>
      </c>
      <c r="K157" s="34">
        <f>+IF(AND('（工厂填写）送货清单汇总'!$K$193&gt;0,'（工厂填写）送货清单汇总'!$L$193&gt;0,'（工厂填写）送货清单汇总'!$M$193&gt;0),'（工厂填写）送货清单汇总'!M157,IF(AND('（工厂填写）送货清单汇总'!$K$193&gt;0,'（工厂填写）送货清单汇总'!$L$193&gt;0,'（工厂填写）送货清单汇总'!$M$193=0),'（工厂填写）送货清单汇总'!L157,'（工厂填写）送货清单汇总'!K157))</f>
        <v>0</v>
      </c>
      <c r="L157" s="34">
        <f t="shared" si="11"/>
        <v>0</v>
      </c>
      <c r="M157" s="27"/>
      <c r="N157" s="27"/>
      <c r="O157" s="34" t="str">
        <f>+IF(K157&gt;0,LOOKUP(1,0/FIND(I157,运营生产订单!$A$9:$A$35),运营生产订单!$L$9:$L$35),"")</f>
        <v/>
      </c>
    </row>
    <row r="158" spans="1:15" ht="22.5" customHeight="1">
      <c r="A158" s="36" t="str">
        <f t="shared" si="10"/>
        <v/>
      </c>
      <c r="B158" s="33" t="str">
        <f>+IF(K158&gt;0,'（运营）采购订单'!B158,"")</f>
        <v/>
      </c>
      <c r="C158" s="34" t="str">
        <f>+IF(K158&gt;0,'（运营）采购订单'!C158,"")</f>
        <v/>
      </c>
      <c r="D158" s="34" t="str">
        <f>+IF(K158&gt;0,'（运营）采购订单'!D158,"")</f>
        <v/>
      </c>
      <c r="E158" s="34" t="str">
        <f>+IF(K158&gt;0,'（运营）采购订单'!E158,"")</f>
        <v/>
      </c>
      <c r="F158" s="34">
        <f>+IF(K158&gt;0,'（运营）采购订单'!J158,0)</f>
        <v>0</v>
      </c>
      <c r="G158" s="34" t="str">
        <f>+IF(K158&gt;0,'（运营）采购订单'!F158,"")</f>
        <v/>
      </c>
      <c r="H158" s="35" t="str">
        <f>+IF(K158&gt;0,'（运营）采购订单'!G158,"")</f>
        <v/>
      </c>
      <c r="I158" s="34" t="str">
        <f>+IF(K158&gt;0,'（运营）采购订单'!H158,"")</f>
        <v/>
      </c>
      <c r="J158" s="34" t="str">
        <f>+IF(K158&gt;0,'（运营）采购订单'!I158,"")</f>
        <v/>
      </c>
      <c r="K158" s="34">
        <f>+IF(AND('（工厂填写）送货清单汇总'!$K$193&gt;0,'（工厂填写）送货清单汇总'!$L$193&gt;0,'（工厂填写）送货清单汇总'!$M$193&gt;0),'（工厂填写）送货清单汇总'!M158,IF(AND('（工厂填写）送货清单汇总'!$K$193&gt;0,'（工厂填写）送货清单汇总'!$L$193&gt;0,'（工厂填写）送货清单汇总'!$M$193=0),'（工厂填写）送货清单汇总'!L158,'（工厂填写）送货清单汇总'!K158))</f>
        <v>0</v>
      </c>
      <c r="L158" s="34">
        <f t="shared" si="11"/>
        <v>0</v>
      </c>
      <c r="M158" s="27"/>
      <c r="N158" s="27"/>
      <c r="O158" s="34" t="str">
        <f>+IF(K158&gt;0,LOOKUP(1,0/FIND(I158,运营生产订单!$A$9:$A$35),运营生产订单!$L$9:$L$35),"")</f>
        <v/>
      </c>
    </row>
    <row r="159" spans="1:15" ht="22.5" customHeight="1">
      <c r="A159" s="36" t="str">
        <f t="shared" si="10"/>
        <v/>
      </c>
      <c r="B159" s="33" t="str">
        <f>+IF(K159&gt;0,'（运营）采购订单'!B159,"")</f>
        <v/>
      </c>
      <c r="C159" s="34" t="str">
        <f>+IF(K159&gt;0,'（运营）采购订单'!C159,"")</f>
        <v/>
      </c>
      <c r="D159" s="34" t="str">
        <f>+IF(K159&gt;0,'（运营）采购订单'!D159,"")</f>
        <v/>
      </c>
      <c r="E159" s="34" t="str">
        <f>+IF(K159&gt;0,'（运营）采购订单'!E159,"")</f>
        <v/>
      </c>
      <c r="F159" s="34">
        <f>+IF(K159&gt;0,'（运营）采购订单'!J159,0)</f>
        <v>0</v>
      </c>
      <c r="G159" s="34" t="str">
        <f>+IF(K159&gt;0,'（运营）采购订单'!F159,"")</f>
        <v/>
      </c>
      <c r="H159" s="35" t="str">
        <f>+IF(K159&gt;0,'（运营）采购订单'!G159,"")</f>
        <v/>
      </c>
      <c r="I159" s="34" t="str">
        <f>+IF(K159&gt;0,'（运营）采购订单'!H159,"")</f>
        <v/>
      </c>
      <c r="J159" s="34" t="str">
        <f>+IF(K159&gt;0,'（运营）采购订单'!I159,"")</f>
        <v/>
      </c>
      <c r="K159" s="34">
        <f>+IF(AND('（工厂填写）送货清单汇总'!$K$193&gt;0,'（工厂填写）送货清单汇总'!$L$193&gt;0,'（工厂填写）送货清单汇总'!$M$193&gt;0),'（工厂填写）送货清单汇总'!M159,IF(AND('（工厂填写）送货清单汇总'!$K$193&gt;0,'（工厂填写）送货清单汇总'!$L$193&gt;0,'（工厂填写）送货清单汇总'!$M$193=0),'（工厂填写）送货清单汇总'!L159,'（工厂填写）送货清单汇总'!K159))</f>
        <v>0</v>
      </c>
      <c r="L159" s="34">
        <f t="shared" si="11"/>
        <v>0</v>
      </c>
      <c r="M159" s="27"/>
      <c r="N159" s="27"/>
      <c r="O159" s="34" t="str">
        <f>+IF(K159&gt;0,LOOKUP(1,0/FIND(I159,运营生产订单!$A$9:$A$35),运营生产订单!$L$9:$L$35),"")</f>
        <v/>
      </c>
    </row>
    <row r="160" spans="1:15" ht="22.5" customHeight="1">
      <c r="A160" s="36" t="str">
        <f t="shared" si="10"/>
        <v/>
      </c>
      <c r="B160" s="33" t="str">
        <f>+IF(K160&gt;0,'（运营）采购订单'!B160,"")</f>
        <v/>
      </c>
      <c r="C160" s="34" t="str">
        <f>+IF(K160&gt;0,'（运营）采购订单'!C160,"")</f>
        <v/>
      </c>
      <c r="D160" s="34" t="str">
        <f>+IF(K160&gt;0,'（运营）采购订单'!D160,"")</f>
        <v/>
      </c>
      <c r="E160" s="34" t="str">
        <f>+IF(K160&gt;0,'（运营）采购订单'!E160,"")</f>
        <v/>
      </c>
      <c r="F160" s="34">
        <f>+IF(K160&gt;0,'（运营）采购订单'!J160,0)</f>
        <v>0</v>
      </c>
      <c r="G160" s="34" t="str">
        <f>+IF(K160&gt;0,'（运营）采购订单'!F160,"")</f>
        <v/>
      </c>
      <c r="H160" s="35" t="str">
        <f>+IF(K160&gt;0,'（运营）采购订单'!G160,"")</f>
        <v/>
      </c>
      <c r="I160" s="34" t="str">
        <f>+IF(K160&gt;0,'（运营）采购订单'!H160,"")</f>
        <v/>
      </c>
      <c r="J160" s="34" t="str">
        <f>+IF(K160&gt;0,'（运营）采购订单'!I160,"")</f>
        <v/>
      </c>
      <c r="K160" s="34">
        <f>+IF(AND('（工厂填写）送货清单汇总'!$K$193&gt;0,'（工厂填写）送货清单汇总'!$L$193&gt;0,'（工厂填写）送货清单汇总'!$M$193&gt;0),'（工厂填写）送货清单汇总'!M160,IF(AND('（工厂填写）送货清单汇总'!$K$193&gt;0,'（工厂填写）送货清单汇总'!$L$193&gt;0,'（工厂填写）送货清单汇总'!$M$193=0),'（工厂填写）送货清单汇总'!L160,'（工厂填写）送货清单汇总'!K160))</f>
        <v>0</v>
      </c>
      <c r="L160" s="34">
        <f t="shared" si="11"/>
        <v>0</v>
      </c>
      <c r="M160" s="27"/>
      <c r="N160" s="27"/>
      <c r="O160" s="34" t="str">
        <f>+IF(K160&gt;0,LOOKUP(1,0/FIND(I160,运营生产订单!$A$9:$A$35),运营生产订单!$L$9:$L$35),"")</f>
        <v/>
      </c>
    </row>
    <row r="161" spans="1:15" ht="22.5" customHeight="1">
      <c r="A161" s="36" t="str">
        <f t="shared" si="10"/>
        <v/>
      </c>
      <c r="B161" s="33" t="str">
        <f>+IF(K161&gt;0,'（运营）采购订单'!B161,"")</f>
        <v/>
      </c>
      <c r="C161" s="34" t="str">
        <f>+IF(K161&gt;0,'（运营）采购订单'!C161,"")</f>
        <v/>
      </c>
      <c r="D161" s="34" t="str">
        <f>+IF(K161&gt;0,'（运营）采购订单'!D161,"")</f>
        <v/>
      </c>
      <c r="E161" s="34" t="str">
        <f>+IF(K161&gt;0,'（运营）采购订单'!E161,"")</f>
        <v/>
      </c>
      <c r="F161" s="34">
        <f>+IF(K161&gt;0,'（运营）采购订单'!J161,0)</f>
        <v>0</v>
      </c>
      <c r="G161" s="34" t="str">
        <f>+IF(K161&gt;0,'（运营）采购订单'!F161,"")</f>
        <v/>
      </c>
      <c r="H161" s="35" t="str">
        <f>+IF(K161&gt;0,'（运营）采购订单'!G161,"")</f>
        <v/>
      </c>
      <c r="I161" s="34" t="str">
        <f>+IF(K161&gt;0,'（运营）采购订单'!H161,"")</f>
        <v/>
      </c>
      <c r="J161" s="34" t="str">
        <f>+IF(K161&gt;0,'（运营）采购订单'!I161,"")</f>
        <v/>
      </c>
      <c r="K161" s="34">
        <f>+IF(AND('（工厂填写）送货清单汇总'!$K$193&gt;0,'（工厂填写）送货清单汇总'!$L$193&gt;0,'（工厂填写）送货清单汇总'!$M$193&gt;0),'（工厂填写）送货清单汇总'!M161,IF(AND('（工厂填写）送货清单汇总'!$K$193&gt;0,'（工厂填写）送货清单汇总'!$L$193&gt;0,'（工厂填写）送货清单汇总'!$M$193=0),'（工厂填写）送货清单汇总'!L161,'（工厂填写）送货清单汇总'!K161))</f>
        <v>0</v>
      </c>
      <c r="L161" s="34">
        <f t="shared" si="11"/>
        <v>0</v>
      </c>
      <c r="M161" s="27"/>
      <c r="N161" s="27"/>
      <c r="O161" s="34" t="str">
        <f>+IF(K161&gt;0,LOOKUP(1,0/FIND(I161,运营生产订单!$A$9:$A$35),运营生产订单!$L$9:$L$35),"")</f>
        <v/>
      </c>
    </row>
    <row r="162" spans="1:15" ht="22.5" customHeight="1">
      <c r="A162" s="36" t="str">
        <f t="shared" si="10"/>
        <v/>
      </c>
      <c r="B162" s="33" t="str">
        <f>+IF(K162&gt;0,'（运营）采购订单'!B162,"")</f>
        <v/>
      </c>
      <c r="C162" s="34" t="str">
        <f>+IF(K162&gt;0,'（运营）采购订单'!C162,"")</f>
        <v/>
      </c>
      <c r="D162" s="34" t="str">
        <f>+IF(K162&gt;0,'（运营）采购订单'!D162,"")</f>
        <v/>
      </c>
      <c r="E162" s="34" t="str">
        <f>+IF(K162&gt;0,'（运营）采购订单'!E162,"")</f>
        <v/>
      </c>
      <c r="F162" s="34">
        <f>+IF(K162&gt;0,'（运营）采购订单'!J162,0)</f>
        <v>0</v>
      </c>
      <c r="G162" s="34" t="str">
        <f>+IF(K162&gt;0,'（运营）采购订单'!F162,"")</f>
        <v/>
      </c>
      <c r="H162" s="35" t="str">
        <f>+IF(K162&gt;0,'（运营）采购订单'!G162,"")</f>
        <v/>
      </c>
      <c r="I162" s="34" t="str">
        <f>+IF(K162&gt;0,'（运营）采购订单'!H162,"")</f>
        <v/>
      </c>
      <c r="J162" s="34" t="str">
        <f>+IF(K162&gt;0,'（运营）采购订单'!I162,"")</f>
        <v/>
      </c>
      <c r="K162" s="34">
        <f>+IF(AND('（工厂填写）送货清单汇总'!$K$193&gt;0,'（工厂填写）送货清单汇总'!$L$193&gt;0,'（工厂填写）送货清单汇总'!$M$193&gt;0),'（工厂填写）送货清单汇总'!M162,IF(AND('（工厂填写）送货清单汇总'!$K$193&gt;0,'（工厂填写）送货清单汇总'!$L$193&gt;0,'（工厂填写）送货清单汇总'!$M$193=0),'（工厂填写）送货清单汇总'!L162,'（工厂填写）送货清单汇总'!K162))</f>
        <v>0</v>
      </c>
      <c r="L162" s="34">
        <f t="shared" si="11"/>
        <v>0</v>
      </c>
      <c r="M162" s="27"/>
      <c r="N162" s="27"/>
      <c r="O162" s="34" t="str">
        <f>+IF(K162&gt;0,LOOKUP(1,0/FIND(I162,运营生产订单!$A$9:$A$35),运营生产订单!$L$9:$L$35),"")</f>
        <v/>
      </c>
    </row>
    <row r="163" spans="1:15" ht="22.5" customHeight="1">
      <c r="A163" s="36" t="str">
        <f t="shared" si="10"/>
        <v/>
      </c>
      <c r="B163" s="33" t="str">
        <f>+IF(K163&gt;0,'（运营）采购订单'!B163,"")</f>
        <v/>
      </c>
      <c r="C163" s="34" t="str">
        <f>+IF(K163&gt;0,'（运营）采购订单'!C163,"")</f>
        <v/>
      </c>
      <c r="D163" s="34" t="str">
        <f>+IF(K163&gt;0,'（运营）采购订单'!D163,"")</f>
        <v/>
      </c>
      <c r="E163" s="34" t="str">
        <f>+IF(K163&gt;0,'（运营）采购订单'!E163,"")</f>
        <v/>
      </c>
      <c r="F163" s="34">
        <f>+IF(K163&gt;0,'（运营）采购订单'!J163,0)</f>
        <v>0</v>
      </c>
      <c r="G163" s="34" t="str">
        <f>+IF(K163&gt;0,'（运营）采购订单'!F163,"")</f>
        <v/>
      </c>
      <c r="H163" s="35" t="str">
        <f>+IF(K163&gt;0,'（运营）采购订单'!G163,"")</f>
        <v/>
      </c>
      <c r="I163" s="34" t="str">
        <f>+IF(K163&gt;0,'（运营）采购订单'!H163,"")</f>
        <v/>
      </c>
      <c r="J163" s="34" t="str">
        <f>+IF(K163&gt;0,'（运营）采购订单'!I163,"")</f>
        <v/>
      </c>
      <c r="K163" s="34">
        <f>+IF(AND('（工厂填写）送货清单汇总'!$K$193&gt;0,'（工厂填写）送货清单汇总'!$L$193&gt;0,'（工厂填写）送货清单汇总'!$M$193&gt;0),'（工厂填写）送货清单汇总'!M163,IF(AND('（工厂填写）送货清单汇总'!$K$193&gt;0,'（工厂填写）送货清单汇总'!$L$193&gt;0,'（工厂填写）送货清单汇总'!$M$193=0),'（工厂填写）送货清单汇总'!L163,'（工厂填写）送货清单汇总'!K163))</f>
        <v>0</v>
      </c>
      <c r="L163" s="34">
        <f t="shared" si="11"/>
        <v>0</v>
      </c>
      <c r="M163" s="27"/>
      <c r="N163" s="27"/>
      <c r="O163" s="34" t="str">
        <f>+IF(K163&gt;0,LOOKUP(1,0/FIND(I163,运营生产订单!$A$9:$A$35),运营生产订单!$L$9:$L$35),"")</f>
        <v/>
      </c>
    </row>
    <row r="164" spans="1:15" ht="22.5" customHeight="1">
      <c r="A164" s="36" t="str">
        <f t="shared" si="10"/>
        <v/>
      </c>
      <c r="B164" s="33" t="str">
        <f>+IF(K164&gt;0,'（运营）采购订单'!B164,"")</f>
        <v/>
      </c>
      <c r="C164" s="34" t="str">
        <f>+IF(K164&gt;0,'（运营）采购订单'!C164,"")</f>
        <v/>
      </c>
      <c r="D164" s="34" t="str">
        <f>+IF(K164&gt;0,'（运营）采购订单'!D164,"")</f>
        <v/>
      </c>
      <c r="E164" s="34" t="str">
        <f>+IF(K164&gt;0,'（运营）采购订单'!E164,"")</f>
        <v/>
      </c>
      <c r="F164" s="34">
        <f>+IF(K164&gt;0,'（运营）采购订单'!J164,0)</f>
        <v>0</v>
      </c>
      <c r="G164" s="34" t="str">
        <f>+IF(K164&gt;0,'（运营）采购订单'!F164,"")</f>
        <v/>
      </c>
      <c r="H164" s="35" t="str">
        <f>+IF(K164&gt;0,'（运营）采购订单'!G164,"")</f>
        <v/>
      </c>
      <c r="I164" s="34" t="str">
        <f>+IF(K164&gt;0,'（运营）采购订单'!H164,"")</f>
        <v/>
      </c>
      <c r="J164" s="34" t="str">
        <f>+IF(K164&gt;0,'（运营）采购订单'!I164,"")</f>
        <v/>
      </c>
      <c r="K164" s="34">
        <f>+IF(AND('（工厂填写）送货清单汇总'!$K$193&gt;0,'（工厂填写）送货清单汇总'!$L$193&gt;0,'（工厂填写）送货清单汇总'!$M$193&gt;0),'（工厂填写）送货清单汇总'!M164,IF(AND('（工厂填写）送货清单汇总'!$K$193&gt;0,'（工厂填写）送货清单汇总'!$L$193&gt;0,'（工厂填写）送货清单汇总'!$M$193=0),'（工厂填写）送货清单汇总'!L164,'（工厂填写）送货清单汇总'!K164))</f>
        <v>0</v>
      </c>
      <c r="L164" s="34">
        <f t="shared" si="11"/>
        <v>0</v>
      </c>
      <c r="M164" s="27"/>
      <c r="N164" s="27"/>
      <c r="O164" s="34" t="str">
        <f>+IF(K164&gt;0,LOOKUP(1,0/FIND(I164,运营生产订单!$A$9:$A$35),运营生产订单!$L$9:$L$35),"")</f>
        <v/>
      </c>
    </row>
    <row r="165" spans="1:15" ht="22.5" customHeight="1">
      <c r="A165" s="36" t="str">
        <f t="shared" si="10"/>
        <v/>
      </c>
      <c r="B165" s="33" t="str">
        <f>+IF(K165&gt;0,'（运营）采购订单'!B165,"")</f>
        <v/>
      </c>
      <c r="C165" s="34" t="str">
        <f>+IF(K165&gt;0,'（运营）采购订单'!C165,"")</f>
        <v/>
      </c>
      <c r="D165" s="34" t="str">
        <f>+IF(K165&gt;0,'（运营）采购订单'!D165,"")</f>
        <v/>
      </c>
      <c r="E165" s="34" t="str">
        <f>+IF(K165&gt;0,'（运营）采购订单'!E165,"")</f>
        <v/>
      </c>
      <c r="F165" s="34">
        <f>+IF(K165&gt;0,'（运营）采购订单'!J165,0)</f>
        <v>0</v>
      </c>
      <c r="G165" s="34" t="str">
        <f>+IF(K165&gt;0,'（运营）采购订单'!F165,"")</f>
        <v/>
      </c>
      <c r="H165" s="35" t="str">
        <f>+IF(K165&gt;0,'（运营）采购订单'!G165,"")</f>
        <v/>
      </c>
      <c r="I165" s="34" t="str">
        <f>+IF(K165&gt;0,'（运营）采购订单'!H165,"")</f>
        <v/>
      </c>
      <c r="J165" s="34" t="str">
        <f>+IF(K165&gt;0,'（运营）采购订单'!I165,"")</f>
        <v/>
      </c>
      <c r="K165" s="34">
        <f>+IF(AND('（工厂填写）送货清单汇总'!$K$193&gt;0,'（工厂填写）送货清单汇总'!$L$193&gt;0,'（工厂填写）送货清单汇总'!$M$193&gt;0),'（工厂填写）送货清单汇总'!M165,IF(AND('（工厂填写）送货清单汇总'!$K$193&gt;0,'（工厂填写）送货清单汇总'!$L$193&gt;0,'（工厂填写）送货清单汇总'!$M$193=0),'（工厂填写）送货清单汇总'!L165,'（工厂填写）送货清单汇总'!K165))</f>
        <v>0</v>
      </c>
      <c r="L165" s="34">
        <f t="shared" si="11"/>
        <v>0</v>
      </c>
      <c r="M165" s="27"/>
      <c r="N165" s="27"/>
      <c r="O165" s="34" t="str">
        <f>+IF(K165&gt;0,LOOKUP(1,0/FIND(I165,运营生产订单!$A$9:$A$35),运营生产订单!$L$9:$L$35),"")</f>
        <v/>
      </c>
    </row>
    <row r="166" spans="1:15" ht="22.5" customHeight="1">
      <c r="A166" s="36" t="str">
        <f t="shared" si="10"/>
        <v/>
      </c>
      <c r="B166" s="33" t="str">
        <f>+IF(K166&gt;0,'（运营）采购订单'!B166,"")</f>
        <v/>
      </c>
      <c r="C166" s="34" t="str">
        <f>+IF(K166&gt;0,'（运营）采购订单'!C166,"")</f>
        <v/>
      </c>
      <c r="D166" s="34" t="str">
        <f>+IF(K166&gt;0,'（运营）采购订单'!D166,"")</f>
        <v/>
      </c>
      <c r="E166" s="34" t="str">
        <f>+IF(K166&gt;0,'（运营）采购订单'!E166,"")</f>
        <v/>
      </c>
      <c r="F166" s="34">
        <f>+IF(K166&gt;0,'（运营）采购订单'!J166,0)</f>
        <v>0</v>
      </c>
      <c r="G166" s="34" t="str">
        <f>+IF(K166&gt;0,'（运营）采购订单'!F166,"")</f>
        <v/>
      </c>
      <c r="H166" s="35" t="str">
        <f>+IF(K166&gt;0,'（运营）采购订单'!G166,"")</f>
        <v/>
      </c>
      <c r="I166" s="34" t="str">
        <f>+IF(K166&gt;0,'（运营）采购订单'!H166,"")</f>
        <v/>
      </c>
      <c r="J166" s="34" t="str">
        <f>+IF(K166&gt;0,'（运营）采购订单'!I166,"")</f>
        <v/>
      </c>
      <c r="K166" s="34">
        <f>+IF(AND('（工厂填写）送货清单汇总'!$K$193&gt;0,'（工厂填写）送货清单汇总'!$L$193&gt;0,'（工厂填写）送货清单汇总'!$M$193&gt;0),'（工厂填写）送货清单汇总'!M166,IF(AND('（工厂填写）送货清单汇总'!$K$193&gt;0,'（工厂填写）送货清单汇总'!$L$193&gt;0,'（工厂填写）送货清单汇总'!$M$193=0),'（工厂填写）送货清单汇总'!L166,'（工厂填写）送货清单汇总'!K166))</f>
        <v>0</v>
      </c>
      <c r="L166" s="34">
        <f t="shared" si="11"/>
        <v>0</v>
      </c>
      <c r="M166" s="27"/>
      <c r="N166" s="27"/>
      <c r="O166" s="34" t="str">
        <f>+IF(K166&gt;0,LOOKUP(1,0/FIND(I166,运营生产订单!$A$9:$A$35),运营生产订单!$L$9:$L$35),"")</f>
        <v/>
      </c>
    </row>
    <row r="167" spans="1:15" ht="22.5" customHeight="1">
      <c r="A167" s="36" t="str">
        <f t="shared" si="10"/>
        <v/>
      </c>
      <c r="B167" s="33" t="str">
        <f>+IF(K167&gt;0,'（运营）采购订单'!B167,"")</f>
        <v/>
      </c>
      <c r="C167" s="34" t="str">
        <f>+IF(K167&gt;0,'（运营）采购订单'!C167,"")</f>
        <v/>
      </c>
      <c r="D167" s="34" t="str">
        <f>+IF(K167&gt;0,'（运营）采购订单'!D167,"")</f>
        <v/>
      </c>
      <c r="E167" s="34" t="str">
        <f>+IF(K167&gt;0,'（运营）采购订单'!E167,"")</f>
        <v/>
      </c>
      <c r="F167" s="34">
        <f>+IF(K167&gt;0,'（运营）采购订单'!J167,0)</f>
        <v>0</v>
      </c>
      <c r="G167" s="34" t="str">
        <f>+IF(K167&gt;0,'（运营）采购订单'!F167,"")</f>
        <v/>
      </c>
      <c r="H167" s="35" t="str">
        <f>+IF(K167&gt;0,'（运营）采购订单'!G167,"")</f>
        <v/>
      </c>
      <c r="I167" s="34" t="str">
        <f>+IF(K167&gt;0,'（运营）采购订单'!H167,"")</f>
        <v/>
      </c>
      <c r="J167" s="34" t="str">
        <f>+IF(K167&gt;0,'（运营）采购订单'!I167,"")</f>
        <v/>
      </c>
      <c r="K167" s="34">
        <f>+IF(AND('（工厂填写）送货清单汇总'!$K$193&gt;0,'（工厂填写）送货清单汇总'!$L$193&gt;0,'（工厂填写）送货清单汇总'!$M$193&gt;0),'（工厂填写）送货清单汇总'!M167,IF(AND('（工厂填写）送货清单汇总'!$K$193&gt;0,'（工厂填写）送货清单汇总'!$L$193&gt;0,'（工厂填写）送货清单汇总'!$M$193=0),'（工厂填写）送货清单汇总'!L167,'（工厂填写）送货清单汇总'!K167))</f>
        <v>0</v>
      </c>
      <c r="L167" s="34">
        <f t="shared" si="11"/>
        <v>0</v>
      </c>
      <c r="M167" s="27"/>
      <c r="N167" s="27"/>
      <c r="O167" s="34" t="str">
        <f>+IF(K167&gt;0,LOOKUP(1,0/FIND(I167,运营生产订单!$A$9:$A$35),运营生产订单!$L$9:$L$35),"")</f>
        <v/>
      </c>
    </row>
    <row r="168" spans="1:15" ht="22.5" customHeight="1">
      <c r="A168" s="36" t="str">
        <f t="shared" si="10"/>
        <v/>
      </c>
      <c r="B168" s="33" t="str">
        <f>+IF(K168&gt;0,'（运营）采购订单'!B168,"")</f>
        <v/>
      </c>
      <c r="C168" s="34" t="str">
        <f>+IF(K168&gt;0,'（运营）采购订单'!C168,"")</f>
        <v/>
      </c>
      <c r="D168" s="34" t="str">
        <f>+IF(K168&gt;0,'（运营）采购订单'!D168,"")</f>
        <v/>
      </c>
      <c r="E168" s="34" t="str">
        <f>+IF(K168&gt;0,'（运营）采购订单'!E168,"")</f>
        <v/>
      </c>
      <c r="F168" s="34">
        <f>+IF(K168&gt;0,'（运营）采购订单'!J168,0)</f>
        <v>0</v>
      </c>
      <c r="G168" s="34" t="str">
        <f>+IF(K168&gt;0,'（运营）采购订单'!F168,"")</f>
        <v/>
      </c>
      <c r="H168" s="35" t="str">
        <f>+IF(K168&gt;0,'（运营）采购订单'!G168,"")</f>
        <v/>
      </c>
      <c r="I168" s="34" t="str">
        <f>+IF(K168&gt;0,'（运营）采购订单'!H168,"")</f>
        <v/>
      </c>
      <c r="J168" s="34" t="str">
        <f>+IF(K168&gt;0,'（运营）采购订单'!I168,"")</f>
        <v/>
      </c>
      <c r="K168" s="34">
        <f>+IF(AND('（工厂填写）送货清单汇总'!$K$193&gt;0,'（工厂填写）送货清单汇总'!$L$193&gt;0,'（工厂填写）送货清单汇总'!$M$193&gt;0),'（工厂填写）送货清单汇总'!M168,IF(AND('（工厂填写）送货清单汇总'!$K$193&gt;0,'（工厂填写）送货清单汇总'!$L$193&gt;0,'（工厂填写）送货清单汇总'!$M$193=0),'（工厂填写）送货清单汇总'!L168,'（工厂填写）送货清单汇总'!K168))</f>
        <v>0</v>
      </c>
      <c r="L168" s="34">
        <f t="shared" si="11"/>
        <v>0</v>
      </c>
      <c r="M168" s="27"/>
      <c r="N168" s="27"/>
      <c r="O168" s="34" t="str">
        <f>+IF(K168&gt;0,LOOKUP(1,0/FIND(I168,运营生产订单!$A$9:$A$35),运营生产订单!$L$9:$L$35),"")</f>
        <v/>
      </c>
    </row>
    <row r="169" spans="1:15" ht="22.5" customHeight="1">
      <c r="A169" s="36" t="str">
        <f t="shared" si="10"/>
        <v/>
      </c>
      <c r="B169" s="33" t="str">
        <f>+IF(K169&gt;0,'（运营）采购订单'!B169,"")</f>
        <v/>
      </c>
      <c r="C169" s="34" t="str">
        <f>+IF(K169&gt;0,'（运营）采购订单'!C169,"")</f>
        <v/>
      </c>
      <c r="D169" s="34" t="str">
        <f>+IF(K169&gt;0,'（运营）采购订单'!D169,"")</f>
        <v/>
      </c>
      <c r="E169" s="34" t="str">
        <f>+IF(K169&gt;0,'（运营）采购订单'!E169,"")</f>
        <v/>
      </c>
      <c r="F169" s="34">
        <f>+IF(K169&gt;0,'（运营）采购订单'!J169,0)</f>
        <v>0</v>
      </c>
      <c r="G169" s="34" t="str">
        <f>+IF(K169&gt;0,'（运营）采购订单'!F169,"")</f>
        <v/>
      </c>
      <c r="H169" s="35" t="str">
        <f>+IF(K169&gt;0,'（运营）采购订单'!G169,"")</f>
        <v/>
      </c>
      <c r="I169" s="34" t="str">
        <f>+IF(K169&gt;0,'（运营）采购订单'!H169,"")</f>
        <v/>
      </c>
      <c r="J169" s="34" t="str">
        <f>+IF(K169&gt;0,'（运营）采购订单'!I169,"")</f>
        <v/>
      </c>
      <c r="K169" s="34">
        <f>+IF(AND('（工厂填写）送货清单汇总'!$K$193&gt;0,'（工厂填写）送货清单汇总'!$L$193&gt;0,'（工厂填写）送货清单汇总'!$M$193&gt;0),'（工厂填写）送货清单汇总'!M169,IF(AND('（工厂填写）送货清单汇总'!$K$193&gt;0,'（工厂填写）送货清单汇总'!$L$193&gt;0,'（工厂填写）送货清单汇总'!$M$193=0),'（工厂填写）送货清单汇总'!L169,'（工厂填写）送货清单汇总'!K169))</f>
        <v>0</v>
      </c>
      <c r="L169" s="34">
        <f t="shared" si="11"/>
        <v>0</v>
      </c>
      <c r="M169" s="27"/>
      <c r="N169" s="27"/>
      <c r="O169" s="34" t="str">
        <f>+IF(K169&gt;0,LOOKUP(1,0/FIND(I169,运营生产订单!$A$9:$A$35),运营生产订单!$L$9:$L$35),"")</f>
        <v/>
      </c>
    </row>
    <row r="170" spans="1:15" ht="22.5" customHeight="1">
      <c r="A170" s="36" t="str">
        <f t="shared" si="10"/>
        <v/>
      </c>
      <c r="B170" s="33" t="str">
        <f>+IF(K170&gt;0,'（运营）采购订单'!B170,"")</f>
        <v/>
      </c>
      <c r="C170" s="34" t="str">
        <f>+IF(K170&gt;0,'（运营）采购订单'!C170,"")</f>
        <v/>
      </c>
      <c r="D170" s="34" t="str">
        <f>+IF(K170&gt;0,'（运营）采购订单'!D170,"")</f>
        <v/>
      </c>
      <c r="E170" s="34" t="str">
        <f>+IF(K170&gt;0,'（运营）采购订单'!E170,"")</f>
        <v/>
      </c>
      <c r="F170" s="34">
        <f>+IF(K170&gt;0,'（运营）采购订单'!J170,0)</f>
        <v>0</v>
      </c>
      <c r="G170" s="34" t="str">
        <f>+IF(K170&gt;0,'（运营）采购订单'!F170,"")</f>
        <v/>
      </c>
      <c r="H170" s="35" t="str">
        <f>+IF(K170&gt;0,'（运营）采购订单'!G170,"")</f>
        <v/>
      </c>
      <c r="I170" s="34" t="str">
        <f>+IF(K170&gt;0,'（运营）采购订单'!H170,"")</f>
        <v/>
      </c>
      <c r="J170" s="34" t="str">
        <f>+IF(K170&gt;0,'（运营）采购订单'!I170,"")</f>
        <v/>
      </c>
      <c r="K170" s="34">
        <f>+IF(AND('（工厂填写）送货清单汇总'!$K$193&gt;0,'（工厂填写）送货清单汇总'!$L$193&gt;0,'（工厂填写）送货清单汇总'!$M$193&gt;0),'（工厂填写）送货清单汇总'!M170,IF(AND('（工厂填写）送货清单汇总'!$K$193&gt;0,'（工厂填写）送货清单汇总'!$L$193&gt;0,'（工厂填写）送货清单汇总'!$M$193=0),'（工厂填写）送货清单汇总'!L170,'（工厂填写）送货清单汇总'!K170))</f>
        <v>0</v>
      </c>
      <c r="L170" s="34">
        <f t="shared" si="11"/>
        <v>0</v>
      </c>
      <c r="M170" s="27"/>
      <c r="N170" s="27"/>
      <c r="O170" s="34" t="str">
        <f>+IF(K170&gt;0,LOOKUP(1,0/FIND(I170,运营生产订单!$A$9:$A$35),运营生产订单!$L$9:$L$35),"")</f>
        <v/>
      </c>
    </row>
    <row r="171" spans="1:15" ht="22.5" customHeight="1">
      <c r="A171" s="36" t="str">
        <f t="shared" si="10"/>
        <v/>
      </c>
      <c r="B171" s="33" t="str">
        <f>+IF(K171&gt;0,'（运营）采购订单'!B171,"")</f>
        <v/>
      </c>
      <c r="C171" s="34" t="str">
        <f>+IF(K171&gt;0,'（运营）采购订单'!C171,"")</f>
        <v/>
      </c>
      <c r="D171" s="34" t="str">
        <f>+IF(K171&gt;0,'（运营）采购订单'!D171,"")</f>
        <v/>
      </c>
      <c r="E171" s="34" t="str">
        <f>+IF(K171&gt;0,'（运营）采购订单'!E171,"")</f>
        <v/>
      </c>
      <c r="F171" s="34">
        <f>+IF(K171&gt;0,'（运营）采购订单'!J171,0)</f>
        <v>0</v>
      </c>
      <c r="G171" s="34" t="str">
        <f>+IF(K171&gt;0,'（运营）采购订单'!F171,"")</f>
        <v/>
      </c>
      <c r="H171" s="35" t="str">
        <f>+IF(K171&gt;0,'（运营）采购订单'!G171,"")</f>
        <v/>
      </c>
      <c r="I171" s="34" t="str">
        <f>+IF(K171&gt;0,'（运营）采购订单'!H171,"")</f>
        <v/>
      </c>
      <c r="J171" s="34" t="str">
        <f>+IF(K171&gt;0,'（运营）采购订单'!I171,"")</f>
        <v/>
      </c>
      <c r="K171" s="34">
        <f>+IF(AND('（工厂填写）送货清单汇总'!$K$193&gt;0,'（工厂填写）送货清单汇总'!$L$193&gt;0,'（工厂填写）送货清单汇总'!$M$193&gt;0),'（工厂填写）送货清单汇总'!M171,IF(AND('（工厂填写）送货清单汇总'!$K$193&gt;0,'（工厂填写）送货清单汇总'!$L$193&gt;0,'（工厂填写）送货清单汇总'!$M$193=0),'（工厂填写）送货清单汇总'!L171,'（工厂填写）送货清单汇总'!K171))</f>
        <v>0</v>
      </c>
      <c r="L171" s="34">
        <f t="shared" si="11"/>
        <v>0</v>
      </c>
      <c r="M171" s="27"/>
      <c r="N171" s="27"/>
      <c r="O171" s="34" t="str">
        <f>+IF(K171&gt;0,LOOKUP(1,0/FIND(I171,运营生产订单!$A$9:$A$35),运营生产订单!$L$9:$L$35),"")</f>
        <v/>
      </c>
    </row>
    <row r="172" spans="1:15" ht="22.5" customHeight="1">
      <c r="A172" s="36" t="str">
        <f t="shared" si="10"/>
        <v/>
      </c>
      <c r="B172" s="33" t="str">
        <f>+IF(K172&gt;0,'（运营）采购订单'!B172,"")</f>
        <v/>
      </c>
      <c r="C172" s="34" t="str">
        <f>+IF(K172&gt;0,'（运营）采购订单'!C172,"")</f>
        <v/>
      </c>
      <c r="D172" s="34" t="str">
        <f>+IF(K172&gt;0,'（运营）采购订单'!D172,"")</f>
        <v/>
      </c>
      <c r="E172" s="34" t="str">
        <f>+IF(K172&gt;0,'（运营）采购订单'!E172,"")</f>
        <v/>
      </c>
      <c r="F172" s="34">
        <f>+IF(K172&gt;0,'（运营）采购订单'!J172,0)</f>
        <v>0</v>
      </c>
      <c r="G172" s="34" t="str">
        <f>+IF(K172&gt;0,'（运营）采购订单'!F172,"")</f>
        <v/>
      </c>
      <c r="H172" s="35" t="str">
        <f>+IF(K172&gt;0,'（运营）采购订单'!G172,"")</f>
        <v/>
      </c>
      <c r="I172" s="34" t="str">
        <f>+IF(K172&gt;0,'（运营）采购订单'!H172,"")</f>
        <v/>
      </c>
      <c r="J172" s="34" t="str">
        <f>+IF(K172&gt;0,'（运营）采购订单'!I172,"")</f>
        <v/>
      </c>
      <c r="K172" s="34">
        <f>+IF(AND('（工厂填写）送货清单汇总'!$K$193&gt;0,'（工厂填写）送货清单汇总'!$L$193&gt;0,'（工厂填写）送货清单汇总'!$M$193&gt;0),'（工厂填写）送货清单汇总'!M172,IF(AND('（工厂填写）送货清单汇总'!$K$193&gt;0,'（工厂填写）送货清单汇总'!$L$193&gt;0,'（工厂填写）送货清单汇总'!$M$193=0),'（工厂填写）送货清单汇总'!L172,'（工厂填写）送货清单汇总'!K172))</f>
        <v>0</v>
      </c>
      <c r="L172" s="34">
        <f t="shared" si="11"/>
        <v>0</v>
      </c>
      <c r="M172" s="27"/>
      <c r="N172" s="27"/>
      <c r="O172" s="34" t="str">
        <f>+IF(K172&gt;0,LOOKUP(1,0/FIND(I172,运营生产订单!$A$9:$A$35),运营生产订单!$L$9:$L$35),"")</f>
        <v/>
      </c>
    </row>
    <row r="173" spans="1:15" ht="22.5" customHeight="1">
      <c r="A173" s="36" t="str">
        <f t="shared" si="10"/>
        <v/>
      </c>
      <c r="B173" s="33" t="str">
        <f>+IF(K173&gt;0,'（运营）采购订单'!B173,"")</f>
        <v/>
      </c>
      <c r="C173" s="34" t="str">
        <f>+IF(K173&gt;0,'（运营）采购订单'!C173,"")</f>
        <v/>
      </c>
      <c r="D173" s="34" t="str">
        <f>+IF(K173&gt;0,'（运营）采购订单'!D173,"")</f>
        <v/>
      </c>
      <c r="E173" s="34" t="str">
        <f>+IF(K173&gt;0,'（运营）采购订单'!E173,"")</f>
        <v/>
      </c>
      <c r="F173" s="34">
        <f>+IF(K173&gt;0,'（运营）采购订单'!J173,0)</f>
        <v>0</v>
      </c>
      <c r="G173" s="34" t="str">
        <f>+IF(K173&gt;0,'（运营）采购订单'!F173,"")</f>
        <v/>
      </c>
      <c r="H173" s="35" t="str">
        <f>+IF(K173&gt;0,'（运营）采购订单'!G173,"")</f>
        <v/>
      </c>
      <c r="I173" s="34" t="str">
        <f>+IF(K173&gt;0,'（运营）采购订单'!H173,"")</f>
        <v/>
      </c>
      <c r="J173" s="34" t="str">
        <f>+IF(K173&gt;0,'（运营）采购订单'!I173,"")</f>
        <v/>
      </c>
      <c r="K173" s="34">
        <f>+IF(AND('（工厂填写）送货清单汇总'!$K$193&gt;0,'（工厂填写）送货清单汇总'!$L$193&gt;0,'（工厂填写）送货清单汇总'!$M$193&gt;0),'（工厂填写）送货清单汇总'!M173,IF(AND('（工厂填写）送货清单汇总'!$K$193&gt;0,'（工厂填写）送货清单汇总'!$L$193&gt;0,'（工厂填写）送货清单汇总'!$M$193=0),'（工厂填写）送货清单汇总'!L173,'（工厂填写）送货清单汇总'!K173))</f>
        <v>0</v>
      </c>
      <c r="L173" s="34">
        <f t="shared" si="11"/>
        <v>0</v>
      </c>
      <c r="M173" s="27"/>
      <c r="N173" s="27"/>
      <c r="O173" s="34" t="str">
        <f>+IF(K173&gt;0,LOOKUP(1,0/FIND(I173,运营生产订单!$A$9:$A$35),运营生产订单!$L$9:$L$35),"")</f>
        <v/>
      </c>
    </row>
    <row r="174" spans="1:15" ht="22.5" customHeight="1">
      <c r="A174" s="36" t="str">
        <f t="shared" si="10"/>
        <v/>
      </c>
      <c r="B174" s="33" t="str">
        <f>+IF(K174&gt;0,'（运营）采购订单'!B174,"")</f>
        <v/>
      </c>
      <c r="C174" s="34" t="str">
        <f>+IF(K174&gt;0,'（运营）采购订单'!C174,"")</f>
        <v/>
      </c>
      <c r="D174" s="34" t="str">
        <f>+IF(K174&gt;0,'（运营）采购订单'!D174,"")</f>
        <v/>
      </c>
      <c r="E174" s="34" t="str">
        <f>+IF(K174&gt;0,'（运营）采购订单'!E174,"")</f>
        <v/>
      </c>
      <c r="F174" s="34">
        <f>+IF(K174&gt;0,'（运营）采购订单'!J174,0)</f>
        <v>0</v>
      </c>
      <c r="G174" s="34" t="str">
        <f>+IF(K174&gt;0,'（运营）采购订单'!F174,"")</f>
        <v/>
      </c>
      <c r="H174" s="35" t="str">
        <f>+IF(K174&gt;0,'（运营）采购订单'!G174,"")</f>
        <v/>
      </c>
      <c r="I174" s="34" t="str">
        <f>+IF(K174&gt;0,'（运营）采购订单'!H174,"")</f>
        <v/>
      </c>
      <c r="J174" s="34" t="str">
        <f>+IF(K174&gt;0,'（运营）采购订单'!I174,"")</f>
        <v/>
      </c>
      <c r="K174" s="34">
        <f>+IF(AND('（工厂填写）送货清单汇总'!$K$193&gt;0,'（工厂填写）送货清单汇总'!$L$193&gt;0,'（工厂填写）送货清单汇总'!$M$193&gt;0),'（工厂填写）送货清单汇总'!M174,IF(AND('（工厂填写）送货清单汇总'!$K$193&gt;0,'（工厂填写）送货清单汇总'!$L$193&gt;0,'（工厂填写）送货清单汇总'!$M$193=0),'（工厂填写）送货清单汇总'!L174,'（工厂填写）送货清单汇总'!K174))</f>
        <v>0</v>
      </c>
      <c r="L174" s="34">
        <f t="shared" si="11"/>
        <v>0</v>
      </c>
      <c r="M174" s="27"/>
      <c r="N174" s="27"/>
      <c r="O174" s="34" t="str">
        <f>+IF(K174&gt;0,LOOKUP(1,0/FIND(I174,运营生产订单!$A$9:$A$35),运营生产订单!$L$9:$L$35),"")</f>
        <v/>
      </c>
    </row>
    <row r="175" spans="1:15" ht="22.5" customHeight="1">
      <c r="A175" s="36" t="str">
        <f t="shared" si="10"/>
        <v/>
      </c>
      <c r="B175" s="33" t="str">
        <f>+IF(K175&gt;0,'（运营）采购订单'!B175,"")</f>
        <v/>
      </c>
      <c r="C175" s="34" t="str">
        <f>+IF(K175&gt;0,'（运营）采购订单'!C175,"")</f>
        <v/>
      </c>
      <c r="D175" s="34" t="str">
        <f>+IF(K175&gt;0,'（运营）采购订单'!D175,"")</f>
        <v/>
      </c>
      <c r="E175" s="34" t="str">
        <f>+IF(K175&gt;0,'（运营）采购订单'!E175,"")</f>
        <v/>
      </c>
      <c r="F175" s="34">
        <f>+IF(K175&gt;0,'（运营）采购订单'!J175,0)</f>
        <v>0</v>
      </c>
      <c r="G175" s="34" t="str">
        <f>+IF(K175&gt;0,'（运营）采购订单'!F175,"")</f>
        <v/>
      </c>
      <c r="H175" s="35" t="str">
        <f>+IF(K175&gt;0,'（运营）采购订单'!G175,"")</f>
        <v/>
      </c>
      <c r="I175" s="34" t="str">
        <f>+IF(K175&gt;0,'（运营）采购订单'!H175,"")</f>
        <v/>
      </c>
      <c r="J175" s="34" t="str">
        <f>+IF(K175&gt;0,'（运营）采购订单'!I175,"")</f>
        <v/>
      </c>
      <c r="K175" s="34">
        <f>+IF(AND('（工厂填写）送货清单汇总'!$K$193&gt;0,'（工厂填写）送货清单汇总'!$L$193&gt;0,'（工厂填写）送货清单汇总'!$M$193&gt;0),'（工厂填写）送货清单汇总'!M175,IF(AND('（工厂填写）送货清单汇总'!$K$193&gt;0,'（工厂填写）送货清单汇总'!$L$193&gt;0,'（工厂填写）送货清单汇总'!$M$193=0),'（工厂填写）送货清单汇总'!L175,'（工厂填写）送货清单汇总'!K175))</f>
        <v>0</v>
      </c>
      <c r="L175" s="34">
        <f t="shared" si="11"/>
        <v>0</v>
      </c>
      <c r="M175" s="27"/>
      <c r="N175" s="27"/>
      <c r="O175" s="34" t="str">
        <f>+IF(K175&gt;0,LOOKUP(1,0/FIND(I175,运营生产订单!$A$9:$A$35),运营生产订单!$L$9:$L$35),"")</f>
        <v/>
      </c>
    </row>
    <row r="176" spans="1:15" ht="22.5" customHeight="1">
      <c r="A176" s="36" t="str">
        <f t="shared" si="10"/>
        <v/>
      </c>
      <c r="B176" s="33" t="str">
        <f>+IF(K176&gt;0,'（运营）采购订单'!B176,"")</f>
        <v/>
      </c>
      <c r="C176" s="34" t="str">
        <f>+IF(K176&gt;0,'（运营）采购订单'!C176,"")</f>
        <v/>
      </c>
      <c r="D176" s="34" t="str">
        <f>+IF(K176&gt;0,'（运营）采购订单'!D176,"")</f>
        <v/>
      </c>
      <c r="E176" s="34" t="str">
        <f>+IF(K176&gt;0,'（运营）采购订单'!E176,"")</f>
        <v/>
      </c>
      <c r="F176" s="34">
        <f>+IF(K176&gt;0,'（运营）采购订单'!J176,0)</f>
        <v>0</v>
      </c>
      <c r="G176" s="34" t="str">
        <f>+IF(K176&gt;0,'（运营）采购订单'!F176,"")</f>
        <v/>
      </c>
      <c r="H176" s="35" t="str">
        <f>+IF(K176&gt;0,'（运营）采购订单'!G176,"")</f>
        <v/>
      </c>
      <c r="I176" s="34" t="str">
        <f>+IF(K176&gt;0,'（运营）采购订单'!H176,"")</f>
        <v/>
      </c>
      <c r="J176" s="34" t="str">
        <f>+IF(K176&gt;0,'（运营）采购订单'!I176,"")</f>
        <v/>
      </c>
      <c r="K176" s="34">
        <f>+IF(AND('（工厂填写）送货清单汇总'!$K$193&gt;0,'（工厂填写）送货清单汇总'!$L$193&gt;0,'（工厂填写）送货清单汇总'!$M$193&gt;0),'（工厂填写）送货清单汇总'!M176,IF(AND('（工厂填写）送货清单汇总'!$K$193&gt;0,'（工厂填写）送货清单汇总'!$L$193&gt;0,'（工厂填写）送货清单汇总'!$M$193=0),'（工厂填写）送货清单汇总'!L176,'（工厂填写）送货清单汇总'!K176))</f>
        <v>0</v>
      </c>
      <c r="L176" s="34">
        <f t="shared" si="11"/>
        <v>0</v>
      </c>
      <c r="M176" s="27"/>
      <c r="N176" s="27"/>
      <c r="O176" s="34" t="str">
        <f>+IF(K176&gt;0,LOOKUP(1,0/FIND(I176,运营生产订单!$A$9:$A$35),运营生产订单!$L$9:$L$35),"")</f>
        <v/>
      </c>
    </row>
    <row r="177" spans="1:15" ht="22.5" customHeight="1">
      <c r="A177" s="36" t="str">
        <f t="shared" si="10"/>
        <v/>
      </c>
      <c r="B177" s="33" t="str">
        <f>+IF(K177&gt;0,'（运营）采购订单'!B177,"")</f>
        <v/>
      </c>
      <c r="C177" s="34" t="str">
        <f>+IF(K177&gt;0,'（运营）采购订单'!C177,"")</f>
        <v/>
      </c>
      <c r="D177" s="34" t="str">
        <f>+IF(K177&gt;0,'（运营）采购订单'!D177,"")</f>
        <v/>
      </c>
      <c r="E177" s="34" t="str">
        <f>+IF(K177&gt;0,'（运营）采购订单'!E177,"")</f>
        <v/>
      </c>
      <c r="F177" s="34">
        <f>+IF(K177&gt;0,'（运营）采购订单'!J177,0)</f>
        <v>0</v>
      </c>
      <c r="G177" s="34" t="str">
        <f>+IF(K177&gt;0,'（运营）采购订单'!F177,"")</f>
        <v/>
      </c>
      <c r="H177" s="35" t="str">
        <f>+IF(K177&gt;0,'（运营）采购订单'!G177,"")</f>
        <v/>
      </c>
      <c r="I177" s="34" t="str">
        <f>+IF(K177&gt;0,'（运营）采购订单'!H177,"")</f>
        <v/>
      </c>
      <c r="J177" s="34" t="str">
        <f>+IF(K177&gt;0,'（运营）采购订单'!I177,"")</f>
        <v/>
      </c>
      <c r="K177" s="34">
        <f>+IF(AND('（工厂填写）送货清单汇总'!$K$193&gt;0,'（工厂填写）送货清单汇总'!$L$193&gt;0,'（工厂填写）送货清单汇总'!$M$193&gt;0),'（工厂填写）送货清单汇总'!M177,IF(AND('（工厂填写）送货清单汇总'!$K$193&gt;0,'（工厂填写）送货清单汇总'!$L$193&gt;0,'（工厂填写）送货清单汇总'!$M$193=0),'（工厂填写）送货清单汇总'!L177,'（工厂填写）送货清单汇总'!K177))</f>
        <v>0</v>
      </c>
      <c r="L177" s="34">
        <f t="shared" si="11"/>
        <v>0</v>
      </c>
      <c r="M177" s="27"/>
      <c r="N177" s="27"/>
      <c r="O177" s="34" t="str">
        <f>+IF(K177&gt;0,LOOKUP(1,0/FIND(I177,运营生产订单!$A$9:$A$35),运营生产订单!$L$9:$L$35),"")</f>
        <v/>
      </c>
    </row>
    <row r="178" spans="1:15" ht="22.5" customHeight="1">
      <c r="A178" s="36" t="str">
        <f t="shared" si="10"/>
        <v/>
      </c>
      <c r="B178" s="33" t="str">
        <f>+IF(K178&gt;0,'（运营）采购订单'!B178,"")</f>
        <v/>
      </c>
      <c r="C178" s="34" t="str">
        <f>+IF(K178&gt;0,'（运营）采购订单'!C178,"")</f>
        <v/>
      </c>
      <c r="D178" s="34" t="str">
        <f>+IF(K178&gt;0,'（运营）采购订单'!D178,"")</f>
        <v/>
      </c>
      <c r="E178" s="34" t="str">
        <f>+IF(K178&gt;0,'（运营）采购订单'!E178,"")</f>
        <v/>
      </c>
      <c r="F178" s="34">
        <f>+IF(K178&gt;0,'（运营）采购订单'!J178,0)</f>
        <v>0</v>
      </c>
      <c r="G178" s="34" t="str">
        <f>+IF(K178&gt;0,'（运营）采购订单'!F178,"")</f>
        <v/>
      </c>
      <c r="H178" s="35" t="str">
        <f>+IF(K178&gt;0,'（运营）采购订单'!G178,"")</f>
        <v/>
      </c>
      <c r="I178" s="34" t="str">
        <f>+IF(K178&gt;0,'（运营）采购订单'!H178,"")</f>
        <v/>
      </c>
      <c r="J178" s="34" t="str">
        <f>+IF(K178&gt;0,'（运营）采购订单'!I178,"")</f>
        <v/>
      </c>
      <c r="K178" s="34">
        <f>+IF(AND('（工厂填写）送货清单汇总'!$K$193&gt;0,'（工厂填写）送货清单汇总'!$L$193&gt;0,'（工厂填写）送货清单汇总'!$M$193&gt;0),'（工厂填写）送货清单汇总'!M178,IF(AND('（工厂填写）送货清单汇总'!$K$193&gt;0,'（工厂填写）送货清单汇总'!$L$193&gt;0,'（工厂填写）送货清单汇总'!$M$193=0),'（工厂填写）送货清单汇总'!L178,'（工厂填写）送货清单汇总'!K178))</f>
        <v>0</v>
      </c>
      <c r="L178" s="34">
        <f t="shared" si="11"/>
        <v>0</v>
      </c>
      <c r="M178" s="27"/>
      <c r="N178" s="27"/>
      <c r="O178" s="34" t="str">
        <f>+IF(K178&gt;0,LOOKUP(1,0/FIND(I178,运营生产订单!$A$9:$A$35),运营生产订单!$L$9:$L$35),"")</f>
        <v/>
      </c>
    </row>
    <row r="179" spans="1:15" ht="22.5" customHeight="1">
      <c r="A179" s="36" t="str">
        <f t="shared" si="10"/>
        <v/>
      </c>
      <c r="B179" s="33" t="str">
        <f>+IF(K179&gt;0,'（运营）采购订单'!B179,"")</f>
        <v/>
      </c>
      <c r="C179" s="34" t="str">
        <f>+IF(K179&gt;0,'（运营）采购订单'!C179,"")</f>
        <v/>
      </c>
      <c r="D179" s="34" t="str">
        <f>+IF(K179&gt;0,'（运营）采购订单'!D179,"")</f>
        <v/>
      </c>
      <c r="E179" s="34" t="str">
        <f>+IF(K179&gt;0,'（运营）采购订单'!E179,"")</f>
        <v/>
      </c>
      <c r="F179" s="34">
        <f>+IF(K179&gt;0,'（运营）采购订单'!J179,0)</f>
        <v>0</v>
      </c>
      <c r="G179" s="34" t="str">
        <f>+IF(K179&gt;0,'（运营）采购订单'!F179,"")</f>
        <v/>
      </c>
      <c r="H179" s="35" t="str">
        <f>+IF(K179&gt;0,'（运营）采购订单'!G179,"")</f>
        <v/>
      </c>
      <c r="I179" s="34" t="str">
        <f>+IF(K179&gt;0,'（运营）采购订单'!H179,"")</f>
        <v/>
      </c>
      <c r="J179" s="34" t="str">
        <f>+IF(K179&gt;0,'（运营）采购订单'!I179,"")</f>
        <v/>
      </c>
      <c r="K179" s="34">
        <f>+IF(AND('（工厂填写）送货清单汇总'!$K$193&gt;0,'（工厂填写）送货清单汇总'!$L$193&gt;0,'（工厂填写）送货清单汇总'!$M$193&gt;0),'（工厂填写）送货清单汇总'!M179,IF(AND('（工厂填写）送货清单汇总'!$K$193&gt;0,'（工厂填写）送货清单汇总'!$L$193&gt;0,'（工厂填写）送货清单汇总'!$M$193=0),'（工厂填写）送货清单汇总'!L179,'（工厂填写）送货清单汇总'!K179))</f>
        <v>0</v>
      </c>
      <c r="L179" s="34">
        <f t="shared" si="11"/>
        <v>0</v>
      </c>
      <c r="M179" s="27"/>
      <c r="N179" s="27"/>
      <c r="O179" s="34" t="str">
        <f>+IF(K179&gt;0,LOOKUP(1,0/FIND(I179,运营生产订单!$A$9:$A$35),运营生产订单!$L$9:$L$35),"")</f>
        <v/>
      </c>
    </row>
    <row r="180" spans="1:15" ht="22.5" customHeight="1">
      <c r="A180" s="36" t="str">
        <f t="shared" si="10"/>
        <v/>
      </c>
      <c r="B180" s="33" t="str">
        <f>+IF(K180&gt;0,'（运营）采购订单'!B180,"")</f>
        <v/>
      </c>
      <c r="C180" s="34" t="str">
        <f>+IF(K180&gt;0,'（运营）采购订单'!C180,"")</f>
        <v/>
      </c>
      <c r="D180" s="34" t="str">
        <f>+IF(K180&gt;0,'（运营）采购订单'!D180,"")</f>
        <v/>
      </c>
      <c r="E180" s="34" t="str">
        <f>+IF(K180&gt;0,'（运营）采购订单'!E180,"")</f>
        <v/>
      </c>
      <c r="F180" s="34">
        <f>+IF(K180&gt;0,'（运营）采购订单'!J180,0)</f>
        <v>0</v>
      </c>
      <c r="G180" s="34" t="str">
        <f>+IF(K180&gt;0,'（运营）采购订单'!F180,"")</f>
        <v/>
      </c>
      <c r="H180" s="35" t="str">
        <f>+IF(K180&gt;0,'（运营）采购订单'!G180,"")</f>
        <v/>
      </c>
      <c r="I180" s="34" t="str">
        <f>+IF(K180&gt;0,'（运营）采购订单'!H180,"")</f>
        <v/>
      </c>
      <c r="J180" s="34" t="str">
        <f>+IF(K180&gt;0,'（运营）采购订单'!I180,"")</f>
        <v/>
      </c>
      <c r="K180" s="34">
        <f>+IF(AND('（工厂填写）送货清单汇总'!$K$193&gt;0,'（工厂填写）送货清单汇总'!$L$193&gt;0,'（工厂填写）送货清单汇总'!$M$193&gt;0),'（工厂填写）送货清单汇总'!M180,IF(AND('（工厂填写）送货清单汇总'!$K$193&gt;0,'（工厂填写）送货清单汇总'!$L$193&gt;0,'（工厂填写）送货清单汇总'!$M$193=0),'（工厂填写）送货清单汇总'!L180,'（工厂填写）送货清单汇总'!K180))</f>
        <v>0</v>
      </c>
      <c r="L180" s="34">
        <f t="shared" si="11"/>
        <v>0</v>
      </c>
      <c r="M180" s="27"/>
      <c r="N180" s="27"/>
      <c r="O180" s="34" t="str">
        <f>+IF(K180&gt;0,LOOKUP(1,0/FIND(I180,运营生产订单!$A$9:$A$35),运营生产订单!$L$9:$L$35),"")</f>
        <v/>
      </c>
    </row>
    <row r="181" spans="1:15" ht="22.5" customHeight="1">
      <c r="A181" s="36" t="str">
        <f t="shared" si="10"/>
        <v/>
      </c>
      <c r="B181" s="33" t="str">
        <f>+IF(K181&gt;0,'（运营）采购订单'!B181,"")</f>
        <v/>
      </c>
      <c r="C181" s="34" t="str">
        <f>+IF(K181&gt;0,'（运营）采购订单'!C181,"")</f>
        <v/>
      </c>
      <c r="D181" s="34" t="str">
        <f>+IF(K181&gt;0,'（运营）采购订单'!D181,"")</f>
        <v/>
      </c>
      <c r="E181" s="34" t="str">
        <f>+IF(K181&gt;0,'（运营）采购订单'!E181,"")</f>
        <v/>
      </c>
      <c r="F181" s="34">
        <f>+IF(K181&gt;0,'（运营）采购订单'!J181,0)</f>
        <v>0</v>
      </c>
      <c r="G181" s="34" t="str">
        <f>+IF(K181&gt;0,'（运营）采购订单'!F181,"")</f>
        <v/>
      </c>
      <c r="H181" s="35" t="str">
        <f>+IF(K181&gt;0,'（运营）采购订单'!G181,"")</f>
        <v/>
      </c>
      <c r="I181" s="34" t="str">
        <f>+IF(K181&gt;0,'（运营）采购订单'!H181,"")</f>
        <v/>
      </c>
      <c r="J181" s="34" t="str">
        <f>+IF(K181&gt;0,'（运营）采购订单'!I181,"")</f>
        <v/>
      </c>
      <c r="K181" s="34">
        <f>+IF(AND('（工厂填写）送货清单汇总'!$K$193&gt;0,'（工厂填写）送货清单汇总'!$L$193&gt;0,'（工厂填写）送货清单汇总'!$M$193&gt;0),'（工厂填写）送货清单汇总'!M181,IF(AND('（工厂填写）送货清单汇总'!$K$193&gt;0,'（工厂填写）送货清单汇总'!$L$193&gt;0,'（工厂填写）送货清单汇总'!$M$193=0),'（工厂填写）送货清单汇总'!L181,'（工厂填写）送货清单汇总'!K181))</f>
        <v>0</v>
      </c>
      <c r="L181" s="34">
        <f t="shared" si="11"/>
        <v>0</v>
      </c>
      <c r="M181" s="27"/>
      <c r="N181" s="27"/>
      <c r="O181" s="34" t="str">
        <f>+IF(K181&gt;0,LOOKUP(1,0/FIND(I181,运营生产订单!$A$9:$A$35),运营生产订单!$L$9:$L$35),"")</f>
        <v/>
      </c>
    </row>
    <row r="182" spans="1:15" ht="22.5" customHeight="1">
      <c r="A182" s="36" t="str">
        <f t="shared" si="10"/>
        <v/>
      </c>
      <c r="B182" s="33" t="str">
        <f>+IF(K182&gt;0,'（运营）采购订单'!B182,"")</f>
        <v/>
      </c>
      <c r="C182" s="34" t="str">
        <f>+IF(K182&gt;0,'（运营）采购订单'!C182,"")</f>
        <v/>
      </c>
      <c r="D182" s="34" t="str">
        <f>+IF(K182&gt;0,'（运营）采购订单'!D182,"")</f>
        <v/>
      </c>
      <c r="E182" s="34" t="str">
        <f>+IF(K182&gt;0,'（运营）采购订单'!E182,"")</f>
        <v/>
      </c>
      <c r="F182" s="34">
        <f>+IF(K182&gt;0,'（运营）采购订单'!J182,0)</f>
        <v>0</v>
      </c>
      <c r="G182" s="34" t="str">
        <f>+IF(K182&gt;0,'（运营）采购订单'!F182,"")</f>
        <v/>
      </c>
      <c r="H182" s="35" t="str">
        <f>+IF(K182&gt;0,'（运营）采购订单'!G182,"")</f>
        <v/>
      </c>
      <c r="I182" s="34" t="str">
        <f>+IF(K182&gt;0,'（运营）采购订单'!H182,"")</f>
        <v/>
      </c>
      <c r="J182" s="34" t="str">
        <f>+IF(K182&gt;0,'（运营）采购订单'!I182,"")</f>
        <v/>
      </c>
      <c r="K182" s="34">
        <f>+IF(AND('（工厂填写）送货清单汇总'!$K$193&gt;0,'（工厂填写）送货清单汇总'!$L$193&gt;0,'（工厂填写）送货清单汇总'!$M$193&gt;0),'（工厂填写）送货清单汇总'!M182,IF(AND('（工厂填写）送货清单汇总'!$K$193&gt;0,'（工厂填写）送货清单汇总'!$L$193&gt;0,'（工厂填写）送货清单汇总'!$M$193=0),'（工厂填写）送货清单汇总'!L182,'（工厂填写）送货清单汇总'!K182))</f>
        <v>0</v>
      </c>
      <c r="L182" s="34">
        <f t="shared" si="11"/>
        <v>0</v>
      </c>
      <c r="M182" s="27"/>
      <c r="N182" s="27"/>
      <c r="O182" s="34" t="str">
        <f>+IF(K182&gt;0,LOOKUP(1,0/FIND(I182,运营生产订单!$A$9:$A$35),运营生产订单!$L$9:$L$35),"")</f>
        <v/>
      </c>
    </row>
    <row r="183" spans="1:15" ht="22.5" customHeight="1">
      <c r="A183" s="36" t="str">
        <f t="shared" si="10"/>
        <v/>
      </c>
      <c r="B183" s="33" t="str">
        <f>+IF(K183&gt;0,'（运营）采购订单'!B183,"")</f>
        <v/>
      </c>
      <c r="C183" s="34" t="str">
        <f>+IF(K183&gt;0,'（运营）采购订单'!C183,"")</f>
        <v/>
      </c>
      <c r="D183" s="34" t="str">
        <f>+IF(K183&gt;0,'（运营）采购订单'!D183,"")</f>
        <v/>
      </c>
      <c r="E183" s="34" t="str">
        <f>+IF(K183&gt;0,'（运营）采购订单'!E183,"")</f>
        <v/>
      </c>
      <c r="F183" s="34">
        <f>+IF(K183&gt;0,'（运营）采购订单'!J183,0)</f>
        <v>0</v>
      </c>
      <c r="G183" s="34" t="str">
        <f>+IF(K183&gt;0,'（运营）采购订单'!F183,"")</f>
        <v/>
      </c>
      <c r="H183" s="35" t="str">
        <f>+IF(K183&gt;0,'（运营）采购订单'!G183,"")</f>
        <v/>
      </c>
      <c r="I183" s="34" t="str">
        <f>+IF(K183&gt;0,'（运营）采购订单'!H183,"")</f>
        <v/>
      </c>
      <c r="J183" s="34" t="str">
        <f>+IF(K183&gt;0,'（运营）采购订单'!I183,"")</f>
        <v/>
      </c>
      <c r="K183" s="34">
        <f>+IF(AND('（工厂填写）送货清单汇总'!$K$193&gt;0,'（工厂填写）送货清单汇总'!$L$193&gt;0,'（工厂填写）送货清单汇总'!$M$193&gt;0),'（工厂填写）送货清单汇总'!M183,IF(AND('（工厂填写）送货清单汇总'!$K$193&gt;0,'（工厂填写）送货清单汇总'!$L$193&gt;0,'（工厂填写）送货清单汇总'!$M$193=0),'（工厂填写）送货清单汇总'!L183,'（工厂填写）送货清单汇总'!K183))</f>
        <v>0</v>
      </c>
      <c r="L183" s="34">
        <f t="shared" si="11"/>
        <v>0</v>
      </c>
      <c r="M183" s="27"/>
      <c r="N183" s="27"/>
      <c r="O183" s="34" t="str">
        <f>+IF(K183&gt;0,LOOKUP(1,0/FIND(I183,运营生产订单!$A$9:$A$35),运营生产订单!$L$9:$L$35),"")</f>
        <v/>
      </c>
    </row>
    <row r="184" spans="1:15" ht="22.5" customHeight="1">
      <c r="A184" s="36" t="str">
        <f t="shared" si="10"/>
        <v/>
      </c>
      <c r="B184" s="33" t="str">
        <f>+IF(K184&gt;0,'（运营）采购订单'!B184,"")</f>
        <v/>
      </c>
      <c r="C184" s="34" t="str">
        <f>+IF(K184&gt;0,'（运营）采购订单'!C184,"")</f>
        <v/>
      </c>
      <c r="D184" s="34" t="str">
        <f>+IF(K184&gt;0,'（运营）采购订单'!D184,"")</f>
        <v/>
      </c>
      <c r="E184" s="34" t="str">
        <f>+IF(K184&gt;0,'（运营）采购订单'!E184,"")</f>
        <v/>
      </c>
      <c r="F184" s="34">
        <f>+IF(K184&gt;0,'（运营）采购订单'!J184,0)</f>
        <v>0</v>
      </c>
      <c r="G184" s="34" t="str">
        <f>+IF(K184&gt;0,'（运营）采购订单'!F184,"")</f>
        <v/>
      </c>
      <c r="H184" s="35" t="str">
        <f>+IF(K184&gt;0,'（运营）采购订单'!G184,"")</f>
        <v/>
      </c>
      <c r="I184" s="34" t="str">
        <f>+IF(K184&gt;0,'（运营）采购订单'!H184,"")</f>
        <v/>
      </c>
      <c r="J184" s="34" t="str">
        <f>+IF(K184&gt;0,'（运营）采购订单'!I184,"")</f>
        <v/>
      </c>
      <c r="K184" s="34">
        <f>+IF(AND('（工厂填写）送货清单汇总'!$K$193&gt;0,'（工厂填写）送货清单汇总'!$L$193&gt;0,'（工厂填写）送货清单汇总'!$M$193&gt;0),'（工厂填写）送货清单汇总'!M184,IF(AND('（工厂填写）送货清单汇总'!$K$193&gt;0,'（工厂填写）送货清单汇总'!$L$193&gt;0,'（工厂填写）送货清单汇总'!$M$193=0),'（工厂填写）送货清单汇总'!L184,'（工厂填写）送货清单汇总'!K184))</f>
        <v>0</v>
      </c>
      <c r="L184" s="34">
        <f t="shared" si="11"/>
        <v>0</v>
      </c>
      <c r="M184" s="27"/>
      <c r="N184" s="27"/>
      <c r="O184" s="34" t="str">
        <f>+IF(K184&gt;0,LOOKUP(1,0/FIND(I184,运营生产订单!$A$9:$A$35),运营生产订单!$L$9:$L$35),"")</f>
        <v/>
      </c>
    </row>
    <row r="185" spans="1:15" ht="22.5" customHeight="1">
      <c r="A185" s="36" t="str">
        <f t="shared" si="10"/>
        <v/>
      </c>
      <c r="B185" s="33" t="str">
        <f>+IF(K185&gt;0,'（运营）采购订单'!B185,"")</f>
        <v/>
      </c>
      <c r="C185" s="34" t="str">
        <f>+IF(K185&gt;0,'（运营）采购订单'!C185,"")</f>
        <v/>
      </c>
      <c r="D185" s="34" t="str">
        <f>+IF(K185&gt;0,'（运营）采购订单'!D185,"")</f>
        <v/>
      </c>
      <c r="E185" s="34" t="str">
        <f>+IF(K185&gt;0,'（运营）采购订单'!E185,"")</f>
        <v/>
      </c>
      <c r="F185" s="34">
        <f>+IF(K185&gt;0,'（运营）采购订单'!J185,0)</f>
        <v>0</v>
      </c>
      <c r="G185" s="34" t="str">
        <f>+IF(K185&gt;0,'（运营）采购订单'!F185,"")</f>
        <v/>
      </c>
      <c r="H185" s="35" t="str">
        <f>+IF(K185&gt;0,'（运营）采购订单'!G185,"")</f>
        <v/>
      </c>
      <c r="I185" s="34" t="str">
        <f>+IF(K185&gt;0,'（运营）采购订单'!H185,"")</f>
        <v/>
      </c>
      <c r="J185" s="34" t="str">
        <f>+IF(K185&gt;0,'（运营）采购订单'!I185,"")</f>
        <v/>
      </c>
      <c r="K185" s="34">
        <f>+IF(AND('（工厂填写）送货清单汇总'!$K$193&gt;0,'（工厂填写）送货清单汇总'!$L$193&gt;0,'（工厂填写）送货清单汇总'!$M$193&gt;0),'（工厂填写）送货清单汇总'!M185,IF(AND('（工厂填写）送货清单汇总'!$K$193&gt;0,'（工厂填写）送货清单汇总'!$L$193&gt;0,'（工厂填写）送货清单汇总'!$M$193=0),'（工厂填写）送货清单汇总'!L185,'（工厂填写）送货清单汇总'!K185))</f>
        <v>0</v>
      </c>
      <c r="L185" s="34">
        <f t="shared" si="11"/>
        <v>0</v>
      </c>
      <c r="M185" s="27"/>
      <c r="N185" s="27"/>
      <c r="O185" s="34" t="str">
        <f>+IF(K185&gt;0,LOOKUP(1,0/FIND(I185,运营生产订单!$A$9:$A$35),运营生产订单!$L$9:$L$35),"")</f>
        <v/>
      </c>
    </row>
    <row r="186" spans="1:15" ht="22.5" customHeight="1">
      <c r="A186" s="36" t="str">
        <f t="shared" si="10"/>
        <v/>
      </c>
      <c r="B186" s="33" t="str">
        <f>+IF(K186&gt;0,'（运营）采购订单'!B186,"")</f>
        <v/>
      </c>
      <c r="C186" s="34" t="str">
        <f>+IF(K186&gt;0,'（运营）采购订单'!C186,"")</f>
        <v/>
      </c>
      <c r="D186" s="34" t="str">
        <f>+IF(K186&gt;0,'（运营）采购订单'!D186,"")</f>
        <v/>
      </c>
      <c r="E186" s="34" t="str">
        <f>+IF(K186&gt;0,'（运营）采购订单'!E186,"")</f>
        <v/>
      </c>
      <c r="F186" s="34">
        <f>+IF(K186&gt;0,'（运营）采购订单'!J186,0)</f>
        <v>0</v>
      </c>
      <c r="G186" s="34" t="str">
        <f>+IF(K186&gt;0,'（运营）采购订单'!F186,"")</f>
        <v/>
      </c>
      <c r="H186" s="35" t="str">
        <f>+IF(K186&gt;0,'（运营）采购订单'!G186,"")</f>
        <v/>
      </c>
      <c r="I186" s="34" t="str">
        <f>+IF(K186&gt;0,'（运营）采购订单'!H186,"")</f>
        <v/>
      </c>
      <c r="J186" s="34" t="str">
        <f>+IF(K186&gt;0,'（运营）采购订单'!I186,"")</f>
        <v/>
      </c>
      <c r="K186" s="34">
        <f>+IF(AND('（工厂填写）送货清单汇总'!$K$193&gt;0,'（工厂填写）送货清单汇总'!$L$193&gt;0,'（工厂填写）送货清单汇总'!$M$193&gt;0),'（工厂填写）送货清单汇总'!M186,IF(AND('（工厂填写）送货清单汇总'!$K$193&gt;0,'（工厂填写）送货清单汇总'!$L$193&gt;0,'（工厂填写）送货清单汇总'!$M$193=0),'（工厂填写）送货清单汇总'!L186,'（工厂填写）送货清单汇总'!K186))</f>
        <v>0</v>
      </c>
      <c r="L186" s="34">
        <f t="shared" si="11"/>
        <v>0</v>
      </c>
      <c r="M186" s="27"/>
      <c r="N186" s="27"/>
      <c r="O186" s="34" t="str">
        <f>+IF(K186&gt;0,LOOKUP(1,0/FIND(I186,运营生产订单!$A$9:$A$35),运营生产订单!$L$9:$L$35),"")</f>
        <v/>
      </c>
    </row>
    <row r="187" spans="1:15" ht="22.5" customHeight="1">
      <c r="A187" s="36" t="str">
        <f t="shared" si="10"/>
        <v/>
      </c>
      <c r="B187" s="33" t="str">
        <f>+IF(K187&gt;0,'（运营）采购订单'!B187,"")</f>
        <v/>
      </c>
      <c r="C187" s="34" t="str">
        <f>+IF(K187&gt;0,'（运营）采购订单'!C187,"")</f>
        <v/>
      </c>
      <c r="D187" s="34" t="str">
        <f>+IF(K187&gt;0,'（运营）采购订单'!D187,"")</f>
        <v/>
      </c>
      <c r="E187" s="34" t="str">
        <f>+IF(K187&gt;0,'（运营）采购订单'!E187,"")</f>
        <v/>
      </c>
      <c r="F187" s="34">
        <f>+IF(K187&gt;0,'（运营）采购订单'!J187,0)</f>
        <v>0</v>
      </c>
      <c r="G187" s="34" t="str">
        <f>+IF(K187&gt;0,'（运营）采购订单'!F187,"")</f>
        <v/>
      </c>
      <c r="H187" s="35" t="str">
        <f>+IF(K187&gt;0,'（运营）采购订单'!G187,"")</f>
        <v/>
      </c>
      <c r="I187" s="34" t="str">
        <f>+IF(K187&gt;0,'（运营）采购订单'!H187,"")</f>
        <v/>
      </c>
      <c r="J187" s="34" t="str">
        <f>+IF(K187&gt;0,'（运营）采购订单'!I187,"")</f>
        <v/>
      </c>
      <c r="K187" s="34">
        <f>+IF(AND('（工厂填写）送货清单汇总'!$K$193&gt;0,'（工厂填写）送货清单汇总'!$L$193&gt;0,'（工厂填写）送货清单汇总'!$M$193&gt;0),'（工厂填写）送货清单汇总'!M187,IF(AND('（工厂填写）送货清单汇总'!$K$193&gt;0,'（工厂填写）送货清单汇总'!$L$193&gt;0,'（工厂填写）送货清单汇总'!$M$193=0),'（工厂填写）送货清单汇总'!L187,'（工厂填写）送货清单汇总'!K187))</f>
        <v>0</v>
      </c>
      <c r="L187" s="34">
        <f t="shared" si="11"/>
        <v>0</v>
      </c>
      <c r="M187" s="27"/>
      <c r="N187" s="27"/>
      <c r="O187" s="34" t="str">
        <f>+IF(K187&gt;0,LOOKUP(1,0/FIND(I187,运营生产订单!$A$9:$A$35),运营生产订单!$L$9:$L$35),"")</f>
        <v/>
      </c>
    </row>
    <row r="188" spans="1:15" ht="22.5" customHeight="1">
      <c r="A188" s="36" t="str">
        <f t="shared" si="10"/>
        <v/>
      </c>
      <c r="B188" s="33" t="str">
        <f>+IF(K188&gt;0,'（运营）采购订单'!B188,"")</f>
        <v/>
      </c>
      <c r="C188" s="34" t="str">
        <f>+IF(K188&gt;0,'（运营）采购订单'!C188,"")</f>
        <v/>
      </c>
      <c r="D188" s="34" t="str">
        <f>+IF(K188&gt;0,'（运营）采购订单'!D188,"")</f>
        <v/>
      </c>
      <c r="E188" s="34" t="str">
        <f>+IF(K188&gt;0,'（运营）采购订单'!E188,"")</f>
        <v/>
      </c>
      <c r="F188" s="34">
        <f>+IF(K188&gt;0,'（运营）采购订单'!J188,0)</f>
        <v>0</v>
      </c>
      <c r="G188" s="34" t="str">
        <f>+IF(K188&gt;0,'（运营）采购订单'!F188,"")</f>
        <v/>
      </c>
      <c r="H188" s="35" t="str">
        <f>+IF(K188&gt;0,'（运营）采购订单'!G188,"")</f>
        <v/>
      </c>
      <c r="I188" s="34" t="str">
        <f>+IF(K188&gt;0,'（运营）采购订单'!H188,"")</f>
        <v/>
      </c>
      <c r="J188" s="34" t="str">
        <f>+IF(K188&gt;0,'（运营）采购订单'!I188,"")</f>
        <v/>
      </c>
      <c r="K188" s="34">
        <f>+IF(AND('（工厂填写）送货清单汇总'!$K$193&gt;0,'（工厂填写）送货清单汇总'!$L$193&gt;0,'（工厂填写）送货清单汇总'!$M$193&gt;0),'（工厂填写）送货清单汇总'!M188,IF(AND('（工厂填写）送货清单汇总'!$K$193&gt;0,'（工厂填写）送货清单汇总'!$L$193&gt;0,'（工厂填写）送货清单汇总'!$M$193=0),'（工厂填写）送货清单汇总'!L188,'（工厂填写）送货清单汇总'!K188))</f>
        <v>0</v>
      </c>
      <c r="L188" s="34">
        <f t="shared" si="11"/>
        <v>0</v>
      </c>
      <c r="M188" s="27"/>
      <c r="N188" s="27"/>
      <c r="O188" s="34" t="str">
        <f>+IF(K188&gt;0,LOOKUP(1,0/FIND(I188,运营生产订单!$A$9:$A$35),运营生产订单!$L$9:$L$35),"")</f>
        <v/>
      </c>
    </row>
    <row r="189" spans="1:15" ht="22.5" customHeight="1">
      <c r="A189" s="36" t="str">
        <f t="shared" si="10"/>
        <v/>
      </c>
      <c r="B189" s="33" t="str">
        <f>+IF(K189&gt;0,'（运营）采购订单'!B189,"")</f>
        <v/>
      </c>
      <c r="C189" s="34" t="str">
        <f>+IF(K189&gt;0,'（运营）采购订单'!C189,"")</f>
        <v/>
      </c>
      <c r="D189" s="34" t="str">
        <f>+IF(K189&gt;0,'（运营）采购订单'!D189,"")</f>
        <v/>
      </c>
      <c r="E189" s="34" t="str">
        <f>+IF(K189&gt;0,'（运营）采购订单'!E189,"")</f>
        <v/>
      </c>
      <c r="F189" s="34">
        <f>+IF(K189&gt;0,'（运营）采购订单'!J189,0)</f>
        <v>0</v>
      </c>
      <c r="G189" s="34" t="str">
        <f>+IF(K189&gt;0,'（运营）采购订单'!F189,"")</f>
        <v/>
      </c>
      <c r="H189" s="35" t="str">
        <f>+IF(K189&gt;0,'（运营）采购订单'!G189,"")</f>
        <v/>
      </c>
      <c r="I189" s="34" t="str">
        <f>+IF(K189&gt;0,'（运营）采购订单'!H189,"")</f>
        <v/>
      </c>
      <c r="J189" s="34" t="str">
        <f>+IF(K189&gt;0,'（运营）采购订单'!I189,"")</f>
        <v/>
      </c>
      <c r="K189" s="34">
        <f>+IF(AND('（工厂填写）送货清单汇总'!$K$193&gt;0,'（工厂填写）送货清单汇总'!$L$193&gt;0,'（工厂填写）送货清单汇总'!$M$193&gt;0),'（工厂填写）送货清单汇总'!M189,IF(AND('（工厂填写）送货清单汇总'!$K$193&gt;0,'（工厂填写）送货清单汇总'!$L$193&gt;0,'（工厂填写）送货清单汇总'!$M$193=0),'（工厂填写）送货清单汇总'!L189,'（工厂填写）送货清单汇总'!K189))</f>
        <v>0</v>
      </c>
      <c r="L189" s="34">
        <f t="shared" si="11"/>
        <v>0</v>
      </c>
      <c r="M189" s="27"/>
      <c r="N189" s="27"/>
      <c r="O189" s="34" t="str">
        <f>+IF(K189&gt;0,LOOKUP(1,0/FIND(I189,运营生产订单!$A$9:$A$35),运营生产订单!$L$9:$L$35),"")</f>
        <v/>
      </c>
    </row>
    <row r="190" spans="1:15" ht="22.5" customHeight="1">
      <c r="A190" s="36" t="str">
        <f t="shared" si="10"/>
        <v/>
      </c>
      <c r="B190" s="33" t="str">
        <f>+IF(K190&gt;0,'（运营）采购订单'!B190,"")</f>
        <v/>
      </c>
      <c r="C190" s="34" t="str">
        <f>+IF(K190&gt;0,'（运营）采购订单'!C190,"")</f>
        <v/>
      </c>
      <c r="D190" s="34" t="str">
        <f>+IF(K190&gt;0,'（运营）采购订单'!D190,"")</f>
        <v/>
      </c>
      <c r="E190" s="34" t="str">
        <f>+IF(K190&gt;0,'（运营）采购订单'!E190,"")</f>
        <v/>
      </c>
      <c r="F190" s="34">
        <f>+IF(K190&gt;0,'（运营）采购订单'!J190,0)</f>
        <v>0</v>
      </c>
      <c r="G190" s="34" t="str">
        <f>+IF(K190&gt;0,'（运营）采购订单'!F190,"")</f>
        <v/>
      </c>
      <c r="H190" s="35" t="str">
        <f>+IF(K190&gt;0,'（运营）采购订单'!G190,"")</f>
        <v/>
      </c>
      <c r="I190" s="34" t="str">
        <f>+IF(K190&gt;0,'（运营）采购订单'!H190,"")</f>
        <v/>
      </c>
      <c r="J190" s="34" t="str">
        <f>+IF(K190&gt;0,'（运营）采购订单'!I190,"")</f>
        <v/>
      </c>
      <c r="K190" s="34">
        <f>+IF(AND('（工厂填写）送货清单汇总'!$K$193&gt;0,'（工厂填写）送货清单汇总'!$L$193&gt;0,'（工厂填写）送货清单汇总'!$M$193&gt;0),'（工厂填写）送货清单汇总'!M190,IF(AND('（工厂填写）送货清单汇总'!$K$193&gt;0,'（工厂填写）送货清单汇总'!$L$193&gt;0,'（工厂填写）送货清单汇总'!$M$193=0),'（工厂填写）送货清单汇总'!L190,'（工厂填写）送货清单汇总'!K190))</f>
        <v>0</v>
      </c>
      <c r="L190" s="34">
        <f t="shared" si="11"/>
        <v>0</v>
      </c>
      <c r="M190" s="27"/>
      <c r="N190" s="27"/>
      <c r="O190" s="34" t="str">
        <f>+IF(K190&gt;0,LOOKUP(1,0/FIND(I190,运营生产订单!$A$9:$A$35),运营生产订单!$L$9:$L$35),"")</f>
        <v/>
      </c>
    </row>
    <row r="191" spans="1:15" ht="22.5" customHeight="1">
      <c r="A191" s="36" t="str">
        <f t="shared" si="10"/>
        <v/>
      </c>
      <c r="B191" s="34" t="str">
        <f>+IF(K191&gt;0,'（运营）采购订单'!B191,"")</f>
        <v/>
      </c>
      <c r="C191" s="34" t="str">
        <f>+IF(K191&gt;0,'（运营）采购订单'!C191,"")</f>
        <v/>
      </c>
      <c r="D191" s="34" t="str">
        <f>+IF(K191&gt;0,'（运营）采购订单'!D191,"")</f>
        <v/>
      </c>
      <c r="E191" s="34" t="str">
        <f>+IF(K191&gt;0,'（运营）采购订单'!E191,"")</f>
        <v/>
      </c>
      <c r="F191" s="34">
        <f>+IF(K191&gt;0,'（运营）采购订单'!J191,0)</f>
        <v>0</v>
      </c>
      <c r="G191" s="34" t="str">
        <f>+IF(K191&gt;0,'（运营）采购订单'!F191,"")</f>
        <v/>
      </c>
      <c r="H191" s="35" t="str">
        <f>+IF(K191&gt;0,'（运营）采购订单'!G191,"")</f>
        <v/>
      </c>
      <c r="I191" s="34" t="str">
        <f>+IF(K191&gt;0,'（运营）采购订单'!H191,"")</f>
        <v/>
      </c>
      <c r="J191" s="34" t="str">
        <f>+IF(K191&gt;0,'（运营）采购订单'!I191,"")</f>
        <v/>
      </c>
      <c r="K191" s="34">
        <f>+IF(AND('（工厂填写）送货清单汇总'!$K$193&gt;0,'（工厂填写）送货清单汇总'!$L$193&gt;0,'（工厂填写）送货清单汇总'!$M$193&gt;0),'（工厂填写）送货清单汇总'!M191,IF(AND('（工厂填写）送货清单汇总'!$K$193&gt;0,'（工厂填写）送货清单汇总'!$L$193&gt;0,'（工厂填写）送货清单汇总'!$M$193=0),'（工厂填写）送货清单汇总'!L191,'（工厂填写）送货清单汇总'!K191))</f>
        <v>0</v>
      </c>
      <c r="L191" s="34">
        <f t="shared" si="11"/>
        <v>0</v>
      </c>
      <c r="M191" s="27"/>
      <c r="N191" s="27"/>
      <c r="O191" s="34" t="str">
        <f>+IF(K191&gt;0,LOOKUP(1,0/FIND(I191,运营生产订单!$A$9:$A$35),运营生产订单!$L$9:$L$35),"")</f>
        <v/>
      </c>
    </row>
    <row r="192" spans="1:15" ht="22.5" customHeight="1">
      <c r="A192" s="44" t="str">
        <f t="shared" si="10"/>
        <v/>
      </c>
      <c r="B192" s="34" t="str">
        <f>+IF(K192&gt;0,'（运营）采购订单'!B192,"")</f>
        <v/>
      </c>
      <c r="C192" s="34" t="str">
        <f>+IF(K192&gt;0,'（运营）采购订单'!C192,"")</f>
        <v/>
      </c>
      <c r="D192" s="34" t="str">
        <f>+IF(K192&gt;0,'（运营）采购订单'!D192,"")</f>
        <v/>
      </c>
      <c r="E192" s="34" t="str">
        <f>+IF(K192&gt;0,'（运营）采购订单'!E192,"")</f>
        <v/>
      </c>
      <c r="F192" s="34">
        <f>+IF(K192&gt;0,'（运营）采购订单'!J192,0)</f>
        <v>0</v>
      </c>
      <c r="G192" s="34" t="str">
        <f>+IF(K192&gt;0,'（运营）采购订单'!F192,"")</f>
        <v/>
      </c>
      <c r="H192" s="35" t="str">
        <f>+IF(K192&gt;0,'（运营）采购订单'!G192,"")</f>
        <v/>
      </c>
      <c r="I192" s="34" t="str">
        <f>+IF(K192&gt;0,'（运营）采购订单'!H192,"")</f>
        <v/>
      </c>
      <c r="J192" s="34" t="str">
        <f>+IF(K192&gt;0,'（运营）采购订单'!I192,"")</f>
        <v/>
      </c>
      <c r="K192" s="34">
        <f>+IF(AND('（工厂填写）送货清单汇总'!$K$193&gt;0,'（工厂填写）送货清单汇总'!$L$193&gt;0,'（工厂填写）送货清单汇总'!$M$193&gt;0),'（工厂填写）送货清单汇总'!M192,IF(AND('（工厂填写）送货清单汇总'!$K$193&gt;0,'（工厂填写）送货清单汇总'!$L$193&gt;0,'（工厂填写）送货清单汇总'!$M$193=0),'（工厂填写）送货清单汇总'!L192,'（工厂填写）送货清单汇总'!K192))</f>
        <v>0</v>
      </c>
      <c r="L192" s="34">
        <f t="shared" si="11"/>
        <v>0</v>
      </c>
      <c r="M192" s="27"/>
      <c r="N192" s="27"/>
      <c r="O192" s="34" t="str">
        <f>+IF(K192&gt;0,LOOKUP(1,0/FIND(I192,运营生产订单!$A$9:$A$14),运营生产订单!$L$9:$L$14),"")</f>
        <v/>
      </c>
    </row>
    <row r="193" spans="1:15" ht="22.5" customHeight="1">
      <c r="A193" s="45"/>
      <c r="B193" s="45"/>
      <c r="C193" s="45"/>
      <c r="D193" s="45"/>
      <c r="E193" s="45"/>
      <c r="F193" s="46">
        <f ca="1">SUM(F4:F192)</f>
        <v>607</v>
      </c>
      <c r="G193" s="46"/>
      <c r="H193" s="45"/>
      <c r="I193" s="45"/>
      <c r="J193" s="46"/>
      <c r="K193" s="46">
        <f>SUM(K4:K192)</f>
        <v>611</v>
      </c>
      <c r="L193" s="46">
        <f>SUM(L4:L192)</f>
        <v>611</v>
      </c>
      <c r="M193" s="46"/>
      <c r="N193" s="46"/>
      <c r="O193" s="45"/>
    </row>
    <row r="194" spans="1:15" ht="22.5" customHeight="1">
      <c r="A194" s="47"/>
      <c r="B194" s="46" t="s">
        <v>187</v>
      </c>
      <c r="C194" s="46">
        <f>+K193</f>
        <v>611</v>
      </c>
      <c r="D194" s="47"/>
      <c r="E194" s="47"/>
      <c r="F194" s="47"/>
      <c r="G194" s="46" t="s">
        <v>188</v>
      </c>
      <c r="H194" s="46">
        <f>+L193</f>
        <v>611</v>
      </c>
      <c r="I194" s="46"/>
      <c r="J194" s="46"/>
      <c r="K194" s="48"/>
      <c r="L194" s="48"/>
      <c r="M194" s="46" t="s">
        <v>189</v>
      </c>
      <c r="N194" s="46"/>
      <c r="O194" s="49"/>
    </row>
  </sheetData>
  <autoFilter ref="A3:O194" xr:uid="{00000000-0009-0000-0000-000005000000}"/>
  <phoneticPr fontId="77" type="noConversion"/>
  <conditionalFormatting sqref="F4:F192">
    <cfRule type="cellIs" dxfId="289" priority="1" operator="greaterThan">
      <formula>0</formula>
    </cfRule>
  </conditionalFormatting>
  <conditionalFormatting sqref="K4:L192">
    <cfRule type="cellIs" dxfId="288" priority="4" operator="greaterThan">
      <formula>0</formula>
    </cfRule>
  </conditionalFormatting>
  <printOptions horizontalCentered="1"/>
  <pageMargins left="0.156944444444444" right="0.196527777777778" top="0.196527777777778" bottom="0.196527777777778" header="0.196527777777778" footer="0.196527777777778"/>
  <pageSetup paperSize="9" scale="52" orientation="landscape"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81EFE"/>
  </sheetPr>
  <dimension ref="A1:J193"/>
  <sheetViews>
    <sheetView zoomScale="115" zoomScaleNormal="115" workbookViewId="0">
      <pane ySplit="1" topLeftCell="A2" activePane="bottomLeft" state="frozen"/>
      <selection pane="bottomLeft" activeCell="E32" sqref="E32"/>
    </sheetView>
  </sheetViews>
  <sheetFormatPr defaultColWidth="12.625" defaultRowHeight="13.5"/>
  <cols>
    <col min="1" max="1" width="18" style="13" customWidth="1"/>
    <col min="2" max="2" width="34.125" customWidth="1"/>
    <col min="3" max="3" width="18.75" customWidth="1"/>
    <col min="4" max="4" width="14.5" style="13" customWidth="1"/>
    <col min="5" max="5" width="17" style="13" customWidth="1"/>
    <col min="6" max="7" width="12.625" style="13" customWidth="1"/>
    <col min="8" max="8" width="12.625" customWidth="1"/>
  </cols>
  <sheetData>
    <row r="1" spans="1:10">
      <c r="A1" s="15" t="s">
        <v>190</v>
      </c>
      <c r="B1" s="15" t="s">
        <v>805</v>
      </c>
      <c r="C1" s="16" t="s">
        <v>191</v>
      </c>
      <c r="D1" s="16" t="s">
        <v>192</v>
      </c>
      <c r="E1" s="16" t="s">
        <v>193</v>
      </c>
      <c r="F1" s="16" t="s">
        <v>194</v>
      </c>
      <c r="G1" s="16" t="s">
        <v>195</v>
      </c>
      <c r="H1" s="16" t="s">
        <v>196</v>
      </c>
      <c r="I1" s="17" t="s">
        <v>197</v>
      </c>
      <c r="J1" s="17" t="s">
        <v>198</v>
      </c>
    </row>
    <row r="2" spans="1:10">
      <c r="A2" s="16" t="str">
        <f t="array" aca="1" ref="A2" ca="1">+VLOOKUP(B2,IF({0,1},'（仓库）拆货后复核'!B:B,'（仓库）拆货后复核'!D:D),2,0)</f>
        <v>PO231201AN1014</v>
      </c>
      <c r="B2" s="17" t="str">
        <f t="array" aca="1" ref="B2" ca="1">+INDEX('（仓库）拆货后复核'!$D$1:$D$192,SMALL(IF('（仓库）拆货后复核'!$D$4:$D$192&lt;&gt;"",ROW('（仓库）拆货后复核'!$D$4:$D$192)),ROW('（仓库）拆货后复核'!A1)))</f>
        <v>AN1014-White-S-CD-DE-NEW</v>
      </c>
      <c r="C2" s="18">
        <f ca="1">+IF(B2&lt;&gt;"",'（仓库）拆货后复核'!$G$2,"")</f>
        <v>0</v>
      </c>
      <c r="D2" s="16">
        <f ca="1">+VLOOKUP(B2,'（仓库）拆货后复核'!$D:$E,2,0)</f>
        <v>0</v>
      </c>
      <c r="E2" s="16">
        <f ca="1">+VLOOKUP(B2,'（仓库）拆货后复核'!$D:$L,9,0)</f>
        <v>13</v>
      </c>
      <c r="F2" s="16"/>
      <c r="G2" s="16"/>
      <c r="H2" s="17"/>
      <c r="I2" s="17"/>
      <c r="J2" s="17"/>
    </row>
    <row r="3" spans="1:10">
      <c r="A3" s="16" t="str">
        <f t="array" aca="1" ref="A3" ca="1">+VLOOKUP(B3,IF({0,1},'（仓库）拆货后复核'!B:B,'（仓库）拆货后复核'!D:D),2,0)</f>
        <v>PO231201AN1014</v>
      </c>
      <c r="B3" s="17" t="str">
        <f t="array" aca="1" ref="B3" ca="1">+INDEX('（仓库）拆货后复核'!$D$1:$D$192,SMALL(IF('（仓库）拆货后复核'!$D$4:$D$192&lt;&gt;"",ROW('（仓库）拆货后复核'!$D$4:$D$192)),ROW('（仓库）拆货后复核'!A2)))</f>
        <v>AN1014-White-M-CD-DE-NEW</v>
      </c>
      <c r="C3" s="18">
        <f ca="1">+IF(B3&lt;&gt;"",'（仓库）拆货后复核'!$G$2,"")</f>
        <v>0</v>
      </c>
      <c r="D3" s="16">
        <f ca="1">+VLOOKUP(B3,'（仓库）拆货后复核'!$D:$E,2,0)</f>
        <v>0</v>
      </c>
      <c r="E3" s="16">
        <f ca="1">+VLOOKUP(B3,'（仓库）拆货后复核'!$D:$L,9,0)</f>
        <v>25</v>
      </c>
      <c r="F3" s="16"/>
      <c r="G3" s="16"/>
      <c r="H3" s="17"/>
      <c r="I3" s="17"/>
      <c r="J3" s="17"/>
    </row>
    <row r="4" spans="1:10">
      <c r="A4" s="16" t="str">
        <f t="array" aca="1" ref="A4" ca="1">+VLOOKUP(B4,IF({0,1},'（仓库）拆货后复核'!B:B,'（仓库）拆货后复核'!D:D),2,0)</f>
        <v>PO231201AN1014</v>
      </c>
      <c r="B4" s="17" t="str">
        <f t="array" aca="1" ref="B4" ca="1">+INDEX('（仓库）拆货后复核'!$D$1:$D$192,SMALL(IF('（仓库）拆货后复核'!$D$4:$D$192&lt;&gt;"",ROW('（仓库）拆货后复核'!$D$4:$D$192)),ROW('（仓库）拆货后复核'!A3)))</f>
        <v>AN1014-White-L-CD-DE-NEW</v>
      </c>
      <c r="C4" s="18">
        <f ca="1">+IF(B4&lt;&gt;"",'（仓库）拆货后复核'!$G$2,"")</f>
        <v>0</v>
      </c>
      <c r="D4" s="16">
        <f ca="1">+VLOOKUP(B4,'（仓库）拆货后复核'!$D:$E,2,0)</f>
        <v>0</v>
      </c>
      <c r="E4" s="16">
        <f ca="1">+VLOOKUP(B4,'（仓库）拆货后复核'!$D:$L,9,0)</f>
        <v>35</v>
      </c>
      <c r="F4" s="16"/>
      <c r="G4" s="16"/>
      <c r="H4" s="17"/>
      <c r="I4" s="17"/>
      <c r="J4" s="17"/>
    </row>
    <row r="5" spans="1:10">
      <c r="A5" s="16" t="str">
        <f t="array" aca="1" ref="A5" ca="1">+VLOOKUP(B5,IF({0,1},'（仓库）拆货后复核'!B:B,'（仓库）拆货后复核'!D:D),2,0)</f>
        <v>PO231201AN1014</v>
      </c>
      <c r="B5" s="17" t="str">
        <f t="array" aca="1" ref="B5" ca="1">+INDEX('（仓库）拆货后复核'!$D$1:$D$192,SMALL(IF('（仓库）拆货后复核'!$D$4:$D$192&lt;&gt;"",ROW('（仓库）拆货后复核'!$D$4:$D$192)),ROW('（仓库）拆货后复核'!A4)))</f>
        <v>AN1014-White-XL-CD-DE-NEW</v>
      </c>
      <c r="C5" s="18">
        <f ca="1">+IF(B5&lt;&gt;"",'（仓库）拆货后复核'!$G$2,"")</f>
        <v>0</v>
      </c>
      <c r="D5" s="16">
        <f ca="1">+VLOOKUP(B5,'（仓库）拆货后复核'!$D:$E,2,0)</f>
        <v>0</v>
      </c>
      <c r="E5" s="16">
        <f ca="1">+VLOOKUP(B5,'（仓库）拆货后复核'!$D:$L,9,0)</f>
        <v>36</v>
      </c>
      <c r="F5" s="16"/>
      <c r="G5" s="16"/>
      <c r="H5" s="17"/>
      <c r="I5" s="17"/>
      <c r="J5" s="17"/>
    </row>
    <row r="6" spans="1:10">
      <c r="A6" s="16" t="str">
        <f t="array" aca="1" ref="A6" ca="1">+VLOOKUP(B6,IF({0,1},'（仓库）拆货后复核'!B:B,'（仓库）拆货后复核'!D:D),2,0)</f>
        <v>PO231201AN1014</v>
      </c>
      <c r="B6" s="17" t="str">
        <f t="array" aca="1" ref="B6" ca="1">+INDEX('（仓库）拆货后复核'!$D$1:$D$192,SMALL(IF('（仓库）拆货后复核'!$D$4:$D$192&lt;&gt;"",ROW('（仓库）拆货后复核'!$D$4:$D$192)),ROW('（仓库）拆货后复核'!A5)))</f>
        <v>AN1014-White-XXL-CD-DE-NEW</v>
      </c>
      <c r="C6" s="18">
        <f ca="1">+IF(B6&lt;&gt;"",'（仓库）拆货后复核'!$G$2,"")</f>
        <v>0</v>
      </c>
      <c r="D6" s="16">
        <f ca="1">+VLOOKUP(B6,'（仓库）拆货后复核'!$D:$E,2,0)</f>
        <v>0</v>
      </c>
      <c r="E6" s="16">
        <f ca="1">+VLOOKUP(B6,'（仓库）拆货后复核'!$D:$L,9,0)</f>
        <v>34</v>
      </c>
      <c r="F6" s="16"/>
      <c r="G6" s="16"/>
      <c r="H6" s="17"/>
      <c r="I6" s="17"/>
      <c r="J6" s="17"/>
    </row>
    <row r="7" spans="1:10">
      <c r="A7" s="16" t="str">
        <f t="array" aca="1" ref="A7" ca="1">+VLOOKUP(B7,IF({0,1},'（仓库）拆货后复核'!B:B,'（仓库）拆货后复核'!D:D),2,0)</f>
        <v>PO231201AN1014</v>
      </c>
      <c r="B7" s="17" t="str">
        <f t="array" aca="1" ref="B7" ca="1">+INDEX('（仓库）拆货后复核'!$D$1:$D$192,SMALL(IF('（仓库）拆货后复核'!$D$4:$D$192&lt;&gt;"",ROW('（仓库）拆货后复核'!$D$4:$D$192)),ROW('（仓库）拆货后复核'!A6)))</f>
        <v>AN1014-Black-S-CD-DE-NEW</v>
      </c>
      <c r="C7" s="18">
        <f ca="1">+IF(B7&lt;&gt;"",'（仓库）拆货后复核'!$G$2,"")</f>
        <v>0</v>
      </c>
      <c r="D7" s="16">
        <f ca="1">+VLOOKUP(B7,'（仓库）拆货后复核'!$D:$E,2,0)</f>
        <v>0</v>
      </c>
      <c r="E7" s="16">
        <f ca="1">+VLOOKUP(B7,'（仓库）拆货后复核'!$D:$L,9,0)</f>
        <v>5</v>
      </c>
      <c r="F7" s="16"/>
      <c r="G7" s="16"/>
      <c r="H7" s="17"/>
      <c r="I7" s="17"/>
      <c r="J7" s="17"/>
    </row>
    <row r="8" spans="1:10">
      <c r="A8" s="16" t="str">
        <f t="array" aca="1" ref="A8" ca="1">+VLOOKUP(B8,IF({0,1},'（仓库）拆货后复核'!B:B,'（仓库）拆货后复核'!D:D),2,0)</f>
        <v>PO231201AN1014</v>
      </c>
      <c r="B8" s="17" t="str">
        <f t="array" aca="1" ref="B8" ca="1">+INDEX('（仓库）拆货后复核'!$D$1:$D$192,SMALL(IF('（仓库）拆货后复核'!$D$4:$D$192&lt;&gt;"",ROW('（仓库）拆货后复核'!$D$4:$D$192)),ROW('（仓库）拆货后复核'!A7)))</f>
        <v>AN1014-Black-M-CD-DE-NEW</v>
      </c>
      <c r="C8" s="18">
        <f ca="1">+IF(B8&lt;&gt;"",'（仓库）拆货后复核'!$G$2,"")</f>
        <v>0</v>
      </c>
      <c r="D8" s="16">
        <f ca="1">+VLOOKUP(B8,'（仓库）拆货后复核'!$D:$E,2,0)</f>
        <v>0</v>
      </c>
      <c r="E8" s="16">
        <f ca="1">+VLOOKUP(B8,'（仓库）拆货后复核'!$D:$L,9,0)</f>
        <v>18</v>
      </c>
      <c r="F8" s="16"/>
      <c r="G8" s="16"/>
      <c r="H8" s="17"/>
      <c r="I8" s="17"/>
      <c r="J8" s="17"/>
    </row>
    <row r="9" spans="1:10">
      <c r="A9" s="16" t="str">
        <f t="array" aca="1" ref="A9" ca="1">+VLOOKUP(B9,IF({0,1},'（仓库）拆货后复核'!B:B,'（仓库）拆货后复核'!D:D),2,0)</f>
        <v>PO231201AN1014</v>
      </c>
      <c r="B9" s="17" t="str">
        <f t="array" aca="1" ref="B9" ca="1">+INDEX('（仓库）拆货后复核'!$D$1:$D$192,SMALL(IF('（仓库）拆货后复核'!$D$4:$D$192&lt;&gt;"",ROW('（仓库）拆货后复核'!$D$4:$D$192)),ROW('（仓库）拆货后复核'!A8)))</f>
        <v>AN1014-Black-L-CD-DE-NEW</v>
      </c>
      <c r="C9" s="18">
        <f ca="1">+IF(B9&lt;&gt;"",'（仓库）拆货后复核'!$G$2,"")</f>
        <v>0</v>
      </c>
      <c r="D9" s="16">
        <f ca="1">+VLOOKUP(B9,'（仓库）拆货后复核'!$D:$E,2,0)</f>
        <v>0</v>
      </c>
      <c r="E9" s="16">
        <f ca="1">+VLOOKUP(B9,'（仓库）拆货后复核'!$D:$L,9,0)</f>
        <v>26</v>
      </c>
      <c r="F9" s="16"/>
      <c r="G9" s="16"/>
      <c r="H9" s="17"/>
      <c r="I9" s="17"/>
      <c r="J9" s="17"/>
    </row>
    <row r="10" spans="1:10">
      <c r="A10" s="16" t="str">
        <f t="array" aca="1" ref="A10" ca="1">+VLOOKUP(B10,IF({0,1},'（仓库）拆货后复核'!B:B,'（仓库）拆货后复核'!D:D),2,0)</f>
        <v>PO231201AN1014</v>
      </c>
      <c r="B10" s="17" t="str">
        <f t="array" aca="1" ref="B10" ca="1">+INDEX('（仓库）拆货后复核'!$D$1:$D$192,SMALL(IF('（仓库）拆货后复核'!$D$4:$D$192&lt;&gt;"",ROW('（仓库）拆货后复核'!$D$4:$D$192)),ROW('（仓库）拆货后复核'!A9)))</f>
        <v>AN1014-Black-XL-CD-DE-NEW</v>
      </c>
      <c r="C10" s="18">
        <f ca="1">+IF(B10&lt;&gt;"",'（仓库）拆货后复核'!$G$2,"")</f>
        <v>0</v>
      </c>
      <c r="D10" s="16">
        <f ca="1">+VLOOKUP(B10,'（仓库）拆货后复核'!$D:$E,2,0)</f>
        <v>0</v>
      </c>
      <c r="E10" s="16">
        <f ca="1">+VLOOKUP(B10,'（仓库）拆货后复核'!$D:$L,9,0)</f>
        <v>26</v>
      </c>
      <c r="F10" s="16"/>
      <c r="G10" s="16"/>
      <c r="H10" s="17"/>
      <c r="I10" s="17"/>
      <c r="J10" s="17"/>
    </row>
    <row r="11" spans="1:10">
      <c r="A11" s="16" t="str">
        <f t="array" aca="1" ref="A11" ca="1">+VLOOKUP(B11,IF({0,1},'（仓库）拆货后复核'!B:B,'（仓库）拆货后复核'!D:D),2,0)</f>
        <v>PO231201AN1014</v>
      </c>
      <c r="B11" s="17" t="str">
        <f t="array" aca="1" ref="B11" ca="1">+INDEX('（仓库）拆货后复核'!$D$1:$D$192,SMALL(IF('（仓库）拆货后复核'!$D$4:$D$192&lt;&gt;"",ROW('（仓库）拆货后复核'!$D$4:$D$192)),ROW('（仓库）拆货后复核'!A10)))</f>
        <v>AN1014-Black-XXL-CD-DE-NEW</v>
      </c>
      <c r="C11" s="18">
        <f ca="1">+IF(B11&lt;&gt;"",'（仓库）拆货后复核'!$G$2,"")</f>
        <v>0</v>
      </c>
      <c r="D11" s="16">
        <f ca="1">+VLOOKUP(B11,'（仓库）拆货后复核'!$D:$E,2,0)</f>
        <v>0</v>
      </c>
      <c r="E11" s="16">
        <f ca="1">+VLOOKUP(B11,'（仓库）拆货后复核'!$D:$L,9,0)</f>
        <v>20</v>
      </c>
      <c r="F11" s="16"/>
      <c r="G11" s="16"/>
      <c r="H11" s="17"/>
      <c r="I11" s="17"/>
      <c r="J11" s="17"/>
    </row>
    <row r="12" spans="1:10">
      <c r="A12" s="16" t="str">
        <f t="array" aca="1" ref="A12" ca="1">+VLOOKUP(B12,IF({0,1},'（仓库）拆货后复核'!B:B,'（仓库）拆货后复核'!D:D),2,0)</f>
        <v>PO231201AN1014</v>
      </c>
      <c r="B12" s="17" t="str">
        <f t="array" aca="1" ref="B12" ca="1">+INDEX('（仓库）拆货后复核'!$D$1:$D$192,SMALL(IF('（仓库）拆货后复核'!$D$4:$D$192&lt;&gt;"",ROW('（仓库）拆货后复核'!$D$4:$D$192)),ROW('（仓库）拆货后复核'!A11)))</f>
        <v>AN1014-Pink-S-CD-DE-NEW</v>
      </c>
      <c r="C12" s="18">
        <f ca="1">+IF(B12&lt;&gt;"",'（仓库）拆货后复核'!$G$2,"")</f>
        <v>0</v>
      </c>
      <c r="D12" s="16">
        <f ca="1">+VLOOKUP(B12,'（仓库）拆货后复核'!$D:$E,2,0)</f>
        <v>0</v>
      </c>
      <c r="E12" s="16">
        <f ca="1">+VLOOKUP(B12,'（仓库）拆货后复核'!$D:$L,9,0)</f>
        <v>5</v>
      </c>
      <c r="F12" s="16"/>
      <c r="G12" s="16"/>
      <c r="H12" s="17"/>
      <c r="I12" s="17"/>
      <c r="J12" s="17"/>
    </row>
    <row r="13" spans="1:10">
      <c r="A13" s="16" t="str">
        <f t="array" aca="1" ref="A13" ca="1">+VLOOKUP(B13,IF({0,1},'（仓库）拆货后复核'!B:B,'（仓库）拆货后复核'!D:D),2,0)</f>
        <v>PO231201AN1014</v>
      </c>
      <c r="B13" s="17" t="str">
        <f t="array" aca="1" ref="B13" ca="1">+INDEX('（仓库）拆货后复核'!$D$1:$D$192,SMALL(IF('（仓库）拆货后复核'!$D$4:$D$192&lt;&gt;"",ROW('（仓库）拆货后复核'!$D$4:$D$192)),ROW('（仓库）拆货后复核'!A12)))</f>
        <v>AN1014-Pink-M-CD-DE-NEW</v>
      </c>
      <c r="C13" s="18">
        <f ca="1">+IF(B13&lt;&gt;"",'（仓库）拆货后复核'!$G$2,"")</f>
        <v>0</v>
      </c>
      <c r="D13" s="16">
        <f ca="1">+VLOOKUP(B13,'（仓库）拆货后复核'!$D:$E,2,0)</f>
        <v>0</v>
      </c>
      <c r="E13" s="16">
        <f ca="1">+VLOOKUP(B13,'（仓库）拆货后复核'!$D:$L,9,0)</f>
        <v>16</v>
      </c>
      <c r="F13" s="16"/>
      <c r="G13" s="16"/>
      <c r="H13" s="17"/>
      <c r="I13" s="17"/>
      <c r="J13" s="17"/>
    </row>
    <row r="14" spans="1:10">
      <c r="A14" s="16" t="str">
        <f t="array" aca="1" ref="A14" ca="1">+VLOOKUP(B14,IF({0,1},'（仓库）拆货后复核'!B:B,'（仓库）拆货后复核'!D:D),2,0)</f>
        <v>PO231201AN1014</v>
      </c>
      <c r="B14" s="17" t="str">
        <f t="array" aca="1" ref="B14" ca="1">+INDEX('（仓库）拆货后复核'!$D$1:$D$192,SMALL(IF('（仓库）拆货后复核'!$D$4:$D$192&lt;&gt;"",ROW('（仓库）拆货后复核'!$D$4:$D$192)),ROW('（仓库）拆货后复核'!A13)))</f>
        <v>AN1014-Pink-L-CD-DE-NEW</v>
      </c>
      <c r="C14" s="18">
        <f ca="1">+IF(B14&lt;&gt;"",'（仓库）拆货后复核'!$G$2,"")</f>
        <v>0</v>
      </c>
      <c r="D14" s="16">
        <f ca="1">+VLOOKUP(B14,'（仓库）拆货后复核'!$D:$E,2,0)</f>
        <v>0</v>
      </c>
      <c r="E14" s="16">
        <f ca="1">+VLOOKUP(B14,'（仓库）拆货后复核'!$D:$L,9,0)</f>
        <v>21</v>
      </c>
      <c r="F14" s="16"/>
      <c r="G14" s="16"/>
      <c r="H14" s="17"/>
      <c r="I14" s="17"/>
      <c r="J14" s="17"/>
    </row>
    <row r="15" spans="1:10">
      <c r="A15" s="16" t="str">
        <f t="array" aca="1" ref="A15" ca="1">+VLOOKUP(B15,IF({0,1},'（仓库）拆货后复核'!B:B,'（仓库）拆货后复核'!D:D),2,0)</f>
        <v>PO231201AN1014</v>
      </c>
      <c r="B15" s="17" t="str">
        <f t="array" aca="1" ref="B15" ca="1">+INDEX('（仓库）拆货后复核'!$D$1:$D$192,SMALL(IF('（仓库）拆货后复核'!$D$4:$D$192&lt;&gt;"",ROW('（仓库）拆货后复核'!$D$4:$D$192)),ROW('（仓库）拆货后复核'!A14)))</f>
        <v>AN1014-Pink-XL-CD-DE-NEW</v>
      </c>
      <c r="C15" s="18">
        <f ca="1">+IF(B15&lt;&gt;"",'（仓库）拆货后复核'!$G$2,"")</f>
        <v>0</v>
      </c>
      <c r="D15" s="16">
        <f ca="1">+VLOOKUP(B15,'（仓库）拆货后复核'!$D:$E,2,0)</f>
        <v>0</v>
      </c>
      <c r="E15" s="16">
        <f ca="1">+VLOOKUP(B15,'（仓库）拆货后复核'!$D:$L,9,0)</f>
        <v>24</v>
      </c>
      <c r="F15" s="16"/>
      <c r="G15" s="16"/>
      <c r="H15" s="17"/>
      <c r="I15" s="17"/>
      <c r="J15" s="17"/>
    </row>
    <row r="16" spans="1:10">
      <c r="A16" s="16" t="str">
        <f t="array" aca="1" ref="A16" ca="1">+VLOOKUP(B16,IF({0,1},'（仓库）拆货后复核'!B:B,'（仓库）拆货后复核'!D:D),2,0)</f>
        <v>PO231201AN1014</v>
      </c>
      <c r="B16" s="17" t="str">
        <f t="array" aca="1" ref="B16" ca="1">+INDEX('（仓库）拆货后复核'!$D$1:$D$192,SMALL(IF('（仓库）拆货后复核'!$D$4:$D$192&lt;&gt;"",ROW('（仓库）拆货后复核'!$D$4:$D$192)),ROW('（仓库）拆货后复核'!A15)))</f>
        <v>AN1014-Pink-XXL-CD-DE-NEW</v>
      </c>
      <c r="C16" s="18">
        <f ca="1">+IF(B16&lt;&gt;"",'（仓库）拆货后复核'!$G$2,"")</f>
        <v>0</v>
      </c>
      <c r="D16" s="16">
        <f ca="1">+VLOOKUP(B16,'（仓库）拆货后复核'!$D:$E,2,0)</f>
        <v>0</v>
      </c>
      <c r="E16" s="16">
        <f ca="1">+VLOOKUP(B16,'（仓库）拆货后复核'!$D:$L,9,0)</f>
        <v>20</v>
      </c>
      <c r="F16" s="16"/>
      <c r="G16" s="16"/>
      <c r="H16" s="17"/>
      <c r="I16" s="17"/>
      <c r="J16" s="17"/>
    </row>
    <row r="17" spans="1:10">
      <c r="A17" s="16" t="str">
        <f t="array" aca="1" ref="A17" ca="1">+VLOOKUP(B17,IF({0,1},'（仓库）拆货后复核'!B:B,'（仓库）拆货后复核'!D:D),2,0)</f>
        <v>PO231201AN1014</v>
      </c>
      <c r="B17" s="17" t="str">
        <f t="array" aca="1" ref="B17" ca="1">+INDEX('（仓库）拆货后复核'!$D$1:$D$192,SMALL(IF('（仓库）拆货后复核'!$D$4:$D$192&lt;&gt;"",ROW('（仓库）拆货后复核'!$D$4:$D$192)),ROW('（仓库）拆货后复核'!A16)))</f>
        <v>AN1014-F Floral red-S-CD-DE-NEW</v>
      </c>
      <c r="C17" s="18">
        <f ca="1">+IF(B17&lt;&gt;"",'（仓库）拆货后复核'!$G$2,"")</f>
        <v>0</v>
      </c>
      <c r="D17" s="16">
        <f ca="1">+VLOOKUP(B17,'（仓库）拆货后复核'!$D:$E,2,0)</f>
        <v>0</v>
      </c>
      <c r="E17" s="16">
        <f ca="1">+VLOOKUP(B17,'（仓库）拆货后复核'!$D:$L,9,0)</f>
        <v>5</v>
      </c>
      <c r="F17" s="16"/>
      <c r="G17" s="16"/>
      <c r="H17" s="17"/>
      <c r="I17" s="17"/>
      <c r="J17" s="17"/>
    </row>
    <row r="18" spans="1:10">
      <c r="A18" s="16" t="str">
        <f t="array" aca="1" ref="A18" ca="1">+VLOOKUP(B18,IF({0,1},'（仓库）拆货后复核'!B:B,'（仓库）拆货后复核'!D:D),2,0)</f>
        <v>PO231201AN1014</v>
      </c>
      <c r="B18" s="17" t="str">
        <f t="array" aca="1" ref="B18" ca="1">+INDEX('（仓库）拆货后复核'!$D$1:$D$192,SMALL(IF('（仓库）拆货后复核'!$D$4:$D$192&lt;&gt;"",ROW('（仓库）拆货后复核'!$D$4:$D$192)),ROW('（仓库）拆货后复核'!A17)))</f>
        <v>AN1014-F Floral red-M-CD-DE-NEW</v>
      </c>
      <c r="C18" s="18">
        <f ca="1">+IF(B18&lt;&gt;"",'（仓库）拆货后复核'!$G$2,"")</f>
        <v>0</v>
      </c>
      <c r="D18" s="16">
        <f ca="1">+VLOOKUP(B18,'（仓库）拆货后复核'!$D:$E,2,0)</f>
        <v>0</v>
      </c>
      <c r="E18" s="16">
        <f ca="1">+VLOOKUP(B18,'（仓库）拆货后复核'!$D:$L,9,0)</f>
        <v>14</v>
      </c>
      <c r="F18" s="16"/>
      <c r="G18" s="16"/>
      <c r="H18" s="17"/>
      <c r="I18" s="17"/>
      <c r="J18" s="17"/>
    </row>
    <row r="19" spans="1:10">
      <c r="A19" s="16" t="str">
        <f t="array" aca="1" ref="A19" ca="1">+VLOOKUP(B19,IF({0,1},'（仓库）拆货后复核'!B:B,'（仓库）拆货后复核'!D:D),2,0)</f>
        <v>PO231201AN1014</v>
      </c>
      <c r="B19" s="17" t="str">
        <f t="array" aca="1" ref="B19" ca="1">+INDEX('（仓库）拆货后复核'!$D$1:$D$192,SMALL(IF('（仓库）拆货后复核'!$D$4:$D$192&lt;&gt;"",ROW('（仓库）拆货后复核'!$D$4:$D$192)),ROW('（仓库）拆货后复核'!A18)))</f>
        <v>AN1014-F Floral red-L-CD-DE-NEW</v>
      </c>
      <c r="C19" s="18">
        <f ca="1">+IF(B19&lt;&gt;"",'（仓库）拆货后复核'!$G$2,"")</f>
        <v>0</v>
      </c>
      <c r="D19" s="16">
        <f ca="1">+VLOOKUP(B19,'（仓库）拆货后复核'!$D:$E,2,0)</f>
        <v>0</v>
      </c>
      <c r="E19" s="16">
        <f ca="1">+VLOOKUP(B19,'（仓库）拆货后复核'!$D:$L,9,0)</f>
        <v>20</v>
      </c>
      <c r="F19" s="16"/>
      <c r="G19" s="16"/>
      <c r="H19" s="17"/>
      <c r="I19" s="17"/>
      <c r="J19" s="17"/>
    </row>
    <row r="20" spans="1:10">
      <c r="A20" s="16" t="str">
        <f t="array" aca="1" ref="A20" ca="1">+VLOOKUP(B20,IF({0,1},'（仓库）拆货后复核'!B:B,'（仓库）拆货后复核'!D:D),2,0)</f>
        <v>PO231201AN1014</v>
      </c>
      <c r="B20" s="17" t="str">
        <f t="array" aca="1" ref="B20" ca="1">+INDEX('（仓库）拆货后复核'!$D$1:$D$192,SMALL(IF('（仓库）拆货后复核'!$D$4:$D$192&lt;&gt;"",ROW('（仓库）拆货后复核'!$D$4:$D$192)),ROW('（仓库）拆货后复核'!A19)))</f>
        <v>AN1014-F Floral red-XL-CD-DE-NEW</v>
      </c>
      <c r="C20" s="18">
        <f ca="1">+IF(B20&lt;&gt;"",'（仓库）拆货后复核'!$G$2,"")</f>
        <v>0</v>
      </c>
      <c r="D20" s="16">
        <f ca="1">+VLOOKUP(B20,'（仓库）拆货后复核'!$D:$E,2,0)</f>
        <v>0</v>
      </c>
      <c r="E20" s="16">
        <f ca="1">+VLOOKUP(B20,'（仓库）拆货后复核'!$D:$L,9,0)</f>
        <v>20</v>
      </c>
      <c r="F20" s="16"/>
      <c r="G20" s="16"/>
      <c r="H20" s="17"/>
      <c r="I20" s="17"/>
      <c r="J20" s="17"/>
    </row>
    <row r="21" spans="1:10">
      <c r="A21" s="16" t="str">
        <f t="array" aca="1" ref="A21" ca="1">+VLOOKUP(B21,IF({0,1},'（仓库）拆货后复核'!B:B,'（仓库）拆货后复核'!D:D),2,0)</f>
        <v>PO231201AN1014</v>
      </c>
      <c r="B21" s="17" t="str">
        <f t="array" aca="1" ref="B21" ca="1">+INDEX('（仓库）拆货后复核'!$D$1:$D$192,SMALL(IF('（仓库）拆货后复核'!$D$4:$D$192&lt;&gt;"",ROW('（仓库）拆货后复核'!$D$4:$D$192)),ROW('（仓库）拆货后复核'!A20)))</f>
        <v>AN1014-F Floral red-XXL-CD-DE-NEW</v>
      </c>
      <c r="C21" s="18">
        <f ca="1">+IF(B21&lt;&gt;"",'（仓库）拆货后复核'!$G$2,"")</f>
        <v>0</v>
      </c>
      <c r="D21" s="16">
        <f ca="1">+VLOOKUP(B21,'（仓库）拆货后复核'!$D:$E,2,0)</f>
        <v>0</v>
      </c>
      <c r="E21" s="16">
        <f ca="1">+VLOOKUP(B21,'（仓库）拆货后复核'!$D:$L,9,0)</f>
        <v>18</v>
      </c>
      <c r="F21" s="16"/>
      <c r="G21" s="16"/>
      <c r="H21" s="17"/>
      <c r="I21" s="17"/>
      <c r="J21" s="17"/>
    </row>
    <row r="22" spans="1:10">
      <c r="A22" s="16" t="str">
        <f t="array" aca="1" ref="A22" ca="1">+VLOOKUP(B22,IF({0,1},'（仓库）拆货后复核'!B:B,'（仓库）拆货后复核'!D:D),2,0)</f>
        <v>PO231201AN1014</v>
      </c>
      <c r="B22" s="17" t="str">
        <f t="array" aca="1" ref="B22" ca="1">+INDEX('（仓库）拆货后复核'!$D$1:$D$192,SMALL(IF('（仓库）拆货后复核'!$D$4:$D$192&lt;&gt;"",ROW('（仓库）拆货后复核'!$D$4:$D$192)),ROW('（仓库）拆货后复核'!A21)))</f>
        <v>AN1014-Royal blue-S-CD-DE-NEW</v>
      </c>
      <c r="C22" s="18">
        <f ca="1">+IF(B22&lt;&gt;"",'（仓库）拆货后复核'!$G$2,"")</f>
        <v>0</v>
      </c>
      <c r="D22" s="16">
        <f ca="1">+VLOOKUP(B22,'（仓库）拆货后复核'!$D:$E,2,0)</f>
        <v>0</v>
      </c>
      <c r="E22" s="16">
        <f ca="1">+VLOOKUP(B22,'（仓库）拆货后复核'!$D:$L,9,0)</f>
        <v>6</v>
      </c>
      <c r="F22" s="16"/>
      <c r="G22" s="16"/>
      <c r="H22" s="17"/>
      <c r="I22" s="17"/>
      <c r="J22" s="17"/>
    </row>
    <row r="23" spans="1:10">
      <c r="A23" s="16" t="str">
        <f t="array" aca="1" ref="A23" ca="1">+VLOOKUP(B23,IF({0,1},'（仓库）拆货后复核'!B:B,'（仓库）拆货后复核'!D:D),2,0)</f>
        <v>PO231201AN1014</v>
      </c>
      <c r="B23" s="17" t="str">
        <f t="array" aca="1" ref="B23" ca="1">+INDEX('（仓库）拆货后复核'!$D$1:$D$192,SMALL(IF('（仓库）拆货后复核'!$D$4:$D$192&lt;&gt;"",ROW('（仓库）拆货后复核'!$D$4:$D$192)),ROW('（仓库）拆货后复核'!A22)))</f>
        <v>AN1014-Royal blue-M-CD-DE-NEW</v>
      </c>
      <c r="C23" s="18">
        <f ca="1">+IF(B23&lt;&gt;"",'（仓库）拆货后复核'!$G$2,"")</f>
        <v>0</v>
      </c>
      <c r="D23" s="16">
        <f ca="1">+VLOOKUP(B23,'（仓库）拆货后复核'!$D:$E,2,0)</f>
        <v>0</v>
      </c>
      <c r="E23" s="16">
        <f ca="1">+VLOOKUP(B23,'（仓库）拆货后复核'!$D:$L,9,0)</f>
        <v>18</v>
      </c>
      <c r="F23" s="16"/>
      <c r="G23" s="16"/>
      <c r="H23" s="17"/>
      <c r="I23" s="17"/>
      <c r="J23" s="17"/>
    </row>
    <row r="24" spans="1:10">
      <c r="A24" s="16" t="str">
        <f t="array" aca="1" ref="A24" ca="1">+VLOOKUP(B24,IF({0,1},'（仓库）拆货后复核'!B:B,'（仓库）拆货后复核'!D:D),2,0)</f>
        <v>PO231201AN1014</v>
      </c>
      <c r="B24" s="17" t="str">
        <f t="array" aca="1" ref="B24" ca="1">+INDEX('（仓库）拆货后复核'!$D$1:$D$192,SMALL(IF('（仓库）拆货后复核'!$D$4:$D$192&lt;&gt;"",ROW('（仓库）拆货后复核'!$D$4:$D$192)),ROW('（仓库）拆货后复核'!A23)))</f>
        <v>AN1014-Royal blue-L-CD-DE-NEW</v>
      </c>
      <c r="C24" s="18">
        <f ca="1">+IF(B24&lt;&gt;"",'（仓库）拆货后复核'!$G$2,"")</f>
        <v>0</v>
      </c>
      <c r="D24" s="16">
        <f ca="1">+VLOOKUP(B24,'（仓库）拆货后复核'!$D:$E,2,0)</f>
        <v>0</v>
      </c>
      <c r="E24" s="16">
        <f ca="1">+VLOOKUP(B24,'（仓库）拆货后复核'!$D:$L,9,0)</f>
        <v>24</v>
      </c>
      <c r="F24" s="16"/>
      <c r="G24" s="16"/>
      <c r="H24" s="17"/>
      <c r="I24" s="17"/>
      <c r="J24" s="17"/>
    </row>
    <row r="25" spans="1:10">
      <c r="A25" s="16" t="str">
        <f t="array" aca="1" ref="A25" ca="1">+VLOOKUP(B25,IF({0,1},'（仓库）拆货后复核'!B:B,'（仓库）拆货后复核'!D:D),2,0)</f>
        <v>PO231201AN1014</v>
      </c>
      <c r="B25" s="17" t="str">
        <f t="array" aca="1" ref="B25" ca="1">+INDEX('（仓库）拆货后复核'!$D$1:$D$192,SMALL(IF('（仓库）拆货后复核'!$D$4:$D$192&lt;&gt;"",ROW('（仓库）拆货后复核'!$D$4:$D$192)),ROW('（仓库）拆货后复核'!A24)))</f>
        <v>AN1014-Royal blue-XL-CD-DE-NEW</v>
      </c>
      <c r="C25" s="18">
        <f ca="1">+IF(B25&lt;&gt;"",'（仓库）拆货后复核'!$G$2,"")</f>
        <v>0</v>
      </c>
      <c r="D25" s="16">
        <f ca="1">+VLOOKUP(B25,'（仓库）拆货后复核'!$D:$E,2,0)</f>
        <v>0</v>
      </c>
      <c r="E25" s="16">
        <f ca="1">+VLOOKUP(B25,'（仓库）拆货后复核'!$D:$L,9,0)</f>
        <v>24</v>
      </c>
      <c r="F25" s="16"/>
      <c r="G25" s="16"/>
      <c r="H25" s="17"/>
      <c r="I25" s="17"/>
      <c r="J25" s="17"/>
    </row>
    <row r="26" spans="1:10">
      <c r="A26" s="16" t="str">
        <f t="array" aca="1" ref="A26" ca="1">+VLOOKUP(B26,IF({0,1},'（仓库）拆货后复核'!B:B,'（仓库）拆货后复核'!D:D),2,0)</f>
        <v>PO231201AN1014</v>
      </c>
      <c r="B26" s="17" t="str">
        <f t="array" aca="1" ref="B26" ca="1">+INDEX('（仓库）拆货后复核'!$D$1:$D$192,SMALL(IF('（仓库）拆货后复核'!$D$4:$D$192&lt;&gt;"",ROW('（仓库）拆货后复核'!$D$4:$D$192)),ROW('（仓库）拆货后复核'!A25)))</f>
        <v>AN1014-Royal blue-XXL-CD-DE-NEW</v>
      </c>
      <c r="C26" s="18">
        <f ca="1">+IF(B26&lt;&gt;"",'（仓库）拆货后复核'!$G$2,"")</f>
        <v>0</v>
      </c>
      <c r="D26" s="16">
        <f ca="1">+VLOOKUP(B26,'（仓库）拆货后复核'!$D:$E,2,0)</f>
        <v>0</v>
      </c>
      <c r="E26" s="16">
        <f ca="1">+VLOOKUP(B26,'（仓库）拆货后复核'!$D:$L,9,0)</f>
        <v>20</v>
      </c>
      <c r="F26" s="16"/>
      <c r="G26" s="16"/>
      <c r="H26" s="17"/>
      <c r="I26" s="17"/>
      <c r="J26" s="17"/>
    </row>
    <row r="27" spans="1:10">
      <c r="A27" s="16" t="str">
        <f t="array" aca="1" ref="A27" ca="1">+VLOOKUP(B27,IF({0,1},'（仓库）拆货后复核'!B:B,'（仓库）拆货后复核'!D:D),2,0)</f>
        <v>PO231201AN1014</v>
      </c>
      <c r="B27" s="17" t="str">
        <f t="array" aca="1" ref="B27" ca="1">+INDEX('（仓库）拆货后复核'!$D$1:$D$192,SMALL(IF('（仓库）拆货后复核'!$D$4:$D$192&lt;&gt;"",ROW('（仓库）拆货后复核'!$D$4:$D$192)),ROW('（仓库）拆货后复核'!A26)))</f>
        <v>AN1014-Navy blue-S-CD-DE-NEW</v>
      </c>
      <c r="C27" s="18">
        <f ca="1">+IF(B27&lt;&gt;"",'（仓库）拆货后复核'!$G$2,"")</f>
        <v>0</v>
      </c>
      <c r="D27" s="16">
        <f ca="1">+VLOOKUP(B27,'（仓库）拆货后复核'!$D:$E,2,0)</f>
        <v>0</v>
      </c>
      <c r="E27" s="16">
        <f ca="1">+VLOOKUP(B27,'（仓库）拆货后复核'!$D:$L,9,0)</f>
        <v>5</v>
      </c>
      <c r="F27" s="16"/>
      <c r="G27" s="16"/>
      <c r="H27" s="17"/>
      <c r="I27" s="17"/>
      <c r="J27" s="17"/>
    </row>
    <row r="28" spans="1:10">
      <c r="A28" s="16" t="str">
        <f t="array" aca="1" ref="A28" ca="1">+VLOOKUP(B28,IF({0,1},'（仓库）拆货后复核'!B:B,'（仓库）拆货后复核'!D:D),2,0)</f>
        <v>PO231201AN1014</v>
      </c>
      <c r="B28" s="17" t="str">
        <f t="array" aca="1" ref="B28" ca="1">+INDEX('（仓库）拆货后复核'!$D$1:$D$192,SMALL(IF('（仓库）拆货后复核'!$D$4:$D$192&lt;&gt;"",ROW('（仓库）拆货后复核'!$D$4:$D$192)),ROW('（仓库）拆货后复核'!A27)))</f>
        <v>AN1014-Navy blue-M-CD-DE-NEW</v>
      </c>
      <c r="C28" s="18">
        <f ca="1">+IF(B28&lt;&gt;"",'（仓库）拆货后复核'!$G$2,"")</f>
        <v>0</v>
      </c>
      <c r="D28" s="16">
        <f ca="1">+VLOOKUP(B28,'（仓库）拆货后复核'!$D:$E,2,0)</f>
        <v>0</v>
      </c>
      <c r="E28" s="16">
        <f ca="1">+VLOOKUP(B28,'（仓库）拆货后复核'!$D:$L,9,0)</f>
        <v>12</v>
      </c>
      <c r="F28" s="16"/>
      <c r="G28" s="16"/>
      <c r="H28" s="17"/>
      <c r="I28" s="17"/>
      <c r="J28" s="17"/>
    </row>
    <row r="29" spans="1:10">
      <c r="A29" s="16" t="str">
        <f t="array" aca="1" ref="A29" ca="1">+VLOOKUP(B29,IF({0,1},'（仓库）拆货后复核'!B:B,'（仓库）拆货后复核'!D:D),2,0)</f>
        <v>PO231201AN1014</v>
      </c>
      <c r="B29" s="17" t="str">
        <f t="array" aca="1" ref="B29" ca="1">+INDEX('（仓库）拆货后复核'!$D$1:$D$192,SMALL(IF('（仓库）拆货后复核'!$D$4:$D$192&lt;&gt;"",ROW('（仓库）拆货后复核'!$D$4:$D$192)),ROW('（仓库）拆货后复核'!A28)))</f>
        <v>AN1014-Navy blue-L-CD-DE-NEW</v>
      </c>
      <c r="C29" s="18">
        <f ca="1">+IF(B29&lt;&gt;"",'（仓库）拆货后复核'!$G$2,"")</f>
        <v>0</v>
      </c>
      <c r="D29" s="16">
        <f ca="1">+VLOOKUP(B29,'（仓库）拆货后复核'!$D:$E,2,0)</f>
        <v>0</v>
      </c>
      <c r="E29" s="16">
        <f ca="1">+VLOOKUP(B29,'（仓库）拆货后复核'!$D:$L,9,0)</f>
        <v>12</v>
      </c>
      <c r="F29" s="16"/>
      <c r="G29" s="16"/>
      <c r="H29" s="17"/>
      <c r="I29" s="17"/>
      <c r="J29" s="17"/>
    </row>
    <row r="30" spans="1:10">
      <c r="A30" s="16" t="str">
        <f t="array" aca="1" ref="A30" ca="1">+VLOOKUP(B30,IF({0,1},'（仓库）拆货后复核'!B:B,'（仓库）拆货后复核'!D:D),2,0)</f>
        <v>PO231201AN1014</v>
      </c>
      <c r="B30" s="17" t="str">
        <f t="array" aca="1" ref="B30" ca="1">+INDEX('（仓库）拆货后复核'!$D$1:$D$192,SMALL(IF('（仓库）拆货后复核'!$D$4:$D$192&lt;&gt;"",ROW('（仓库）拆货后复核'!$D$4:$D$192)),ROW('（仓库）拆货后复核'!A29)))</f>
        <v>AN1014-Navy blue-XL-CD-DE-NEW</v>
      </c>
      <c r="C30" s="18">
        <f ca="1">+IF(B30&lt;&gt;"",'（仓库）拆货后复核'!$G$2,"")</f>
        <v>0</v>
      </c>
      <c r="D30" s="16">
        <f ca="1">+VLOOKUP(B30,'（仓库）拆货后复核'!$D:$E,2,0)</f>
        <v>0</v>
      </c>
      <c r="E30" s="16">
        <f ca="1">+VLOOKUP(B30,'（仓库）拆货后复核'!$D:$L,9,0)</f>
        <v>14</v>
      </c>
      <c r="F30" s="16"/>
      <c r="G30" s="16"/>
      <c r="H30" s="17"/>
      <c r="I30" s="17"/>
      <c r="J30" s="17"/>
    </row>
    <row r="31" spans="1:10">
      <c r="A31" s="16" t="str">
        <f t="array" aca="1" ref="A31" ca="1">+VLOOKUP(B31,IF({0,1},'（仓库）拆货后复核'!B:B,'（仓库）拆货后复核'!D:D),2,0)</f>
        <v>PO231201AN1014</v>
      </c>
      <c r="B31" s="17" t="str">
        <f t="array" aca="1" ref="B31" ca="1">+INDEX('（仓库）拆货后复核'!$D$1:$D$192,SMALL(IF('（仓库）拆货后复核'!$D$4:$D$192&lt;&gt;"",ROW('（仓库）拆货后复核'!$D$4:$D$192)),ROW('（仓库）拆货后复核'!A30)))</f>
        <v>AN1014-Navy blue-XXL-CD-DE-NEW</v>
      </c>
      <c r="C31" s="18">
        <f ca="1">+IF(B31&lt;&gt;"",'（仓库）拆货后复核'!$G$2,"")</f>
        <v>0</v>
      </c>
      <c r="D31" s="16">
        <f ca="1">+VLOOKUP(B31,'（仓库）拆货后复核'!$D:$E,2,0)</f>
        <v>0</v>
      </c>
      <c r="E31" s="16">
        <f ca="1">+VLOOKUP(B31,'（仓库）拆货后复核'!$D:$L,9,0)</f>
        <v>12</v>
      </c>
      <c r="F31" s="16"/>
      <c r="G31" s="16"/>
      <c r="H31" s="17"/>
      <c r="I31" s="17"/>
      <c r="J31" s="17"/>
    </row>
    <row r="32" spans="1:10">
      <c r="A32" s="16" t="str">
        <f t="array" aca="1" ref="A32" ca="1">+VLOOKUP(B32,IF({0,1},'（仓库）拆货后复核'!B:B,'（仓库）拆货后复核'!D:D),2,0)</f>
        <v>PO231201AN1014</v>
      </c>
      <c r="B32" s="17" t="str">
        <f t="array" aca="1" ref="B32" ca="1">+INDEX('（仓库）拆货后复核'!$D$1:$D$192,SMALL(IF('（仓库）拆货后复核'!$D$4:$D$192&lt;&gt;"",ROW('（仓库）拆货后复核'!$D$4:$D$192)),ROW('（仓库）拆货后复核'!A31)))</f>
        <v>AN1014-F Black Dot-S-CD-DE-NEW</v>
      </c>
      <c r="C32" s="18">
        <f ca="1">+IF(B32&lt;&gt;"",'（仓库）拆货后复核'!$G$2,"")</f>
        <v>0</v>
      </c>
      <c r="D32" s="16">
        <f ca="1">+VLOOKUP(B32,'（仓库）拆货后复核'!$D:$E,2,0)</f>
        <v>0</v>
      </c>
      <c r="E32" s="16">
        <f ca="1">+VLOOKUP(B32,'（仓库）拆货后复核'!$D:$L,9,0)</f>
        <v>5</v>
      </c>
      <c r="F32" s="16"/>
      <c r="G32" s="16"/>
      <c r="H32" s="17"/>
      <c r="I32" s="17"/>
      <c r="J32" s="17"/>
    </row>
    <row r="33" spans="1:10">
      <c r="A33" s="16" t="str">
        <f t="array" aca="1" ref="A33" ca="1">+VLOOKUP(B33,IF({0,1},'（仓库）拆货后复核'!B:B,'（仓库）拆货后复核'!D:D),2,0)</f>
        <v>PO231201AN1014</v>
      </c>
      <c r="B33" s="17" t="str">
        <f t="array" aca="1" ref="B33" ca="1">+INDEX('（仓库）拆货后复核'!$D$1:$D$192,SMALL(IF('（仓库）拆货后复核'!$D$4:$D$192&lt;&gt;"",ROW('（仓库）拆货后复核'!$D$4:$D$192)),ROW('（仓库）拆货后复核'!A32)))</f>
        <v>AN1014-F Black Dot-M-CD-DE-NEW</v>
      </c>
      <c r="C33" s="18">
        <f ca="1">+IF(B33&lt;&gt;"",'（仓库）拆货后复核'!$G$2,"")</f>
        <v>0</v>
      </c>
      <c r="D33" s="16">
        <f ca="1">+VLOOKUP(B33,'（仓库）拆货后复核'!$D:$E,2,0)</f>
        <v>0</v>
      </c>
      <c r="E33" s="16">
        <f ca="1">+VLOOKUP(B33,'（仓库）拆货后复核'!$D:$L,9,0)</f>
        <v>10</v>
      </c>
      <c r="F33" s="16"/>
      <c r="G33" s="16"/>
      <c r="H33" s="17"/>
      <c r="I33" s="17"/>
      <c r="J33" s="17"/>
    </row>
    <row r="34" spans="1:10">
      <c r="A34" s="16" t="str">
        <f t="array" aca="1" ref="A34" ca="1">+VLOOKUP(B34,IF({0,1},'（仓库）拆货后复核'!B:B,'（仓库）拆货后复核'!D:D),2,0)</f>
        <v>PO231201AN1014</v>
      </c>
      <c r="B34" s="17" t="str">
        <f t="array" aca="1" ref="B34" ca="1">+INDEX('（仓库）拆货后复核'!$D$1:$D$192,SMALL(IF('（仓库）拆货后复核'!$D$4:$D$192&lt;&gt;"",ROW('（仓库）拆货后复核'!$D$4:$D$192)),ROW('（仓库）拆货后复核'!A33)))</f>
        <v>AN1014-F Black Dot-L-CD-DE-NEW</v>
      </c>
      <c r="C34" s="18">
        <f ca="1">+IF(B34&lt;&gt;"",'（仓库）拆货后复核'!$G$2,"")</f>
        <v>0</v>
      </c>
      <c r="D34" s="16">
        <f ca="1">+VLOOKUP(B34,'（仓库）拆货后复核'!$D:$E,2,0)</f>
        <v>0</v>
      </c>
      <c r="E34" s="16">
        <f ca="1">+VLOOKUP(B34,'（仓库）拆货后复核'!$D:$L,9,0)</f>
        <v>15</v>
      </c>
      <c r="F34" s="16"/>
      <c r="G34" s="16"/>
      <c r="H34" s="17"/>
      <c r="I34" s="17"/>
      <c r="J34" s="17"/>
    </row>
    <row r="35" spans="1:10">
      <c r="A35" s="16" t="str">
        <f t="array" aca="1" ref="A35" ca="1">+VLOOKUP(B35,IF({0,1},'（仓库）拆货后复核'!B:B,'（仓库）拆货后复核'!D:D),2,0)</f>
        <v>PO231201AN1014</v>
      </c>
      <c r="B35" s="17" t="str">
        <f t="array" aca="1" ref="B35" ca="1">+INDEX('（仓库）拆货后复核'!$D$1:$D$192,SMALL(IF('（仓库）拆货后复核'!$D$4:$D$192&lt;&gt;"",ROW('（仓库）拆货后复核'!$D$4:$D$192)),ROW('（仓库）拆货后复核'!A34)))</f>
        <v>AN1014-F Black Dot-XL-CD-DE-NEW</v>
      </c>
      <c r="C35" s="18">
        <f ca="1">+IF(B35&lt;&gt;"",'（仓库）拆货后复核'!$G$2,"")</f>
        <v>0</v>
      </c>
      <c r="D35" s="16">
        <f ca="1">+VLOOKUP(B35,'（仓库）拆货后复核'!$D:$E,2,0)</f>
        <v>0</v>
      </c>
      <c r="E35" s="16">
        <f ca="1">+VLOOKUP(B35,'（仓库）拆货后复核'!$D:$L,9,0)</f>
        <v>17</v>
      </c>
      <c r="F35" s="16"/>
      <c r="G35" s="16"/>
      <c r="H35" s="17"/>
      <c r="I35" s="17"/>
      <c r="J35" s="17"/>
    </row>
    <row r="36" spans="1:10">
      <c r="A36" s="16" t="str">
        <f t="array" aca="1" ref="A36" ca="1">+VLOOKUP(B36,IF({0,1},'（仓库）拆货后复核'!B:B,'（仓库）拆货后复核'!D:D),2,0)</f>
        <v>PO231201AN1014</v>
      </c>
      <c r="B36" s="17" t="str">
        <f t="array" aca="1" ref="B36" ca="1">+INDEX('（仓库）拆货后复核'!$D$1:$D$192,SMALL(IF('（仓库）拆货后复核'!$D$4:$D$192&lt;&gt;"",ROW('（仓库）拆货后复核'!$D$4:$D$192)),ROW('（仓库）拆货后复核'!A35)))</f>
        <v>AN1014-F Black Dot-XXL-CD-DE-NEW</v>
      </c>
      <c r="C36" s="18">
        <f ca="1">+IF(B36&lt;&gt;"",'（仓库）拆货后复核'!$G$2,"")</f>
        <v>0</v>
      </c>
      <c r="D36" s="16">
        <f ca="1">+VLOOKUP(B36,'（仓库）拆货后复核'!$D:$E,2,0)</f>
        <v>0</v>
      </c>
      <c r="E36" s="16">
        <f ca="1">+VLOOKUP(B36,'（仓库）拆货后复核'!$D:$L,9,0)</f>
        <v>16</v>
      </c>
      <c r="F36" s="16"/>
      <c r="G36" s="16"/>
      <c r="H36" s="17"/>
      <c r="I36" s="17"/>
      <c r="J36" s="17"/>
    </row>
    <row r="37" spans="1:10">
      <c r="A37" s="16" t="e">
        <f t="array" aca="1" ref="A37" ca="1">+VLOOKUP(B37,IF({0,1},'（仓库）拆货后复核'!B:B,'（仓库）拆货后复核'!D:D),2,0)</f>
        <v>#NUM!</v>
      </c>
      <c r="B37" s="17" t="e">
        <f t="array" aca="1" ref="B37" ca="1">+INDEX('（仓库）拆货后复核'!$D$1:$D$192,SMALL(IF('（仓库）拆货后复核'!$D$4:$D$192&lt;&gt;"",ROW('（仓库）拆货后复核'!$D$4:$D$192)),ROW('（仓库）拆货后复核'!A36)))</f>
        <v>#NUM!</v>
      </c>
      <c r="C37" s="18" t="e">
        <f ca="1">+IF(B37&lt;&gt;"",'（仓库）拆货后复核'!$G$2,"")</f>
        <v>#NUM!</v>
      </c>
      <c r="D37" s="16" t="e">
        <f ca="1">+VLOOKUP(B37,'（仓库）拆货后复核'!$D:$E,2,0)</f>
        <v>#NUM!</v>
      </c>
      <c r="E37" s="16" t="e">
        <f ca="1">+VLOOKUP(B37,'（仓库）拆货后复核'!$D:$L,9,0)</f>
        <v>#NUM!</v>
      </c>
      <c r="F37" s="16"/>
      <c r="G37" s="16"/>
      <c r="H37" s="17"/>
      <c r="I37" s="17"/>
      <c r="J37" s="17"/>
    </row>
    <row r="38" spans="1:10">
      <c r="A38" s="16" t="e">
        <f t="array" aca="1" ref="A38" ca="1">+VLOOKUP(B38,IF({0,1},'（仓库）拆货后复核'!B:B,'（仓库）拆货后复核'!D:D),2,0)</f>
        <v>#NUM!</v>
      </c>
      <c r="B38" s="17" t="e">
        <f t="array" aca="1" ref="B38" ca="1">+INDEX('（仓库）拆货后复核'!$D$1:$D$192,SMALL(IF('（仓库）拆货后复核'!$D$4:$D$192&lt;&gt;"",ROW('（仓库）拆货后复核'!$D$4:$D$192)),ROW('（仓库）拆货后复核'!A37)))</f>
        <v>#NUM!</v>
      </c>
      <c r="C38" s="18" t="e">
        <f ca="1">+IF(B38&lt;&gt;"",'（仓库）拆货后复核'!$G$2,"")</f>
        <v>#NUM!</v>
      </c>
      <c r="D38" s="16" t="e">
        <f ca="1">+VLOOKUP(B38,'（仓库）拆货后复核'!$D:$E,2,0)</f>
        <v>#NUM!</v>
      </c>
      <c r="E38" s="16" t="e">
        <f ca="1">+VLOOKUP(B38,'（仓库）拆货后复核'!$D:$L,9,0)</f>
        <v>#NUM!</v>
      </c>
      <c r="F38" s="16"/>
      <c r="G38" s="16"/>
      <c r="H38" s="17"/>
      <c r="I38" s="17"/>
      <c r="J38" s="17"/>
    </row>
    <row r="39" spans="1:10">
      <c r="A39" s="16" t="e">
        <f t="array" aca="1" ref="A39" ca="1">+VLOOKUP(B39,IF({0,1},'（仓库）拆货后复核'!B:B,'（仓库）拆货后复核'!D:D),2,0)</f>
        <v>#NUM!</v>
      </c>
      <c r="B39" s="17" t="e">
        <f t="array" aca="1" ref="B39" ca="1">+INDEX('（仓库）拆货后复核'!$D$1:$D$192,SMALL(IF('（仓库）拆货后复核'!$D$4:$D$192&lt;&gt;"",ROW('（仓库）拆货后复核'!$D$4:$D$192)),ROW('（仓库）拆货后复核'!A38)))</f>
        <v>#NUM!</v>
      </c>
      <c r="C39" s="18" t="e">
        <f ca="1">+IF(B39&lt;&gt;"",'（仓库）拆货后复核'!$G$2,"")</f>
        <v>#NUM!</v>
      </c>
      <c r="D39" s="16" t="e">
        <f ca="1">+VLOOKUP(B39,'（仓库）拆货后复核'!$D:$E,2,0)</f>
        <v>#NUM!</v>
      </c>
      <c r="E39" s="16" t="e">
        <f ca="1">+VLOOKUP(B39,'（仓库）拆货后复核'!$D:$L,9,0)</f>
        <v>#NUM!</v>
      </c>
      <c r="F39" s="16"/>
      <c r="G39" s="16"/>
      <c r="H39" s="17"/>
      <c r="I39" s="17"/>
      <c r="J39" s="17"/>
    </row>
    <row r="40" spans="1:10">
      <c r="A40" s="16" t="e">
        <f t="array" aca="1" ref="A40" ca="1">+VLOOKUP(B40,IF({0,1},'（仓库）拆货后复核'!B:B,'（仓库）拆货后复核'!D:D),2,0)</f>
        <v>#NUM!</v>
      </c>
      <c r="B40" s="17" t="e">
        <f t="array" aca="1" ref="B40" ca="1">+INDEX('（仓库）拆货后复核'!$D$1:$D$192,SMALL(IF('（仓库）拆货后复核'!$D$4:$D$192&lt;&gt;"",ROW('（仓库）拆货后复核'!$D$4:$D$192)),ROW('（仓库）拆货后复核'!A39)))</f>
        <v>#NUM!</v>
      </c>
      <c r="C40" s="18" t="e">
        <f ca="1">+IF(B40&lt;&gt;"",'（仓库）拆货后复核'!$G$2,"")</f>
        <v>#NUM!</v>
      </c>
      <c r="D40" s="16" t="e">
        <f ca="1">+VLOOKUP(B40,'（仓库）拆货后复核'!$D:$E,2,0)</f>
        <v>#NUM!</v>
      </c>
      <c r="E40" s="16" t="e">
        <f ca="1">+VLOOKUP(B40,'（仓库）拆货后复核'!$D:$L,9,0)</f>
        <v>#NUM!</v>
      </c>
      <c r="F40" s="16"/>
      <c r="G40" s="16"/>
      <c r="H40" s="17"/>
      <c r="I40" s="17"/>
      <c r="J40" s="17"/>
    </row>
    <row r="41" spans="1:10">
      <c r="A41" s="16" t="e">
        <f t="array" aca="1" ref="A41" ca="1">+VLOOKUP(B41,IF({0,1},'（仓库）拆货后复核'!B:B,'（仓库）拆货后复核'!D:D),2,0)</f>
        <v>#NUM!</v>
      </c>
      <c r="B41" s="17" t="e">
        <f t="array" aca="1" ref="B41" ca="1">+INDEX('（仓库）拆货后复核'!$D$1:$D$192,SMALL(IF('（仓库）拆货后复核'!$D$4:$D$192&lt;&gt;"",ROW('（仓库）拆货后复核'!$D$4:$D$192)),ROW('（仓库）拆货后复核'!A40)))</f>
        <v>#NUM!</v>
      </c>
      <c r="C41" s="18" t="e">
        <f ca="1">+IF(B41&lt;&gt;"",'（仓库）拆货后复核'!$G$2,"")</f>
        <v>#NUM!</v>
      </c>
      <c r="D41" s="16" t="e">
        <f ca="1">+VLOOKUP(B41,'（仓库）拆货后复核'!$D:$E,2,0)</f>
        <v>#NUM!</v>
      </c>
      <c r="E41" s="16" t="e">
        <f ca="1">+VLOOKUP(B41,'（仓库）拆货后复核'!$D:$L,9,0)</f>
        <v>#NUM!</v>
      </c>
      <c r="F41" s="16"/>
      <c r="G41" s="16"/>
      <c r="H41" s="17"/>
      <c r="I41" s="17"/>
      <c r="J41" s="17"/>
    </row>
    <row r="42" spans="1:10">
      <c r="A42" s="16" t="e">
        <f t="array" aca="1" ref="A42" ca="1">+VLOOKUP(B42,IF({0,1},'（仓库）拆货后复核'!B:B,'（仓库）拆货后复核'!D:D),2,0)</f>
        <v>#NUM!</v>
      </c>
      <c r="B42" s="17" t="e">
        <f t="array" aca="1" ref="B42" ca="1">+INDEX('（仓库）拆货后复核'!$D$1:$D$192,SMALL(IF('（仓库）拆货后复核'!$D$4:$D$192&lt;&gt;"",ROW('（仓库）拆货后复核'!$D$4:$D$192)),ROW('（仓库）拆货后复核'!A41)))</f>
        <v>#NUM!</v>
      </c>
      <c r="C42" s="18" t="e">
        <f ca="1">+IF(B42&lt;&gt;"",'（仓库）拆货后复核'!$G$2,"")</f>
        <v>#NUM!</v>
      </c>
      <c r="D42" s="16" t="e">
        <f ca="1">+VLOOKUP(B42,'（仓库）拆货后复核'!$D:$E,2,0)</f>
        <v>#NUM!</v>
      </c>
      <c r="E42" s="16" t="e">
        <f ca="1">+VLOOKUP(B42,'（仓库）拆货后复核'!$D:$L,9,0)</f>
        <v>#NUM!</v>
      </c>
      <c r="F42" s="16"/>
      <c r="G42" s="16"/>
      <c r="H42" s="17"/>
      <c r="I42" s="17"/>
      <c r="J42" s="17"/>
    </row>
    <row r="43" spans="1:10">
      <c r="A43" s="16" t="e">
        <f t="array" aca="1" ref="A43" ca="1">+VLOOKUP(B43,IF({0,1},'（仓库）拆货后复核'!B:B,'（仓库）拆货后复核'!D:D),2,0)</f>
        <v>#NUM!</v>
      </c>
      <c r="B43" s="17" t="e">
        <f t="array" aca="1" ref="B43" ca="1">+INDEX('（仓库）拆货后复核'!$D$1:$D$192,SMALL(IF('（仓库）拆货后复核'!$D$4:$D$192&lt;&gt;"",ROW('（仓库）拆货后复核'!$D$4:$D$192)),ROW('（仓库）拆货后复核'!A42)))</f>
        <v>#NUM!</v>
      </c>
      <c r="C43" s="18" t="e">
        <f ca="1">+IF(B43&lt;&gt;"",'（仓库）拆货后复核'!$G$2,"")</f>
        <v>#NUM!</v>
      </c>
      <c r="D43" s="16" t="e">
        <f ca="1">+VLOOKUP(B43,'（仓库）拆货后复核'!$D:$E,2,0)</f>
        <v>#NUM!</v>
      </c>
      <c r="E43" s="16" t="e">
        <f ca="1">+VLOOKUP(B43,'（仓库）拆货后复核'!$D:$L,9,0)</f>
        <v>#NUM!</v>
      </c>
      <c r="F43" s="16"/>
      <c r="G43" s="16"/>
      <c r="H43" s="17"/>
      <c r="I43" s="17"/>
      <c r="J43" s="17"/>
    </row>
    <row r="44" spans="1:10">
      <c r="A44" s="16" t="e">
        <f t="array" aca="1" ref="A44" ca="1">+VLOOKUP(B44,IF({0,1},'（仓库）拆货后复核'!B:B,'（仓库）拆货后复核'!D:D),2,0)</f>
        <v>#NUM!</v>
      </c>
      <c r="B44" s="17" t="e">
        <f t="array" aca="1" ref="B44" ca="1">+INDEX('（仓库）拆货后复核'!$D$1:$D$192,SMALL(IF('（仓库）拆货后复核'!$D$4:$D$192&lt;&gt;"",ROW('（仓库）拆货后复核'!$D$4:$D$192)),ROW('（仓库）拆货后复核'!A43)))</f>
        <v>#NUM!</v>
      </c>
      <c r="C44" s="18" t="e">
        <f ca="1">+IF(B44&lt;&gt;"",'（仓库）拆货后复核'!$G$2,"")</f>
        <v>#NUM!</v>
      </c>
      <c r="D44" s="16" t="e">
        <f ca="1">+VLOOKUP(B44,'（仓库）拆货后复核'!$D:$E,2,0)</f>
        <v>#NUM!</v>
      </c>
      <c r="E44" s="16" t="e">
        <f ca="1">+VLOOKUP(B44,'（仓库）拆货后复核'!$D:$L,9,0)</f>
        <v>#NUM!</v>
      </c>
      <c r="F44" s="16"/>
      <c r="G44" s="16"/>
      <c r="H44" s="17"/>
      <c r="I44" s="17"/>
      <c r="J44" s="17"/>
    </row>
    <row r="45" spans="1:10">
      <c r="A45" s="16" t="e">
        <f t="array" aca="1" ref="A45" ca="1">+VLOOKUP(B45,IF({0,1},'（仓库）拆货后复核'!B:B,'（仓库）拆货后复核'!D:D),2,0)</f>
        <v>#NUM!</v>
      </c>
      <c r="B45" s="17" t="e">
        <f t="array" aca="1" ref="B45" ca="1">+INDEX('（仓库）拆货后复核'!$D$1:$D$192,SMALL(IF('（仓库）拆货后复核'!$D$4:$D$192&lt;&gt;"",ROW('（仓库）拆货后复核'!$D$4:$D$192)),ROW('（仓库）拆货后复核'!A44)))</f>
        <v>#NUM!</v>
      </c>
      <c r="C45" s="18" t="e">
        <f ca="1">+IF(B45&lt;&gt;"",'（仓库）拆货后复核'!$G$2,"")</f>
        <v>#NUM!</v>
      </c>
      <c r="D45" s="16" t="e">
        <f ca="1">+VLOOKUP(B45,'（仓库）拆货后复核'!$D:$E,2,0)</f>
        <v>#NUM!</v>
      </c>
      <c r="E45" s="16" t="e">
        <f ca="1">+VLOOKUP(B45,'（仓库）拆货后复核'!$D:$L,9,0)</f>
        <v>#NUM!</v>
      </c>
      <c r="F45" s="16"/>
      <c r="G45" s="16"/>
      <c r="H45" s="17"/>
      <c r="I45" s="17"/>
      <c r="J45" s="17"/>
    </row>
    <row r="46" spans="1:10">
      <c r="A46" s="16" t="e">
        <f t="array" aca="1" ref="A46" ca="1">+VLOOKUP(B46,IF({0,1},'（仓库）拆货后复核'!B:B,'（仓库）拆货后复核'!D:D),2,0)</f>
        <v>#NUM!</v>
      </c>
      <c r="B46" s="17" t="e">
        <f t="array" aca="1" ref="B46" ca="1">+INDEX('（仓库）拆货后复核'!$D$1:$D$192,SMALL(IF('（仓库）拆货后复核'!$D$4:$D$192&lt;&gt;"",ROW('（仓库）拆货后复核'!$D$4:$D$192)),ROW('（仓库）拆货后复核'!A45)))</f>
        <v>#NUM!</v>
      </c>
      <c r="C46" s="18" t="e">
        <f ca="1">+IF(B46&lt;&gt;"",'（仓库）拆货后复核'!$G$2,"")</f>
        <v>#NUM!</v>
      </c>
      <c r="D46" s="16" t="e">
        <f ca="1">+VLOOKUP(B46,'（仓库）拆货后复核'!$D:$E,2,0)</f>
        <v>#NUM!</v>
      </c>
      <c r="E46" s="16" t="e">
        <f ca="1">+VLOOKUP(B46,'（仓库）拆货后复核'!$D:$L,9,0)</f>
        <v>#NUM!</v>
      </c>
      <c r="F46" s="16"/>
      <c r="G46" s="16"/>
      <c r="H46" s="17"/>
      <c r="I46" s="17"/>
      <c r="J46" s="17"/>
    </row>
    <row r="47" spans="1:10">
      <c r="A47" s="16" t="e">
        <f t="array" aca="1" ref="A47" ca="1">+VLOOKUP(B47,IF({0,1},'（仓库）拆货后复核'!B:B,'（仓库）拆货后复核'!D:D),2,0)</f>
        <v>#NUM!</v>
      </c>
      <c r="B47" s="17" t="e">
        <f t="array" aca="1" ref="B47" ca="1">+INDEX('（仓库）拆货后复核'!$D$1:$D$192,SMALL(IF('（仓库）拆货后复核'!$D$4:$D$192&lt;&gt;"",ROW('（仓库）拆货后复核'!$D$4:$D$192)),ROW('（仓库）拆货后复核'!A46)))</f>
        <v>#NUM!</v>
      </c>
      <c r="C47" s="18" t="e">
        <f ca="1">+IF(B47&lt;&gt;"",'（仓库）拆货后复核'!$G$2,"")</f>
        <v>#NUM!</v>
      </c>
      <c r="D47" s="16" t="e">
        <f ca="1">+VLOOKUP(B47,'（仓库）拆货后复核'!$D:$E,2,0)</f>
        <v>#NUM!</v>
      </c>
      <c r="E47" s="16" t="e">
        <f ca="1">+VLOOKUP(B47,'（仓库）拆货后复核'!$D:$L,9,0)</f>
        <v>#NUM!</v>
      </c>
      <c r="F47" s="16"/>
      <c r="G47" s="16"/>
      <c r="H47" s="17"/>
      <c r="I47" s="17"/>
      <c r="J47" s="17"/>
    </row>
    <row r="48" spans="1:10">
      <c r="A48" s="16" t="e">
        <f t="array" aca="1" ref="A48" ca="1">+VLOOKUP(B48,IF({0,1},'（仓库）拆货后复核'!B:B,'（仓库）拆货后复核'!D:D),2,0)</f>
        <v>#NUM!</v>
      </c>
      <c r="B48" s="17" t="e">
        <f t="array" aca="1" ref="B48" ca="1">+INDEX('（仓库）拆货后复核'!$D$1:$D$192,SMALL(IF('（仓库）拆货后复核'!$D$4:$D$192&lt;&gt;"",ROW('（仓库）拆货后复核'!$D$4:$D$192)),ROW('（仓库）拆货后复核'!A47)))</f>
        <v>#NUM!</v>
      </c>
      <c r="C48" s="18" t="e">
        <f ca="1">+IF(B48&lt;&gt;"",'（仓库）拆货后复核'!$G$2,"")</f>
        <v>#NUM!</v>
      </c>
      <c r="D48" s="16" t="e">
        <f ca="1">+VLOOKUP(B48,'（仓库）拆货后复核'!$D:$E,2,0)</f>
        <v>#NUM!</v>
      </c>
      <c r="E48" s="16" t="e">
        <f ca="1">+VLOOKUP(B48,'（仓库）拆货后复核'!$D:$L,9,0)</f>
        <v>#NUM!</v>
      </c>
      <c r="F48" s="16"/>
      <c r="G48" s="16"/>
      <c r="H48" s="17"/>
      <c r="I48" s="17"/>
      <c r="J48" s="17"/>
    </row>
    <row r="49" spans="1:10">
      <c r="A49" s="16" t="e">
        <f t="array" aca="1" ref="A49" ca="1">+VLOOKUP(B49,IF({0,1},'（仓库）拆货后复核'!B:B,'（仓库）拆货后复核'!D:D),2,0)</f>
        <v>#NUM!</v>
      </c>
      <c r="B49" s="17" t="e">
        <f t="array" aca="1" ref="B49" ca="1">+INDEX('（仓库）拆货后复核'!$D$1:$D$192,SMALL(IF('（仓库）拆货后复核'!$D$4:$D$192&lt;&gt;"",ROW('（仓库）拆货后复核'!$D$4:$D$192)),ROW('（仓库）拆货后复核'!A48)))</f>
        <v>#NUM!</v>
      </c>
      <c r="C49" s="18" t="e">
        <f ca="1">+IF(B49&lt;&gt;"",'（仓库）拆货后复核'!$G$2,"")</f>
        <v>#NUM!</v>
      </c>
      <c r="D49" s="16" t="e">
        <f ca="1">+VLOOKUP(B49,'（仓库）拆货后复核'!$D:$E,2,0)</f>
        <v>#NUM!</v>
      </c>
      <c r="E49" s="16" t="e">
        <f ca="1">+VLOOKUP(B49,'（仓库）拆货后复核'!$D:$L,9,0)</f>
        <v>#NUM!</v>
      </c>
      <c r="F49" s="16"/>
      <c r="G49" s="16"/>
      <c r="H49" s="17"/>
      <c r="I49" s="17"/>
      <c r="J49" s="17"/>
    </row>
    <row r="50" spans="1:10">
      <c r="A50" s="16" t="e">
        <f t="array" aca="1" ref="A50" ca="1">+VLOOKUP(B50,IF({0,1},'（仓库）拆货后复核'!B:B,'（仓库）拆货后复核'!D:D),2,0)</f>
        <v>#NUM!</v>
      </c>
      <c r="B50" s="17" t="e">
        <f t="array" aca="1" ref="B50" ca="1">+INDEX('（仓库）拆货后复核'!$D$1:$D$192,SMALL(IF('（仓库）拆货后复核'!$D$4:$D$192&lt;&gt;"",ROW('（仓库）拆货后复核'!$D$4:$D$192)),ROW('（仓库）拆货后复核'!A49)))</f>
        <v>#NUM!</v>
      </c>
      <c r="C50" s="18" t="e">
        <f ca="1">+IF(B50&lt;&gt;"",'（仓库）拆货后复核'!$G$2,"")</f>
        <v>#NUM!</v>
      </c>
      <c r="D50" s="16" t="e">
        <f ca="1">+VLOOKUP(B50,'（仓库）拆货后复核'!$D:$E,2,0)</f>
        <v>#NUM!</v>
      </c>
      <c r="E50" s="16" t="e">
        <f ca="1">+VLOOKUP(B50,'（仓库）拆货后复核'!$D:$L,9,0)</f>
        <v>#NUM!</v>
      </c>
      <c r="F50" s="16"/>
      <c r="G50" s="16"/>
      <c r="H50" s="17"/>
      <c r="I50" s="17"/>
      <c r="J50" s="17"/>
    </row>
    <row r="51" spans="1:10">
      <c r="A51" s="16" t="e">
        <f t="array" aca="1" ref="A51" ca="1">+VLOOKUP(B51,IF({0,1},'（仓库）拆货后复核'!B:B,'（仓库）拆货后复核'!D:D),2,0)</f>
        <v>#NUM!</v>
      </c>
      <c r="B51" s="17" t="e">
        <f t="array" aca="1" ref="B51" ca="1">+INDEX('（仓库）拆货后复核'!$D$1:$D$192,SMALL(IF('（仓库）拆货后复核'!$D$4:$D$192&lt;&gt;"",ROW('（仓库）拆货后复核'!$D$4:$D$192)),ROW('（仓库）拆货后复核'!A50)))</f>
        <v>#NUM!</v>
      </c>
      <c r="C51" s="18" t="e">
        <f ca="1">+IF(B51&lt;&gt;"",'（仓库）拆货后复核'!$G$2,"")</f>
        <v>#NUM!</v>
      </c>
      <c r="D51" s="16" t="e">
        <f ca="1">+VLOOKUP(B51,'（仓库）拆货后复核'!$D:$E,2,0)</f>
        <v>#NUM!</v>
      </c>
      <c r="E51" s="16" t="e">
        <f ca="1">+VLOOKUP(B51,'（仓库）拆货后复核'!$D:$L,9,0)</f>
        <v>#NUM!</v>
      </c>
      <c r="F51" s="16"/>
      <c r="G51" s="16"/>
      <c r="H51" s="17"/>
      <c r="I51" s="17"/>
      <c r="J51" s="17"/>
    </row>
    <row r="52" spans="1:10">
      <c r="A52" s="16" t="e">
        <f t="array" aca="1" ref="A52" ca="1">+VLOOKUP(B52,IF({0,1},'（仓库）拆货后复核'!B:B,'（仓库）拆货后复核'!D:D),2,0)</f>
        <v>#NUM!</v>
      </c>
      <c r="B52" s="17" t="e">
        <f t="array" aca="1" ref="B52" ca="1">+INDEX('（仓库）拆货后复核'!$D$1:$D$192,SMALL(IF('（仓库）拆货后复核'!$D$4:$D$192&lt;&gt;"",ROW('（仓库）拆货后复核'!$D$4:$D$192)),ROW('（仓库）拆货后复核'!A51)))</f>
        <v>#NUM!</v>
      </c>
      <c r="C52" s="18" t="e">
        <f ca="1">+IF(B52&lt;&gt;"",'（仓库）拆货后复核'!$G$2,"")</f>
        <v>#NUM!</v>
      </c>
      <c r="D52" s="16" t="e">
        <f ca="1">+VLOOKUP(B52,'（仓库）拆货后复核'!$D:$E,2,0)</f>
        <v>#NUM!</v>
      </c>
      <c r="E52" s="16" t="e">
        <f ca="1">+VLOOKUP(B52,'（仓库）拆货后复核'!$D:$L,9,0)</f>
        <v>#NUM!</v>
      </c>
      <c r="F52" s="16"/>
      <c r="G52" s="16"/>
      <c r="H52" s="17"/>
      <c r="I52" s="17"/>
      <c r="J52" s="17"/>
    </row>
    <row r="53" spans="1:10">
      <c r="A53" s="16" t="e">
        <f t="array" aca="1" ref="A53" ca="1">+VLOOKUP(B53,IF({0,1},'（仓库）拆货后复核'!B:B,'（仓库）拆货后复核'!D:D),2,0)</f>
        <v>#NUM!</v>
      </c>
      <c r="B53" s="17" t="e">
        <f t="array" aca="1" ref="B53" ca="1">+INDEX('（仓库）拆货后复核'!$D$1:$D$192,SMALL(IF('（仓库）拆货后复核'!$D$4:$D$192&lt;&gt;"",ROW('（仓库）拆货后复核'!$D$4:$D$192)),ROW('（仓库）拆货后复核'!A52)))</f>
        <v>#NUM!</v>
      </c>
      <c r="C53" s="18" t="e">
        <f ca="1">+IF(B53&lt;&gt;"",'（仓库）拆货后复核'!$G$2,"")</f>
        <v>#NUM!</v>
      </c>
      <c r="D53" s="16" t="e">
        <f ca="1">+VLOOKUP(B53,'（仓库）拆货后复核'!$D:$E,2,0)</f>
        <v>#NUM!</v>
      </c>
      <c r="E53" s="16" t="e">
        <f ca="1">+VLOOKUP(B53,'（仓库）拆货后复核'!$D:$L,9,0)</f>
        <v>#NUM!</v>
      </c>
      <c r="F53" s="16"/>
      <c r="G53" s="16"/>
      <c r="H53" s="17"/>
      <c r="I53" s="17"/>
      <c r="J53" s="17"/>
    </row>
    <row r="54" spans="1:10">
      <c r="A54" s="16" t="e">
        <f t="array" aca="1" ref="A54" ca="1">+VLOOKUP(B54,IF({0,1},'（仓库）拆货后复核'!B:B,'（仓库）拆货后复核'!D:D),2,0)</f>
        <v>#NUM!</v>
      </c>
      <c r="B54" s="17" t="e">
        <f t="array" aca="1" ref="B54" ca="1">+INDEX('（仓库）拆货后复核'!$D$1:$D$192,SMALL(IF('（仓库）拆货后复核'!$D$4:$D$192&lt;&gt;"",ROW('（仓库）拆货后复核'!$D$4:$D$192)),ROW('（仓库）拆货后复核'!A53)))</f>
        <v>#NUM!</v>
      </c>
      <c r="C54" s="18" t="e">
        <f ca="1">+IF(B54&lt;&gt;"",'（仓库）拆货后复核'!$G$2,"")</f>
        <v>#NUM!</v>
      </c>
      <c r="D54" s="16" t="e">
        <f ca="1">+VLOOKUP(B54,'（仓库）拆货后复核'!$D:$E,2,0)</f>
        <v>#NUM!</v>
      </c>
      <c r="E54" s="16" t="e">
        <f ca="1">+VLOOKUP(B54,'（仓库）拆货后复核'!$D:$L,9,0)</f>
        <v>#NUM!</v>
      </c>
      <c r="F54" s="16"/>
      <c r="G54" s="16"/>
      <c r="H54" s="17"/>
      <c r="I54" s="17"/>
      <c r="J54" s="17"/>
    </row>
    <row r="55" spans="1:10">
      <c r="A55" s="16" t="e">
        <f t="array" aca="1" ref="A55" ca="1">+VLOOKUP(B55,IF({0,1},'（仓库）拆货后复核'!B:B,'（仓库）拆货后复核'!D:D),2,0)</f>
        <v>#NUM!</v>
      </c>
      <c r="B55" s="17" t="e">
        <f t="array" aca="1" ref="B55" ca="1">+INDEX('（仓库）拆货后复核'!$D$1:$D$192,SMALL(IF('（仓库）拆货后复核'!$D$4:$D$192&lt;&gt;"",ROW('（仓库）拆货后复核'!$D$4:$D$192)),ROW('（仓库）拆货后复核'!A54)))</f>
        <v>#NUM!</v>
      </c>
      <c r="C55" s="18" t="e">
        <f ca="1">+IF(B55&lt;&gt;"",'（仓库）拆货后复核'!$G$2,"")</f>
        <v>#NUM!</v>
      </c>
      <c r="D55" s="16" t="e">
        <f ca="1">+VLOOKUP(B55,'（仓库）拆货后复核'!$D:$E,2,0)</f>
        <v>#NUM!</v>
      </c>
      <c r="E55" s="16" t="e">
        <f ca="1">+VLOOKUP(B55,'（仓库）拆货后复核'!$D:$L,9,0)</f>
        <v>#NUM!</v>
      </c>
      <c r="F55" s="16"/>
      <c r="G55" s="16"/>
      <c r="H55" s="17"/>
      <c r="I55" s="17"/>
      <c r="J55" s="17"/>
    </row>
    <row r="56" spans="1:10">
      <c r="A56" s="16" t="e">
        <f t="array" aca="1" ref="A56" ca="1">+VLOOKUP(B56,IF({0,1},'（仓库）拆货后复核'!B:B,'（仓库）拆货后复核'!D:D),2,0)</f>
        <v>#NUM!</v>
      </c>
      <c r="B56" s="17" t="e">
        <f t="array" aca="1" ref="B56" ca="1">+INDEX('（仓库）拆货后复核'!$D$1:$D$192,SMALL(IF('（仓库）拆货后复核'!$D$4:$D$192&lt;&gt;"",ROW('（仓库）拆货后复核'!$D$4:$D$192)),ROW('（仓库）拆货后复核'!A55)))</f>
        <v>#NUM!</v>
      </c>
      <c r="C56" s="18" t="e">
        <f ca="1">+IF(B56&lt;&gt;"",'（仓库）拆货后复核'!$G$2,"")</f>
        <v>#NUM!</v>
      </c>
      <c r="D56" s="16" t="e">
        <f ca="1">+VLOOKUP(B56,'（仓库）拆货后复核'!$D:$E,2,0)</f>
        <v>#NUM!</v>
      </c>
      <c r="E56" s="16" t="e">
        <f ca="1">+VLOOKUP(B56,'（仓库）拆货后复核'!$D:$L,9,0)</f>
        <v>#NUM!</v>
      </c>
      <c r="F56" s="16"/>
      <c r="G56" s="16"/>
      <c r="H56" s="17"/>
      <c r="I56" s="17"/>
      <c r="J56" s="17"/>
    </row>
    <row r="57" spans="1:10">
      <c r="A57" s="16" t="e">
        <f t="array" aca="1" ref="A57" ca="1">+VLOOKUP(B57,IF({0,1},'（仓库）拆货后复核'!B:B,'（仓库）拆货后复核'!D:D),2,0)</f>
        <v>#NUM!</v>
      </c>
      <c r="B57" s="17" t="e">
        <f t="array" aca="1" ref="B57" ca="1">+INDEX('（仓库）拆货后复核'!$D$1:$D$192,SMALL(IF('（仓库）拆货后复核'!$D$4:$D$192&lt;&gt;"",ROW('（仓库）拆货后复核'!$D$4:$D$192)),ROW('（仓库）拆货后复核'!A56)))</f>
        <v>#NUM!</v>
      </c>
      <c r="C57" s="18" t="e">
        <f ca="1">+IF(B57&lt;&gt;"",'（仓库）拆货后复核'!$G$2,"")</f>
        <v>#NUM!</v>
      </c>
      <c r="D57" s="16" t="e">
        <f ca="1">+VLOOKUP(B57,'（仓库）拆货后复核'!$D:$E,2,0)</f>
        <v>#NUM!</v>
      </c>
      <c r="E57" s="16" t="e">
        <f ca="1">+VLOOKUP(B57,'（仓库）拆货后复核'!$D:$L,9,0)</f>
        <v>#NUM!</v>
      </c>
      <c r="F57" s="16"/>
      <c r="G57" s="16"/>
      <c r="H57" s="17"/>
      <c r="I57" s="17"/>
      <c r="J57" s="17"/>
    </row>
    <row r="58" spans="1:10">
      <c r="A58" s="16" t="e">
        <f t="array" aca="1" ref="A58" ca="1">+VLOOKUP(B58,IF({0,1},'（仓库）拆货后复核'!B:B,'（仓库）拆货后复核'!D:D),2,0)</f>
        <v>#NUM!</v>
      </c>
      <c r="B58" s="17" t="e">
        <f t="array" aca="1" ref="B58" ca="1">+INDEX('（仓库）拆货后复核'!$D$1:$D$192,SMALL(IF('（仓库）拆货后复核'!$D$4:$D$192&lt;&gt;"",ROW('（仓库）拆货后复核'!$D$4:$D$192)),ROW('（仓库）拆货后复核'!A57)))</f>
        <v>#NUM!</v>
      </c>
      <c r="C58" s="18" t="e">
        <f ca="1">+IF(B58&lt;&gt;"",'（仓库）拆货后复核'!$G$2,"")</f>
        <v>#NUM!</v>
      </c>
      <c r="D58" s="16" t="e">
        <f ca="1">+VLOOKUP(B58,'（仓库）拆货后复核'!$D:$E,2,0)</f>
        <v>#NUM!</v>
      </c>
      <c r="E58" s="16" t="e">
        <f ca="1">+VLOOKUP(B58,'（仓库）拆货后复核'!$D:$L,9,0)</f>
        <v>#NUM!</v>
      </c>
      <c r="F58" s="16"/>
      <c r="G58" s="16"/>
      <c r="H58" s="17"/>
      <c r="I58" s="17"/>
      <c r="J58" s="17"/>
    </row>
    <row r="59" spans="1:10">
      <c r="A59" s="16" t="e">
        <f t="array" aca="1" ref="A59" ca="1">+VLOOKUP(B59,IF({0,1},'（仓库）拆货后复核'!B:B,'（仓库）拆货后复核'!D:D),2,0)</f>
        <v>#NUM!</v>
      </c>
      <c r="B59" s="17" t="e">
        <f t="array" aca="1" ref="B59" ca="1">+INDEX('（仓库）拆货后复核'!$D$1:$D$192,SMALL(IF('（仓库）拆货后复核'!$D$4:$D$192&lt;&gt;"",ROW('（仓库）拆货后复核'!$D$4:$D$192)),ROW('（仓库）拆货后复核'!A58)))</f>
        <v>#NUM!</v>
      </c>
      <c r="C59" s="18" t="e">
        <f ca="1">+IF(B59&lt;&gt;"",'（仓库）拆货后复核'!$G$2,"")</f>
        <v>#NUM!</v>
      </c>
      <c r="D59" s="16" t="e">
        <f ca="1">+VLOOKUP(B59,'（仓库）拆货后复核'!$D:$E,2,0)</f>
        <v>#NUM!</v>
      </c>
      <c r="E59" s="16" t="e">
        <f ca="1">+VLOOKUP(B59,'（仓库）拆货后复核'!$D:$L,9,0)</f>
        <v>#NUM!</v>
      </c>
      <c r="F59" s="16"/>
      <c r="G59" s="16"/>
      <c r="H59" s="17"/>
      <c r="I59" s="17"/>
      <c r="J59" s="17"/>
    </row>
    <row r="60" spans="1:10">
      <c r="A60" s="16" t="e">
        <f t="array" aca="1" ref="A60" ca="1">+VLOOKUP(B60,IF({0,1},'（仓库）拆货后复核'!B:B,'（仓库）拆货后复核'!D:D),2,0)</f>
        <v>#NUM!</v>
      </c>
      <c r="B60" s="17" t="e">
        <f t="array" aca="1" ref="B60" ca="1">+INDEX('（仓库）拆货后复核'!$D$1:$D$192,SMALL(IF('（仓库）拆货后复核'!$D$4:$D$192&lt;&gt;"",ROW('（仓库）拆货后复核'!$D$4:$D$192)),ROW('（仓库）拆货后复核'!A59)))</f>
        <v>#NUM!</v>
      </c>
      <c r="C60" s="18" t="e">
        <f ca="1">+IF(B60&lt;&gt;"",'（仓库）拆货后复核'!$G$2,"")</f>
        <v>#NUM!</v>
      </c>
      <c r="D60" s="16" t="e">
        <f ca="1">+VLOOKUP(B60,'（仓库）拆货后复核'!$D:$E,2,0)</f>
        <v>#NUM!</v>
      </c>
      <c r="E60" s="16" t="e">
        <f ca="1">+VLOOKUP(B60,'（仓库）拆货后复核'!$D:$L,9,0)</f>
        <v>#NUM!</v>
      </c>
      <c r="F60" s="16"/>
      <c r="G60" s="16"/>
      <c r="H60" s="17"/>
      <c r="I60" s="17"/>
      <c r="J60" s="17"/>
    </row>
    <row r="61" spans="1:10">
      <c r="A61" s="16" t="e">
        <f t="array" aca="1" ref="A61" ca="1">+VLOOKUP(B61,IF({0,1},'（仓库）拆货后复核'!B:B,'（仓库）拆货后复核'!D:D),2,0)</f>
        <v>#NUM!</v>
      </c>
      <c r="B61" s="17" t="e">
        <f t="array" aca="1" ref="B61" ca="1">+INDEX('（仓库）拆货后复核'!$D$1:$D$192,SMALL(IF('（仓库）拆货后复核'!$D$4:$D$192&lt;&gt;"",ROW('（仓库）拆货后复核'!$D$4:$D$192)),ROW('（仓库）拆货后复核'!A60)))</f>
        <v>#NUM!</v>
      </c>
      <c r="C61" s="18" t="e">
        <f ca="1">+IF(B61&lt;&gt;"",'（仓库）拆货后复核'!$G$2,"")</f>
        <v>#NUM!</v>
      </c>
      <c r="D61" s="16" t="e">
        <f ca="1">+VLOOKUP(B61,'（仓库）拆货后复核'!$D:$E,2,0)</f>
        <v>#NUM!</v>
      </c>
      <c r="E61" s="16" t="e">
        <f ca="1">+VLOOKUP(B61,'（仓库）拆货后复核'!$D:$L,9,0)</f>
        <v>#NUM!</v>
      </c>
      <c r="F61" s="16"/>
      <c r="G61" s="16"/>
      <c r="H61" s="17"/>
      <c r="I61" s="17"/>
      <c r="J61" s="17"/>
    </row>
    <row r="62" spans="1:10">
      <c r="A62" s="16" t="e">
        <f t="array" aca="1" ref="A62" ca="1">+VLOOKUP(B62,IF({0,1},'（仓库）拆货后复核'!B:B,'（仓库）拆货后复核'!D:D),2,0)</f>
        <v>#NUM!</v>
      </c>
      <c r="B62" s="17" t="e">
        <f t="array" aca="1" ref="B62" ca="1">+INDEX('（仓库）拆货后复核'!$D$1:$D$192,SMALL(IF('（仓库）拆货后复核'!$D$4:$D$192&lt;&gt;"",ROW('（仓库）拆货后复核'!$D$4:$D$192)),ROW('（仓库）拆货后复核'!A61)))</f>
        <v>#NUM!</v>
      </c>
      <c r="C62" s="18" t="e">
        <f ca="1">+IF(B62&lt;&gt;"",'（仓库）拆货后复核'!$G$2,"")</f>
        <v>#NUM!</v>
      </c>
      <c r="D62" s="16" t="e">
        <f ca="1">+VLOOKUP(B62,'（仓库）拆货后复核'!$D:$E,2,0)</f>
        <v>#NUM!</v>
      </c>
      <c r="E62" s="16" t="e">
        <f ca="1">+VLOOKUP(B62,'（仓库）拆货后复核'!$D:$L,9,0)</f>
        <v>#NUM!</v>
      </c>
      <c r="F62" s="16"/>
      <c r="G62" s="16"/>
      <c r="H62" s="17"/>
      <c r="I62" s="17"/>
      <c r="J62" s="17"/>
    </row>
    <row r="63" spans="1:10">
      <c r="A63" s="16" t="e">
        <f t="array" aca="1" ref="A63" ca="1">+VLOOKUP(B63,IF({0,1},'（仓库）拆货后复核'!B:B,'（仓库）拆货后复核'!D:D),2,0)</f>
        <v>#NUM!</v>
      </c>
      <c r="B63" s="17" t="e">
        <f t="array" aca="1" ref="B63" ca="1">+INDEX('（仓库）拆货后复核'!$D$1:$D$192,SMALL(IF('（仓库）拆货后复核'!$D$4:$D$192&lt;&gt;"",ROW('（仓库）拆货后复核'!$D$4:$D$192)),ROW('（仓库）拆货后复核'!A62)))</f>
        <v>#NUM!</v>
      </c>
      <c r="C63" s="18" t="e">
        <f ca="1">+IF(B63&lt;&gt;"",'（仓库）拆货后复核'!$G$2,"")</f>
        <v>#NUM!</v>
      </c>
      <c r="D63" s="16" t="e">
        <f ca="1">+VLOOKUP(B63,'（仓库）拆货后复核'!$D:$E,2,0)</f>
        <v>#NUM!</v>
      </c>
      <c r="E63" s="16" t="e">
        <f ca="1">+VLOOKUP(B63,'（仓库）拆货后复核'!$D:$L,9,0)</f>
        <v>#NUM!</v>
      </c>
      <c r="F63" s="16"/>
      <c r="G63" s="16"/>
      <c r="H63" s="17"/>
      <c r="I63" s="17"/>
      <c r="J63" s="17"/>
    </row>
    <row r="64" spans="1:10">
      <c r="A64" s="16" t="e">
        <f t="array" aca="1" ref="A64" ca="1">+VLOOKUP(B64,IF({0,1},'（仓库）拆货后复核'!B:B,'（仓库）拆货后复核'!D:D),2,0)</f>
        <v>#NUM!</v>
      </c>
      <c r="B64" s="17" t="e">
        <f t="array" aca="1" ref="B64" ca="1">+INDEX('（仓库）拆货后复核'!$D$1:$D$192,SMALL(IF('（仓库）拆货后复核'!$D$4:$D$192&lt;&gt;"",ROW('（仓库）拆货后复核'!$D$4:$D$192)),ROW('（仓库）拆货后复核'!A63)))</f>
        <v>#NUM!</v>
      </c>
      <c r="C64" s="18" t="e">
        <f ca="1">+IF(B64&lt;&gt;"",'（仓库）拆货后复核'!$G$2,"")</f>
        <v>#NUM!</v>
      </c>
      <c r="D64" s="16" t="e">
        <f ca="1">+VLOOKUP(B64,'（仓库）拆货后复核'!$D:$E,2,0)</f>
        <v>#NUM!</v>
      </c>
      <c r="E64" s="16" t="e">
        <f ca="1">+VLOOKUP(B64,'（仓库）拆货后复核'!$D:$L,9,0)</f>
        <v>#NUM!</v>
      </c>
      <c r="F64" s="16"/>
      <c r="G64" s="16"/>
      <c r="H64" s="17"/>
      <c r="I64" s="17"/>
      <c r="J64" s="17"/>
    </row>
    <row r="65" spans="1:10">
      <c r="A65" s="16" t="e">
        <f t="array" aca="1" ref="A65" ca="1">+VLOOKUP(B65,IF({0,1},'（仓库）拆货后复核'!B:B,'（仓库）拆货后复核'!D:D),2,0)</f>
        <v>#NUM!</v>
      </c>
      <c r="B65" s="17" t="e">
        <f t="array" aca="1" ref="B65" ca="1">+INDEX('（仓库）拆货后复核'!$D$1:$D$192,SMALL(IF('（仓库）拆货后复核'!$D$4:$D$192&lt;&gt;"",ROW('（仓库）拆货后复核'!$D$4:$D$192)),ROW('（仓库）拆货后复核'!A64)))</f>
        <v>#NUM!</v>
      </c>
      <c r="C65" s="18" t="e">
        <f ca="1">+IF(B65&lt;&gt;"",'（仓库）拆货后复核'!$G$2,"")</f>
        <v>#NUM!</v>
      </c>
      <c r="D65" s="16" t="e">
        <f ca="1">+VLOOKUP(B65,'（仓库）拆货后复核'!$D:$E,2,0)</f>
        <v>#NUM!</v>
      </c>
      <c r="E65" s="16" t="e">
        <f ca="1">+VLOOKUP(B65,'（仓库）拆货后复核'!$D:$L,9,0)</f>
        <v>#NUM!</v>
      </c>
      <c r="F65" s="16"/>
      <c r="G65" s="16"/>
      <c r="H65" s="17"/>
      <c r="I65" s="17"/>
      <c r="J65" s="17"/>
    </row>
    <row r="66" spans="1:10">
      <c r="A66" s="16" t="e">
        <f t="array" aca="1" ref="A66" ca="1">+VLOOKUP(B66,IF({0,1},'（仓库）拆货后复核'!B:B,'（仓库）拆货后复核'!D:D),2,0)</f>
        <v>#NUM!</v>
      </c>
      <c r="B66" s="17" t="e">
        <f t="array" aca="1" ref="B66" ca="1">+INDEX('（仓库）拆货后复核'!$D$1:$D$192,SMALL(IF('（仓库）拆货后复核'!$D$4:$D$192&lt;&gt;"",ROW('（仓库）拆货后复核'!$D$4:$D$192)),ROW('（仓库）拆货后复核'!A65)))</f>
        <v>#NUM!</v>
      </c>
      <c r="C66" s="18" t="e">
        <f ca="1">+IF(B66&lt;&gt;"",'（仓库）拆货后复核'!$G$2,"")</f>
        <v>#NUM!</v>
      </c>
      <c r="D66" s="16" t="e">
        <f ca="1">+VLOOKUP(B66,'（仓库）拆货后复核'!$D:$E,2,0)</f>
        <v>#NUM!</v>
      </c>
      <c r="E66" s="16" t="e">
        <f ca="1">+VLOOKUP(B66,'（仓库）拆货后复核'!$D:$L,9,0)</f>
        <v>#NUM!</v>
      </c>
      <c r="F66" s="16"/>
      <c r="G66" s="16"/>
      <c r="H66" s="17"/>
      <c r="I66" s="17"/>
      <c r="J66" s="17"/>
    </row>
    <row r="67" spans="1:10">
      <c r="A67" s="16" t="e">
        <f t="array" aca="1" ref="A67" ca="1">+VLOOKUP(B67,IF({0,1},'（仓库）拆货后复核'!B:B,'（仓库）拆货后复核'!D:D),2,0)</f>
        <v>#NUM!</v>
      </c>
      <c r="B67" s="17" t="e">
        <f t="array" aca="1" ref="B67" ca="1">+INDEX('（仓库）拆货后复核'!$D$1:$D$192,SMALL(IF('（仓库）拆货后复核'!$D$4:$D$192&lt;&gt;"",ROW('（仓库）拆货后复核'!$D$4:$D$192)),ROW('（仓库）拆货后复核'!A66)))</f>
        <v>#NUM!</v>
      </c>
      <c r="C67" s="18" t="e">
        <f ca="1">+IF(B67&lt;&gt;"",'（仓库）拆货后复核'!$G$2,"")</f>
        <v>#NUM!</v>
      </c>
      <c r="D67" s="16" t="e">
        <f ca="1">+VLOOKUP(B67,'（仓库）拆货后复核'!$D:$E,2,0)</f>
        <v>#NUM!</v>
      </c>
      <c r="E67" s="16" t="e">
        <f ca="1">+VLOOKUP(B67,'（仓库）拆货后复核'!$D:$L,9,0)</f>
        <v>#NUM!</v>
      </c>
      <c r="F67" s="16"/>
      <c r="G67" s="16"/>
      <c r="H67" s="17"/>
      <c r="I67" s="17"/>
      <c r="J67" s="17"/>
    </row>
    <row r="68" spans="1:10">
      <c r="A68" s="16" t="e">
        <f t="array" aca="1" ref="A68" ca="1">+VLOOKUP(B68,IF({0,1},'（仓库）拆货后复核'!B:B,'（仓库）拆货后复核'!D:D),2,0)</f>
        <v>#NUM!</v>
      </c>
      <c r="B68" s="17" t="e">
        <f t="array" aca="1" ref="B68" ca="1">+INDEX('（仓库）拆货后复核'!$D$1:$D$192,SMALL(IF('（仓库）拆货后复核'!$D$4:$D$192&lt;&gt;"",ROW('（仓库）拆货后复核'!$D$4:$D$192)),ROW('（仓库）拆货后复核'!A67)))</f>
        <v>#NUM!</v>
      </c>
      <c r="C68" s="18" t="e">
        <f ca="1">+IF(B68&lt;&gt;"",'（仓库）拆货后复核'!$G$2,"")</f>
        <v>#NUM!</v>
      </c>
      <c r="D68" s="16" t="e">
        <f ca="1">+VLOOKUP(B68,'（仓库）拆货后复核'!$D:$E,2,0)</f>
        <v>#NUM!</v>
      </c>
      <c r="E68" s="16" t="e">
        <f ca="1">+VLOOKUP(B68,'（仓库）拆货后复核'!$D:$L,9,0)</f>
        <v>#NUM!</v>
      </c>
      <c r="F68" s="16"/>
      <c r="G68" s="16"/>
      <c r="H68" s="17"/>
      <c r="I68" s="17"/>
      <c r="J68" s="17"/>
    </row>
    <row r="69" spans="1:10">
      <c r="A69" s="16" t="e">
        <f t="array" aca="1" ref="A69" ca="1">+VLOOKUP(B69,IF({0,1},'（仓库）拆货后复核'!B:B,'（仓库）拆货后复核'!D:D),2,0)</f>
        <v>#NUM!</v>
      </c>
      <c r="B69" s="17" t="e">
        <f t="array" aca="1" ref="B69" ca="1">+INDEX('（仓库）拆货后复核'!$D$1:$D$192,SMALL(IF('（仓库）拆货后复核'!$D$4:$D$192&lt;&gt;"",ROW('（仓库）拆货后复核'!$D$4:$D$192)),ROW('（仓库）拆货后复核'!A68)))</f>
        <v>#NUM!</v>
      </c>
      <c r="C69" s="18" t="e">
        <f ca="1">+IF(B69&lt;&gt;"",'（仓库）拆货后复核'!$G$2,"")</f>
        <v>#NUM!</v>
      </c>
      <c r="D69" s="16" t="e">
        <f ca="1">+VLOOKUP(B69,'（仓库）拆货后复核'!$D:$E,2,0)</f>
        <v>#NUM!</v>
      </c>
      <c r="E69" s="16" t="e">
        <f ca="1">+VLOOKUP(B69,'（仓库）拆货后复核'!$D:$L,9,0)</f>
        <v>#NUM!</v>
      </c>
      <c r="F69" s="16"/>
      <c r="G69" s="16"/>
      <c r="H69" s="17"/>
      <c r="I69" s="17"/>
      <c r="J69" s="17"/>
    </row>
    <row r="70" spans="1:10">
      <c r="A70" s="16" t="e">
        <f t="array" aca="1" ref="A70" ca="1">+VLOOKUP(B70,IF({0,1},'（仓库）拆货后复核'!B:B,'（仓库）拆货后复核'!D:D),2,0)</f>
        <v>#NUM!</v>
      </c>
      <c r="B70" s="17" t="e">
        <f t="array" aca="1" ref="B70" ca="1">+INDEX('（仓库）拆货后复核'!$D$1:$D$192,SMALL(IF('（仓库）拆货后复核'!$D$4:$D$192&lt;&gt;"",ROW('（仓库）拆货后复核'!$D$4:$D$192)),ROW('（仓库）拆货后复核'!A69)))</f>
        <v>#NUM!</v>
      </c>
      <c r="C70" s="18" t="e">
        <f ca="1">+IF(B70&lt;&gt;"",'（仓库）拆货后复核'!$G$2,"")</f>
        <v>#NUM!</v>
      </c>
      <c r="D70" s="16" t="e">
        <f ca="1">+VLOOKUP(B70,'（仓库）拆货后复核'!$D:$E,2,0)</f>
        <v>#NUM!</v>
      </c>
      <c r="E70" s="16" t="e">
        <f ca="1">+VLOOKUP(B70,'（仓库）拆货后复核'!$D:$L,9,0)</f>
        <v>#NUM!</v>
      </c>
      <c r="F70" s="16"/>
      <c r="G70" s="16"/>
      <c r="H70" s="17"/>
      <c r="I70" s="17"/>
      <c r="J70" s="17"/>
    </row>
    <row r="71" spans="1:10">
      <c r="A71" s="16" t="e">
        <f t="array" aca="1" ref="A71" ca="1">+VLOOKUP(B71,IF({0,1},'（仓库）拆货后复核'!B:B,'（仓库）拆货后复核'!D:D),2,0)</f>
        <v>#NUM!</v>
      </c>
      <c r="B71" s="17" t="e">
        <f t="array" aca="1" ref="B71" ca="1">+INDEX('（仓库）拆货后复核'!$D$1:$D$192,SMALL(IF('（仓库）拆货后复核'!$D$4:$D$192&lt;&gt;"",ROW('（仓库）拆货后复核'!$D$4:$D$192)),ROW('（仓库）拆货后复核'!A70)))</f>
        <v>#NUM!</v>
      </c>
      <c r="C71" s="18" t="e">
        <f ca="1">+IF(B71&lt;&gt;"",'（仓库）拆货后复核'!$G$2,"")</f>
        <v>#NUM!</v>
      </c>
      <c r="D71" s="16" t="e">
        <f ca="1">+VLOOKUP(B71,'（仓库）拆货后复核'!$D:$E,2,0)</f>
        <v>#NUM!</v>
      </c>
      <c r="E71" s="16" t="e">
        <f ca="1">+VLOOKUP(B71,'（仓库）拆货后复核'!$D:$L,9,0)</f>
        <v>#NUM!</v>
      </c>
      <c r="F71" s="16"/>
      <c r="G71" s="16"/>
      <c r="H71" s="17"/>
      <c r="I71" s="17"/>
      <c r="J71" s="17"/>
    </row>
    <row r="72" spans="1:10">
      <c r="A72" s="16" t="e">
        <f t="array" aca="1" ref="A72" ca="1">+VLOOKUP(B72,IF({0,1},'（仓库）拆货后复核'!B:B,'（仓库）拆货后复核'!D:D),2,0)</f>
        <v>#NUM!</v>
      </c>
      <c r="B72" s="17" t="e">
        <f t="array" aca="1" ref="B72" ca="1">+INDEX('（仓库）拆货后复核'!$D$1:$D$192,SMALL(IF('（仓库）拆货后复核'!$D$4:$D$192&lt;&gt;"",ROW('（仓库）拆货后复核'!$D$4:$D$192)),ROW('（仓库）拆货后复核'!A71)))</f>
        <v>#NUM!</v>
      </c>
      <c r="C72" s="18" t="e">
        <f ca="1">+IF(B72&lt;&gt;"",'（仓库）拆货后复核'!$G$2,"")</f>
        <v>#NUM!</v>
      </c>
      <c r="D72" s="16" t="e">
        <f ca="1">+VLOOKUP(B72,'（仓库）拆货后复核'!$D:$E,2,0)</f>
        <v>#NUM!</v>
      </c>
      <c r="E72" s="16" t="e">
        <f ca="1">+VLOOKUP(B72,'（仓库）拆货后复核'!$D:$L,9,0)</f>
        <v>#NUM!</v>
      </c>
      <c r="F72" s="16"/>
      <c r="G72" s="16"/>
      <c r="H72" s="17"/>
      <c r="I72" s="17"/>
      <c r="J72" s="17"/>
    </row>
    <row r="73" spans="1:10">
      <c r="A73" s="16" t="e">
        <f t="array" aca="1" ref="A73" ca="1">+VLOOKUP(B73,IF({0,1},'（仓库）拆货后复核'!B:B,'（仓库）拆货后复核'!D:D),2,0)</f>
        <v>#NUM!</v>
      </c>
      <c r="B73" s="17" t="e">
        <f t="array" aca="1" ref="B73" ca="1">+INDEX('（仓库）拆货后复核'!$D$1:$D$192,SMALL(IF('（仓库）拆货后复核'!$D$4:$D$192&lt;&gt;"",ROW('（仓库）拆货后复核'!$D$4:$D$192)),ROW('（仓库）拆货后复核'!A72)))</f>
        <v>#NUM!</v>
      </c>
      <c r="C73" s="18" t="e">
        <f ca="1">+IF(B73&lt;&gt;"",'（仓库）拆货后复核'!$G$2,"")</f>
        <v>#NUM!</v>
      </c>
      <c r="D73" s="16" t="e">
        <f ca="1">+VLOOKUP(B73,'（仓库）拆货后复核'!$D:$E,2,0)</f>
        <v>#NUM!</v>
      </c>
      <c r="E73" s="16" t="e">
        <f ca="1">+VLOOKUP(B73,'（仓库）拆货后复核'!$D:$L,9,0)</f>
        <v>#NUM!</v>
      </c>
      <c r="F73" s="16"/>
      <c r="G73" s="16"/>
      <c r="H73" s="17"/>
      <c r="I73" s="17"/>
      <c r="J73" s="17"/>
    </row>
    <row r="74" spans="1:10">
      <c r="A74" s="16" t="e">
        <f t="array" aca="1" ref="A74" ca="1">+VLOOKUP(B74,IF({0,1},'（仓库）拆货后复核'!B:B,'（仓库）拆货后复核'!D:D),2,0)</f>
        <v>#NUM!</v>
      </c>
      <c r="B74" s="17" t="e">
        <f t="array" aca="1" ref="B74" ca="1">+INDEX('（仓库）拆货后复核'!$D$1:$D$192,SMALL(IF('（仓库）拆货后复核'!$D$4:$D$192&lt;&gt;"",ROW('（仓库）拆货后复核'!$D$4:$D$192)),ROW('（仓库）拆货后复核'!A73)))</f>
        <v>#NUM!</v>
      </c>
      <c r="C74" s="18" t="e">
        <f ca="1">+IF(B74&lt;&gt;"",'（仓库）拆货后复核'!$G$2,"")</f>
        <v>#NUM!</v>
      </c>
      <c r="D74" s="16" t="e">
        <f ca="1">+VLOOKUP(B74,'（仓库）拆货后复核'!$D:$E,2,0)</f>
        <v>#NUM!</v>
      </c>
      <c r="E74" s="16" t="e">
        <f ca="1">+VLOOKUP(B74,'（仓库）拆货后复核'!$D:$L,9,0)</f>
        <v>#NUM!</v>
      </c>
      <c r="F74" s="16"/>
      <c r="G74" s="16"/>
      <c r="H74" s="17"/>
      <c r="I74" s="17"/>
      <c r="J74" s="17"/>
    </row>
    <row r="75" spans="1:10">
      <c r="A75" s="16" t="e">
        <f t="array" aca="1" ref="A75" ca="1">+VLOOKUP(B75,IF({0,1},'（仓库）拆货后复核'!B:B,'（仓库）拆货后复核'!D:D),2,0)</f>
        <v>#NUM!</v>
      </c>
      <c r="B75" s="17" t="e">
        <f t="array" aca="1" ref="B75" ca="1">+INDEX('（仓库）拆货后复核'!$D$1:$D$192,SMALL(IF('（仓库）拆货后复核'!$D$4:$D$192&lt;&gt;"",ROW('（仓库）拆货后复核'!$D$4:$D$192)),ROW('（仓库）拆货后复核'!A74)))</f>
        <v>#NUM!</v>
      </c>
      <c r="C75" s="18" t="e">
        <f ca="1">+IF(B75&lt;&gt;"",'（仓库）拆货后复核'!$G$2,"")</f>
        <v>#NUM!</v>
      </c>
      <c r="D75" s="16" t="e">
        <f ca="1">+VLOOKUP(B75,'（仓库）拆货后复核'!$D:$E,2,0)</f>
        <v>#NUM!</v>
      </c>
      <c r="E75" s="16" t="e">
        <f ca="1">+VLOOKUP(B75,'（仓库）拆货后复核'!$D:$L,9,0)</f>
        <v>#NUM!</v>
      </c>
      <c r="F75" s="16"/>
      <c r="G75" s="16"/>
      <c r="H75" s="17"/>
      <c r="I75" s="17"/>
      <c r="J75" s="17"/>
    </row>
    <row r="76" spans="1:10">
      <c r="A76" s="16" t="e">
        <f t="array" aca="1" ref="A76" ca="1">+VLOOKUP(B76,IF({0,1},'（仓库）拆货后复核'!B:B,'（仓库）拆货后复核'!D:D),2,0)</f>
        <v>#NUM!</v>
      </c>
      <c r="B76" s="17" t="e">
        <f t="array" aca="1" ref="B76" ca="1">+INDEX('（仓库）拆货后复核'!$D$1:$D$192,SMALL(IF('（仓库）拆货后复核'!$D$4:$D$192&lt;&gt;"",ROW('（仓库）拆货后复核'!$D$4:$D$192)),ROW('（仓库）拆货后复核'!A75)))</f>
        <v>#NUM!</v>
      </c>
      <c r="C76" s="18" t="e">
        <f ca="1">+IF(B76&lt;&gt;"",'（仓库）拆货后复核'!$G$2,"")</f>
        <v>#NUM!</v>
      </c>
      <c r="D76" s="16" t="e">
        <f ca="1">+VLOOKUP(B76,'（仓库）拆货后复核'!$D:$E,2,0)</f>
        <v>#NUM!</v>
      </c>
      <c r="E76" s="16" t="e">
        <f ca="1">+VLOOKUP(B76,'（仓库）拆货后复核'!$D:$L,9,0)</f>
        <v>#NUM!</v>
      </c>
      <c r="F76" s="16"/>
      <c r="G76" s="16"/>
      <c r="H76" s="17"/>
      <c r="I76" s="17"/>
      <c r="J76" s="17"/>
    </row>
    <row r="77" spans="1:10">
      <c r="A77" s="16" t="e">
        <f t="array" aca="1" ref="A77" ca="1">+VLOOKUP(B77,IF({0,1},'（仓库）拆货后复核'!B:B,'（仓库）拆货后复核'!D:D),2,0)</f>
        <v>#NUM!</v>
      </c>
      <c r="B77" s="17" t="e">
        <f t="array" aca="1" ref="B77" ca="1">+INDEX('（仓库）拆货后复核'!$D$1:$D$192,SMALL(IF('（仓库）拆货后复核'!$D$4:$D$192&lt;&gt;"",ROW('（仓库）拆货后复核'!$D$4:$D$192)),ROW('（仓库）拆货后复核'!A76)))</f>
        <v>#NUM!</v>
      </c>
      <c r="C77" s="18" t="e">
        <f ca="1">+IF(B77&lt;&gt;"",'（仓库）拆货后复核'!$G$2,"")</f>
        <v>#NUM!</v>
      </c>
      <c r="D77" s="16" t="e">
        <f ca="1">+VLOOKUP(B77,'（仓库）拆货后复核'!$D:$E,2,0)</f>
        <v>#NUM!</v>
      </c>
      <c r="E77" s="16" t="e">
        <f ca="1">+VLOOKUP(B77,'（仓库）拆货后复核'!$D:$L,9,0)</f>
        <v>#NUM!</v>
      </c>
      <c r="F77" s="16"/>
      <c r="G77" s="16"/>
      <c r="H77" s="17"/>
      <c r="I77" s="17"/>
      <c r="J77" s="17"/>
    </row>
    <row r="78" spans="1:10">
      <c r="A78" s="16" t="e">
        <f t="array" aca="1" ref="A78" ca="1">+VLOOKUP(B78,IF({0,1},'（仓库）拆货后复核'!B:B,'（仓库）拆货后复核'!D:D),2,0)</f>
        <v>#NUM!</v>
      </c>
      <c r="B78" s="17" t="e">
        <f t="array" aca="1" ref="B78" ca="1">+INDEX('（仓库）拆货后复核'!$D$1:$D$192,SMALL(IF('（仓库）拆货后复核'!$D$4:$D$192&lt;&gt;"",ROW('（仓库）拆货后复核'!$D$4:$D$192)),ROW('（仓库）拆货后复核'!A77)))</f>
        <v>#NUM!</v>
      </c>
      <c r="C78" s="18" t="e">
        <f ca="1">+IF(B78&lt;&gt;"",'（仓库）拆货后复核'!$G$2,"")</f>
        <v>#NUM!</v>
      </c>
      <c r="D78" s="16" t="e">
        <f ca="1">+VLOOKUP(B78,'（仓库）拆货后复核'!$D:$E,2,0)</f>
        <v>#NUM!</v>
      </c>
      <c r="E78" s="16" t="e">
        <f ca="1">+VLOOKUP(B78,'（仓库）拆货后复核'!$D:$L,9,0)</f>
        <v>#NUM!</v>
      </c>
      <c r="F78" s="16"/>
      <c r="G78" s="16"/>
      <c r="H78" s="17"/>
      <c r="I78" s="17"/>
      <c r="J78" s="17"/>
    </row>
    <row r="79" spans="1:10">
      <c r="A79" s="16" t="e">
        <f t="array" aca="1" ref="A79" ca="1">+VLOOKUP(B79,IF({0,1},'（仓库）拆货后复核'!B:B,'（仓库）拆货后复核'!D:D),2,0)</f>
        <v>#NUM!</v>
      </c>
      <c r="B79" s="17" t="e">
        <f t="array" aca="1" ref="B79" ca="1">+INDEX('（仓库）拆货后复核'!$D$1:$D$192,SMALL(IF('（仓库）拆货后复核'!$D$4:$D$192&lt;&gt;"",ROW('（仓库）拆货后复核'!$D$4:$D$192)),ROW('（仓库）拆货后复核'!A78)))</f>
        <v>#NUM!</v>
      </c>
      <c r="C79" s="18" t="e">
        <f ca="1">+IF(B79&lt;&gt;"",'（仓库）拆货后复核'!$G$2,"")</f>
        <v>#NUM!</v>
      </c>
      <c r="D79" s="16" t="e">
        <f ca="1">+VLOOKUP(B79,'（仓库）拆货后复核'!$D:$E,2,0)</f>
        <v>#NUM!</v>
      </c>
      <c r="E79" s="16" t="e">
        <f ca="1">+VLOOKUP(B79,'（仓库）拆货后复核'!$D:$L,9,0)</f>
        <v>#NUM!</v>
      </c>
      <c r="F79" s="16"/>
      <c r="G79" s="16"/>
      <c r="H79" s="17"/>
      <c r="I79" s="17"/>
      <c r="J79" s="17"/>
    </row>
    <row r="80" spans="1:10">
      <c r="A80" s="16" t="e">
        <f t="array" aca="1" ref="A80" ca="1">+VLOOKUP(B80,IF({0,1},'（仓库）拆货后复核'!B:B,'（仓库）拆货后复核'!D:D),2,0)</f>
        <v>#NUM!</v>
      </c>
      <c r="B80" s="17" t="e">
        <f t="array" aca="1" ref="B80" ca="1">+INDEX('（仓库）拆货后复核'!$D$1:$D$192,SMALL(IF('（仓库）拆货后复核'!$D$4:$D$192&lt;&gt;"",ROW('（仓库）拆货后复核'!$D$4:$D$192)),ROW('（仓库）拆货后复核'!A79)))</f>
        <v>#NUM!</v>
      </c>
      <c r="C80" s="18" t="e">
        <f ca="1">+IF(B80&lt;&gt;"",'（仓库）拆货后复核'!$G$2,"")</f>
        <v>#NUM!</v>
      </c>
      <c r="D80" s="16" t="e">
        <f ca="1">+VLOOKUP(B80,'（仓库）拆货后复核'!$D:$E,2,0)</f>
        <v>#NUM!</v>
      </c>
      <c r="E80" s="16" t="e">
        <f ca="1">+VLOOKUP(B80,'（仓库）拆货后复核'!$D:$L,9,0)</f>
        <v>#NUM!</v>
      </c>
      <c r="F80" s="16"/>
      <c r="G80" s="16"/>
      <c r="H80" s="17"/>
      <c r="I80" s="17"/>
      <c r="J80" s="17"/>
    </row>
    <row r="81" spans="1:10">
      <c r="A81" s="16" t="e">
        <f t="array" aca="1" ref="A81" ca="1">+VLOOKUP(B81,IF({0,1},'（仓库）拆货后复核'!B:B,'（仓库）拆货后复核'!D:D),2,0)</f>
        <v>#NUM!</v>
      </c>
      <c r="B81" s="17" t="e">
        <f t="array" aca="1" ref="B81" ca="1">+INDEX('（仓库）拆货后复核'!$D$1:$D$192,SMALL(IF('（仓库）拆货后复核'!$D$4:$D$192&lt;&gt;"",ROW('（仓库）拆货后复核'!$D$4:$D$192)),ROW('（仓库）拆货后复核'!A80)))</f>
        <v>#NUM!</v>
      </c>
      <c r="C81" s="18" t="e">
        <f ca="1">+IF(B81&lt;&gt;"",'（仓库）拆货后复核'!$G$2,"")</f>
        <v>#NUM!</v>
      </c>
      <c r="D81" s="16" t="e">
        <f ca="1">+VLOOKUP(B81,'（仓库）拆货后复核'!$D:$E,2,0)</f>
        <v>#NUM!</v>
      </c>
      <c r="E81" s="16" t="e">
        <f ca="1">+VLOOKUP(B81,'（仓库）拆货后复核'!$D:$L,9,0)</f>
        <v>#NUM!</v>
      </c>
      <c r="F81" s="16"/>
      <c r="G81" s="16"/>
      <c r="H81" s="17"/>
      <c r="I81" s="17"/>
      <c r="J81" s="17"/>
    </row>
    <row r="82" spans="1:10">
      <c r="A82" s="16" t="e">
        <f t="array" aca="1" ref="A82" ca="1">+VLOOKUP(B82,IF({0,1},'（仓库）拆货后复核'!B:B,'（仓库）拆货后复核'!D:D),2,0)</f>
        <v>#NUM!</v>
      </c>
      <c r="B82" s="17" t="e">
        <f t="array" aca="1" ref="B82" ca="1">+INDEX('（仓库）拆货后复核'!$D$1:$D$192,SMALL(IF('（仓库）拆货后复核'!$D$4:$D$192&lt;&gt;"",ROW('（仓库）拆货后复核'!$D$4:$D$192)),ROW('（仓库）拆货后复核'!A81)))</f>
        <v>#NUM!</v>
      </c>
      <c r="C82" s="18" t="e">
        <f ca="1">+IF(B82&lt;&gt;"",'（仓库）拆货后复核'!$G$2,"")</f>
        <v>#NUM!</v>
      </c>
      <c r="D82" s="16" t="e">
        <f ca="1">+VLOOKUP(B82,'（仓库）拆货后复核'!$D:$E,2,0)</f>
        <v>#NUM!</v>
      </c>
      <c r="E82" s="16" t="e">
        <f ca="1">+VLOOKUP(B82,'（仓库）拆货后复核'!$D:$L,9,0)</f>
        <v>#NUM!</v>
      </c>
      <c r="F82" s="16"/>
      <c r="G82" s="16"/>
      <c r="H82" s="17"/>
      <c r="I82" s="17"/>
      <c r="J82" s="17"/>
    </row>
    <row r="83" spans="1:10">
      <c r="A83" s="16" t="e">
        <f t="array" aca="1" ref="A83" ca="1">+VLOOKUP(B83,IF({0,1},'（仓库）拆货后复核'!B:B,'（仓库）拆货后复核'!D:D),2,0)</f>
        <v>#NUM!</v>
      </c>
      <c r="B83" s="17" t="e">
        <f t="array" aca="1" ref="B83" ca="1">+INDEX('（仓库）拆货后复核'!$D$1:$D$192,SMALL(IF('（仓库）拆货后复核'!$D$4:$D$192&lt;&gt;"",ROW('（仓库）拆货后复核'!$D$4:$D$192)),ROW('（仓库）拆货后复核'!A82)))</f>
        <v>#NUM!</v>
      </c>
      <c r="C83" s="18" t="e">
        <f ca="1">+IF(B83&lt;&gt;"",'（仓库）拆货后复核'!$G$2,"")</f>
        <v>#NUM!</v>
      </c>
      <c r="D83" s="16" t="e">
        <f ca="1">+VLOOKUP(B83,'（仓库）拆货后复核'!$D:$E,2,0)</f>
        <v>#NUM!</v>
      </c>
      <c r="E83" s="16" t="e">
        <f ca="1">+VLOOKUP(B83,'（仓库）拆货后复核'!$D:$L,9,0)</f>
        <v>#NUM!</v>
      </c>
      <c r="F83" s="16"/>
      <c r="G83" s="16"/>
      <c r="H83" s="17"/>
      <c r="I83" s="17"/>
      <c r="J83" s="17"/>
    </row>
    <row r="84" spans="1:10">
      <c r="A84" s="16" t="e">
        <f t="array" aca="1" ref="A84" ca="1">+VLOOKUP(B84,IF({0,1},'（仓库）拆货后复核'!B:B,'（仓库）拆货后复核'!D:D),2,0)</f>
        <v>#NUM!</v>
      </c>
      <c r="B84" s="17" t="e">
        <f t="array" aca="1" ref="B84" ca="1">+INDEX('（仓库）拆货后复核'!$D$1:$D$192,SMALL(IF('（仓库）拆货后复核'!$D$4:$D$192&lt;&gt;"",ROW('（仓库）拆货后复核'!$D$4:$D$192)),ROW('（仓库）拆货后复核'!A83)))</f>
        <v>#NUM!</v>
      </c>
      <c r="C84" s="18" t="e">
        <f ca="1">+IF(B84&lt;&gt;"",'（仓库）拆货后复核'!$G$2,"")</f>
        <v>#NUM!</v>
      </c>
      <c r="D84" s="16" t="e">
        <f ca="1">+VLOOKUP(B84,'（仓库）拆货后复核'!$D:$E,2,0)</f>
        <v>#NUM!</v>
      </c>
      <c r="E84" s="16" t="e">
        <f ca="1">+VLOOKUP(B84,'（仓库）拆货后复核'!$D:$L,9,0)</f>
        <v>#NUM!</v>
      </c>
      <c r="F84" s="16"/>
      <c r="G84" s="16"/>
      <c r="H84" s="17"/>
      <c r="I84" s="17"/>
      <c r="J84" s="17"/>
    </row>
    <row r="85" spans="1:10">
      <c r="A85" s="16" t="e">
        <f t="array" aca="1" ref="A85" ca="1">+VLOOKUP(B85,IF({0,1},'（仓库）拆货后复核'!B:B,'（仓库）拆货后复核'!D:D),2,0)</f>
        <v>#NUM!</v>
      </c>
      <c r="B85" s="17" t="e">
        <f t="array" aca="1" ref="B85" ca="1">+INDEX('（仓库）拆货后复核'!$D$1:$D$192,SMALL(IF('（仓库）拆货后复核'!$D$4:$D$192&lt;&gt;"",ROW('（仓库）拆货后复核'!$D$4:$D$192)),ROW('（仓库）拆货后复核'!A84)))</f>
        <v>#NUM!</v>
      </c>
      <c r="C85" s="18" t="e">
        <f ca="1">+IF(B85&lt;&gt;"",'（仓库）拆货后复核'!$G$2,"")</f>
        <v>#NUM!</v>
      </c>
      <c r="D85" s="16" t="e">
        <f ca="1">+VLOOKUP(B85,'（仓库）拆货后复核'!$D:$E,2,0)</f>
        <v>#NUM!</v>
      </c>
      <c r="E85" s="16" t="e">
        <f ca="1">+VLOOKUP(B85,'（仓库）拆货后复核'!$D:$L,9,0)</f>
        <v>#NUM!</v>
      </c>
      <c r="F85" s="16"/>
      <c r="G85" s="16"/>
      <c r="H85" s="17"/>
      <c r="I85" s="17"/>
      <c r="J85" s="17"/>
    </row>
    <row r="86" spans="1:10">
      <c r="A86" s="16" t="e">
        <f t="array" aca="1" ref="A86" ca="1">+VLOOKUP(B86,IF({0,1},'（仓库）拆货后复核'!B:B,'（仓库）拆货后复核'!D:D),2,0)</f>
        <v>#NUM!</v>
      </c>
      <c r="B86" s="17" t="e">
        <f t="array" aca="1" ref="B86" ca="1">+INDEX('（仓库）拆货后复核'!$D$1:$D$192,SMALL(IF('（仓库）拆货后复核'!$D$4:$D$192&lt;&gt;"",ROW('（仓库）拆货后复核'!$D$4:$D$192)),ROW('（仓库）拆货后复核'!A85)))</f>
        <v>#NUM!</v>
      </c>
      <c r="C86" s="18" t="e">
        <f ca="1">+IF(B86&lt;&gt;"",'（仓库）拆货后复核'!$G$2,"")</f>
        <v>#NUM!</v>
      </c>
      <c r="D86" s="16" t="e">
        <f ca="1">+VLOOKUP(B86,'（仓库）拆货后复核'!$D:$E,2,0)</f>
        <v>#NUM!</v>
      </c>
      <c r="E86" s="16" t="e">
        <f ca="1">+VLOOKUP(B86,'（仓库）拆货后复核'!$D:$L,9,0)</f>
        <v>#NUM!</v>
      </c>
      <c r="F86" s="16"/>
      <c r="G86" s="16"/>
      <c r="H86" s="17"/>
      <c r="I86" s="17"/>
      <c r="J86" s="17"/>
    </row>
    <row r="87" spans="1:10">
      <c r="A87" s="16" t="e">
        <f t="array" aca="1" ref="A87" ca="1">+VLOOKUP(B87,IF({0,1},'（仓库）拆货后复核'!B:B,'（仓库）拆货后复核'!D:D),2,0)</f>
        <v>#NUM!</v>
      </c>
      <c r="B87" s="17" t="e">
        <f t="array" aca="1" ref="B87" ca="1">+INDEX('（仓库）拆货后复核'!$D$1:$D$192,SMALL(IF('（仓库）拆货后复核'!$D$4:$D$192&lt;&gt;"",ROW('（仓库）拆货后复核'!$D$4:$D$192)),ROW('（仓库）拆货后复核'!A86)))</f>
        <v>#NUM!</v>
      </c>
      <c r="C87" s="18" t="e">
        <f ca="1">+IF(B87&lt;&gt;"",'（仓库）拆货后复核'!$G$2,"")</f>
        <v>#NUM!</v>
      </c>
      <c r="D87" s="16" t="e">
        <f ca="1">+VLOOKUP(B87,'（仓库）拆货后复核'!$D:$E,2,0)</f>
        <v>#NUM!</v>
      </c>
      <c r="E87" s="16" t="e">
        <f ca="1">+VLOOKUP(B87,'（仓库）拆货后复核'!$D:$L,9,0)</f>
        <v>#NUM!</v>
      </c>
      <c r="F87" s="16"/>
      <c r="G87" s="16"/>
      <c r="H87" s="17"/>
      <c r="I87" s="17"/>
      <c r="J87" s="17"/>
    </row>
    <row r="88" spans="1:10">
      <c r="A88" s="16" t="e">
        <f t="array" aca="1" ref="A88" ca="1">+VLOOKUP(B88,IF({0,1},'（仓库）拆货后复核'!B:B,'（仓库）拆货后复核'!D:D),2,0)</f>
        <v>#NUM!</v>
      </c>
      <c r="B88" s="17" t="e">
        <f t="array" aca="1" ref="B88" ca="1">+INDEX('（仓库）拆货后复核'!$D$1:$D$192,SMALL(IF('（仓库）拆货后复核'!$D$4:$D$192&lt;&gt;"",ROW('（仓库）拆货后复核'!$D$4:$D$192)),ROW('（仓库）拆货后复核'!A87)))</f>
        <v>#NUM!</v>
      </c>
      <c r="C88" s="18" t="e">
        <f ca="1">+IF(B88&lt;&gt;"",'（仓库）拆货后复核'!$G$2,"")</f>
        <v>#NUM!</v>
      </c>
      <c r="D88" s="16" t="e">
        <f ca="1">+VLOOKUP(B88,'（仓库）拆货后复核'!$D:$E,2,0)</f>
        <v>#NUM!</v>
      </c>
      <c r="E88" s="16" t="e">
        <f ca="1">+VLOOKUP(B88,'（仓库）拆货后复核'!$D:$L,9,0)</f>
        <v>#NUM!</v>
      </c>
      <c r="F88" s="16"/>
      <c r="G88" s="16"/>
      <c r="H88" s="17"/>
      <c r="I88" s="17"/>
      <c r="J88" s="17"/>
    </row>
    <row r="89" spans="1:10">
      <c r="A89" s="16" t="e">
        <f t="array" aca="1" ref="A89" ca="1">+VLOOKUP(B89,IF({0,1},'（仓库）拆货后复核'!B:B,'（仓库）拆货后复核'!D:D),2,0)</f>
        <v>#NUM!</v>
      </c>
      <c r="B89" s="17" t="e">
        <f t="array" aca="1" ref="B89" ca="1">+INDEX('（仓库）拆货后复核'!$D$1:$D$192,SMALL(IF('（仓库）拆货后复核'!$D$4:$D$192&lt;&gt;"",ROW('（仓库）拆货后复核'!$D$4:$D$192)),ROW('（仓库）拆货后复核'!A88)))</f>
        <v>#NUM!</v>
      </c>
      <c r="C89" s="18" t="e">
        <f ca="1">+IF(B89&lt;&gt;"",'（仓库）拆货后复核'!$G$2,"")</f>
        <v>#NUM!</v>
      </c>
      <c r="D89" s="16" t="e">
        <f ca="1">+VLOOKUP(B89,'（仓库）拆货后复核'!$D:$E,2,0)</f>
        <v>#NUM!</v>
      </c>
      <c r="E89" s="16" t="e">
        <f ca="1">+VLOOKUP(B89,'（仓库）拆货后复核'!$D:$L,9,0)</f>
        <v>#NUM!</v>
      </c>
      <c r="F89" s="16"/>
      <c r="G89" s="16"/>
      <c r="H89" s="17"/>
      <c r="I89" s="17"/>
      <c r="J89" s="17"/>
    </row>
    <row r="90" spans="1:10">
      <c r="A90" s="16" t="e">
        <f t="array" aca="1" ref="A90" ca="1">+VLOOKUP(B90,IF({0,1},'（仓库）拆货后复核'!B:B,'（仓库）拆货后复核'!D:D),2,0)</f>
        <v>#NUM!</v>
      </c>
      <c r="B90" s="17" t="e">
        <f t="array" aca="1" ref="B90" ca="1">+INDEX('（仓库）拆货后复核'!$D$1:$D$192,SMALL(IF('（仓库）拆货后复核'!$D$4:$D$192&lt;&gt;"",ROW('（仓库）拆货后复核'!$D$4:$D$192)),ROW('（仓库）拆货后复核'!A89)))</f>
        <v>#NUM!</v>
      </c>
      <c r="C90" s="18" t="e">
        <f ca="1">+IF(B90&lt;&gt;"",'（仓库）拆货后复核'!$G$2,"")</f>
        <v>#NUM!</v>
      </c>
      <c r="D90" s="16" t="e">
        <f ca="1">+VLOOKUP(B90,'（仓库）拆货后复核'!$D:$E,2,0)</f>
        <v>#NUM!</v>
      </c>
      <c r="E90" s="16" t="e">
        <f ca="1">+VLOOKUP(B90,'（仓库）拆货后复核'!$D:$L,9,0)</f>
        <v>#NUM!</v>
      </c>
      <c r="F90" s="16"/>
      <c r="G90" s="16"/>
      <c r="H90" s="17"/>
      <c r="I90" s="17"/>
      <c r="J90" s="17"/>
    </row>
    <row r="91" spans="1:10">
      <c r="A91" s="16" t="e">
        <f t="array" aca="1" ref="A91" ca="1">+VLOOKUP(B91,IF({0,1},'（仓库）拆货后复核'!B:B,'（仓库）拆货后复核'!D:D),2,0)</f>
        <v>#NUM!</v>
      </c>
      <c r="B91" s="17" t="e">
        <f t="array" aca="1" ref="B91" ca="1">+INDEX('（仓库）拆货后复核'!$D$1:$D$192,SMALL(IF('（仓库）拆货后复核'!$D$4:$D$192&lt;&gt;"",ROW('（仓库）拆货后复核'!$D$4:$D$192)),ROW('（仓库）拆货后复核'!A90)))</f>
        <v>#NUM!</v>
      </c>
      <c r="C91" s="18" t="e">
        <f ca="1">+IF(B91&lt;&gt;"",'（仓库）拆货后复核'!$G$2,"")</f>
        <v>#NUM!</v>
      </c>
      <c r="D91" s="16" t="e">
        <f ca="1">+VLOOKUP(B91,'（仓库）拆货后复核'!$D:$E,2,0)</f>
        <v>#NUM!</v>
      </c>
      <c r="E91" s="16" t="e">
        <f ca="1">+VLOOKUP(B91,'（仓库）拆货后复核'!$D:$L,9,0)</f>
        <v>#NUM!</v>
      </c>
      <c r="F91" s="16"/>
      <c r="G91" s="16"/>
      <c r="H91" s="17"/>
      <c r="I91" s="17"/>
      <c r="J91" s="17"/>
    </row>
    <row r="92" spans="1:10">
      <c r="A92" s="16" t="e">
        <f t="array" aca="1" ref="A92" ca="1">+VLOOKUP(B92,IF({0,1},'（仓库）拆货后复核'!B:B,'（仓库）拆货后复核'!D:D),2,0)</f>
        <v>#NUM!</v>
      </c>
      <c r="B92" s="17" t="e">
        <f t="array" aca="1" ref="B92" ca="1">+INDEX('（仓库）拆货后复核'!$D$1:$D$192,SMALL(IF('（仓库）拆货后复核'!$D$4:$D$192&lt;&gt;"",ROW('（仓库）拆货后复核'!$D$4:$D$192)),ROW('（仓库）拆货后复核'!A91)))</f>
        <v>#NUM!</v>
      </c>
      <c r="C92" s="18" t="e">
        <f ca="1">+IF(B92&lt;&gt;"",'（仓库）拆货后复核'!$G$2,"")</f>
        <v>#NUM!</v>
      </c>
      <c r="D92" s="16" t="e">
        <f ca="1">+VLOOKUP(B92,'（仓库）拆货后复核'!$D:$E,2,0)</f>
        <v>#NUM!</v>
      </c>
      <c r="E92" s="16" t="e">
        <f ca="1">+VLOOKUP(B92,'（仓库）拆货后复核'!$D:$L,9,0)</f>
        <v>#NUM!</v>
      </c>
      <c r="F92" s="16"/>
      <c r="G92" s="16"/>
      <c r="H92" s="17"/>
      <c r="I92" s="17"/>
      <c r="J92" s="17"/>
    </row>
    <row r="93" spans="1:10">
      <c r="A93" s="16" t="e">
        <f t="array" aca="1" ref="A93" ca="1">+VLOOKUP(B93,IF({0,1},'（仓库）拆货后复核'!B:B,'（仓库）拆货后复核'!D:D),2,0)</f>
        <v>#NUM!</v>
      </c>
      <c r="B93" s="17" t="e">
        <f t="array" aca="1" ref="B93" ca="1">+INDEX('（仓库）拆货后复核'!$D$1:$D$192,SMALL(IF('（仓库）拆货后复核'!$D$4:$D$192&lt;&gt;"",ROW('（仓库）拆货后复核'!$D$4:$D$192)),ROW('（仓库）拆货后复核'!A92)))</f>
        <v>#NUM!</v>
      </c>
      <c r="C93" s="18" t="e">
        <f ca="1">+IF(B93&lt;&gt;"",'（仓库）拆货后复核'!$G$2,"")</f>
        <v>#NUM!</v>
      </c>
      <c r="D93" s="16" t="e">
        <f ca="1">+VLOOKUP(B93,'（仓库）拆货后复核'!$D:$E,2,0)</f>
        <v>#NUM!</v>
      </c>
      <c r="E93" s="16" t="e">
        <f ca="1">+VLOOKUP(B93,'（仓库）拆货后复核'!$D:$L,9,0)</f>
        <v>#NUM!</v>
      </c>
      <c r="F93" s="16"/>
      <c r="G93" s="16"/>
      <c r="H93" s="17"/>
      <c r="I93" s="17"/>
      <c r="J93" s="17"/>
    </row>
    <row r="94" spans="1:10">
      <c r="A94" s="16" t="e">
        <f t="array" aca="1" ref="A94" ca="1">+VLOOKUP(B94,IF({0,1},'（仓库）拆货后复核'!B:B,'（仓库）拆货后复核'!D:D),2,0)</f>
        <v>#NUM!</v>
      </c>
      <c r="B94" s="17" t="e">
        <f t="array" aca="1" ref="B94" ca="1">+INDEX('（仓库）拆货后复核'!$D$1:$D$192,SMALL(IF('（仓库）拆货后复核'!$D$4:$D$192&lt;&gt;"",ROW('（仓库）拆货后复核'!$D$4:$D$192)),ROW('（仓库）拆货后复核'!A93)))</f>
        <v>#NUM!</v>
      </c>
      <c r="C94" s="18" t="e">
        <f ca="1">+IF(B94&lt;&gt;"",'（仓库）拆货后复核'!$G$2,"")</f>
        <v>#NUM!</v>
      </c>
      <c r="D94" s="16" t="e">
        <f ca="1">+VLOOKUP(B94,'（仓库）拆货后复核'!$D:$E,2,0)</f>
        <v>#NUM!</v>
      </c>
      <c r="E94" s="16" t="e">
        <f ca="1">+VLOOKUP(B94,'（仓库）拆货后复核'!$D:$L,9,0)</f>
        <v>#NUM!</v>
      </c>
      <c r="F94" s="16"/>
      <c r="G94" s="16"/>
      <c r="H94" s="17"/>
      <c r="I94" s="17"/>
      <c r="J94" s="17"/>
    </row>
    <row r="95" spans="1:10">
      <c r="A95" s="16" t="e">
        <f t="array" aca="1" ref="A95" ca="1">+VLOOKUP(B95,IF({0,1},'（仓库）拆货后复核'!B:B,'（仓库）拆货后复核'!D:D),2,0)</f>
        <v>#NUM!</v>
      </c>
      <c r="B95" s="17" t="e">
        <f t="array" aca="1" ref="B95" ca="1">+INDEX('（仓库）拆货后复核'!$D$1:$D$192,SMALL(IF('（仓库）拆货后复核'!$D$4:$D$192&lt;&gt;"",ROW('（仓库）拆货后复核'!$D$4:$D$192)),ROW('（仓库）拆货后复核'!A94)))</f>
        <v>#NUM!</v>
      </c>
      <c r="C95" s="18" t="e">
        <f ca="1">+IF(B95&lt;&gt;"",'（仓库）拆货后复核'!$G$2,"")</f>
        <v>#NUM!</v>
      </c>
      <c r="D95" s="16" t="e">
        <f ca="1">+VLOOKUP(B95,'（仓库）拆货后复核'!$D:$E,2,0)</f>
        <v>#NUM!</v>
      </c>
      <c r="E95" s="16" t="e">
        <f ca="1">+VLOOKUP(B95,'（仓库）拆货后复核'!$D:$L,9,0)</f>
        <v>#NUM!</v>
      </c>
      <c r="F95" s="16"/>
      <c r="G95" s="16"/>
      <c r="H95" s="17"/>
      <c r="I95" s="17"/>
      <c r="J95" s="17"/>
    </row>
    <row r="96" spans="1:10">
      <c r="A96" s="16" t="e">
        <f t="array" aca="1" ref="A96" ca="1">+VLOOKUP(B96,IF({0,1},'（仓库）拆货后复核'!B:B,'（仓库）拆货后复核'!D:D),2,0)</f>
        <v>#NUM!</v>
      </c>
      <c r="B96" s="17" t="e">
        <f t="array" aca="1" ref="B96" ca="1">+INDEX('（仓库）拆货后复核'!$D$1:$D$192,SMALL(IF('（仓库）拆货后复核'!$D$4:$D$192&lt;&gt;"",ROW('（仓库）拆货后复核'!$D$4:$D$192)),ROW('（仓库）拆货后复核'!A95)))</f>
        <v>#NUM!</v>
      </c>
      <c r="C96" s="18" t="e">
        <f ca="1">+IF(B96&lt;&gt;"",'（仓库）拆货后复核'!$G$2,"")</f>
        <v>#NUM!</v>
      </c>
      <c r="D96" s="16" t="e">
        <f ca="1">+VLOOKUP(B96,'（仓库）拆货后复核'!$D:$E,2,0)</f>
        <v>#NUM!</v>
      </c>
      <c r="E96" s="16" t="e">
        <f ca="1">+VLOOKUP(B96,'（仓库）拆货后复核'!$D:$L,9,0)</f>
        <v>#NUM!</v>
      </c>
      <c r="F96" s="16"/>
      <c r="G96" s="16"/>
      <c r="H96" s="17"/>
      <c r="I96" s="17"/>
      <c r="J96" s="17"/>
    </row>
    <row r="97" spans="1:10">
      <c r="A97" s="16" t="e">
        <f t="array" aca="1" ref="A97" ca="1">+VLOOKUP(B97,IF({0,1},'（仓库）拆货后复核'!B:B,'（仓库）拆货后复核'!D:D),2,0)</f>
        <v>#NUM!</v>
      </c>
      <c r="B97" s="17" t="e">
        <f t="array" aca="1" ref="B97" ca="1">+INDEX('（仓库）拆货后复核'!$D$1:$D$192,SMALL(IF('（仓库）拆货后复核'!$D$4:$D$192&lt;&gt;"",ROW('（仓库）拆货后复核'!$D$4:$D$192)),ROW('（仓库）拆货后复核'!A96)))</f>
        <v>#NUM!</v>
      </c>
      <c r="C97" s="18" t="e">
        <f ca="1">+IF(B97&lt;&gt;"",'（仓库）拆货后复核'!$G$2,"")</f>
        <v>#NUM!</v>
      </c>
      <c r="D97" s="16" t="e">
        <f ca="1">+VLOOKUP(B97,'（仓库）拆货后复核'!$D:$E,2,0)</f>
        <v>#NUM!</v>
      </c>
      <c r="E97" s="16" t="e">
        <f ca="1">+VLOOKUP(B97,'（仓库）拆货后复核'!$D:$L,9,0)</f>
        <v>#NUM!</v>
      </c>
      <c r="F97" s="16"/>
      <c r="G97" s="16"/>
      <c r="H97" s="17"/>
      <c r="I97" s="17"/>
      <c r="J97" s="17"/>
    </row>
    <row r="98" spans="1:10">
      <c r="A98" s="16" t="e">
        <f t="array" aca="1" ref="A98" ca="1">+VLOOKUP(B98,IF({0,1},'（仓库）拆货后复核'!B:B,'（仓库）拆货后复核'!D:D),2,0)</f>
        <v>#NUM!</v>
      </c>
      <c r="B98" s="17" t="e">
        <f t="array" aca="1" ref="B98" ca="1">+INDEX('（仓库）拆货后复核'!$D$1:$D$192,SMALL(IF('（仓库）拆货后复核'!$D$4:$D$192&lt;&gt;"",ROW('（仓库）拆货后复核'!$D$4:$D$192)),ROW('（仓库）拆货后复核'!A97)))</f>
        <v>#NUM!</v>
      </c>
      <c r="C98" s="18" t="e">
        <f ca="1">+IF(B98&lt;&gt;"",'（仓库）拆货后复核'!$G$2,"")</f>
        <v>#NUM!</v>
      </c>
      <c r="D98" s="16" t="e">
        <f ca="1">+VLOOKUP(B98,'（仓库）拆货后复核'!$D:$E,2,0)</f>
        <v>#NUM!</v>
      </c>
      <c r="E98" s="16" t="e">
        <f ca="1">+VLOOKUP(B98,'（仓库）拆货后复核'!$D:$L,9,0)</f>
        <v>#NUM!</v>
      </c>
      <c r="F98" s="16"/>
      <c r="G98" s="16"/>
      <c r="H98" s="17"/>
      <c r="I98" s="17"/>
      <c r="J98" s="17"/>
    </row>
    <row r="99" spans="1:10">
      <c r="A99" s="16" t="e">
        <f t="array" aca="1" ref="A99" ca="1">+VLOOKUP(B99,IF({0,1},'（仓库）拆货后复核'!B:B,'（仓库）拆货后复核'!D:D),2,0)</f>
        <v>#NUM!</v>
      </c>
      <c r="B99" s="17" t="e">
        <f t="array" aca="1" ref="B99" ca="1">+INDEX('（仓库）拆货后复核'!$D$1:$D$192,SMALL(IF('（仓库）拆货后复核'!$D$4:$D$192&lt;&gt;"",ROW('（仓库）拆货后复核'!$D$4:$D$192)),ROW('（仓库）拆货后复核'!A98)))</f>
        <v>#NUM!</v>
      </c>
      <c r="C99" s="18" t="e">
        <f ca="1">+IF(B99&lt;&gt;"",'（仓库）拆货后复核'!$G$2,"")</f>
        <v>#NUM!</v>
      </c>
      <c r="D99" s="16" t="e">
        <f ca="1">+VLOOKUP(B99,'（仓库）拆货后复核'!$D:$E,2,0)</f>
        <v>#NUM!</v>
      </c>
      <c r="E99" s="16" t="e">
        <f ca="1">+VLOOKUP(B99,'（仓库）拆货后复核'!$D:$L,9,0)</f>
        <v>#NUM!</v>
      </c>
      <c r="F99" s="16"/>
      <c r="G99" s="16"/>
      <c r="H99" s="17"/>
      <c r="I99" s="17"/>
      <c r="J99" s="17"/>
    </row>
    <row r="100" spans="1:10">
      <c r="A100" s="16" t="e">
        <f t="array" aca="1" ref="A100" ca="1">+VLOOKUP(B100,IF({0,1},'（仓库）拆货后复核'!B:B,'（仓库）拆货后复核'!D:D),2,0)</f>
        <v>#NUM!</v>
      </c>
      <c r="B100" s="17" t="e">
        <f t="array" aca="1" ref="B100" ca="1">+INDEX('（仓库）拆货后复核'!$D$1:$D$192,SMALL(IF('（仓库）拆货后复核'!$D$4:$D$192&lt;&gt;"",ROW('（仓库）拆货后复核'!$D$4:$D$192)),ROW('（仓库）拆货后复核'!A99)))</f>
        <v>#NUM!</v>
      </c>
      <c r="C100" s="18" t="e">
        <f ca="1">+IF(B100&lt;&gt;"",'（仓库）拆货后复核'!$G$2,"")</f>
        <v>#NUM!</v>
      </c>
      <c r="D100" s="16" t="e">
        <f ca="1">+VLOOKUP(B100,'（仓库）拆货后复核'!$D:$E,2,0)</f>
        <v>#NUM!</v>
      </c>
      <c r="E100" s="16" t="e">
        <f ca="1">+VLOOKUP(B100,'（仓库）拆货后复核'!$D:$L,9,0)</f>
        <v>#NUM!</v>
      </c>
      <c r="F100" s="16"/>
      <c r="G100" s="16"/>
      <c r="H100" s="17"/>
      <c r="I100" s="17"/>
      <c r="J100" s="17"/>
    </row>
    <row r="101" spans="1:10">
      <c r="A101" s="16" t="e">
        <f t="array" aca="1" ref="A101" ca="1">+VLOOKUP(B101,IF({0,1},'（仓库）拆货后复核'!B:B,'（仓库）拆货后复核'!D:D),2,0)</f>
        <v>#NUM!</v>
      </c>
      <c r="B101" s="17" t="e">
        <f t="array" aca="1" ref="B101" ca="1">+INDEX('（仓库）拆货后复核'!$D$1:$D$192,SMALL(IF('（仓库）拆货后复核'!$D$4:$D$192&lt;&gt;"",ROW('（仓库）拆货后复核'!$D$4:$D$192)),ROW('（仓库）拆货后复核'!A100)))</f>
        <v>#NUM!</v>
      </c>
      <c r="C101" s="18" t="e">
        <f ca="1">+IF(B101&lt;&gt;"",'（仓库）拆货后复核'!$G$2,"")</f>
        <v>#NUM!</v>
      </c>
      <c r="D101" s="16" t="e">
        <f ca="1">+VLOOKUP(B101,'（仓库）拆货后复核'!$D:$E,2,0)</f>
        <v>#NUM!</v>
      </c>
      <c r="E101" s="16" t="e">
        <f ca="1">+VLOOKUP(B101,'（仓库）拆货后复核'!$D:$L,9,0)</f>
        <v>#NUM!</v>
      </c>
      <c r="F101" s="16"/>
      <c r="G101" s="16"/>
      <c r="H101" s="17"/>
      <c r="I101" s="17"/>
      <c r="J101" s="17"/>
    </row>
    <row r="102" spans="1:10">
      <c r="A102" s="16" t="e">
        <f t="array" aca="1" ref="A102" ca="1">+VLOOKUP(B102,IF({0,1},'（仓库）拆货后复核'!B:B,'（仓库）拆货后复核'!D:D),2,0)</f>
        <v>#NUM!</v>
      </c>
      <c r="B102" s="17" t="e">
        <f t="array" aca="1" ref="B102" ca="1">+INDEX('（仓库）拆货后复核'!$D$1:$D$192,SMALL(IF('（仓库）拆货后复核'!$D$4:$D$192&lt;&gt;"",ROW('（仓库）拆货后复核'!$D$4:$D$192)),ROW('（仓库）拆货后复核'!A101)))</f>
        <v>#NUM!</v>
      </c>
      <c r="C102" s="18" t="e">
        <f ca="1">+IF(B102&lt;&gt;"",'（仓库）拆货后复核'!$G$2,"")</f>
        <v>#NUM!</v>
      </c>
      <c r="D102" s="16" t="e">
        <f ca="1">+VLOOKUP(B102,'（仓库）拆货后复核'!$D:$E,2,0)</f>
        <v>#NUM!</v>
      </c>
      <c r="E102" s="16" t="e">
        <f ca="1">+VLOOKUP(B102,'（仓库）拆货后复核'!$D:$L,9,0)</f>
        <v>#NUM!</v>
      </c>
      <c r="F102" s="16"/>
      <c r="G102" s="16"/>
      <c r="H102" s="17"/>
      <c r="I102" s="17"/>
      <c r="J102" s="17"/>
    </row>
    <row r="103" spans="1:10">
      <c r="A103" s="16" t="e">
        <f t="array" aca="1" ref="A103" ca="1">+VLOOKUP(B103,IF({0,1},'（仓库）拆货后复核'!B:B,'（仓库）拆货后复核'!D:D),2,0)</f>
        <v>#NUM!</v>
      </c>
      <c r="B103" s="17" t="e">
        <f t="array" aca="1" ref="B103" ca="1">+INDEX('（仓库）拆货后复核'!$D$1:$D$192,SMALL(IF('（仓库）拆货后复核'!$D$4:$D$192&lt;&gt;"",ROW('（仓库）拆货后复核'!$D$4:$D$192)),ROW('（仓库）拆货后复核'!A102)))</f>
        <v>#NUM!</v>
      </c>
      <c r="C103" s="18" t="e">
        <f ca="1">+IF(B103&lt;&gt;"",'（仓库）拆货后复核'!$G$2,"")</f>
        <v>#NUM!</v>
      </c>
      <c r="D103" s="16" t="e">
        <f ca="1">+VLOOKUP(B103,'（仓库）拆货后复核'!$D:$E,2,0)</f>
        <v>#NUM!</v>
      </c>
      <c r="E103" s="16" t="e">
        <f ca="1">+VLOOKUP(B103,'（仓库）拆货后复核'!$D:$L,9,0)</f>
        <v>#NUM!</v>
      </c>
      <c r="F103" s="16"/>
      <c r="G103" s="16"/>
      <c r="H103" s="17"/>
      <c r="I103" s="17"/>
      <c r="J103" s="17"/>
    </row>
    <row r="104" spans="1:10">
      <c r="A104" s="16" t="e">
        <f t="array" aca="1" ref="A104" ca="1">+VLOOKUP(B104,IF({0,1},'（仓库）拆货后复核'!B:B,'（仓库）拆货后复核'!D:D),2,0)</f>
        <v>#NUM!</v>
      </c>
      <c r="B104" s="17" t="e">
        <f t="array" aca="1" ref="B104" ca="1">+INDEX('（仓库）拆货后复核'!$D$1:$D$192,SMALL(IF('（仓库）拆货后复核'!$D$4:$D$192&lt;&gt;"",ROW('（仓库）拆货后复核'!$D$4:$D$192)),ROW('（仓库）拆货后复核'!A103)))</f>
        <v>#NUM!</v>
      </c>
      <c r="C104" s="18" t="e">
        <f ca="1">+IF(B104&lt;&gt;"",'（仓库）拆货后复核'!$G$2,"")</f>
        <v>#NUM!</v>
      </c>
      <c r="D104" s="16" t="e">
        <f ca="1">+VLOOKUP(B104,'（仓库）拆货后复核'!$D:$E,2,0)</f>
        <v>#NUM!</v>
      </c>
      <c r="E104" s="16" t="e">
        <f ca="1">+VLOOKUP(B104,'（仓库）拆货后复核'!$D:$L,9,0)</f>
        <v>#NUM!</v>
      </c>
      <c r="F104" s="16"/>
      <c r="G104" s="16"/>
      <c r="H104" s="17"/>
      <c r="I104" s="17"/>
      <c r="J104" s="17"/>
    </row>
    <row r="105" spans="1:10">
      <c r="A105" s="16" t="e">
        <f t="array" aca="1" ref="A105" ca="1">+VLOOKUP(B105,IF({0,1},'（仓库）拆货后复核'!B:B,'（仓库）拆货后复核'!D:D),2,0)</f>
        <v>#NUM!</v>
      </c>
      <c r="B105" s="17" t="e">
        <f t="array" aca="1" ref="B105" ca="1">+INDEX('（仓库）拆货后复核'!$D$1:$D$192,SMALL(IF('（仓库）拆货后复核'!$D$4:$D$192&lt;&gt;"",ROW('（仓库）拆货后复核'!$D$4:$D$192)),ROW('（仓库）拆货后复核'!A104)))</f>
        <v>#NUM!</v>
      </c>
      <c r="C105" s="18" t="e">
        <f ca="1">+IF(B105&lt;&gt;"",'（仓库）拆货后复核'!$G$2,"")</f>
        <v>#NUM!</v>
      </c>
      <c r="D105" s="16" t="e">
        <f ca="1">+VLOOKUP(B105,'（仓库）拆货后复核'!$D:$E,2,0)</f>
        <v>#NUM!</v>
      </c>
      <c r="E105" s="16" t="e">
        <f ca="1">+VLOOKUP(B105,'（仓库）拆货后复核'!$D:$L,9,0)</f>
        <v>#NUM!</v>
      </c>
      <c r="F105" s="16"/>
      <c r="G105" s="16"/>
      <c r="H105" s="17"/>
      <c r="I105" s="17"/>
      <c r="J105" s="17"/>
    </row>
    <row r="106" spans="1:10">
      <c r="A106" s="16" t="e">
        <f t="array" aca="1" ref="A106" ca="1">+VLOOKUP(B106,IF({0,1},'（仓库）拆货后复核'!B:B,'（仓库）拆货后复核'!D:D),2,0)</f>
        <v>#NUM!</v>
      </c>
      <c r="B106" s="17" t="e">
        <f t="array" aca="1" ref="B106" ca="1">+INDEX('（仓库）拆货后复核'!$D$1:$D$192,SMALL(IF('（仓库）拆货后复核'!$D$4:$D$192&lt;&gt;"",ROW('（仓库）拆货后复核'!$D$4:$D$192)),ROW('（仓库）拆货后复核'!A105)))</f>
        <v>#NUM!</v>
      </c>
      <c r="C106" s="18" t="e">
        <f ca="1">+IF(B106&lt;&gt;"",'（仓库）拆货后复核'!$G$2,"")</f>
        <v>#NUM!</v>
      </c>
      <c r="D106" s="16" t="e">
        <f ca="1">+VLOOKUP(B106,'（仓库）拆货后复核'!$D:$E,2,0)</f>
        <v>#NUM!</v>
      </c>
      <c r="E106" s="16" t="e">
        <f ca="1">+VLOOKUP(B106,'（仓库）拆货后复核'!$D:$L,9,0)</f>
        <v>#NUM!</v>
      </c>
      <c r="F106" s="16"/>
      <c r="G106" s="16"/>
      <c r="H106" s="17"/>
      <c r="I106" s="17"/>
      <c r="J106" s="17"/>
    </row>
    <row r="107" spans="1:10">
      <c r="A107" s="16" t="e">
        <f t="array" aca="1" ref="A107" ca="1">+VLOOKUP(B107,IF({0,1},'（仓库）拆货后复核'!B:B,'（仓库）拆货后复核'!D:D),2,0)</f>
        <v>#NUM!</v>
      </c>
      <c r="B107" s="17" t="e">
        <f t="array" aca="1" ref="B107" ca="1">+INDEX('（仓库）拆货后复核'!$D$1:$D$192,SMALL(IF('（仓库）拆货后复核'!$D$4:$D$192&lt;&gt;"",ROW('（仓库）拆货后复核'!$D$4:$D$192)),ROW('（仓库）拆货后复核'!A106)))</f>
        <v>#NUM!</v>
      </c>
      <c r="C107" s="18" t="e">
        <f ca="1">+IF(B107&lt;&gt;"",'（仓库）拆货后复核'!$G$2,"")</f>
        <v>#NUM!</v>
      </c>
      <c r="D107" s="16" t="e">
        <f ca="1">+VLOOKUP(B107,'（仓库）拆货后复核'!$D:$E,2,0)</f>
        <v>#NUM!</v>
      </c>
      <c r="E107" s="16" t="e">
        <f ca="1">+VLOOKUP(B107,'（仓库）拆货后复核'!$D:$L,9,0)</f>
        <v>#NUM!</v>
      </c>
      <c r="F107" s="16"/>
      <c r="G107" s="16"/>
      <c r="H107" s="17"/>
      <c r="I107" s="17"/>
      <c r="J107" s="17"/>
    </row>
    <row r="108" spans="1:10">
      <c r="A108" s="16" t="e">
        <f t="array" aca="1" ref="A108" ca="1">+VLOOKUP(B108,IF({0,1},'（仓库）拆货后复核'!B:B,'（仓库）拆货后复核'!D:D),2,0)</f>
        <v>#NUM!</v>
      </c>
      <c r="B108" s="17" t="e">
        <f t="array" aca="1" ref="B108" ca="1">+INDEX('（仓库）拆货后复核'!$D$1:$D$192,SMALL(IF('（仓库）拆货后复核'!$D$4:$D$192&lt;&gt;"",ROW('（仓库）拆货后复核'!$D$4:$D$192)),ROW('（仓库）拆货后复核'!A107)))</f>
        <v>#NUM!</v>
      </c>
      <c r="C108" s="18" t="e">
        <f ca="1">+IF(B108&lt;&gt;"",'（仓库）拆货后复核'!$G$2,"")</f>
        <v>#NUM!</v>
      </c>
      <c r="D108" s="16" t="e">
        <f ca="1">+VLOOKUP(B108,'（仓库）拆货后复核'!$D:$E,2,0)</f>
        <v>#NUM!</v>
      </c>
      <c r="E108" s="16" t="e">
        <f ca="1">+VLOOKUP(B108,'（仓库）拆货后复核'!$D:$L,9,0)</f>
        <v>#NUM!</v>
      </c>
      <c r="F108" s="16"/>
      <c r="G108" s="16"/>
      <c r="H108" s="17"/>
      <c r="I108" s="17"/>
      <c r="J108" s="17"/>
    </row>
    <row r="109" spans="1:10">
      <c r="A109" s="16" t="e">
        <f t="array" aca="1" ref="A109" ca="1">+VLOOKUP(B109,IF({0,1},'（仓库）拆货后复核'!B:B,'（仓库）拆货后复核'!D:D),2,0)</f>
        <v>#NUM!</v>
      </c>
      <c r="B109" s="17" t="e">
        <f t="array" aca="1" ref="B109" ca="1">+INDEX('（仓库）拆货后复核'!$D$1:$D$192,SMALL(IF('（仓库）拆货后复核'!$D$4:$D$192&lt;&gt;"",ROW('（仓库）拆货后复核'!$D$4:$D$192)),ROW('（仓库）拆货后复核'!A108)))</f>
        <v>#NUM!</v>
      </c>
      <c r="C109" s="18" t="e">
        <f ca="1">+IF(B109&lt;&gt;"",'（仓库）拆货后复核'!$G$2,"")</f>
        <v>#NUM!</v>
      </c>
      <c r="D109" s="16" t="e">
        <f ca="1">+VLOOKUP(B109,'（仓库）拆货后复核'!$D:$E,2,0)</f>
        <v>#NUM!</v>
      </c>
      <c r="E109" s="16" t="e">
        <f ca="1">+VLOOKUP(B109,'（仓库）拆货后复核'!$D:$L,9,0)</f>
        <v>#NUM!</v>
      </c>
      <c r="F109" s="16"/>
      <c r="G109" s="16"/>
      <c r="H109" s="17"/>
      <c r="I109" s="17"/>
      <c r="J109" s="17"/>
    </row>
    <row r="110" spans="1:10">
      <c r="A110" s="16" t="e">
        <f t="array" aca="1" ref="A110" ca="1">+VLOOKUP(B110,IF({0,1},'（仓库）拆货后复核'!B:B,'（仓库）拆货后复核'!D:D),2,0)</f>
        <v>#NUM!</v>
      </c>
      <c r="B110" s="17" t="e">
        <f t="array" aca="1" ref="B110" ca="1">+INDEX('（仓库）拆货后复核'!$D$1:$D$192,SMALL(IF('（仓库）拆货后复核'!$D$4:$D$192&lt;&gt;"",ROW('（仓库）拆货后复核'!$D$4:$D$192)),ROW('（仓库）拆货后复核'!A109)))</f>
        <v>#NUM!</v>
      </c>
      <c r="C110" s="18" t="e">
        <f ca="1">+IF(B110&lt;&gt;"",'（仓库）拆货后复核'!$G$2,"")</f>
        <v>#NUM!</v>
      </c>
      <c r="D110" s="16" t="e">
        <f ca="1">+VLOOKUP(B110,'（仓库）拆货后复核'!$D:$E,2,0)</f>
        <v>#NUM!</v>
      </c>
      <c r="E110" s="16" t="e">
        <f ca="1">+VLOOKUP(B110,'（仓库）拆货后复核'!$D:$L,9,0)</f>
        <v>#NUM!</v>
      </c>
      <c r="F110" s="16"/>
      <c r="G110" s="16"/>
      <c r="H110" s="17"/>
      <c r="I110" s="17"/>
      <c r="J110" s="17"/>
    </row>
    <row r="111" spans="1:10">
      <c r="A111" s="16" t="e">
        <f t="array" aca="1" ref="A111" ca="1">+VLOOKUP(B111,IF({0,1},'（仓库）拆货后复核'!B:B,'（仓库）拆货后复核'!D:D),2,0)</f>
        <v>#NUM!</v>
      </c>
      <c r="B111" s="17" t="e">
        <f t="array" aca="1" ref="B111" ca="1">+INDEX('（仓库）拆货后复核'!$D$1:$D$192,SMALL(IF('（仓库）拆货后复核'!$D$4:$D$192&lt;&gt;"",ROW('（仓库）拆货后复核'!$D$4:$D$192)),ROW('（仓库）拆货后复核'!A110)))</f>
        <v>#NUM!</v>
      </c>
      <c r="C111" s="18" t="e">
        <f ca="1">+IF(B111&lt;&gt;"",'（仓库）拆货后复核'!$G$2,"")</f>
        <v>#NUM!</v>
      </c>
      <c r="D111" s="16" t="e">
        <f ca="1">+VLOOKUP(B111,'（仓库）拆货后复核'!$D:$E,2,0)</f>
        <v>#NUM!</v>
      </c>
      <c r="E111" s="16" t="e">
        <f ca="1">+VLOOKUP(B111,'（仓库）拆货后复核'!$D:$L,9,0)</f>
        <v>#NUM!</v>
      </c>
      <c r="F111" s="16"/>
      <c r="G111" s="16"/>
      <c r="H111" s="17"/>
      <c r="I111" s="17"/>
      <c r="J111" s="17"/>
    </row>
    <row r="112" spans="1:10">
      <c r="A112" s="16" t="e">
        <f t="array" aca="1" ref="A112" ca="1">+VLOOKUP(B112,IF({0,1},'（仓库）拆货后复核'!B:B,'（仓库）拆货后复核'!D:D),2,0)</f>
        <v>#NUM!</v>
      </c>
      <c r="B112" s="17" t="e">
        <f t="array" aca="1" ref="B112" ca="1">+INDEX('（仓库）拆货后复核'!$D$1:$D$192,SMALL(IF('（仓库）拆货后复核'!$D$4:$D$192&lt;&gt;"",ROW('（仓库）拆货后复核'!$D$4:$D$192)),ROW('（仓库）拆货后复核'!A111)))</f>
        <v>#NUM!</v>
      </c>
      <c r="C112" s="18" t="e">
        <f ca="1">+IF(B112&lt;&gt;"",'（仓库）拆货后复核'!$G$2,"")</f>
        <v>#NUM!</v>
      </c>
      <c r="D112" s="16" t="e">
        <f ca="1">+VLOOKUP(B112,'（仓库）拆货后复核'!$D:$E,2,0)</f>
        <v>#NUM!</v>
      </c>
      <c r="E112" s="16" t="e">
        <f ca="1">+VLOOKUP(B112,'（仓库）拆货后复核'!$D:$L,9,0)</f>
        <v>#NUM!</v>
      </c>
      <c r="F112" s="16"/>
      <c r="G112" s="16"/>
      <c r="H112" s="17"/>
      <c r="I112" s="17"/>
      <c r="J112" s="17"/>
    </row>
    <row r="113" spans="1:10">
      <c r="A113" s="16" t="e">
        <f t="array" aca="1" ref="A113" ca="1">+VLOOKUP(B113,IF({0,1},'（仓库）拆货后复核'!B:B,'（仓库）拆货后复核'!D:D),2,0)</f>
        <v>#NUM!</v>
      </c>
      <c r="B113" s="17" t="e">
        <f t="array" aca="1" ref="B113" ca="1">+INDEX('（仓库）拆货后复核'!$D$1:$D$192,SMALL(IF('（仓库）拆货后复核'!$D$4:$D$192&lt;&gt;"",ROW('（仓库）拆货后复核'!$D$4:$D$192)),ROW('（仓库）拆货后复核'!A112)))</f>
        <v>#NUM!</v>
      </c>
      <c r="C113" s="18" t="e">
        <f ca="1">+IF(B113&lt;&gt;"",'（仓库）拆货后复核'!$G$2,"")</f>
        <v>#NUM!</v>
      </c>
      <c r="D113" s="16" t="e">
        <f ca="1">+VLOOKUP(B113,'（仓库）拆货后复核'!$D:$E,2,0)</f>
        <v>#NUM!</v>
      </c>
      <c r="E113" s="16" t="e">
        <f ca="1">+VLOOKUP(B113,'（仓库）拆货后复核'!$D:$L,9,0)</f>
        <v>#NUM!</v>
      </c>
      <c r="F113" s="16"/>
      <c r="G113" s="16"/>
      <c r="H113" s="17"/>
      <c r="I113" s="17"/>
      <c r="J113" s="17"/>
    </row>
    <row r="114" spans="1:10">
      <c r="A114" s="16" t="e">
        <f t="array" aca="1" ref="A114" ca="1">+VLOOKUP(B114,IF({0,1},'（仓库）拆货后复核'!B:B,'（仓库）拆货后复核'!D:D),2,0)</f>
        <v>#NUM!</v>
      </c>
      <c r="B114" s="17" t="e">
        <f t="array" aca="1" ref="B114" ca="1">+INDEX('（仓库）拆货后复核'!$D$1:$D$192,SMALL(IF('（仓库）拆货后复核'!$D$4:$D$192&lt;&gt;"",ROW('（仓库）拆货后复核'!$D$4:$D$192)),ROW('（仓库）拆货后复核'!A113)))</f>
        <v>#NUM!</v>
      </c>
      <c r="C114" s="18" t="e">
        <f ca="1">+IF(B114&lt;&gt;"",'（仓库）拆货后复核'!$G$2,"")</f>
        <v>#NUM!</v>
      </c>
      <c r="D114" s="16" t="e">
        <f ca="1">+VLOOKUP(B114,'（仓库）拆货后复核'!$D:$E,2,0)</f>
        <v>#NUM!</v>
      </c>
      <c r="E114" s="16" t="e">
        <f ca="1">+VLOOKUP(B114,'（仓库）拆货后复核'!$D:$L,9,0)</f>
        <v>#NUM!</v>
      </c>
      <c r="F114" s="16"/>
      <c r="G114" s="16"/>
      <c r="H114" s="17"/>
      <c r="I114" s="17"/>
      <c r="J114" s="17"/>
    </row>
    <row r="115" spans="1:10">
      <c r="A115" s="16" t="e">
        <f t="array" aca="1" ref="A115" ca="1">+VLOOKUP(B115,IF({0,1},'（仓库）拆货后复核'!B:B,'（仓库）拆货后复核'!D:D),2,0)</f>
        <v>#NUM!</v>
      </c>
      <c r="B115" s="17" t="e">
        <f t="array" aca="1" ref="B115" ca="1">+INDEX('（仓库）拆货后复核'!$D$1:$D$192,SMALL(IF('（仓库）拆货后复核'!$D$4:$D$192&lt;&gt;"",ROW('（仓库）拆货后复核'!$D$4:$D$192)),ROW('（仓库）拆货后复核'!A114)))</f>
        <v>#NUM!</v>
      </c>
      <c r="C115" s="18" t="e">
        <f ca="1">+IF(B115&lt;&gt;"",'（仓库）拆货后复核'!$G$2,"")</f>
        <v>#NUM!</v>
      </c>
      <c r="D115" s="16" t="e">
        <f ca="1">+VLOOKUP(B115,'（仓库）拆货后复核'!$D:$E,2,0)</f>
        <v>#NUM!</v>
      </c>
      <c r="E115" s="16" t="e">
        <f ca="1">+VLOOKUP(B115,'（仓库）拆货后复核'!$D:$L,9,0)</f>
        <v>#NUM!</v>
      </c>
      <c r="F115" s="16"/>
      <c r="G115" s="16"/>
      <c r="H115" s="17"/>
      <c r="I115" s="17"/>
      <c r="J115" s="17"/>
    </row>
    <row r="116" spans="1:10">
      <c r="A116" s="16" t="e">
        <f t="array" aca="1" ref="A116" ca="1">+VLOOKUP(B116,IF({0,1},'（仓库）拆货后复核'!B:B,'（仓库）拆货后复核'!D:D),2,0)</f>
        <v>#NUM!</v>
      </c>
      <c r="B116" s="17" t="e">
        <f t="array" aca="1" ref="B116" ca="1">+INDEX('（仓库）拆货后复核'!$D$1:$D$192,SMALL(IF('（仓库）拆货后复核'!$D$4:$D$192&lt;&gt;"",ROW('（仓库）拆货后复核'!$D$4:$D$192)),ROW('（仓库）拆货后复核'!A115)))</f>
        <v>#NUM!</v>
      </c>
      <c r="C116" s="18" t="e">
        <f ca="1">+IF(B116&lt;&gt;"",'（仓库）拆货后复核'!$G$2,"")</f>
        <v>#NUM!</v>
      </c>
      <c r="D116" s="16" t="e">
        <f ca="1">+VLOOKUP(B116,'（仓库）拆货后复核'!$D:$E,2,0)</f>
        <v>#NUM!</v>
      </c>
      <c r="E116" s="16" t="e">
        <f ca="1">+VLOOKUP(B116,'（仓库）拆货后复核'!$D:$L,9,0)</f>
        <v>#NUM!</v>
      </c>
      <c r="F116" s="16"/>
      <c r="G116" s="16"/>
      <c r="H116" s="17"/>
      <c r="I116" s="17"/>
      <c r="J116" s="17"/>
    </row>
    <row r="117" spans="1:10">
      <c r="A117" s="16" t="e">
        <f t="array" aca="1" ref="A117" ca="1">+VLOOKUP(B117,IF({0,1},'（仓库）拆货后复核'!B:B,'（仓库）拆货后复核'!D:D),2,0)</f>
        <v>#NUM!</v>
      </c>
      <c r="B117" s="17" t="e">
        <f t="array" aca="1" ref="B117" ca="1">+INDEX('（仓库）拆货后复核'!$D$1:$D$192,SMALL(IF('（仓库）拆货后复核'!$D$4:$D$192&lt;&gt;"",ROW('（仓库）拆货后复核'!$D$4:$D$192)),ROW('（仓库）拆货后复核'!A116)))</f>
        <v>#NUM!</v>
      </c>
      <c r="C117" s="18" t="e">
        <f ca="1">+IF(B117&lt;&gt;"",'（仓库）拆货后复核'!$G$2,"")</f>
        <v>#NUM!</v>
      </c>
      <c r="D117" s="16" t="e">
        <f ca="1">+VLOOKUP(B117,'（仓库）拆货后复核'!$D:$E,2,0)</f>
        <v>#NUM!</v>
      </c>
      <c r="E117" s="16" t="e">
        <f ca="1">+VLOOKUP(B117,'（仓库）拆货后复核'!$D:$L,9,0)</f>
        <v>#NUM!</v>
      </c>
      <c r="F117" s="16"/>
      <c r="G117" s="16"/>
      <c r="H117" s="17"/>
      <c r="I117" s="17"/>
      <c r="J117" s="17"/>
    </row>
    <row r="118" spans="1:10">
      <c r="A118" s="16" t="e">
        <f t="array" aca="1" ref="A118" ca="1">+VLOOKUP(B118,IF({0,1},'（仓库）拆货后复核'!B:B,'（仓库）拆货后复核'!D:D),2,0)</f>
        <v>#NUM!</v>
      </c>
      <c r="B118" s="17" t="e">
        <f t="array" aca="1" ref="B118" ca="1">+INDEX('（仓库）拆货后复核'!$D$1:$D$192,SMALL(IF('（仓库）拆货后复核'!$D$4:$D$192&lt;&gt;"",ROW('（仓库）拆货后复核'!$D$4:$D$192)),ROW('（仓库）拆货后复核'!A117)))</f>
        <v>#NUM!</v>
      </c>
      <c r="C118" s="18" t="e">
        <f ca="1">+IF(B118&lt;&gt;"",'（仓库）拆货后复核'!$G$2,"")</f>
        <v>#NUM!</v>
      </c>
      <c r="D118" s="16" t="e">
        <f ca="1">+VLOOKUP(B118,'（仓库）拆货后复核'!$D:$E,2,0)</f>
        <v>#NUM!</v>
      </c>
      <c r="E118" s="16" t="e">
        <f ca="1">+VLOOKUP(B118,'（仓库）拆货后复核'!$D:$L,9,0)</f>
        <v>#NUM!</v>
      </c>
      <c r="F118" s="16"/>
      <c r="G118" s="16"/>
      <c r="H118" s="17"/>
      <c r="I118" s="17"/>
      <c r="J118" s="17"/>
    </row>
    <row r="119" spans="1:10">
      <c r="A119" s="16" t="e">
        <f t="array" aca="1" ref="A119" ca="1">+VLOOKUP(B119,IF({0,1},'（仓库）拆货后复核'!B:B,'（仓库）拆货后复核'!D:D),2,0)</f>
        <v>#NUM!</v>
      </c>
      <c r="B119" s="17" t="e">
        <f t="array" aca="1" ref="B119" ca="1">+INDEX('（仓库）拆货后复核'!$D$1:$D$192,SMALL(IF('（仓库）拆货后复核'!$D$4:$D$192&lt;&gt;"",ROW('（仓库）拆货后复核'!$D$4:$D$192)),ROW('（仓库）拆货后复核'!A118)))</f>
        <v>#NUM!</v>
      </c>
      <c r="C119" s="18" t="e">
        <f ca="1">+IF(B119&lt;&gt;"",'（仓库）拆货后复核'!$G$2,"")</f>
        <v>#NUM!</v>
      </c>
      <c r="D119" s="16" t="e">
        <f ca="1">+VLOOKUP(B119,'（仓库）拆货后复核'!$D:$E,2,0)</f>
        <v>#NUM!</v>
      </c>
      <c r="E119" s="16" t="e">
        <f ca="1">+VLOOKUP(B119,'（仓库）拆货后复核'!$D:$L,9,0)</f>
        <v>#NUM!</v>
      </c>
      <c r="F119" s="16"/>
      <c r="G119" s="16"/>
      <c r="H119" s="17"/>
      <c r="I119" s="17"/>
      <c r="J119" s="17"/>
    </row>
    <row r="120" spans="1:10">
      <c r="A120" s="16" t="e">
        <f t="array" aca="1" ref="A120" ca="1">+VLOOKUP(B120,IF({0,1},'（仓库）拆货后复核'!B:B,'（仓库）拆货后复核'!D:D),2,0)</f>
        <v>#NUM!</v>
      </c>
      <c r="B120" s="17" t="e">
        <f t="array" aca="1" ref="B120" ca="1">+INDEX('（仓库）拆货后复核'!$D$1:$D$192,SMALL(IF('（仓库）拆货后复核'!$D$4:$D$192&lt;&gt;"",ROW('（仓库）拆货后复核'!$D$4:$D$192)),ROW('（仓库）拆货后复核'!A119)))</f>
        <v>#NUM!</v>
      </c>
      <c r="C120" s="18" t="e">
        <f ca="1">+IF(B120&lt;&gt;"",'（仓库）拆货后复核'!$G$2,"")</f>
        <v>#NUM!</v>
      </c>
      <c r="D120" s="16" t="e">
        <f ca="1">+VLOOKUP(B120,'（仓库）拆货后复核'!$D:$E,2,0)</f>
        <v>#NUM!</v>
      </c>
      <c r="E120" s="16" t="e">
        <f ca="1">+VLOOKUP(B120,'（仓库）拆货后复核'!$D:$L,9,0)</f>
        <v>#NUM!</v>
      </c>
      <c r="F120" s="16"/>
      <c r="G120" s="16"/>
      <c r="H120" s="17"/>
      <c r="I120" s="17"/>
      <c r="J120" s="17"/>
    </row>
    <row r="121" spans="1:10">
      <c r="A121" s="16" t="e">
        <f t="array" aca="1" ref="A121" ca="1">+VLOOKUP(B121,IF({0,1},'（仓库）拆货后复核'!B:B,'（仓库）拆货后复核'!D:D),2,0)</f>
        <v>#NUM!</v>
      </c>
      <c r="B121" s="17" t="e">
        <f t="array" aca="1" ref="B121" ca="1">+INDEX('（仓库）拆货后复核'!$D$1:$D$192,SMALL(IF('（仓库）拆货后复核'!$D$4:$D$192&lt;&gt;"",ROW('（仓库）拆货后复核'!$D$4:$D$192)),ROW('（仓库）拆货后复核'!A120)))</f>
        <v>#NUM!</v>
      </c>
      <c r="C121" s="18" t="e">
        <f ca="1">+IF(B121&lt;&gt;"",'（仓库）拆货后复核'!$G$2,"")</f>
        <v>#NUM!</v>
      </c>
      <c r="D121" s="16" t="e">
        <f ca="1">+VLOOKUP(B121,'（仓库）拆货后复核'!$D:$E,2,0)</f>
        <v>#NUM!</v>
      </c>
      <c r="E121" s="16" t="e">
        <f ca="1">+VLOOKUP(B121,'（仓库）拆货后复核'!$D:$L,9,0)</f>
        <v>#NUM!</v>
      </c>
      <c r="F121" s="16"/>
      <c r="G121" s="16"/>
      <c r="H121" s="17"/>
      <c r="I121" s="17"/>
      <c r="J121" s="17"/>
    </row>
    <row r="122" spans="1:10">
      <c r="A122" s="16" t="e">
        <f t="array" aca="1" ref="A122" ca="1">+VLOOKUP(B122,IF({0,1},'（仓库）拆货后复核'!B:B,'（仓库）拆货后复核'!D:D),2,0)</f>
        <v>#NUM!</v>
      </c>
      <c r="B122" s="17" t="e">
        <f t="array" aca="1" ref="B122" ca="1">+INDEX('（仓库）拆货后复核'!$D$1:$D$192,SMALL(IF('（仓库）拆货后复核'!$D$4:$D$192&lt;&gt;"",ROW('（仓库）拆货后复核'!$D$4:$D$192)),ROW('（仓库）拆货后复核'!A121)))</f>
        <v>#NUM!</v>
      </c>
      <c r="C122" s="18" t="e">
        <f ca="1">+IF(B122&lt;&gt;"",'（仓库）拆货后复核'!$G$2,"")</f>
        <v>#NUM!</v>
      </c>
      <c r="D122" s="16" t="e">
        <f ca="1">+VLOOKUP(B122,'（仓库）拆货后复核'!$D:$E,2,0)</f>
        <v>#NUM!</v>
      </c>
      <c r="E122" s="16" t="e">
        <f ca="1">+VLOOKUP(B122,'（仓库）拆货后复核'!$D:$L,9,0)</f>
        <v>#NUM!</v>
      </c>
      <c r="F122" s="16"/>
      <c r="G122" s="16"/>
      <c r="H122" s="17"/>
      <c r="I122" s="17"/>
      <c r="J122" s="17"/>
    </row>
    <row r="123" spans="1:10">
      <c r="A123" s="16" t="e">
        <f t="array" aca="1" ref="A123" ca="1">+VLOOKUP(B123,IF({0,1},'（仓库）拆货后复核'!B:B,'（仓库）拆货后复核'!D:D),2,0)</f>
        <v>#NUM!</v>
      </c>
      <c r="B123" s="17" t="e">
        <f t="array" aca="1" ref="B123" ca="1">+INDEX('（仓库）拆货后复核'!$D$1:$D$192,SMALL(IF('（仓库）拆货后复核'!$D$4:$D$192&lt;&gt;"",ROW('（仓库）拆货后复核'!$D$4:$D$192)),ROW('（仓库）拆货后复核'!A122)))</f>
        <v>#NUM!</v>
      </c>
      <c r="C123" s="18" t="e">
        <f ca="1">+IF(B123&lt;&gt;"",'（仓库）拆货后复核'!$G$2,"")</f>
        <v>#NUM!</v>
      </c>
      <c r="D123" s="16" t="e">
        <f ca="1">+VLOOKUP(B123,'（仓库）拆货后复核'!$D:$E,2,0)</f>
        <v>#NUM!</v>
      </c>
      <c r="E123" s="16" t="e">
        <f ca="1">+VLOOKUP(B123,'（仓库）拆货后复核'!$D:$L,9,0)</f>
        <v>#NUM!</v>
      </c>
      <c r="F123" s="16"/>
      <c r="G123" s="16"/>
      <c r="H123" s="17"/>
      <c r="I123" s="17"/>
      <c r="J123" s="17"/>
    </row>
    <row r="124" spans="1:10">
      <c r="A124" s="16" t="e">
        <f t="array" aca="1" ref="A124" ca="1">+VLOOKUP(B124,IF({0,1},'（仓库）拆货后复核'!B:B,'（仓库）拆货后复核'!D:D),2,0)</f>
        <v>#NUM!</v>
      </c>
      <c r="B124" s="17" t="e">
        <f t="array" aca="1" ref="B124" ca="1">+INDEX('（仓库）拆货后复核'!$D$1:$D$192,SMALL(IF('（仓库）拆货后复核'!$D$4:$D$192&lt;&gt;"",ROW('（仓库）拆货后复核'!$D$4:$D$192)),ROW('（仓库）拆货后复核'!A123)))</f>
        <v>#NUM!</v>
      </c>
      <c r="C124" s="18" t="e">
        <f ca="1">+IF(B124&lt;&gt;"",'（仓库）拆货后复核'!$G$2,"")</f>
        <v>#NUM!</v>
      </c>
      <c r="D124" s="16" t="e">
        <f ca="1">+VLOOKUP(B124,'（仓库）拆货后复核'!$D:$E,2,0)</f>
        <v>#NUM!</v>
      </c>
      <c r="E124" s="16" t="e">
        <f ca="1">+VLOOKUP(B124,'（仓库）拆货后复核'!$D:$L,9,0)</f>
        <v>#NUM!</v>
      </c>
      <c r="F124" s="16"/>
      <c r="G124" s="16"/>
      <c r="H124" s="17"/>
      <c r="I124" s="17"/>
      <c r="J124" s="17"/>
    </row>
    <row r="125" spans="1:10">
      <c r="A125" s="16" t="e">
        <f t="array" aca="1" ref="A125" ca="1">+VLOOKUP(B125,IF({0,1},'（仓库）拆货后复核'!B:B,'（仓库）拆货后复核'!D:D),2,0)</f>
        <v>#NUM!</v>
      </c>
      <c r="B125" s="17" t="e">
        <f t="array" aca="1" ref="B125" ca="1">+INDEX('（仓库）拆货后复核'!$D$1:$D$192,SMALL(IF('（仓库）拆货后复核'!$D$4:$D$192&lt;&gt;"",ROW('（仓库）拆货后复核'!$D$4:$D$192)),ROW('（仓库）拆货后复核'!A124)))</f>
        <v>#NUM!</v>
      </c>
      <c r="C125" s="18" t="e">
        <f ca="1">+IF(B125&lt;&gt;"",'（仓库）拆货后复核'!$G$2,"")</f>
        <v>#NUM!</v>
      </c>
      <c r="D125" s="16" t="e">
        <f ca="1">+VLOOKUP(B125,'（仓库）拆货后复核'!$D:$E,2,0)</f>
        <v>#NUM!</v>
      </c>
      <c r="E125" s="16" t="e">
        <f ca="1">+VLOOKUP(B125,'（仓库）拆货后复核'!$D:$L,9,0)</f>
        <v>#NUM!</v>
      </c>
      <c r="F125" s="16"/>
      <c r="G125" s="16"/>
      <c r="H125" s="17"/>
      <c r="I125" s="17"/>
      <c r="J125" s="17"/>
    </row>
    <row r="126" spans="1:10">
      <c r="A126" s="16" t="e">
        <f t="array" aca="1" ref="A126" ca="1">+VLOOKUP(B126,IF({0,1},'（仓库）拆货后复核'!B:B,'（仓库）拆货后复核'!D:D),2,0)</f>
        <v>#NUM!</v>
      </c>
      <c r="B126" s="17" t="e">
        <f t="array" aca="1" ref="B126" ca="1">+INDEX('（仓库）拆货后复核'!$D$1:$D$192,SMALL(IF('（仓库）拆货后复核'!$D$4:$D$192&lt;&gt;"",ROW('（仓库）拆货后复核'!$D$4:$D$192)),ROW('（仓库）拆货后复核'!A125)))</f>
        <v>#NUM!</v>
      </c>
      <c r="C126" s="18" t="e">
        <f ca="1">+IF(B126&lt;&gt;"",'（仓库）拆货后复核'!$G$2,"")</f>
        <v>#NUM!</v>
      </c>
      <c r="D126" s="16" t="e">
        <f ca="1">+VLOOKUP(B126,'（仓库）拆货后复核'!$D:$E,2,0)</f>
        <v>#NUM!</v>
      </c>
      <c r="E126" s="16" t="e">
        <f ca="1">+VLOOKUP(B126,'（仓库）拆货后复核'!$D:$L,9,0)</f>
        <v>#NUM!</v>
      </c>
      <c r="F126" s="16"/>
      <c r="G126" s="16"/>
      <c r="H126" s="17"/>
      <c r="I126" s="17"/>
      <c r="J126" s="17"/>
    </row>
    <row r="127" spans="1:10">
      <c r="A127" s="16" t="e">
        <f t="array" aca="1" ref="A127" ca="1">+VLOOKUP(B127,IF({0,1},'（仓库）拆货后复核'!B:B,'（仓库）拆货后复核'!D:D),2,0)</f>
        <v>#NUM!</v>
      </c>
      <c r="B127" s="17" t="e">
        <f t="array" aca="1" ref="B127" ca="1">+INDEX('（仓库）拆货后复核'!$D$1:$D$192,SMALL(IF('（仓库）拆货后复核'!$D$4:$D$192&lt;&gt;"",ROW('（仓库）拆货后复核'!$D$4:$D$192)),ROW('（仓库）拆货后复核'!A126)))</f>
        <v>#NUM!</v>
      </c>
      <c r="C127" s="18" t="e">
        <f ca="1">+IF(B127&lt;&gt;"",'（仓库）拆货后复核'!$G$2,"")</f>
        <v>#NUM!</v>
      </c>
      <c r="D127" s="16" t="e">
        <f ca="1">+VLOOKUP(B127,'（仓库）拆货后复核'!$D:$E,2,0)</f>
        <v>#NUM!</v>
      </c>
      <c r="E127" s="16" t="e">
        <f ca="1">+VLOOKUP(B127,'（仓库）拆货后复核'!$D:$L,9,0)</f>
        <v>#NUM!</v>
      </c>
      <c r="F127" s="16"/>
      <c r="G127" s="16"/>
      <c r="H127" s="17"/>
      <c r="I127" s="17"/>
      <c r="J127" s="17"/>
    </row>
    <row r="128" spans="1:10">
      <c r="A128" s="16" t="e">
        <f t="array" aca="1" ref="A128" ca="1">+VLOOKUP(B128,IF({0,1},'（仓库）拆货后复核'!B:B,'（仓库）拆货后复核'!D:D),2,0)</f>
        <v>#NUM!</v>
      </c>
      <c r="B128" s="17" t="e">
        <f t="array" aca="1" ref="B128" ca="1">+INDEX('（仓库）拆货后复核'!$D$1:$D$192,SMALL(IF('（仓库）拆货后复核'!$D$4:$D$192&lt;&gt;"",ROW('（仓库）拆货后复核'!$D$4:$D$192)),ROW('（仓库）拆货后复核'!A127)))</f>
        <v>#NUM!</v>
      </c>
      <c r="C128" s="18" t="e">
        <f ca="1">+IF(B128&lt;&gt;"",'（仓库）拆货后复核'!$G$2,"")</f>
        <v>#NUM!</v>
      </c>
      <c r="D128" s="16" t="e">
        <f ca="1">+VLOOKUP(B128,'（仓库）拆货后复核'!$D:$E,2,0)</f>
        <v>#NUM!</v>
      </c>
      <c r="E128" s="16" t="e">
        <f ca="1">+VLOOKUP(B128,'（仓库）拆货后复核'!$D:$L,9,0)</f>
        <v>#NUM!</v>
      </c>
      <c r="F128" s="16"/>
      <c r="G128" s="16"/>
      <c r="H128" s="17"/>
      <c r="I128" s="17"/>
      <c r="J128" s="17"/>
    </row>
    <row r="129" spans="1:10">
      <c r="A129" s="16" t="e">
        <f t="array" aca="1" ref="A129" ca="1">+VLOOKUP(B129,IF({0,1},'（仓库）拆货后复核'!B:B,'（仓库）拆货后复核'!D:D),2,0)</f>
        <v>#NUM!</v>
      </c>
      <c r="B129" s="17" t="e">
        <f t="array" aca="1" ref="B129" ca="1">+INDEX('（仓库）拆货后复核'!$D$1:$D$192,SMALL(IF('（仓库）拆货后复核'!$D$4:$D$192&lt;&gt;"",ROW('（仓库）拆货后复核'!$D$4:$D$192)),ROW('（仓库）拆货后复核'!A128)))</f>
        <v>#NUM!</v>
      </c>
      <c r="C129" s="18" t="e">
        <f ca="1">+IF(B129&lt;&gt;"",'（仓库）拆货后复核'!$G$2,"")</f>
        <v>#NUM!</v>
      </c>
      <c r="D129" s="16" t="e">
        <f ca="1">+VLOOKUP(B129,'（仓库）拆货后复核'!$D:$E,2,0)</f>
        <v>#NUM!</v>
      </c>
      <c r="E129" s="16" t="e">
        <f ca="1">+VLOOKUP(B129,'（仓库）拆货后复核'!$D:$L,9,0)</f>
        <v>#NUM!</v>
      </c>
      <c r="F129" s="16"/>
      <c r="G129" s="16"/>
      <c r="H129" s="17"/>
      <c r="I129" s="17"/>
      <c r="J129" s="17"/>
    </row>
    <row r="130" spans="1:10">
      <c r="A130" s="16" t="e">
        <f t="array" aca="1" ref="A130" ca="1">+VLOOKUP(B130,IF({0,1},'（仓库）拆货后复核'!B:B,'（仓库）拆货后复核'!D:D),2,0)</f>
        <v>#NUM!</v>
      </c>
      <c r="B130" s="17" t="e">
        <f t="array" aca="1" ref="B130" ca="1">+INDEX('（仓库）拆货后复核'!$D$1:$D$192,SMALL(IF('（仓库）拆货后复核'!$D$4:$D$192&lt;&gt;"",ROW('（仓库）拆货后复核'!$D$4:$D$192)),ROW('（仓库）拆货后复核'!A129)))</f>
        <v>#NUM!</v>
      </c>
      <c r="C130" s="18" t="e">
        <f ca="1">+IF(B130&lt;&gt;"",'（仓库）拆货后复核'!$G$2,"")</f>
        <v>#NUM!</v>
      </c>
      <c r="D130" s="16" t="e">
        <f ca="1">+VLOOKUP(B130,'（仓库）拆货后复核'!$D:$E,2,0)</f>
        <v>#NUM!</v>
      </c>
      <c r="E130" s="16" t="e">
        <f ca="1">+VLOOKUP(B130,'（仓库）拆货后复核'!$D:$L,9,0)</f>
        <v>#NUM!</v>
      </c>
      <c r="F130" s="16"/>
      <c r="G130" s="16"/>
      <c r="H130" s="17"/>
      <c r="I130" s="17"/>
      <c r="J130" s="17"/>
    </row>
    <row r="131" spans="1:10">
      <c r="A131" s="16" t="e">
        <f t="array" aca="1" ref="A131" ca="1">+VLOOKUP(B131,IF({0,1},'（仓库）拆货后复核'!B:B,'（仓库）拆货后复核'!D:D),2,0)</f>
        <v>#NUM!</v>
      </c>
      <c r="B131" s="17" t="e">
        <f t="array" aca="1" ref="B131" ca="1">+INDEX('（仓库）拆货后复核'!$D$1:$D$192,SMALL(IF('（仓库）拆货后复核'!$D$4:$D$192&lt;&gt;"",ROW('（仓库）拆货后复核'!$D$4:$D$192)),ROW('（仓库）拆货后复核'!A130)))</f>
        <v>#NUM!</v>
      </c>
      <c r="C131" s="18" t="e">
        <f ca="1">+IF(B131&lt;&gt;"",'（仓库）拆货后复核'!$G$2,"")</f>
        <v>#NUM!</v>
      </c>
      <c r="D131" s="16" t="e">
        <f ca="1">+VLOOKUP(B131,'（仓库）拆货后复核'!$D:$E,2,0)</f>
        <v>#NUM!</v>
      </c>
      <c r="E131" s="16" t="e">
        <f ca="1">+VLOOKUP(B131,'（仓库）拆货后复核'!$D:$L,9,0)</f>
        <v>#NUM!</v>
      </c>
      <c r="F131" s="16"/>
      <c r="G131" s="16"/>
      <c r="H131" s="17"/>
      <c r="I131" s="17"/>
      <c r="J131" s="17"/>
    </row>
    <row r="132" spans="1:10">
      <c r="A132" s="16" t="e">
        <f t="array" aca="1" ref="A132" ca="1">+VLOOKUP(B132,IF({0,1},'（仓库）拆货后复核'!B:B,'（仓库）拆货后复核'!D:D),2,0)</f>
        <v>#NUM!</v>
      </c>
      <c r="B132" s="17" t="e">
        <f t="array" aca="1" ref="B132" ca="1">+INDEX('（仓库）拆货后复核'!$D$1:$D$192,SMALL(IF('（仓库）拆货后复核'!$D$4:$D$192&lt;&gt;"",ROW('（仓库）拆货后复核'!$D$4:$D$192)),ROW('（仓库）拆货后复核'!A131)))</f>
        <v>#NUM!</v>
      </c>
      <c r="C132" s="18" t="e">
        <f ca="1">+IF(B132&lt;&gt;"",'（仓库）拆货后复核'!$G$2,"")</f>
        <v>#NUM!</v>
      </c>
      <c r="D132" s="16" t="e">
        <f ca="1">+VLOOKUP(B132,'（仓库）拆货后复核'!$D:$E,2,0)</f>
        <v>#NUM!</v>
      </c>
      <c r="E132" s="16" t="e">
        <f ca="1">+VLOOKUP(B132,'（仓库）拆货后复核'!$D:$L,9,0)</f>
        <v>#NUM!</v>
      </c>
      <c r="F132" s="16"/>
      <c r="G132" s="16"/>
      <c r="H132" s="17"/>
      <c r="I132" s="17"/>
      <c r="J132" s="17"/>
    </row>
    <row r="133" spans="1:10">
      <c r="A133" s="16" t="e">
        <f t="array" aca="1" ref="A133" ca="1">+VLOOKUP(B133,IF({0,1},'（仓库）拆货后复核'!B:B,'（仓库）拆货后复核'!D:D),2,0)</f>
        <v>#NUM!</v>
      </c>
      <c r="B133" s="17" t="e">
        <f t="array" aca="1" ref="B133" ca="1">+INDEX('（仓库）拆货后复核'!$D$1:$D$192,SMALL(IF('（仓库）拆货后复核'!$D$4:$D$192&lt;&gt;"",ROW('（仓库）拆货后复核'!$D$4:$D$192)),ROW('（仓库）拆货后复核'!A132)))</f>
        <v>#NUM!</v>
      </c>
      <c r="C133" s="18" t="e">
        <f ca="1">+IF(B133&lt;&gt;"",'（仓库）拆货后复核'!$G$2,"")</f>
        <v>#NUM!</v>
      </c>
      <c r="D133" s="16" t="e">
        <f ca="1">+VLOOKUP(B133,'（仓库）拆货后复核'!$D:$E,2,0)</f>
        <v>#NUM!</v>
      </c>
      <c r="E133" s="16" t="e">
        <f ca="1">+VLOOKUP(B133,'（仓库）拆货后复核'!$D:$L,9,0)</f>
        <v>#NUM!</v>
      </c>
      <c r="F133" s="16"/>
      <c r="G133" s="16"/>
      <c r="H133" s="17"/>
      <c r="I133" s="17"/>
      <c r="J133" s="17"/>
    </row>
    <row r="134" spans="1:10">
      <c r="A134" s="16" t="e">
        <f t="array" aca="1" ref="A134" ca="1">+VLOOKUP(B134,IF({0,1},'（仓库）拆货后复核'!B:B,'（仓库）拆货后复核'!D:D),2,0)</f>
        <v>#NUM!</v>
      </c>
      <c r="B134" s="17" t="e">
        <f t="array" aca="1" ref="B134" ca="1">+INDEX('（仓库）拆货后复核'!$D$1:$D$192,SMALL(IF('（仓库）拆货后复核'!$D$4:$D$192&lt;&gt;"",ROW('（仓库）拆货后复核'!$D$4:$D$192)),ROW('（仓库）拆货后复核'!A133)))</f>
        <v>#NUM!</v>
      </c>
      <c r="C134" s="18" t="e">
        <f ca="1">+IF(B134&lt;&gt;"",'（仓库）拆货后复核'!$G$2,"")</f>
        <v>#NUM!</v>
      </c>
      <c r="D134" s="16" t="e">
        <f ca="1">+VLOOKUP(B134,'（仓库）拆货后复核'!$D:$E,2,0)</f>
        <v>#NUM!</v>
      </c>
      <c r="E134" s="16" t="e">
        <f ca="1">+VLOOKUP(B134,'（仓库）拆货后复核'!$D:$L,9,0)</f>
        <v>#NUM!</v>
      </c>
      <c r="F134" s="16"/>
      <c r="G134" s="16"/>
      <c r="H134" s="17"/>
      <c r="I134" s="17"/>
      <c r="J134" s="17"/>
    </row>
    <row r="135" spans="1:10">
      <c r="A135" s="16" t="e">
        <f t="array" aca="1" ref="A135" ca="1">+VLOOKUP(B135,IF({0,1},'（仓库）拆货后复核'!B:B,'（仓库）拆货后复核'!D:D),2,0)</f>
        <v>#NUM!</v>
      </c>
      <c r="B135" s="17" t="e">
        <f t="array" aca="1" ref="B135" ca="1">+INDEX('（仓库）拆货后复核'!$D$1:$D$192,SMALL(IF('（仓库）拆货后复核'!$D$4:$D$192&lt;&gt;"",ROW('（仓库）拆货后复核'!$D$4:$D$192)),ROW('（仓库）拆货后复核'!A134)))</f>
        <v>#NUM!</v>
      </c>
      <c r="C135" s="18" t="e">
        <f ca="1">+IF(B135&lt;&gt;"",'（仓库）拆货后复核'!$G$2,"")</f>
        <v>#NUM!</v>
      </c>
      <c r="D135" s="16" t="e">
        <f ca="1">+VLOOKUP(B135,'（仓库）拆货后复核'!$D:$E,2,0)</f>
        <v>#NUM!</v>
      </c>
      <c r="E135" s="16" t="e">
        <f ca="1">+VLOOKUP(B135,'（仓库）拆货后复核'!$D:$L,9,0)</f>
        <v>#NUM!</v>
      </c>
      <c r="F135" s="16"/>
      <c r="G135" s="16"/>
      <c r="H135" s="17"/>
      <c r="I135" s="17"/>
      <c r="J135" s="17"/>
    </row>
    <row r="136" spans="1:10">
      <c r="A136" s="16" t="e">
        <f t="array" aca="1" ref="A136" ca="1">+VLOOKUP(B136,IF({0,1},'（仓库）拆货后复核'!B:B,'（仓库）拆货后复核'!D:D),2,0)</f>
        <v>#NUM!</v>
      </c>
      <c r="B136" s="17" t="e">
        <f t="array" aca="1" ref="B136" ca="1">+INDEX('（仓库）拆货后复核'!$D$1:$D$192,SMALL(IF('（仓库）拆货后复核'!$D$4:$D$192&lt;&gt;"",ROW('（仓库）拆货后复核'!$D$4:$D$192)),ROW('（仓库）拆货后复核'!A135)))</f>
        <v>#NUM!</v>
      </c>
      <c r="C136" s="18" t="e">
        <f ca="1">+IF(B136&lt;&gt;"",'（仓库）拆货后复核'!$G$2,"")</f>
        <v>#NUM!</v>
      </c>
      <c r="D136" s="16" t="e">
        <f ca="1">+VLOOKUP(B136,'（仓库）拆货后复核'!$D:$E,2,0)</f>
        <v>#NUM!</v>
      </c>
      <c r="E136" s="16" t="e">
        <f ca="1">+VLOOKUP(B136,'（仓库）拆货后复核'!$D:$L,9,0)</f>
        <v>#NUM!</v>
      </c>
      <c r="F136" s="16"/>
      <c r="G136" s="16"/>
      <c r="H136" s="17"/>
      <c r="I136" s="17"/>
      <c r="J136" s="17"/>
    </row>
    <row r="137" spans="1:10" hidden="1">
      <c r="A137" s="16" t="e">
        <f t="array" aca="1" ref="A137" ca="1">+VLOOKUP(B137,IF({0,1},'（仓库）拆货后复核'!B:B,'（仓库）拆货后复核'!D:D),2,0)</f>
        <v>#NUM!</v>
      </c>
      <c r="B137" s="17" t="e">
        <f t="array" aca="1" ref="B137" ca="1">+INDEX('（仓库）拆货后复核'!$D$1:$D$192,SMALL(IF('（仓库）拆货后复核'!$D$4:$D$192&lt;&gt;"",ROW('（仓库）拆货后复核'!$D$4:$D$192)),ROW('（仓库）拆货后复核'!A136)))</f>
        <v>#NUM!</v>
      </c>
      <c r="C137" s="18" t="e">
        <f ca="1">+IF(B137&lt;&gt;"",'（仓库）拆货后复核'!$G$2,"")</f>
        <v>#NUM!</v>
      </c>
      <c r="D137" s="16" t="e">
        <f ca="1">+VLOOKUP(B137,'（仓库）拆货后复核'!$D:$E,2,0)</f>
        <v>#NUM!</v>
      </c>
      <c r="E137" s="16" t="e">
        <f ca="1">+VLOOKUP(B137,'（仓库）拆货后复核'!$D:$L,9,0)</f>
        <v>#NUM!</v>
      </c>
      <c r="F137" s="16"/>
      <c r="G137" s="16"/>
      <c r="H137" s="17"/>
      <c r="I137" s="17"/>
      <c r="J137" s="17"/>
    </row>
    <row r="138" spans="1:10" hidden="1">
      <c r="A138" s="16" t="e">
        <f t="array" aca="1" ref="A138" ca="1">+VLOOKUP(B138,IF({0,1},'（仓库）拆货后复核'!B:B,'（仓库）拆货后复核'!D:D),2,0)</f>
        <v>#NUM!</v>
      </c>
      <c r="B138" s="17" t="e">
        <f t="array" aca="1" ref="B138" ca="1">+INDEX('（仓库）拆货后复核'!$D$1:$D$192,SMALL(IF('（仓库）拆货后复核'!$D$4:$D$192&lt;&gt;"",ROW('（仓库）拆货后复核'!$D$4:$D$192)),ROW('（仓库）拆货后复核'!A137)))</f>
        <v>#NUM!</v>
      </c>
      <c r="C138" s="18" t="e">
        <f ca="1">+IF(B138&lt;&gt;"",'（仓库）拆货后复核'!$G$2,"")</f>
        <v>#NUM!</v>
      </c>
      <c r="D138" s="16" t="e">
        <f ca="1">+VLOOKUP(B138,'（仓库）拆货后复核'!$D:$E,2,0)</f>
        <v>#NUM!</v>
      </c>
      <c r="E138" s="16" t="e">
        <f ca="1">+VLOOKUP(B138,'（仓库）拆货后复核'!$D:$L,9,0)</f>
        <v>#NUM!</v>
      </c>
      <c r="F138" s="16"/>
      <c r="G138" s="16"/>
      <c r="H138" s="17"/>
      <c r="I138" s="17"/>
      <c r="J138" s="17"/>
    </row>
    <row r="139" spans="1:10" hidden="1">
      <c r="A139" s="16" t="e">
        <f t="array" aca="1" ref="A139" ca="1">+VLOOKUP(B139,IF({0,1},'（仓库）拆货后复核'!B:B,'（仓库）拆货后复核'!D:D),2,0)</f>
        <v>#NUM!</v>
      </c>
      <c r="B139" s="17" t="e">
        <f t="array" aca="1" ref="B139" ca="1">+INDEX('（仓库）拆货后复核'!$D$1:$D$192,SMALL(IF('（仓库）拆货后复核'!$D$4:$D$192&lt;&gt;"",ROW('（仓库）拆货后复核'!$D$4:$D$192)),ROW('（仓库）拆货后复核'!A138)))</f>
        <v>#NUM!</v>
      </c>
      <c r="C139" s="18" t="e">
        <f ca="1">+IF(B139&lt;&gt;"",'（仓库）拆货后复核'!$G$2,"")</f>
        <v>#NUM!</v>
      </c>
      <c r="D139" s="16" t="e">
        <f ca="1">+VLOOKUP(B139,'（仓库）拆货后复核'!$D:$E,2,0)</f>
        <v>#NUM!</v>
      </c>
      <c r="E139" s="16" t="e">
        <f ca="1">+VLOOKUP(B139,'（仓库）拆货后复核'!$D:$L,9,0)</f>
        <v>#NUM!</v>
      </c>
      <c r="F139" s="16"/>
      <c r="G139" s="16"/>
      <c r="H139" s="17"/>
      <c r="I139" s="17"/>
      <c r="J139" s="17"/>
    </row>
    <row r="140" spans="1:10" hidden="1">
      <c r="A140" s="16" t="e">
        <f t="array" aca="1" ref="A140" ca="1">+VLOOKUP(B140,IF({0,1},'（仓库）拆货后复核'!B:B,'（仓库）拆货后复核'!D:D),2,0)</f>
        <v>#NUM!</v>
      </c>
      <c r="B140" s="17" t="e">
        <f t="array" aca="1" ref="B140" ca="1">+INDEX('（仓库）拆货后复核'!$D$1:$D$192,SMALL(IF('（仓库）拆货后复核'!$D$4:$D$192&lt;&gt;"",ROW('（仓库）拆货后复核'!$D$4:$D$192)),ROW('（仓库）拆货后复核'!A139)))</f>
        <v>#NUM!</v>
      </c>
      <c r="C140" s="18" t="e">
        <f ca="1">+IF(B140&lt;&gt;"",'（仓库）拆货后复核'!$G$2,"")</f>
        <v>#NUM!</v>
      </c>
      <c r="D140" s="16" t="e">
        <f ca="1">+VLOOKUP(B140,'（仓库）拆货后复核'!$D:$E,2,0)</f>
        <v>#NUM!</v>
      </c>
      <c r="E140" s="16" t="e">
        <f ca="1">+VLOOKUP(B140,'（仓库）拆货后复核'!$D:$L,9,0)</f>
        <v>#NUM!</v>
      </c>
      <c r="F140" s="16"/>
      <c r="G140" s="16"/>
      <c r="H140" s="17"/>
      <c r="I140" s="17"/>
      <c r="J140" s="17"/>
    </row>
    <row r="141" spans="1:10" hidden="1">
      <c r="A141" s="16" t="e">
        <f t="array" aca="1" ref="A141" ca="1">+VLOOKUP(B141,IF({0,1},'（仓库）拆货后复核'!B:B,'（仓库）拆货后复核'!D:D),2,0)</f>
        <v>#NUM!</v>
      </c>
      <c r="B141" s="17" t="e">
        <f t="array" aca="1" ref="B141" ca="1">+INDEX('（仓库）拆货后复核'!$D$1:$D$192,SMALL(IF('（仓库）拆货后复核'!$D$4:$D$192&lt;&gt;"",ROW('（仓库）拆货后复核'!$D$4:$D$192)),ROW('（仓库）拆货后复核'!A140)))</f>
        <v>#NUM!</v>
      </c>
      <c r="C141" s="18" t="e">
        <f ca="1">+IF(B141&lt;&gt;"",'（仓库）拆货后复核'!$G$2,"")</f>
        <v>#NUM!</v>
      </c>
      <c r="D141" s="16" t="e">
        <f ca="1">+VLOOKUP(B141,'（仓库）拆货后复核'!$D:$E,2,0)</f>
        <v>#NUM!</v>
      </c>
      <c r="E141" s="16" t="e">
        <f ca="1">+VLOOKUP(B141,'（仓库）拆货后复核'!$D:$L,9,0)</f>
        <v>#NUM!</v>
      </c>
      <c r="F141" s="16"/>
      <c r="G141" s="16"/>
      <c r="H141" s="17"/>
      <c r="I141" s="17"/>
      <c r="J141" s="17"/>
    </row>
    <row r="142" spans="1:10" hidden="1">
      <c r="A142" s="16" t="e">
        <f t="array" aca="1" ref="A142" ca="1">+VLOOKUP(B142,IF({0,1},'（仓库）拆货后复核'!B:B,'（仓库）拆货后复核'!D:D),2,0)</f>
        <v>#NUM!</v>
      </c>
      <c r="B142" s="17" t="e">
        <f t="array" aca="1" ref="B142" ca="1">+INDEX('（仓库）拆货后复核'!$D$1:$D$192,SMALL(IF('（仓库）拆货后复核'!$D$4:$D$192&lt;&gt;"",ROW('（仓库）拆货后复核'!$D$4:$D$192)),ROW('（仓库）拆货后复核'!A141)))</f>
        <v>#NUM!</v>
      </c>
      <c r="C142" s="18" t="e">
        <f ca="1">+IF(B142&lt;&gt;"",'（仓库）拆货后复核'!$G$2,"")</f>
        <v>#NUM!</v>
      </c>
      <c r="D142" s="16" t="e">
        <f ca="1">+VLOOKUP(B142,'（仓库）拆货后复核'!$D:$E,2,0)</f>
        <v>#NUM!</v>
      </c>
      <c r="E142" s="16" t="e">
        <f ca="1">+VLOOKUP(B142,'（仓库）拆货后复核'!$D:$L,9,0)</f>
        <v>#NUM!</v>
      </c>
      <c r="F142" s="16"/>
      <c r="G142" s="16"/>
      <c r="H142" s="17"/>
      <c r="I142" s="17"/>
      <c r="J142" s="17"/>
    </row>
    <row r="143" spans="1:10" hidden="1">
      <c r="A143" s="16" t="e">
        <f t="array" aca="1" ref="A143" ca="1">+VLOOKUP(B143,IF({0,1},'（仓库）拆货后复核'!B:B,'（仓库）拆货后复核'!D:D),2,0)</f>
        <v>#NUM!</v>
      </c>
      <c r="B143" s="17" t="e">
        <f t="array" aca="1" ref="B143" ca="1">+INDEX('（仓库）拆货后复核'!$D$1:$D$192,SMALL(IF('（仓库）拆货后复核'!$D$4:$D$192&lt;&gt;"",ROW('（仓库）拆货后复核'!$D$4:$D$192)),ROW('（仓库）拆货后复核'!A142)))</f>
        <v>#NUM!</v>
      </c>
      <c r="C143" s="18" t="e">
        <f ca="1">+IF(B143&lt;&gt;"",'（仓库）拆货后复核'!$G$2,"")</f>
        <v>#NUM!</v>
      </c>
      <c r="D143" s="16" t="e">
        <f ca="1">+VLOOKUP(B143,'（仓库）拆货后复核'!$D:$E,2,0)</f>
        <v>#NUM!</v>
      </c>
      <c r="E143" s="16" t="e">
        <f ca="1">+VLOOKUP(B143,'（仓库）拆货后复核'!$D:$L,9,0)</f>
        <v>#NUM!</v>
      </c>
      <c r="F143" s="16"/>
      <c r="G143" s="16"/>
      <c r="H143" s="17"/>
      <c r="I143" s="17"/>
      <c r="J143" s="17"/>
    </row>
    <row r="144" spans="1:10" hidden="1">
      <c r="A144" s="16" t="e">
        <f t="array" aca="1" ref="A144" ca="1">+VLOOKUP(B144,IF({0,1},'（仓库）拆货后复核'!B:B,'（仓库）拆货后复核'!D:D),2,0)</f>
        <v>#NUM!</v>
      </c>
      <c r="B144" s="17" t="e">
        <f t="array" aca="1" ref="B144" ca="1">+INDEX('（仓库）拆货后复核'!$D$1:$D$192,SMALL(IF('（仓库）拆货后复核'!$D$4:$D$192&lt;&gt;"",ROW('（仓库）拆货后复核'!$D$4:$D$192)),ROW('（仓库）拆货后复核'!A143)))</f>
        <v>#NUM!</v>
      </c>
      <c r="C144" s="18" t="e">
        <f ca="1">+IF(B144&lt;&gt;"",'（仓库）拆货后复核'!$G$2,"")</f>
        <v>#NUM!</v>
      </c>
      <c r="D144" s="16" t="e">
        <f ca="1">+VLOOKUP(B144,'（仓库）拆货后复核'!$D:$E,2,0)</f>
        <v>#NUM!</v>
      </c>
      <c r="E144" s="16" t="e">
        <f ca="1">+VLOOKUP(B144,'（仓库）拆货后复核'!$D:$L,9,0)</f>
        <v>#NUM!</v>
      </c>
      <c r="F144" s="16"/>
      <c r="G144" s="16"/>
      <c r="H144" s="17"/>
      <c r="I144" s="17"/>
      <c r="J144" s="17"/>
    </row>
    <row r="145" spans="1:10" hidden="1">
      <c r="A145" s="16" t="e">
        <f t="array" aca="1" ref="A145" ca="1">+VLOOKUP(B145,IF({0,1},'（仓库）拆货后复核'!B:B,'（仓库）拆货后复核'!D:D),2,0)</f>
        <v>#NUM!</v>
      </c>
      <c r="B145" s="17" t="e">
        <f t="array" aca="1" ref="B145" ca="1">+INDEX('（仓库）拆货后复核'!$D$1:$D$192,SMALL(IF('（仓库）拆货后复核'!$D$4:$D$192&lt;&gt;"",ROW('（仓库）拆货后复核'!$D$4:$D$192)),ROW('（仓库）拆货后复核'!A144)))</f>
        <v>#NUM!</v>
      </c>
      <c r="C145" s="18" t="e">
        <f ca="1">+IF(B145&lt;&gt;"",'（仓库）拆货后复核'!$G$2,"")</f>
        <v>#NUM!</v>
      </c>
      <c r="D145" s="16" t="e">
        <f ca="1">+VLOOKUP(B145,'（仓库）拆货后复核'!$D:$E,2,0)</f>
        <v>#NUM!</v>
      </c>
      <c r="E145" s="16" t="e">
        <f ca="1">+VLOOKUP(B145,'（仓库）拆货后复核'!$D:$L,9,0)</f>
        <v>#NUM!</v>
      </c>
      <c r="F145" s="16"/>
      <c r="G145" s="16"/>
      <c r="H145" s="17"/>
      <c r="I145" s="17"/>
      <c r="J145" s="17"/>
    </row>
    <row r="146" spans="1:10" hidden="1">
      <c r="A146" s="16" t="e">
        <f t="array" aca="1" ref="A146" ca="1">+VLOOKUP(B146,IF({0,1},'（仓库）拆货后复核'!B:B,'（仓库）拆货后复核'!D:D),2,0)</f>
        <v>#NUM!</v>
      </c>
      <c r="B146" s="17" t="e">
        <f t="array" aca="1" ref="B146" ca="1">+INDEX('（仓库）拆货后复核'!$D$1:$D$192,SMALL(IF('（仓库）拆货后复核'!$D$4:$D$192&lt;&gt;"",ROW('（仓库）拆货后复核'!$D$4:$D$192)),ROW('（仓库）拆货后复核'!A145)))</f>
        <v>#NUM!</v>
      </c>
      <c r="C146" s="18" t="e">
        <f ca="1">+IF(B146&lt;&gt;"",'（仓库）拆货后复核'!$G$2,"")</f>
        <v>#NUM!</v>
      </c>
      <c r="D146" s="16" t="e">
        <f ca="1">+VLOOKUP(B146,'（仓库）拆货后复核'!$D:$E,2,0)</f>
        <v>#NUM!</v>
      </c>
      <c r="E146" s="16" t="e">
        <f ca="1">+VLOOKUP(B146,'（仓库）拆货后复核'!$D:$L,9,0)</f>
        <v>#NUM!</v>
      </c>
      <c r="F146" s="16"/>
      <c r="G146" s="16"/>
      <c r="H146" s="17"/>
      <c r="I146" s="17"/>
      <c r="J146" s="17"/>
    </row>
    <row r="147" spans="1:10" hidden="1">
      <c r="A147" s="16" t="e">
        <f t="array" aca="1" ref="A147" ca="1">+VLOOKUP(B147,IF({0,1},'（仓库）拆货后复核'!B:B,'（仓库）拆货后复核'!D:D),2,0)</f>
        <v>#NUM!</v>
      </c>
      <c r="B147" s="17" t="e">
        <f t="array" aca="1" ref="B147" ca="1">+INDEX('（仓库）拆货后复核'!$D$1:$D$192,SMALL(IF('（仓库）拆货后复核'!$D$4:$D$192&lt;&gt;"",ROW('（仓库）拆货后复核'!$D$4:$D$192)),ROW('（仓库）拆货后复核'!A146)))</f>
        <v>#NUM!</v>
      </c>
      <c r="C147" s="18" t="e">
        <f ca="1">+IF(B147&lt;&gt;"",'（仓库）拆货后复核'!$G$2,"")</f>
        <v>#NUM!</v>
      </c>
      <c r="D147" s="16" t="e">
        <f ca="1">+VLOOKUP(B147,'（仓库）拆货后复核'!$D:$E,2,0)</f>
        <v>#NUM!</v>
      </c>
      <c r="E147" s="16" t="e">
        <f ca="1">+VLOOKUP(B147,'（仓库）拆货后复核'!$D:$L,9,0)</f>
        <v>#NUM!</v>
      </c>
      <c r="F147" s="16"/>
      <c r="G147" s="16"/>
      <c r="H147" s="17"/>
      <c r="I147" s="17"/>
      <c r="J147" s="17"/>
    </row>
    <row r="148" spans="1:10" hidden="1">
      <c r="A148" s="16" t="e">
        <f t="array" aca="1" ref="A148" ca="1">+VLOOKUP(B148,IF({0,1},'（仓库）拆货后复核'!B:B,'（仓库）拆货后复核'!D:D),2,0)</f>
        <v>#NUM!</v>
      </c>
      <c r="B148" s="17" t="e">
        <f t="array" aca="1" ref="B148" ca="1">+INDEX('（仓库）拆货后复核'!$D$1:$D$192,SMALL(IF('（仓库）拆货后复核'!$D$4:$D$192&lt;&gt;"",ROW('（仓库）拆货后复核'!$D$4:$D$192)),ROW('（仓库）拆货后复核'!A147)))</f>
        <v>#NUM!</v>
      </c>
      <c r="C148" s="18" t="e">
        <f ca="1">+IF(B148&lt;&gt;"",'（仓库）拆货后复核'!$G$2,"")</f>
        <v>#NUM!</v>
      </c>
      <c r="D148" s="16" t="e">
        <f ca="1">+VLOOKUP(B148,'（仓库）拆货后复核'!$D:$E,2,0)</f>
        <v>#NUM!</v>
      </c>
      <c r="E148" s="16" t="e">
        <f ca="1">+VLOOKUP(B148,'（仓库）拆货后复核'!$D:$L,9,0)</f>
        <v>#NUM!</v>
      </c>
      <c r="F148" s="16"/>
      <c r="G148" s="16"/>
      <c r="H148" s="17"/>
      <c r="I148" s="17"/>
      <c r="J148" s="17"/>
    </row>
    <row r="149" spans="1:10" hidden="1">
      <c r="A149" s="16" t="e">
        <f t="array" aca="1" ref="A149" ca="1">+VLOOKUP(B149,IF({0,1},'（仓库）拆货后复核'!B:B,'（仓库）拆货后复核'!D:D),2,0)</f>
        <v>#NUM!</v>
      </c>
      <c r="B149" s="17" t="e">
        <f t="array" aca="1" ref="B149" ca="1">+INDEX('（仓库）拆货后复核'!$D$1:$D$192,SMALL(IF('（仓库）拆货后复核'!$D$4:$D$192&lt;&gt;"",ROW('（仓库）拆货后复核'!$D$4:$D$192)),ROW('（仓库）拆货后复核'!A148)))</f>
        <v>#NUM!</v>
      </c>
      <c r="C149" s="18" t="e">
        <f ca="1">+IF(B149&lt;&gt;"",'（仓库）拆货后复核'!$G$2,"")</f>
        <v>#NUM!</v>
      </c>
      <c r="D149" s="16" t="e">
        <f ca="1">+VLOOKUP(B149,'（仓库）拆货后复核'!$D:$E,2,0)</f>
        <v>#NUM!</v>
      </c>
      <c r="E149" s="16" t="e">
        <f ca="1">+VLOOKUP(B149,'（仓库）拆货后复核'!$D:$L,9,0)</f>
        <v>#NUM!</v>
      </c>
      <c r="F149" s="16"/>
      <c r="G149" s="16"/>
      <c r="H149" s="17"/>
      <c r="I149" s="17"/>
      <c r="J149" s="17"/>
    </row>
    <row r="150" spans="1:10" hidden="1">
      <c r="A150" s="16" t="e">
        <f t="array" aca="1" ref="A150" ca="1">+VLOOKUP(B150,IF({0,1},'（仓库）拆货后复核'!B:B,'（仓库）拆货后复核'!D:D),2,0)</f>
        <v>#NUM!</v>
      </c>
      <c r="B150" s="17" t="e">
        <f t="array" aca="1" ref="B150" ca="1">+INDEX('（仓库）拆货后复核'!$D$1:$D$192,SMALL(IF('（仓库）拆货后复核'!$D$4:$D$192&lt;&gt;"",ROW('（仓库）拆货后复核'!$D$4:$D$192)),ROW('（仓库）拆货后复核'!A149)))</f>
        <v>#NUM!</v>
      </c>
      <c r="C150" s="18" t="e">
        <f ca="1">+IF(B150&lt;&gt;"",'（仓库）拆货后复核'!$G$2,"")</f>
        <v>#NUM!</v>
      </c>
      <c r="D150" s="16" t="e">
        <f ca="1">+VLOOKUP(B150,'（仓库）拆货后复核'!$D:$E,2,0)</f>
        <v>#NUM!</v>
      </c>
      <c r="E150" s="16" t="e">
        <f ca="1">+VLOOKUP(B150,'（仓库）拆货后复核'!$D:$L,9,0)</f>
        <v>#NUM!</v>
      </c>
      <c r="F150" s="16"/>
      <c r="G150" s="16"/>
      <c r="H150" s="17"/>
      <c r="I150" s="17"/>
      <c r="J150" s="17"/>
    </row>
    <row r="151" spans="1:10" hidden="1">
      <c r="A151" s="16" t="e">
        <f t="array" aca="1" ref="A151" ca="1">+VLOOKUP(B151,IF({0,1},'（仓库）拆货后复核'!B:B,'（仓库）拆货后复核'!D:D),2,0)</f>
        <v>#NUM!</v>
      </c>
      <c r="B151" s="17" t="e">
        <f t="array" aca="1" ref="B151" ca="1">+INDEX('（仓库）拆货后复核'!$D$1:$D$192,SMALL(IF('（仓库）拆货后复核'!$D$4:$D$192&lt;&gt;"",ROW('（仓库）拆货后复核'!$D$4:$D$192)),ROW('（仓库）拆货后复核'!A150)))</f>
        <v>#NUM!</v>
      </c>
      <c r="C151" s="18" t="e">
        <f ca="1">+IF(B151&lt;&gt;"",'（仓库）拆货后复核'!$G$2,"")</f>
        <v>#NUM!</v>
      </c>
      <c r="D151" s="16" t="e">
        <f ca="1">+VLOOKUP(B151,'（仓库）拆货后复核'!$D:$E,2,0)</f>
        <v>#NUM!</v>
      </c>
      <c r="E151" s="16" t="e">
        <f ca="1">+VLOOKUP(B151,'（仓库）拆货后复核'!$D:$L,9,0)</f>
        <v>#NUM!</v>
      </c>
      <c r="F151" s="16"/>
      <c r="G151" s="16"/>
      <c r="H151" s="17"/>
      <c r="I151" s="17"/>
      <c r="J151" s="17"/>
    </row>
    <row r="152" spans="1:10" hidden="1">
      <c r="A152" s="16" t="e">
        <f t="array" aca="1" ref="A152" ca="1">+VLOOKUP(B152,IF({0,1},'（仓库）拆货后复核'!B:B,'（仓库）拆货后复核'!D:D),2,0)</f>
        <v>#NUM!</v>
      </c>
      <c r="B152" s="17" t="e">
        <f t="array" aca="1" ref="B152" ca="1">+INDEX('（仓库）拆货后复核'!$D$1:$D$192,SMALL(IF('（仓库）拆货后复核'!$D$4:$D$192&lt;&gt;"",ROW('（仓库）拆货后复核'!$D$4:$D$192)),ROW('（仓库）拆货后复核'!A151)))</f>
        <v>#NUM!</v>
      </c>
      <c r="C152" s="18" t="e">
        <f ca="1">+IF(B152&lt;&gt;"",'（仓库）拆货后复核'!$G$2,"")</f>
        <v>#NUM!</v>
      </c>
      <c r="D152" s="16" t="e">
        <f ca="1">+VLOOKUP(B152,'（仓库）拆货后复核'!$D:$E,2,0)</f>
        <v>#NUM!</v>
      </c>
      <c r="E152" s="16" t="e">
        <f ca="1">+VLOOKUP(B152,'（仓库）拆货后复核'!$D:$L,9,0)</f>
        <v>#NUM!</v>
      </c>
      <c r="F152" s="16"/>
      <c r="G152" s="16"/>
      <c r="H152" s="17"/>
      <c r="I152" s="17"/>
      <c r="J152" s="17"/>
    </row>
    <row r="153" spans="1:10" hidden="1">
      <c r="A153" s="16" t="e">
        <f t="array" aca="1" ref="A153" ca="1">+VLOOKUP(B153,IF({0,1},'（仓库）拆货后复核'!B:B,'（仓库）拆货后复核'!D:D),2,0)</f>
        <v>#NUM!</v>
      </c>
      <c r="B153" s="17" t="e">
        <f t="array" aca="1" ref="B153" ca="1">+INDEX('（仓库）拆货后复核'!$D$1:$D$192,SMALL(IF('（仓库）拆货后复核'!$D$4:$D$192&lt;&gt;"",ROW('（仓库）拆货后复核'!$D$4:$D$192)),ROW('（仓库）拆货后复核'!A152)))</f>
        <v>#NUM!</v>
      </c>
      <c r="C153" s="18" t="e">
        <f ca="1">+IF(B153&lt;&gt;"",'（仓库）拆货后复核'!$G$2,"")</f>
        <v>#NUM!</v>
      </c>
      <c r="D153" s="16" t="e">
        <f ca="1">+VLOOKUP(B153,'（仓库）拆货后复核'!$D:$E,2,0)</f>
        <v>#NUM!</v>
      </c>
      <c r="E153" s="16" t="e">
        <f ca="1">+VLOOKUP(B153,'（仓库）拆货后复核'!$D:$L,9,0)</f>
        <v>#NUM!</v>
      </c>
      <c r="F153" s="16"/>
      <c r="G153" s="16"/>
      <c r="H153" s="17"/>
      <c r="I153" s="17"/>
      <c r="J153" s="17"/>
    </row>
    <row r="154" spans="1:10" hidden="1">
      <c r="A154" s="16" t="e">
        <f t="array" aca="1" ref="A154" ca="1">+VLOOKUP(B154,IF({0,1},'（仓库）拆货后复核'!B:B,'（仓库）拆货后复核'!D:D),2,0)</f>
        <v>#NUM!</v>
      </c>
      <c r="B154" s="17" t="e">
        <f t="array" aca="1" ref="B154" ca="1">+INDEX('（仓库）拆货后复核'!$D$1:$D$192,SMALL(IF('（仓库）拆货后复核'!$D$4:$D$192&lt;&gt;"",ROW('（仓库）拆货后复核'!$D$4:$D$192)),ROW('（仓库）拆货后复核'!A153)))</f>
        <v>#NUM!</v>
      </c>
      <c r="C154" s="18" t="e">
        <f ca="1">+IF(B154&lt;&gt;"",'（仓库）拆货后复核'!$G$2,"")</f>
        <v>#NUM!</v>
      </c>
      <c r="D154" s="16" t="e">
        <f ca="1">+VLOOKUP(B154,'（仓库）拆货后复核'!$D:$E,2,0)</f>
        <v>#NUM!</v>
      </c>
      <c r="E154" s="16" t="e">
        <f ca="1">+VLOOKUP(B154,'（仓库）拆货后复核'!$D:$L,9,0)</f>
        <v>#NUM!</v>
      </c>
      <c r="F154" s="16"/>
      <c r="G154" s="16"/>
      <c r="H154" s="17"/>
      <c r="I154" s="17"/>
      <c r="J154" s="17"/>
    </row>
    <row r="155" spans="1:10" hidden="1">
      <c r="A155" s="16" t="e">
        <f t="array" aca="1" ref="A155" ca="1">+VLOOKUP(B155,IF({0,1},'（仓库）拆货后复核'!B:B,'（仓库）拆货后复核'!D:D),2,0)</f>
        <v>#NUM!</v>
      </c>
      <c r="B155" s="17" t="e">
        <f t="array" aca="1" ref="B155" ca="1">+INDEX('（仓库）拆货后复核'!$D$1:$D$192,SMALL(IF('（仓库）拆货后复核'!$D$4:$D$192&lt;&gt;"",ROW('（仓库）拆货后复核'!$D$4:$D$192)),ROW('（仓库）拆货后复核'!A154)))</f>
        <v>#NUM!</v>
      </c>
      <c r="C155" s="18" t="e">
        <f ca="1">+IF(B155&lt;&gt;"",'（仓库）拆货后复核'!$G$2,"")</f>
        <v>#NUM!</v>
      </c>
      <c r="D155" s="16" t="e">
        <f ca="1">+VLOOKUP(B155,'（仓库）拆货后复核'!$D:$E,2,0)</f>
        <v>#NUM!</v>
      </c>
      <c r="E155" s="16" t="e">
        <f ca="1">+VLOOKUP(B155,'（仓库）拆货后复核'!$D:$L,9,0)</f>
        <v>#NUM!</v>
      </c>
      <c r="F155" s="16"/>
      <c r="G155" s="16"/>
      <c r="H155" s="17"/>
      <c r="I155" s="17"/>
      <c r="J155" s="17"/>
    </row>
    <row r="156" spans="1:10" hidden="1">
      <c r="A156" s="16" t="e">
        <f t="array" aca="1" ref="A156" ca="1">+VLOOKUP(B156,IF({0,1},'（仓库）拆货后复核'!B:B,'（仓库）拆货后复核'!D:D),2,0)</f>
        <v>#NUM!</v>
      </c>
      <c r="B156" s="17" t="e">
        <f t="array" aca="1" ref="B156" ca="1">+INDEX('（仓库）拆货后复核'!$D$1:$D$192,SMALL(IF('（仓库）拆货后复核'!$D$4:$D$192&lt;&gt;"",ROW('（仓库）拆货后复核'!$D$4:$D$192)),ROW('（仓库）拆货后复核'!A155)))</f>
        <v>#NUM!</v>
      </c>
      <c r="C156" s="18" t="e">
        <f ca="1">+IF(B156&lt;&gt;"",'（仓库）拆货后复核'!$G$2,"")</f>
        <v>#NUM!</v>
      </c>
      <c r="D156" s="16" t="e">
        <f ca="1">+VLOOKUP(B156,'（仓库）拆货后复核'!$D:$E,2,0)</f>
        <v>#NUM!</v>
      </c>
      <c r="E156" s="16" t="e">
        <f ca="1">+VLOOKUP(B156,'（仓库）拆货后复核'!$D:$L,9,0)</f>
        <v>#NUM!</v>
      </c>
      <c r="F156" s="16"/>
      <c r="G156" s="16"/>
      <c r="H156" s="17"/>
      <c r="I156" s="17"/>
      <c r="J156" s="17"/>
    </row>
    <row r="157" spans="1:10" hidden="1">
      <c r="A157" s="16" t="e">
        <f t="array" aca="1" ref="A157" ca="1">+VLOOKUP(B157,IF({0,1},'（仓库）拆货后复核'!B:B,'（仓库）拆货后复核'!D:D),2,0)</f>
        <v>#NUM!</v>
      </c>
      <c r="B157" s="17" t="e">
        <f t="array" aca="1" ref="B157" ca="1">+INDEX('（仓库）拆货后复核'!$D$1:$D$192,SMALL(IF('（仓库）拆货后复核'!$D$4:$D$192&lt;&gt;"",ROW('（仓库）拆货后复核'!$D$4:$D$192)),ROW('（仓库）拆货后复核'!A156)))</f>
        <v>#NUM!</v>
      </c>
      <c r="C157" s="18" t="e">
        <f ca="1">+IF(B157&lt;&gt;"",'（仓库）拆货后复核'!$G$2,"")</f>
        <v>#NUM!</v>
      </c>
      <c r="D157" s="16" t="e">
        <f ca="1">+VLOOKUP(B157,'（仓库）拆货后复核'!$D:$E,2,0)</f>
        <v>#NUM!</v>
      </c>
      <c r="E157" s="16" t="e">
        <f ca="1">+VLOOKUP(B157,'（仓库）拆货后复核'!$D:$L,9,0)</f>
        <v>#NUM!</v>
      </c>
      <c r="F157" s="16"/>
      <c r="G157" s="16"/>
      <c r="H157" s="17"/>
      <c r="I157" s="17"/>
      <c r="J157" s="17"/>
    </row>
    <row r="158" spans="1:10" hidden="1">
      <c r="A158" s="16" t="e">
        <f t="array" aca="1" ref="A158" ca="1">+VLOOKUP(B158,IF({0,1},'（仓库）拆货后复核'!B:B,'（仓库）拆货后复核'!D:D),2,0)</f>
        <v>#NUM!</v>
      </c>
      <c r="B158" s="17" t="e">
        <f t="array" aca="1" ref="B158" ca="1">+INDEX('（仓库）拆货后复核'!$D$1:$D$192,SMALL(IF('（仓库）拆货后复核'!$D$4:$D$192&lt;&gt;"",ROW('（仓库）拆货后复核'!$D$4:$D$192)),ROW('（仓库）拆货后复核'!A157)))</f>
        <v>#NUM!</v>
      </c>
      <c r="C158" s="18" t="e">
        <f ca="1">+IF(B158&lt;&gt;"",'（仓库）拆货后复核'!$G$2,"")</f>
        <v>#NUM!</v>
      </c>
      <c r="D158" s="16" t="e">
        <f ca="1">+VLOOKUP(B158,'（仓库）拆货后复核'!$D:$E,2,0)</f>
        <v>#NUM!</v>
      </c>
      <c r="E158" s="16" t="e">
        <f ca="1">+VLOOKUP(B158,'（仓库）拆货后复核'!$D:$L,9,0)</f>
        <v>#NUM!</v>
      </c>
      <c r="F158" s="16"/>
      <c r="G158" s="16"/>
      <c r="H158" s="17"/>
      <c r="I158" s="17"/>
      <c r="J158" s="17"/>
    </row>
    <row r="159" spans="1:10" hidden="1">
      <c r="A159" s="16" t="e">
        <f t="array" aca="1" ref="A159" ca="1">+VLOOKUP(B159,IF({0,1},'（仓库）拆货后复核'!B:B,'（仓库）拆货后复核'!D:D),2,0)</f>
        <v>#NUM!</v>
      </c>
      <c r="B159" s="17" t="e">
        <f t="array" aca="1" ref="B159" ca="1">+INDEX('（仓库）拆货后复核'!$D$1:$D$192,SMALL(IF('（仓库）拆货后复核'!$D$4:$D$192&lt;&gt;"",ROW('（仓库）拆货后复核'!$D$4:$D$192)),ROW('（仓库）拆货后复核'!A158)))</f>
        <v>#NUM!</v>
      </c>
      <c r="C159" s="18" t="e">
        <f ca="1">+IF(B159&lt;&gt;"",'（仓库）拆货后复核'!$G$2,"")</f>
        <v>#NUM!</v>
      </c>
      <c r="D159" s="16" t="e">
        <f ca="1">+VLOOKUP(B159,'（仓库）拆货后复核'!$D:$E,2,0)</f>
        <v>#NUM!</v>
      </c>
      <c r="E159" s="16" t="e">
        <f ca="1">+VLOOKUP(B159,'（仓库）拆货后复核'!$D:$L,9,0)</f>
        <v>#NUM!</v>
      </c>
      <c r="F159" s="16"/>
      <c r="G159" s="16"/>
      <c r="H159" s="17"/>
      <c r="I159" s="17"/>
      <c r="J159" s="17"/>
    </row>
    <row r="160" spans="1:10" hidden="1">
      <c r="A160" s="16" t="e">
        <f t="array" aca="1" ref="A160" ca="1">+VLOOKUP(B160,IF({0,1},'（仓库）拆货后复核'!B:B,'（仓库）拆货后复核'!D:D),2,0)</f>
        <v>#NUM!</v>
      </c>
      <c r="B160" s="17" t="e">
        <f t="array" aca="1" ref="B160" ca="1">+INDEX('（仓库）拆货后复核'!$D$1:$D$192,SMALL(IF('（仓库）拆货后复核'!$D$4:$D$192&lt;&gt;"",ROW('（仓库）拆货后复核'!$D$4:$D$192)),ROW('（仓库）拆货后复核'!A159)))</f>
        <v>#NUM!</v>
      </c>
      <c r="C160" s="18" t="e">
        <f ca="1">+IF(B160&lt;&gt;"",'（仓库）拆货后复核'!$G$2,"")</f>
        <v>#NUM!</v>
      </c>
      <c r="D160" s="16" t="e">
        <f ca="1">+VLOOKUP(B160,'（仓库）拆货后复核'!$D:$E,2,0)</f>
        <v>#NUM!</v>
      </c>
      <c r="E160" s="16" t="e">
        <f ca="1">+VLOOKUP(B160,'（仓库）拆货后复核'!$D:$L,9,0)</f>
        <v>#NUM!</v>
      </c>
      <c r="F160" s="16"/>
      <c r="G160" s="16"/>
      <c r="H160" s="17"/>
      <c r="I160" s="17"/>
      <c r="J160" s="17"/>
    </row>
    <row r="161" spans="1:10" hidden="1">
      <c r="A161" s="16" t="e">
        <f t="array" aca="1" ref="A161" ca="1">+VLOOKUP(B161,IF({0,1},'（仓库）拆货后复核'!B:B,'（仓库）拆货后复核'!D:D),2,0)</f>
        <v>#NUM!</v>
      </c>
      <c r="B161" s="17" t="e">
        <f t="array" aca="1" ref="B161" ca="1">+INDEX('（仓库）拆货后复核'!$D$1:$D$192,SMALL(IF('（仓库）拆货后复核'!$D$4:$D$192&lt;&gt;"",ROW('（仓库）拆货后复核'!$D$4:$D$192)),ROW('（仓库）拆货后复核'!A160)))</f>
        <v>#NUM!</v>
      </c>
      <c r="C161" s="18" t="e">
        <f ca="1">+IF(B161&lt;&gt;"",'（仓库）拆货后复核'!$G$2,"")</f>
        <v>#NUM!</v>
      </c>
      <c r="D161" s="16" t="e">
        <f ca="1">+VLOOKUP(B161,'（仓库）拆货后复核'!$D:$E,2,0)</f>
        <v>#NUM!</v>
      </c>
      <c r="E161" s="16" t="e">
        <f ca="1">+VLOOKUP(B161,'（仓库）拆货后复核'!$D:$L,9,0)</f>
        <v>#NUM!</v>
      </c>
      <c r="F161" s="16"/>
      <c r="G161" s="16"/>
      <c r="H161" s="17"/>
      <c r="I161" s="17"/>
      <c r="J161" s="17"/>
    </row>
    <row r="162" spans="1:10" hidden="1">
      <c r="A162" s="16" t="e">
        <f t="array" aca="1" ref="A162" ca="1">+VLOOKUP(B162,IF({0,1},'（仓库）拆货后复核'!B:B,'（仓库）拆货后复核'!D:D),2,0)</f>
        <v>#NUM!</v>
      </c>
      <c r="B162" s="17" t="e">
        <f t="array" aca="1" ref="B162" ca="1">+INDEX('（仓库）拆货后复核'!$D$1:$D$192,SMALL(IF('（仓库）拆货后复核'!$D$4:$D$192&lt;&gt;"",ROW('（仓库）拆货后复核'!$D$4:$D$192)),ROW('（仓库）拆货后复核'!A161)))</f>
        <v>#NUM!</v>
      </c>
      <c r="C162" s="18" t="e">
        <f ca="1">+IF(B162&lt;&gt;"",'（仓库）拆货后复核'!$G$2,"")</f>
        <v>#NUM!</v>
      </c>
      <c r="D162" s="16" t="e">
        <f ca="1">+VLOOKUP(B162,'（仓库）拆货后复核'!$D:$E,2,0)</f>
        <v>#NUM!</v>
      </c>
      <c r="E162" s="16" t="e">
        <f ca="1">+VLOOKUP(B162,'（仓库）拆货后复核'!$D:$L,9,0)</f>
        <v>#NUM!</v>
      </c>
      <c r="F162" s="16"/>
      <c r="G162" s="16"/>
      <c r="H162" s="17"/>
      <c r="I162" s="17"/>
      <c r="J162" s="17"/>
    </row>
    <row r="163" spans="1:10" hidden="1">
      <c r="A163" s="16" t="e">
        <f t="array" aca="1" ref="A163" ca="1">+VLOOKUP(B163,IF({0,1},'（仓库）拆货后复核'!B:B,'（仓库）拆货后复核'!D:D),2,0)</f>
        <v>#NUM!</v>
      </c>
      <c r="B163" s="17" t="e">
        <f t="array" aca="1" ref="B163" ca="1">+INDEX('（仓库）拆货后复核'!$D$1:$D$192,SMALL(IF('（仓库）拆货后复核'!$D$4:$D$192&lt;&gt;"",ROW('（仓库）拆货后复核'!$D$4:$D$192)),ROW('（仓库）拆货后复核'!A162)))</f>
        <v>#NUM!</v>
      </c>
      <c r="C163" s="18" t="e">
        <f ca="1">+IF(B163&lt;&gt;"",'（仓库）拆货后复核'!$G$2,"")</f>
        <v>#NUM!</v>
      </c>
      <c r="D163" s="16" t="e">
        <f ca="1">+VLOOKUP(B163,'（仓库）拆货后复核'!$D:$E,2,0)</f>
        <v>#NUM!</v>
      </c>
      <c r="E163" s="16" t="e">
        <f ca="1">+VLOOKUP(B163,'（仓库）拆货后复核'!$D:$L,9,0)</f>
        <v>#NUM!</v>
      </c>
      <c r="F163" s="16"/>
      <c r="G163" s="16"/>
      <c r="H163" s="17"/>
      <c r="I163" s="17"/>
      <c r="J163" s="17"/>
    </row>
    <row r="164" spans="1:10" hidden="1">
      <c r="A164" s="16" t="e">
        <f t="array" aca="1" ref="A164" ca="1">+VLOOKUP(B164,IF({0,1},'（仓库）拆货后复核'!B:B,'（仓库）拆货后复核'!D:D),2,0)</f>
        <v>#NUM!</v>
      </c>
      <c r="B164" s="17" t="e">
        <f t="array" aca="1" ref="B164" ca="1">+INDEX('（仓库）拆货后复核'!$D$1:$D$192,SMALL(IF('（仓库）拆货后复核'!$D$4:$D$192&lt;&gt;"",ROW('（仓库）拆货后复核'!$D$4:$D$192)),ROW('（仓库）拆货后复核'!A163)))</f>
        <v>#NUM!</v>
      </c>
      <c r="C164" s="18" t="e">
        <f ca="1">+IF(B164&lt;&gt;"",'（仓库）拆货后复核'!$G$2,"")</f>
        <v>#NUM!</v>
      </c>
      <c r="D164" s="16" t="e">
        <f ca="1">+VLOOKUP(B164,'（仓库）拆货后复核'!$D:$E,2,0)</f>
        <v>#NUM!</v>
      </c>
      <c r="E164" s="16" t="e">
        <f ca="1">+VLOOKUP(B164,'（仓库）拆货后复核'!$D:$L,9,0)</f>
        <v>#NUM!</v>
      </c>
      <c r="F164" s="16"/>
      <c r="G164" s="16"/>
      <c r="H164" s="17"/>
      <c r="I164" s="17"/>
      <c r="J164" s="17"/>
    </row>
    <row r="165" spans="1:10" hidden="1">
      <c r="A165" s="16" t="e">
        <f t="array" aca="1" ref="A165" ca="1">+VLOOKUP(B165,IF({0,1},'（仓库）拆货后复核'!B:B,'（仓库）拆货后复核'!D:D),2,0)</f>
        <v>#NUM!</v>
      </c>
      <c r="B165" s="17" t="e">
        <f t="array" aca="1" ref="B165" ca="1">+INDEX('（仓库）拆货后复核'!$D$1:$D$192,SMALL(IF('（仓库）拆货后复核'!$D$4:$D$192&lt;&gt;"",ROW('（仓库）拆货后复核'!$D$4:$D$192)),ROW('（仓库）拆货后复核'!A164)))</f>
        <v>#NUM!</v>
      </c>
      <c r="C165" s="18" t="e">
        <f ca="1">+IF(B165&lt;&gt;"",'（仓库）拆货后复核'!$G$2,"")</f>
        <v>#NUM!</v>
      </c>
      <c r="D165" s="16" t="e">
        <f ca="1">+VLOOKUP(B165,'（仓库）拆货后复核'!$D:$E,2,0)</f>
        <v>#NUM!</v>
      </c>
      <c r="E165" s="16" t="e">
        <f ca="1">+VLOOKUP(B165,'（仓库）拆货后复核'!$D:$L,9,0)</f>
        <v>#NUM!</v>
      </c>
      <c r="F165" s="16"/>
      <c r="G165" s="16"/>
      <c r="H165" s="17"/>
      <c r="I165" s="17"/>
      <c r="J165" s="17"/>
    </row>
    <row r="166" spans="1:10" hidden="1">
      <c r="A166" s="16" t="e">
        <f t="array" aca="1" ref="A166" ca="1">+VLOOKUP(B166,IF({0,1},'（仓库）拆货后复核'!B:B,'（仓库）拆货后复核'!D:D),2,0)</f>
        <v>#NUM!</v>
      </c>
      <c r="B166" s="17" t="e">
        <f t="array" aca="1" ref="B166" ca="1">+INDEX('（仓库）拆货后复核'!$D$1:$D$192,SMALL(IF('（仓库）拆货后复核'!$D$4:$D$192&lt;&gt;"",ROW('（仓库）拆货后复核'!$D$4:$D$192)),ROW('（仓库）拆货后复核'!A165)))</f>
        <v>#NUM!</v>
      </c>
      <c r="C166" s="18" t="e">
        <f ca="1">+IF(B166&lt;&gt;"",'（仓库）拆货后复核'!$G$2,"")</f>
        <v>#NUM!</v>
      </c>
      <c r="D166" s="16" t="e">
        <f ca="1">+VLOOKUP(B166,'（仓库）拆货后复核'!$D:$E,2,0)</f>
        <v>#NUM!</v>
      </c>
      <c r="E166" s="16" t="e">
        <f ca="1">+VLOOKUP(B166,'（仓库）拆货后复核'!$D:$L,9,0)</f>
        <v>#NUM!</v>
      </c>
      <c r="F166" s="16"/>
      <c r="G166" s="16"/>
      <c r="H166" s="17"/>
      <c r="I166" s="17"/>
      <c r="J166" s="17"/>
    </row>
    <row r="167" spans="1:10" hidden="1">
      <c r="A167" s="16" t="e">
        <f t="array" aca="1" ref="A167" ca="1">+VLOOKUP(B167,IF({0,1},'（仓库）拆货后复核'!B:B,'（仓库）拆货后复核'!D:D),2,0)</f>
        <v>#NUM!</v>
      </c>
      <c r="B167" s="17" t="e">
        <f t="array" aca="1" ref="B167" ca="1">+INDEX('（仓库）拆货后复核'!$D$1:$D$192,SMALL(IF('（仓库）拆货后复核'!$D$4:$D$192&lt;&gt;"",ROW('（仓库）拆货后复核'!$D$4:$D$192)),ROW('（仓库）拆货后复核'!A166)))</f>
        <v>#NUM!</v>
      </c>
      <c r="C167" s="18" t="e">
        <f ca="1">+IF(B167&lt;&gt;"",'（仓库）拆货后复核'!$G$2,"")</f>
        <v>#NUM!</v>
      </c>
      <c r="D167" s="16" t="e">
        <f ca="1">+VLOOKUP(B167,'（仓库）拆货后复核'!$D:$E,2,0)</f>
        <v>#NUM!</v>
      </c>
      <c r="E167" s="16" t="e">
        <f ca="1">+VLOOKUP(B167,'（仓库）拆货后复核'!$D:$L,9,0)</f>
        <v>#NUM!</v>
      </c>
      <c r="F167" s="16"/>
      <c r="G167" s="16"/>
      <c r="H167" s="17"/>
      <c r="I167" s="17"/>
      <c r="J167" s="17"/>
    </row>
    <row r="168" spans="1:10" hidden="1">
      <c r="A168" s="16" t="e">
        <f t="array" aca="1" ref="A168" ca="1">+VLOOKUP(B168,IF({0,1},'（仓库）拆货后复核'!B:B,'（仓库）拆货后复核'!D:D),2,0)</f>
        <v>#NUM!</v>
      </c>
      <c r="B168" s="17" t="e">
        <f t="array" aca="1" ref="B168" ca="1">+INDEX('（仓库）拆货后复核'!$D$1:$D$192,SMALL(IF('（仓库）拆货后复核'!$D$4:$D$192&lt;&gt;"",ROW('（仓库）拆货后复核'!$D$4:$D$192)),ROW('（仓库）拆货后复核'!A167)))</f>
        <v>#NUM!</v>
      </c>
      <c r="C168" s="18" t="e">
        <f ca="1">+IF(B168&lt;&gt;"",'（仓库）拆货后复核'!$G$2,"")</f>
        <v>#NUM!</v>
      </c>
      <c r="D168" s="16" t="e">
        <f ca="1">+VLOOKUP(B168,'（仓库）拆货后复核'!$D:$E,2,0)</f>
        <v>#NUM!</v>
      </c>
      <c r="E168" s="16" t="e">
        <f ca="1">+VLOOKUP(B168,'（仓库）拆货后复核'!$D:$L,9,0)</f>
        <v>#NUM!</v>
      </c>
      <c r="F168" s="16"/>
      <c r="G168" s="16"/>
      <c r="H168" s="17"/>
      <c r="I168" s="17"/>
      <c r="J168" s="17"/>
    </row>
    <row r="169" spans="1:10" hidden="1">
      <c r="A169" s="16" t="e">
        <f t="array" aca="1" ref="A169" ca="1">+VLOOKUP(B169,IF({0,1},'（仓库）拆货后复核'!B:B,'（仓库）拆货后复核'!D:D),2,0)</f>
        <v>#NUM!</v>
      </c>
      <c r="B169" s="17" t="e">
        <f t="array" aca="1" ref="B169" ca="1">+INDEX('（仓库）拆货后复核'!$D$1:$D$192,SMALL(IF('（仓库）拆货后复核'!$D$4:$D$192&lt;&gt;"",ROW('（仓库）拆货后复核'!$D$4:$D$192)),ROW('（仓库）拆货后复核'!A168)))</f>
        <v>#NUM!</v>
      </c>
      <c r="C169" s="18" t="e">
        <f ca="1">+IF(B169&lt;&gt;"",'（仓库）拆货后复核'!$G$2,"")</f>
        <v>#NUM!</v>
      </c>
      <c r="D169" s="16" t="e">
        <f ca="1">+VLOOKUP(B169,'（仓库）拆货后复核'!$D:$E,2,0)</f>
        <v>#NUM!</v>
      </c>
      <c r="E169" s="16" t="e">
        <f ca="1">+VLOOKUP(B169,'（仓库）拆货后复核'!$D:$L,9,0)</f>
        <v>#NUM!</v>
      </c>
      <c r="F169" s="16"/>
      <c r="G169" s="16"/>
      <c r="H169" s="17"/>
      <c r="I169" s="17"/>
      <c r="J169" s="17"/>
    </row>
    <row r="170" spans="1:10" hidden="1">
      <c r="A170" s="16" t="e">
        <f t="array" aca="1" ref="A170" ca="1">+VLOOKUP(B170,IF({0,1},'（仓库）拆货后复核'!B:B,'（仓库）拆货后复核'!D:D),2,0)</f>
        <v>#NUM!</v>
      </c>
      <c r="B170" s="17" t="e">
        <f t="array" aca="1" ref="B170" ca="1">+INDEX('（仓库）拆货后复核'!$D$1:$D$192,SMALL(IF('（仓库）拆货后复核'!$D$4:$D$192&lt;&gt;"",ROW('（仓库）拆货后复核'!$D$4:$D$192)),ROW('（仓库）拆货后复核'!A169)))</f>
        <v>#NUM!</v>
      </c>
      <c r="C170" s="18" t="e">
        <f ca="1">+IF(B170&lt;&gt;"",'（仓库）拆货后复核'!$G$2,"")</f>
        <v>#NUM!</v>
      </c>
      <c r="D170" s="16" t="e">
        <f ca="1">+VLOOKUP(B170,'（仓库）拆货后复核'!$D:$E,2,0)</f>
        <v>#NUM!</v>
      </c>
      <c r="E170" s="16" t="e">
        <f ca="1">+VLOOKUP(B170,'（仓库）拆货后复核'!$D:$L,9,0)</f>
        <v>#NUM!</v>
      </c>
      <c r="F170" s="16"/>
      <c r="G170" s="16"/>
      <c r="H170" s="17"/>
      <c r="I170" s="17"/>
      <c r="J170" s="17"/>
    </row>
    <row r="171" spans="1:10" hidden="1">
      <c r="A171" s="16" t="e">
        <f t="array" aca="1" ref="A171" ca="1">+VLOOKUP(B171,IF({0,1},'（仓库）拆货后复核'!B:B,'（仓库）拆货后复核'!D:D),2,0)</f>
        <v>#NUM!</v>
      </c>
      <c r="B171" s="17" t="e">
        <f t="array" aca="1" ref="B171" ca="1">+INDEX('（仓库）拆货后复核'!$D$1:$D$192,SMALL(IF('（仓库）拆货后复核'!$D$4:$D$192&lt;&gt;"",ROW('（仓库）拆货后复核'!$D$4:$D$192)),ROW('（仓库）拆货后复核'!A170)))</f>
        <v>#NUM!</v>
      </c>
      <c r="C171" s="18" t="e">
        <f ca="1">+IF(B171&lt;&gt;"",'（仓库）拆货后复核'!$G$2,"")</f>
        <v>#NUM!</v>
      </c>
      <c r="D171" s="16" t="e">
        <f ca="1">+VLOOKUP(B171,'（仓库）拆货后复核'!$D:$E,2,0)</f>
        <v>#NUM!</v>
      </c>
      <c r="E171" s="16" t="e">
        <f ca="1">+VLOOKUP(B171,'（仓库）拆货后复核'!$D:$L,9,0)</f>
        <v>#NUM!</v>
      </c>
      <c r="F171" s="16"/>
      <c r="G171" s="16"/>
      <c r="H171" s="17"/>
      <c r="I171" s="17"/>
      <c r="J171" s="17"/>
    </row>
    <row r="172" spans="1:10" hidden="1">
      <c r="A172" s="16" t="e">
        <f t="array" aca="1" ref="A172" ca="1">+VLOOKUP(B172,IF({0,1},'（仓库）拆货后复核'!B:B,'（仓库）拆货后复核'!D:D),2,0)</f>
        <v>#NUM!</v>
      </c>
      <c r="B172" s="17" t="e">
        <f t="array" aca="1" ref="B172" ca="1">+INDEX('（仓库）拆货后复核'!$D$1:$D$192,SMALL(IF('（仓库）拆货后复核'!$D$4:$D$192&lt;&gt;"",ROW('（仓库）拆货后复核'!$D$4:$D$192)),ROW('（仓库）拆货后复核'!A171)))</f>
        <v>#NUM!</v>
      </c>
      <c r="C172" s="18" t="e">
        <f ca="1">+IF(B172&lt;&gt;"",'（仓库）拆货后复核'!$G$2,"")</f>
        <v>#NUM!</v>
      </c>
      <c r="D172" s="16" t="e">
        <f ca="1">+VLOOKUP(B172,'（仓库）拆货后复核'!$D:$E,2,0)</f>
        <v>#NUM!</v>
      </c>
      <c r="E172" s="16" t="e">
        <f ca="1">+VLOOKUP(B172,'（仓库）拆货后复核'!$D:$L,9,0)</f>
        <v>#NUM!</v>
      </c>
      <c r="F172" s="16"/>
      <c r="G172" s="16"/>
      <c r="H172" s="17"/>
      <c r="I172" s="17"/>
      <c r="J172" s="17"/>
    </row>
    <row r="173" spans="1:10" hidden="1">
      <c r="A173" s="16" t="e">
        <f t="array" aca="1" ref="A173" ca="1">+VLOOKUP(B173,IF({0,1},'（仓库）拆货后复核'!B:B,'（仓库）拆货后复核'!D:D),2,0)</f>
        <v>#NUM!</v>
      </c>
      <c r="B173" s="17" t="e">
        <f t="array" aca="1" ref="B173" ca="1">+INDEX('（仓库）拆货后复核'!$D$1:$D$192,SMALL(IF('（仓库）拆货后复核'!$D$4:$D$192&lt;&gt;"",ROW('（仓库）拆货后复核'!$D$4:$D$192)),ROW('（仓库）拆货后复核'!A172)))</f>
        <v>#NUM!</v>
      </c>
      <c r="C173" s="18" t="e">
        <f ca="1">+IF(B173&lt;&gt;"",'（仓库）拆货后复核'!$G$2,"")</f>
        <v>#NUM!</v>
      </c>
      <c r="D173" s="16" t="e">
        <f ca="1">+VLOOKUP(B173,'（仓库）拆货后复核'!$D:$E,2,0)</f>
        <v>#NUM!</v>
      </c>
      <c r="E173" s="16" t="e">
        <f ca="1">+VLOOKUP(B173,'（仓库）拆货后复核'!$D:$L,9,0)</f>
        <v>#NUM!</v>
      </c>
      <c r="F173" s="16"/>
      <c r="G173" s="16"/>
      <c r="H173" s="17"/>
      <c r="I173" s="17"/>
      <c r="J173" s="17"/>
    </row>
    <row r="174" spans="1:10" hidden="1">
      <c r="A174" s="16" t="e">
        <f t="array" aca="1" ref="A174" ca="1">+VLOOKUP(B174,IF({0,1},'（仓库）拆货后复核'!B:B,'（仓库）拆货后复核'!D:D),2,0)</f>
        <v>#NUM!</v>
      </c>
      <c r="B174" s="17" t="e">
        <f t="array" aca="1" ref="B174" ca="1">+INDEX('（仓库）拆货后复核'!$D$1:$D$192,SMALL(IF('（仓库）拆货后复核'!$D$4:$D$192&lt;&gt;"",ROW('（仓库）拆货后复核'!$D$4:$D$192)),ROW('（仓库）拆货后复核'!A173)))</f>
        <v>#NUM!</v>
      </c>
      <c r="C174" s="18" t="e">
        <f ca="1">+IF(B174&lt;&gt;"",'（仓库）拆货后复核'!$G$2,"")</f>
        <v>#NUM!</v>
      </c>
      <c r="D174" s="16" t="e">
        <f ca="1">+VLOOKUP(B174,'（仓库）拆货后复核'!$D:$E,2,0)</f>
        <v>#NUM!</v>
      </c>
      <c r="E174" s="16" t="e">
        <f ca="1">+VLOOKUP(B174,'（仓库）拆货后复核'!$D:$L,9,0)</f>
        <v>#NUM!</v>
      </c>
      <c r="F174" s="16"/>
      <c r="G174" s="16"/>
      <c r="H174" s="17"/>
      <c r="I174" s="17"/>
      <c r="J174" s="17"/>
    </row>
    <row r="175" spans="1:10" hidden="1">
      <c r="A175" s="16" t="e">
        <f t="array" aca="1" ref="A175" ca="1">+VLOOKUP(B175,IF({0,1},'（仓库）拆货后复核'!B:B,'（仓库）拆货后复核'!D:D),2,0)</f>
        <v>#NUM!</v>
      </c>
      <c r="B175" s="17" t="e">
        <f t="array" aca="1" ref="B175" ca="1">+INDEX('（仓库）拆货后复核'!$D$1:$D$192,SMALL(IF('（仓库）拆货后复核'!$D$4:$D$192&lt;&gt;"",ROW('（仓库）拆货后复核'!$D$4:$D$192)),ROW('（仓库）拆货后复核'!A174)))</f>
        <v>#NUM!</v>
      </c>
      <c r="C175" s="18" t="e">
        <f ca="1">+IF(B175&lt;&gt;"",'（仓库）拆货后复核'!$G$2,"")</f>
        <v>#NUM!</v>
      </c>
      <c r="D175" s="16" t="e">
        <f ca="1">+VLOOKUP(B175,'（仓库）拆货后复核'!$D:$E,2,0)</f>
        <v>#NUM!</v>
      </c>
      <c r="E175" s="16" t="e">
        <f ca="1">+VLOOKUP(B175,'（仓库）拆货后复核'!$D:$L,9,0)</f>
        <v>#NUM!</v>
      </c>
      <c r="F175" s="16"/>
      <c r="G175" s="16"/>
      <c r="H175" s="17"/>
      <c r="I175" s="17"/>
      <c r="J175" s="17"/>
    </row>
    <row r="176" spans="1:10" hidden="1">
      <c r="A176" s="16" t="e">
        <f t="array" aca="1" ref="A176" ca="1">+VLOOKUP(B176,IF({0,1},'（仓库）拆货后复核'!B:B,'（仓库）拆货后复核'!D:D),2,0)</f>
        <v>#NUM!</v>
      </c>
      <c r="B176" s="17" t="e">
        <f t="array" aca="1" ref="B176" ca="1">+INDEX('（仓库）拆货后复核'!$D$1:$D$192,SMALL(IF('（仓库）拆货后复核'!$D$4:$D$192&lt;&gt;"",ROW('（仓库）拆货后复核'!$D$4:$D$192)),ROW('（仓库）拆货后复核'!A175)))</f>
        <v>#NUM!</v>
      </c>
      <c r="C176" s="18" t="e">
        <f ca="1">+IF(B176&lt;&gt;"",'（仓库）拆货后复核'!$G$2,"")</f>
        <v>#NUM!</v>
      </c>
      <c r="D176" s="16" t="e">
        <f ca="1">+VLOOKUP(B176,'（仓库）拆货后复核'!$D:$E,2,0)</f>
        <v>#NUM!</v>
      </c>
      <c r="E176" s="16" t="e">
        <f ca="1">+VLOOKUP(B176,'（仓库）拆货后复核'!$D:$L,9,0)</f>
        <v>#NUM!</v>
      </c>
      <c r="F176" s="16"/>
      <c r="G176" s="16"/>
      <c r="H176" s="17"/>
      <c r="I176" s="17"/>
      <c r="J176" s="17"/>
    </row>
    <row r="177" spans="1:10" hidden="1">
      <c r="A177" s="16" t="e">
        <f t="array" aca="1" ref="A177" ca="1">+VLOOKUP(B177,IF({0,1},'（仓库）拆货后复核'!B:B,'（仓库）拆货后复核'!D:D),2,0)</f>
        <v>#NUM!</v>
      </c>
      <c r="B177" s="17" t="e">
        <f t="array" aca="1" ref="B177" ca="1">+INDEX('（仓库）拆货后复核'!$D$1:$D$192,SMALL(IF('（仓库）拆货后复核'!$D$4:$D$192&lt;&gt;"",ROW('（仓库）拆货后复核'!$D$4:$D$192)),ROW('（仓库）拆货后复核'!A176)))</f>
        <v>#NUM!</v>
      </c>
      <c r="C177" s="18" t="e">
        <f ca="1">+IF(B177&lt;&gt;"",'（仓库）拆货后复核'!$G$2,"")</f>
        <v>#NUM!</v>
      </c>
      <c r="D177" s="16" t="e">
        <f ca="1">+VLOOKUP(B177,'（仓库）拆货后复核'!$D:$E,2,0)</f>
        <v>#NUM!</v>
      </c>
      <c r="E177" s="16" t="e">
        <f ca="1">+VLOOKUP(B177,'（仓库）拆货后复核'!$D:$L,9,0)</f>
        <v>#NUM!</v>
      </c>
      <c r="F177" s="16"/>
      <c r="G177" s="16"/>
      <c r="H177" s="17"/>
      <c r="I177" s="17"/>
      <c r="J177" s="17"/>
    </row>
    <row r="178" spans="1:10" hidden="1">
      <c r="A178" s="16" t="e">
        <f t="array" aca="1" ref="A178" ca="1">+VLOOKUP(B178,IF({0,1},'（仓库）拆货后复核'!B:B,'（仓库）拆货后复核'!D:D),2,0)</f>
        <v>#NUM!</v>
      </c>
      <c r="B178" s="17" t="e">
        <f t="array" aca="1" ref="B178" ca="1">+INDEX('（仓库）拆货后复核'!$D$1:$D$192,SMALL(IF('（仓库）拆货后复核'!$D$4:$D$192&lt;&gt;"",ROW('（仓库）拆货后复核'!$D$4:$D$192)),ROW('（仓库）拆货后复核'!A177)))</f>
        <v>#NUM!</v>
      </c>
      <c r="C178" s="18" t="e">
        <f ca="1">+IF(B178&lt;&gt;"",'（仓库）拆货后复核'!$G$2,"")</f>
        <v>#NUM!</v>
      </c>
      <c r="D178" s="16" t="e">
        <f ca="1">+VLOOKUP(B178,'（仓库）拆货后复核'!$D:$E,2,0)</f>
        <v>#NUM!</v>
      </c>
      <c r="E178" s="16" t="e">
        <f ca="1">+VLOOKUP(B178,'（仓库）拆货后复核'!$D:$L,9,0)</f>
        <v>#NUM!</v>
      </c>
      <c r="F178" s="16"/>
      <c r="G178" s="16"/>
      <c r="H178" s="17"/>
      <c r="I178" s="17"/>
      <c r="J178" s="17"/>
    </row>
    <row r="179" spans="1:10" hidden="1">
      <c r="A179" s="16" t="e">
        <f t="array" aca="1" ref="A179" ca="1">+VLOOKUP(B179,IF({0,1},'（仓库）拆货后复核'!B:B,'（仓库）拆货后复核'!D:D),2,0)</f>
        <v>#NUM!</v>
      </c>
      <c r="B179" s="17" t="e">
        <f t="array" aca="1" ref="B179" ca="1">+INDEX('（仓库）拆货后复核'!$D$1:$D$192,SMALL(IF('（仓库）拆货后复核'!$D$4:$D$192&lt;&gt;"",ROW('（仓库）拆货后复核'!$D$4:$D$192)),ROW('（仓库）拆货后复核'!A178)))</f>
        <v>#NUM!</v>
      </c>
      <c r="C179" s="18" t="e">
        <f ca="1">+IF(B179&lt;&gt;"",'（仓库）拆货后复核'!$G$2,"")</f>
        <v>#NUM!</v>
      </c>
      <c r="D179" s="16" t="e">
        <f ca="1">+VLOOKUP(B179,'（仓库）拆货后复核'!$D:$E,2,0)</f>
        <v>#NUM!</v>
      </c>
      <c r="E179" s="16" t="e">
        <f ca="1">+VLOOKUP(B179,'（仓库）拆货后复核'!$D:$L,9,0)</f>
        <v>#NUM!</v>
      </c>
      <c r="F179" s="16"/>
      <c r="G179" s="16"/>
      <c r="H179" s="17"/>
      <c r="I179" s="17"/>
      <c r="J179" s="17"/>
    </row>
    <row r="180" spans="1:10" hidden="1">
      <c r="A180" s="16" t="e">
        <f t="array" aca="1" ref="A180" ca="1">+VLOOKUP(B180,IF({0,1},'（仓库）拆货后复核'!B:B,'（仓库）拆货后复核'!D:D),2,0)</f>
        <v>#NUM!</v>
      </c>
      <c r="B180" s="17" t="e">
        <f t="array" aca="1" ref="B180" ca="1">+INDEX('（仓库）拆货后复核'!$D$1:$D$192,SMALL(IF('（仓库）拆货后复核'!$D$4:$D$192&lt;&gt;"",ROW('（仓库）拆货后复核'!$D$4:$D$192)),ROW('（仓库）拆货后复核'!A179)))</f>
        <v>#NUM!</v>
      </c>
      <c r="C180" s="18" t="e">
        <f ca="1">+IF(B180&lt;&gt;"",'（仓库）拆货后复核'!$G$2,"")</f>
        <v>#NUM!</v>
      </c>
      <c r="D180" s="16" t="e">
        <f ca="1">+VLOOKUP(B180,'（仓库）拆货后复核'!$D:$E,2,0)</f>
        <v>#NUM!</v>
      </c>
      <c r="E180" s="16" t="e">
        <f ca="1">+VLOOKUP(B180,'（仓库）拆货后复核'!$D:$L,9,0)</f>
        <v>#NUM!</v>
      </c>
      <c r="F180" s="16"/>
      <c r="G180" s="16"/>
      <c r="H180" s="17"/>
      <c r="I180" s="17"/>
      <c r="J180" s="17"/>
    </row>
    <row r="181" spans="1:10" hidden="1">
      <c r="A181" s="16" t="e">
        <f t="array" aca="1" ref="A181" ca="1">+VLOOKUP(B181,IF({0,1},'（仓库）拆货后复核'!B:B,'（仓库）拆货后复核'!D:D),2,0)</f>
        <v>#NUM!</v>
      </c>
      <c r="B181" s="17" t="e">
        <f t="array" aca="1" ref="B181" ca="1">+INDEX('（仓库）拆货后复核'!$D$1:$D$192,SMALL(IF('（仓库）拆货后复核'!$D$4:$D$192&lt;&gt;"",ROW('（仓库）拆货后复核'!$D$4:$D$192)),ROW('（仓库）拆货后复核'!A180)))</f>
        <v>#NUM!</v>
      </c>
      <c r="C181" s="18" t="e">
        <f ca="1">+IF(B181&lt;&gt;"",'（仓库）拆货后复核'!$G$2,"")</f>
        <v>#NUM!</v>
      </c>
      <c r="D181" s="16" t="e">
        <f ca="1">+VLOOKUP(B181,'（仓库）拆货后复核'!$D:$E,2,0)</f>
        <v>#NUM!</v>
      </c>
      <c r="E181" s="16" t="e">
        <f ca="1">+VLOOKUP(B181,'（仓库）拆货后复核'!$D:$L,9,0)</f>
        <v>#NUM!</v>
      </c>
      <c r="F181" s="16"/>
      <c r="G181" s="16"/>
      <c r="H181" s="17"/>
      <c r="I181" s="17"/>
      <c r="J181" s="17"/>
    </row>
    <row r="182" spans="1:10" hidden="1">
      <c r="A182" s="16" t="e">
        <f t="array" aca="1" ref="A182" ca="1">+VLOOKUP(B182,IF({0,1},'（仓库）拆货后复核'!B:B,'（仓库）拆货后复核'!D:D),2,0)</f>
        <v>#NUM!</v>
      </c>
      <c r="B182" s="17" t="e">
        <f t="array" aca="1" ref="B182" ca="1">+INDEX('（仓库）拆货后复核'!$D$1:$D$192,SMALL(IF('（仓库）拆货后复核'!$D$4:$D$192&lt;&gt;"",ROW('（仓库）拆货后复核'!$D$4:$D$192)),ROW('（仓库）拆货后复核'!A181)))</f>
        <v>#NUM!</v>
      </c>
      <c r="C182" s="18" t="e">
        <f ca="1">+IF(B182&lt;&gt;"",'（仓库）拆货后复核'!$G$2,"")</f>
        <v>#NUM!</v>
      </c>
      <c r="D182" s="16" t="e">
        <f ca="1">+VLOOKUP(B182,'（仓库）拆货后复核'!$D:$E,2,0)</f>
        <v>#NUM!</v>
      </c>
      <c r="E182" s="16" t="e">
        <f ca="1">+VLOOKUP(B182,'（仓库）拆货后复核'!$D:$L,9,0)</f>
        <v>#NUM!</v>
      </c>
      <c r="F182" s="16"/>
      <c r="G182" s="16"/>
      <c r="H182" s="17"/>
      <c r="I182" s="17"/>
      <c r="J182" s="17"/>
    </row>
    <row r="183" spans="1:10" hidden="1">
      <c r="A183" s="16" t="e">
        <f t="array" aca="1" ref="A183" ca="1">+VLOOKUP(B183,IF({0,1},'（仓库）拆货后复核'!B:B,'（仓库）拆货后复核'!D:D),2,0)</f>
        <v>#NUM!</v>
      </c>
      <c r="B183" s="17" t="e">
        <f t="array" aca="1" ref="B183" ca="1">+INDEX('（仓库）拆货后复核'!$D$1:$D$192,SMALL(IF('（仓库）拆货后复核'!$D$4:$D$192&lt;&gt;"",ROW('（仓库）拆货后复核'!$D$4:$D$192)),ROW('（仓库）拆货后复核'!A182)))</f>
        <v>#NUM!</v>
      </c>
      <c r="C183" s="18" t="e">
        <f ca="1">+IF(B183&lt;&gt;"",'（仓库）拆货后复核'!$G$2,"")</f>
        <v>#NUM!</v>
      </c>
      <c r="D183" s="16" t="e">
        <f ca="1">+VLOOKUP(B183,'（仓库）拆货后复核'!$D:$E,2,0)</f>
        <v>#NUM!</v>
      </c>
      <c r="E183" s="16" t="e">
        <f ca="1">+VLOOKUP(B183,'（仓库）拆货后复核'!$D:$L,9,0)</f>
        <v>#NUM!</v>
      </c>
      <c r="F183" s="16"/>
      <c r="G183" s="16"/>
      <c r="H183" s="17"/>
      <c r="I183" s="17"/>
      <c r="J183" s="17"/>
    </row>
    <row r="184" spans="1:10" hidden="1">
      <c r="A184" s="16" t="e">
        <f t="array" aca="1" ref="A184" ca="1">+VLOOKUP(B184,IF({0,1},'（仓库）拆货后复核'!B:B,'（仓库）拆货后复核'!D:D),2,0)</f>
        <v>#NUM!</v>
      </c>
      <c r="B184" s="17" t="e">
        <f t="array" aca="1" ref="B184" ca="1">+INDEX('（仓库）拆货后复核'!$D$1:$D$192,SMALL(IF('（仓库）拆货后复核'!$D$4:$D$192&lt;&gt;"",ROW('（仓库）拆货后复核'!$D$4:$D$192)),ROW('（仓库）拆货后复核'!A183)))</f>
        <v>#NUM!</v>
      </c>
      <c r="C184" s="18" t="e">
        <f ca="1">+IF(B184&lt;&gt;"",'（仓库）拆货后复核'!$G$2,"")</f>
        <v>#NUM!</v>
      </c>
      <c r="D184" s="16" t="e">
        <f ca="1">+VLOOKUP(B184,'（仓库）拆货后复核'!$D:$E,2,0)</f>
        <v>#NUM!</v>
      </c>
      <c r="E184" s="16" t="e">
        <f ca="1">+VLOOKUP(B184,'（仓库）拆货后复核'!$D:$L,9,0)</f>
        <v>#NUM!</v>
      </c>
      <c r="F184" s="16"/>
      <c r="G184" s="16"/>
      <c r="H184" s="17"/>
      <c r="I184" s="17"/>
      <c r="J184" s="17"/>
    </row>
    <row r="185" spans="1:10" hidden="1">
      <c r="A185" s="16" t="e">
        <f t="array" aca="1" ref="A185" ca="1">+VLOOKUP(B185,IF({0,1},'（仓库）拆货后复核'!B:B,'（仓库）拆货后复核'!D:D),2,0)</f>
        <v>#NUM!</v>
      </c>
      <c r="B185" s="17" t="e">
        <f t="array" aca="1" ref="B185" ca="1">+INDEX('（仓库）拆货后复核'!$D$1:$D$192,SMALL(IF('（仓库）拆货后复核'!$D$4:$D$192&lt;&gt;"",ROW('（仓库）拆货后复核'!$D$4:$D$192)),ROW('（仓库）拆货后复核'!A184)))</f>
        <v>#NUM!</v>
      </c>
      <c r="C185" s="18" t="e">
        <f ca="1">+IF(B185&lt;&gt;"",'（仓库）拆货后复核'!$G$2,"")</f>
        <v>#NUM!</v>
      </c>
      <c r="D185" s="16" t="e">
        <f ca="1">+VLOOKUP(B185,'（仓库）拆货后复核'!$D:$E,2,0)</f>
        <v>#NUM!</v>
      </c>
      <c r="E185" s="16" t="e">
        <f ca="1">+VLOOKUP(B185,'（仓库）拆货后复核'!$D:$L,9,0)</f>
        <v>#NUM!</v>
      </c>
      <c r="F185" s="16"/>
      <c r="G185" s="16"/>
      <c r="H185" s="17"/>
      <c r="I185" s="17"/>
      <c r="J185" s="17"/>
    </row>
    <row r="186" spans="1:10" hidden="1">
      <c r="A186" s="16" t="e">
        <f t="array" aca="1" ref="A186" ca="1">+VLOOKUP(B186,IF({0,1},'（仓库）拆货后复核'!B:B,'（仓库）拆货后复核'!D:D),2,0)</f>
        <v>#NUM!</v>
      </c>
      <c r="B186" s="17" t="e">
        <f t="array" aca="1" ref="B186" ca="1">+INDEX('（仓库）拆货后复核'!$D$1:$D$192,SMALL(IF('（仓库）拆货后复核'!$D$4:$D$192&lt;&gt;"",ROW('（仓库）拆货后复核'!$D$4:$D$192)),ROW('（仓库）拆货后复核'!A185)))</f>
        <v>#NUM!</v>
      </c>
      <c r="C186" s="18" t="e">
        <f ca="1">+IF(B186&lt;&gt;"",'（仓库）拆货后复核'!$G$2,"")</f>
        <v>#NUM!</v>
      </c>
      <c r="D186" s="16" t="e">
        <f ca="1">+VLOOKUP(B186,'（仓库）拆货后复核'!$D:$E,2,0)</f>
        <v>#NUM!</v>
      </c>
      <c r="E186" s="16" t="e">
        <f ca="1">+VLOOKUP(B186,'（仓库）拆货后复核'!$D:$L,9,0)</f>
        <v>#NUM!</v>
      </c>
      <c r="F186" s="16"/>
      <c r="G186" s="16"/>
      <c r="H186" s="17"/>
      <c r="I186" s="17"/>
      <c r="J186" s="17"/>
    </row>
    <row r="187" spans="1:10" hidden="1">
      <c r="A187" s="16" t="e">
        <f t="array" aca="1" ref="A187" ca="1">+VLOOKUP(B187,IF({0,1},'（仓库）拆货后复核'!B:B,'（仓库）拆货后复核'!D:D),2,0)</f>
        <v>#NUM!</v>
      </c>
      <c r="B187" s="17" t="e">
        <f t="array" aca="1" ref="B187" ca="1">+INDEX('（仓库）拆货后复核'!$D$1:$D$192,SMALL(IF('（仓库）拆货后复核'!$D$4:$D$192&lt;&gt;"",ROW('（仓库）拆货后复核'!$D$4:$D$192)),ROW('（仓库）拆货后复核'!A186)))</f>
        <v>#NUM!</v>
      </c>
      <c r="C187" s="18" t="e">
        <f ca="1">+IF(B187&lt;&gt;"",'（仓库）拆货后复核'!$G$2,"")</f>
        <v>#NUM!</v>
      </c>
      <c r="D187" s="16" t="e">
        <f ca="1">+VLOOKUP(B187,'（仓库）拆货后复核'!$D:$E,2,0)</f>
        <v>#NUM!</v>
      </c>
      <c r="E187" s="16" t="e">
        <f ca="1">+VLOOKUP(B187,'（仓库）拆货后复核'!$D:$L,9,0)</f>
        <v>#NUM!</v>
      </c>
      <c r="F187" s="16"/>
      <c r="G187" s="16"/>
      <c r="H187" s="17"/>
      <c r="I187" s="17"/>
      <c r="J187" s="17"/>
    </row>
    <row r="188" spans="1:10" hidden="1">
      <c r="A188" s="16" t="e">
        <f t="array" aca="1" ref="A188" ca="1">+VLOOKUP(B188,IF({0,1},'（仓库）拆货后复核'!B:B,'（仓库）拆货后复核'!D:D),2,0)</f>
        <v>#NUM!</v>
      </c>
      <c r="B188" s="17" t="e">
        <f t="array" aca="1" ref="B188" ca="1">+INDEX('（仓库）拆货后复核'!$D$1:$D$192,SMALL(IF('（仓库）拆货后复核'!$D$4:$D$192&lt;&gt;"",ROW('（仓库）拆货后复核'!$D$4:$D$192)),ROW('（仓库）拆货后复核'!A187)))</f>
        <v>#NUM!</v>
      </c>
      <c r="C188" s="18" t="e">
        <f ca="1">+IF(B188&lt;&gt;"",'（仓库）拆货后复核'!$G$2,"")</f>
        <v>#NUM!</v>
      </c>
      <c r="D188" s="16" t="e">
        <f ca="1">+VLOOKUP(B188,'（仓库）拆货后复核'!$D:$E,2,0)</f>
        <v>#NUM!</v>
      </c>
      <c r="E188" s="16" t="e">
        <f ca="1">+VLOOKUP(B188,'（仓库）拆货后复核'!$D:$L,9,0)</f>
        <v>#NUM!</v>
      </c>
      <c r="F188" s="16"/>
      <c r="G188" s="16"/>
      <c r="H188" s="17"/>
      <c r="I188" s="17"/>
      <c r="J188" s="17"/>
    </row>
    <row r="189" spans="1:10" hidden="1">
      <c r="A189" s="16" t="e">
        <f t="array" aca="1" ref="A189" ca="1">+VLOOKUP(B189,IF({0,1},'（仓库）拆货后复核'!B:B,'（仓库）拆货后复核'!D:D),2,0)</f>
        <v>#NUM!</v>
      </c>
      <c r="B189" s="17" t="e">
        <f t="array" aca="1" ref="B189" ca="1">+INDEX('（仓库）拆货后复核'!$D$1:$D$192,SMALL(IF('（仓库）拆货后复核'!$D$4:$D$192&lt;&gt;"",ROW('（仓库）拆货后复核'!$D$4:$D$192)),ROW('（仓库）拆货后复核'!A188)))</f>
        <v>#NUM!</v>
      </c>
      <c r="C189" s="18" t="e">
        <f ca="1">+IF(B189&lt;&gt;"",'（仓库）拆货后复核'!$G$2,"")</f>
        <v>#NUM!</v>
      </c>
      <c r="D189" s="16" t="e">
        <f ca="1">+VLOOKUP(B189,'（仓库）拆货后复核'!$D:$E,2,0)</f>
        <v>#NUM!</v>
      </c>
      <c r="E189" s="16" t="e">
        <f ca="1">+VLOOKUP(B189,'（仓库）拆货后复核'!$D:$L,9,0)</f>
        <v>#NUM!</v>
      </c>
      <c r="F189" s="16"/>
      <c r="G189" s="16"/>
      <c r="H189" s="17"/>
      <c r="I189" s="17"/>
      <c r="J189" s="17"/>
    </row>
    <row r="190" spans="1:10" hidden="1">
      <c r="A190" s="16" t="e">
        <f t="array" aca="1" ref="A190" ca="1">+VLOOKUP(B190,IF({0,1},'（仓库）拆货后复核'!B:B,'（仓库）拆货后复核'!D:D),2,0)</f>
        <v>#NUM!</v>
      </c>
      <c r="B190" s="17" t="e">
        <f t="array" aca="1" ref="B190" ca="1">+INDEX('（仓库）拆货后复核'!$D$1:$D$192,SMALL(IF('（仓库）拆货后复核'!$D$4:$D$192&lt;&gt;"",ROW('（仓库）拆货后复核'!$D$4:$D$192)),ROW('（仓库）拆货后复核'!A189)))</f>
        <v>#NUM!</v>
      </c>
      <c r="C190" s="18" t="e">
        <f ca="1">+IF(B190&lt;&gt;"",'（仓库）拆货后复核'!$G$2,"")</f>
        <v>#NUM!</v>
      </c>
      <c r="D190" s="16" t="e">
        <f ca="1">+VLOOKUP(B190,'（仓库）拆货后复核'!$D:$E,2,0)</f>
        <v>#NUM!</v>
      </c>
      <c r="E190" s="16" t="e">
        <f ca="1">+VLOOKUP(B190,'（仓库）拆货后复核'!$D:$L,9,0)</f>
        <v>#NUM!</v>
      </c>
      <c r="F190" s="16"/>
      <c r="G190" s="16"/>
      <c r="H190" s="17"/>
      <c r="I190" s="17"/>
      <c r="J190" s="17"/>
    </row>
    <row r="191" spans="1:10" hidden="1">
      <c r="A191" s="16" t="e">
        <f t="array" aca="1" ref="A191" ca="1">+VLOOKUP(B191,IF({0,1},'（仓库）拆货后复核'!B:B,'（仓库）拆货后复核'!D:D),2,0)</f>
        <v>#NUM!</v>
      </c>
      <c r="B191" s="17" t="e">
        <f t="array" aca="1" ref="B191" ca="1">+INDEX('（仓库）拆货后复核'!$D$1:$D$192,SMALL(IF('（仓库）拆货后复核'!$D$4:$D$192&lt;&gt;"",ROW('（仓库）拆货后复核'!$D$4:$D$192)),ROW('（仓库）拆货后复核'!A190)))</f>
        <v>#NUM!</v>
      </c>
      <c r="C191" s="18" t="e">
        <f ca="1">+IF(B191&lt;&gt;"",'（仓库）拆货后复核'!$G$2,"")</f>
        <v>#NUM!</v>
      </c>
      <c r="D191" s="16" t="e">
        <f ca="1">+VLOOKUP(B191,'（仓库）拆货后复核'!$D:$E,2,0)</f>
        <v>#NUM!</v>
      </c>
      <c r="E191" s="16" t="e">
        <f ca="1">+VLOOKUP(B191,'（仓库）拆货后复核'!$D:$L,9,0)</f>
        <v>#NUM!</v>
      </c>
      <c r="F191" s="16"/>
      <c r="G191" s="16"/>
      <c r="H191" s="17"/>
      <c r="I191" s="17"/>
      <c r="J191" s="17"/>
    </row>
    <row r="192" spans="1:10" hidden="1">
      <c r="A192" s="16" t="e">
        <f t="array" aca="1" ref="A192" ca="1">+VLOOKUP(B192,IF({0,1},'（仓库）拆货后复核'!B:B,'（仓库）拆货后复核'!D:D),2,0)</f>
        <v>#NUM!</v>
      </c>
      <c r="B192" s="17" t="e">
        <f t="array" aca="1" ref="B192" ca="1">+INDEX('（仓库）拆货后复核'!$D$1:$D$192,SMALL(IF('（仓库）拆货后复核'!$D$4:$D$192&lt;&gt;"",ROW('（仓库）拆货后复核'!$D$4:$D$192)),ROW('（仓库）拆货后复核'!A191)))</f>
        <v>#NUM!</v>
      </c>
      <c r="C192" s="18" t="e">
        <f ca="1">+IF(B192&lt;&gt;"",'（仓库）拆货后复核'!$G$2,"")</f>
        <v>#NUM!</v>
      </c>
      <c r="D192" s="16" t="e">
        <f ca="1">+VLOOKUP(B192,'（仓库）拆货后复核'!$D:$E,2,0)</f>
        <v>#NUM!</v>
      </c>
      <c r="E192" s="16" t="e">
        <f ca="1">+VLOOKUP(B192,'（仓库）拆货后复核'!$D:$L,9,0)</f>
        <v>#NUM!</v>
      </c>
      <c r="F192" s="16"/>
      <c r="G192" s="16"/>
      <c r="H192" s="17"/>
      <c r="I192" s="17"/>
      <c r="J192" s="17"/>
    </row>
    <row r="193" spans="1:7" s="14" customFormat="1">
      <c r="A193" s="19"/>
      <c r="B193" s="14" t="s">
        <v>37</v>
      </c>
      <c r="D193" s="19"/>
      <c r="E193" s="16" t="e">
        <f ca="1">+VLOOKUP(B193,'（仓库）拆货后复核'!$D:$L,9,0)</f>
        <v>#N/A</v>
      </c>
      <c r="F193" s="19"/>
      <c r="G193" s="19"/>
    </row>
  </sheetData>
  <autoFilter ref="A1:G193" xr:uid="{00000000-0009-0000-0000-000006000000}"/>
  <phoneticPr fontId="77" type="noConversion"/>
  <pageMargins left="0.75" right="0.75" top="1" bottom="1" header="0.5" footer="0.5"/>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N351"/>
  <sheetViews>
    <sheetView workbookViewId="0">
      <pane ySplit="1" topLeftCell="A2" activePane="bottomLeft" state="frozen"/>
      <selection pane="bottomLeft" activeCell="B13" sqref="B13"/>
    </sheetView>
  </sheetViews>
  <sheetFormatPr defaultColWidth="8.875" defaultRowHeight="13.5"/>
  <cols>
    <col min="1" max="1" width="26.125" customWidth="1"/>
    <col min="2" max="2" width="50.375" style="200" customWidth="1"/>
    <col min="3" max="3" width="13.5" style="2" customWidth="1"/>
    <col min="4" max="4" width="27.125" style="3" customWidth="1"/>
    <col min="5" max="5" width="19.5" style="3" customWidth="1"/>
    <col min="6" max="6" width="9" style="3"/>
    <col min="7" max="8" width="17.75" style="1" customWidth="1"/>
    <col min="9" max="9" width="21.625" customWidth="1"/>
  </cols>
  <sheetData>
    <row r="1" spans="1:9">
      <c r="A1" s="4" t="s">
        <v>199</v>
      </c>
      <c r="B1" s="198" t="s">
        <v>200</v>
      </c>
      <c r="C1" s="5" t="s">
        <v>6</v>
      </c>
      <c r="D1" s="5" t="s">
        <v>66</v>
      </c>
      <c r="E1" s="5" t="s">
        <v>65</v>
      </c>
      <c r="F1" s="5" t="s">
        <v>146</v>
      </c>
      <c r="G1" s="5" t="s">
        <v>31</v>
      </c>
      <c r="H1" s="5" t="s">
        <v>39</v>
      </c>
      <c r="I1" t="s">
        <v>201</v>
      </c>
    </row>
    <row r="2" spans="1:9" ht="16.5">
      <c r="A2" t="str">
        <f>C2&amp;E2&amp;F2</f>
        <v>AN1014黄叶K2-004-5#2XL</v>
      </c>
      <c r="B2" s="199" t="s">
        <v>460</v>
      </c>
      <c r="C2" s="7" t="s">
        <v>324</v>
      </c>
      <c r="D2" s="8" t="s">
        <v>202</v>
      </c>
      <c r="E2" s="9" t="s">
        <v>203</v>
      </c>
      <c r="F2" s="9" t="s">
        <v>16</v>
      </c>
      <c r="G2" s="3" t="s">
        <v>204</v>
      </c>
      <c r="H2" s="1" t="s">
        <v>205</v>
      </c>
      <c r="I2" t="e">
        <f>VLOOKUP(E2,运营生产订单!$A$9:$A$35,1,0)</f>
        <v>#N/A</v>
      </c>
    </row>
    <row r="3" spans="1:9" ht="16.5">
      <c r="A3" t="str">
        <f t="shared" ref="A3:A66" si="0">C3&amp;E3&amp;F3</f>
        <v>AN1014黄叶K2-004-5#XL</v>
      </c>
      <c r="B3" s="199" t="s">
        <v>461</v>
      </c>
      <c r="C3" s="7" t="s">
        <v>324</v>
      </c>
      <c r="D3" s="8" t="s">
        <v>202</v>
      </c>
      <c r="E3" s="9" t="s">
        <v>203</v>
      </c>
      <c r="F3" s="9" t="s">
        <v>15</v>
      </c>
      <c r="G3" s="3" t="s">
        <v>204</v>
      </c>
      <c r="H3" s="1" t="s">
        <v>205</v>
      </c>
      <c r="I3" t="e">
        <f>VLOOKUP(E3,运营生产订单!$A$9:$A$35,1,0)</f>
        <v>#N/A</v>
      </c>
    </row>
    <row r="4" spans="1:9" ht="16.5">
      <c r="A4" t="str">
        <f t="shared" si="0"/>
        <v>AN1014黄叶K2-004-5#S</v>
      </c>
      <c r="B4" s="199" t="s">
        <v>462</v>
      </c>
      <c r="C4" s="7" t="s">
        <v>324</v>
      </c>
      <c r="D4" s="8" t="s">
        <v>202</v>
      </c>
      <c r="E4" s="9" t="s">
        <v>203</v>
      </c>
      <c r="F4" s="9" t="s">
        <v>12</v>
      </c>
      <c r="G4" s="3" t="s">
        <v>204</v>
      </c>
      <c r="H4" s="1" t="s">
        <v>205</v>
      </c>
      <c r="I4" t="e">
        <f>VLOOKUP(E4,运营生产订单!$A$9:$A$35,1,0)</f>
        <v>#N/A</v>
      </c>
    </row>
    <row r="5" spans="1:9" ht="16.5">
      <c r="A5" t="str">
        <f t="shared" si="0"/>
        <v>AN1014黄叶K2-004-5#M</v>
      </c>
      <c r="B5" s="199" t="s">
        <v>463</v>
      </c>
      <c r="C5" s="7" t="s">
        <v>324</v>
      </c>
      <c r="D5" s="8" t="s">
        <v>202</v>
      </c>
      <c r="E5" s="9" t="s">
        <v>203</v>
      </c>
      <c r="F5" s="9" t="s">
        <v>36</v>
      </c>
      <c r="G5" s="3" t="s">
        <v>204</v>
      </c>
      <c r="H5" s="1" t="s">
        <v>205</v>
      </c>
      <c r="I5" t="e">
        <f>VLOOKUP(E5,运营生产订单!$A$9:$A$35,1,0)</f>
        <v>#N/A</v>
      </c>
    </row>
    <row r="6" spans="1:9" ht="16.5">
      <c r="A6" t="str">
        <f t="shared" si="0"/>
        <v>AN1014黄叶K2-004-5#L</v>
      </c>
      <c r="B6" s="199" t="s">
        <v>464</v>
      </c>
      <c r="C6" s="7" t="s">
        <v>324</v>
      </c>
      <c r="D6" s="8" t="s">
        <v>202</v>
      </c>
      <c r="E6" s="9" t="s">
        <v>203</v>
      </c>
      <c r="F6" s="9" t="s">
        <v>14</v>
      </c>
      <c r="G6" s="3" t="s">
        <v>204</v>
      </c>
      <c r="H6" s="1" t="s">
        <v>205</v>
      </c>
      <c r="I6" t="e">
        <f>VLOOKUP(E6,运营生产订单!$A$9:$A$35,1,0)</f>
        <v>#N/A</v>
      </c>
    </row>
    <row r="7" spans="1:9" ht="16.5">
      <c r="A7" t="str">
        <f t="shared" si="0"/>
        <v>AN1014白色叶子K2-026-3#2XL</v>
      </c>
      <c r="B7" s="199" t="s">
        <v>465</v>
      </c>
      <c r="C7" s="7" t="s">
        <v>324</v>
      </c>
      <c r="D7" s="8" t="s">
        <v>206</v>
      </c>
      <c r="E7" s="9" t="s">
        <v>207</v>
      </c>
      <c r="F7" s="9" t="s">
        <v>16</v>
      </c>
      <c r="G7" s="3" t="s">
        <v>204</v>
      </c>
      <c r="H7" s="1" t="s">
        <v>205</v>
      </c>
      <c r="I7" t="e">
        <f>VLOOKUP(E7,运营生产订单!$A$9:$A$35,1,0)</f>
        <v>#N/A</v>
      </c>
    </row>
    <row r="8" spans="1:9" ht="16.5">
      <c r="A8" t="str">
        <f t="shared" si="0"/>
        <v>AN1014白色叶子K2-026-3#XL</v>
      </c>
      <c r="B8" s="199" t="s">
        <v>466</v>
      </c>
      <c r="C8" s="7" t="s">
        <v>324</v>
      </c>
      <c r="D8" s="8" t="s">
        <v>206</v>
      </c>
      <c r="E8" s="9" t="s">
        <v>207</v>
      </c>
      <c r="F8" s="9" t="s">
        <v>15</v>
      </c>
      <c r="G8" s="3" t="s">
        <v>204</v>
      </c>
      <c r="H8" s="1" t="s">
        <v>205</v>
      </c>
      <c r="I8" t="e">
        <f>VLOOKUP(E8,运营生产订单!$A$9:$A$35,1,0)</f>
        <v>#N/A</v>
      </c>
    </row>
    <row r="9" spans="1:9" ht="16.5">
      <c r="A9" t="str">
        <f t="shared" si="0"/>
        <v>AN1014白色叶子K2-026-3#S</v>
      </c>
      <c r="B9" s="199" t="s">
        <v>467</v>
      </c>
      <c r="C9" s="7" t="s">
        <v>324</v>
      </c>
      <c r="D9" s="8" t="s">
        <v>206</v>
      </c>
      <c r="E9" s="9" t="s">
        <v>207</v>
      </c>
      <c r="F9" s="9" t="s">
        <v>12</v>
      </c>
      <c r="G9" s="3" t="s">
        <v>204</v>
      </c>
      <c r="H9" s="1" t="s">
        <v>205</v>
      </c>
      <c r="I9" t="e">
        <f>VLOOKUP(E9,运营生产订单!$A$9:$A$35,1,0)</f>
        <v>#N/A</v>
      </c>
    </row>
    <row r="10" spans="1:9" ht="16.5">
      <c r="A10" t="str">
        <f t="shared" si="0"/>
        <v>AN1014白色叶子K2-026-3#M</v>
      </c>
      <c r="B10" s="199" t="s">
        <v>468</v>
      </c>
      <c r="C10" s="7" t="s">
        <v>324</v>
      </c>
      <c r="D10" s="8" t="s">
        <v>206</v>
      </c>
      <c r="E10" s="9" t="s">
        <v>207</v>
      </c>
      <c r="F10" s="9" t="s">
        <v>36</v>
      </c>
      <c r="G10" s="3" t="s">
        <v>204</v>
      </c>
      <c r="H10" s="1" t="s">
        <v>205</v>
      </c>
      <c r="I10" t="e">
        <f>VLOOKUP(E10,运营生产订单!$A$9:$A$35,1,0)</f>
        <v>#N/A</v>
      </c>
    </row>
    <row r="11" spans="1:9" ht="16.5">
      <c r="A11" t="str">
        <f t="shared" si="0"/>
        <v>AN1014白色叶子K2-026-3#L</v>
      </c>
      <c r="B11" s="199" t="s">
        <v>469</v>
      </c>
      <c r="C11" s="7" t="s">
        <v>324</v>
      </c>
      <c r="D11" s="8" t="s">
        <v>206</v>
      </c>
      <c r="E11" s="9" t="s">
        <v>207</v>
      </c>
      <c r="F11" s="9" t="s">
        <v>14</v>
      </c>
      <c r="G11" s="3" t="s">
        <v>204</v>
      </c>
      <c r="H11" s="1" t="s">
        <v>205</v>
      </c>
      <c r="I11" t="e">
        <f>VLOOKUP(E11,运营生产订单!$A$9:$A$35,1,0)</f>
        <v>#N/A</v>
      </c>
    </row>
    <row r="12" spans="1:9" ht="16.5">
      <c r="A12" t="str">
        <f t="shared" si="0"/>
        <v>AN1014橙红点PH0008#2XL</v>
      </c>
      <c r="B12" s="199" t="s">
        <v>470</v>
      </c>
      <c r="C12" s="7" t="s">
        <v>324</v>
      </c>
      <c r="D12" s="8" t="s">
        <v>208</v>
      </c>
      <c r="E12" s="9" t="s">
        <v>51</v>
      </c>
      <c r="F12" s="9" t="s">
        <v>16</v>
      </c>
      <c r="G12" s="3" t="s">
        <v>204</v>
      </c>
      <c r="H12" s="1" t="s">
        <v>209</v>
      </c>
      <c r="I12" t="str">
        <f>VLOOKUP(E12,运营生产订单!$A$9:$A$35,1,0)</f>
        <v>橙红点PH0008#</v>
      </c>
    </row>
    <row r="13" spans="1:9" ht="16.5">
      <c r="A13" t="str">
        <f t="shared" si="0"/>
        <v>AN1014橙红点PH0008#XL</v>
      </c>
      <c r="B13" s="199" t="s">
        <v>471</v>
      </c>
      <c r="C13" s="7" t="s">
        <v>324</v>
      </c>
      <c r="D13" s="8" t="s">
        <v>208</v>
      </c>
      <c r="E13" s="9" t="s">
        <v>51</v>
      </c>
      <c r="F13" s="9" t="s">
        <v>15</v>
      </c>
      <c r="G13" s="3" t="s">
        <v>204</v>
      </c>
      <c r="H13" s="1" t="s">
        <v>209</v>
      </c>
      <c r="I13" t="str">
        <f>VLOOKUP(E13,运营生产订单!$A$9:$A$35,1,0)</f>
        <v>橙红点PH0008#</v>
      </c>
    </row>
    <row r="14" spans="1:9" ht="16.5">
      <c r="A14" t="str">
        <f t="shared" si="0"/>
        <v>AN1014橙红点PH0008#S</v>
      </c>
      <c r="B14" s="199" t="s">
        <v>472</v>
      </c>
      <c r="C14" s="7" t="s">
        <v>324</v>
      </c>
      <c r="D14" s="8" t="s">
        <v>208</v>
      </c>
      <c r="E14" s="9" t="s">
        <v>51</v>
      </c>
      <c r="F14" s="9" t="s">
        <v>12</v>
      </c>
      <c r="G14" s="3" t="s">
        <v>204</v>
      </c>
      <c r="H14" s="1" t="s">
        <v>209</v>
      </c>
      <c r="I14" t="str">
        <f>VLOOKUP(E14,运营生产订单!$A$9:$A$35,1,0)</f>
        <v>橙红点PH0008#</v>
      </c>
    </row>
    <row r="15" spans="1:9" ht="16.5">
      <c r="A15" t="str">
        <f t="shared" si="0"/>
        <v>AN1014橙红点PH0008#M</v>
      </c>
      <c r="B15" s="199" t="s">
        <v>473</v>
      </c>
      <c r="C15" s="7" t="s">
        <v>324</v>
      </c>
      <c r="D15" s="8" t="s">
        <v>208</v>
      </c>
      <c r="E15" s="9" t="s">
        <v>51</v>
      </c>
      <c r="F15" s="9" t="s">
        <v>36</v>
      </c>
      <c r="G15" s="3" t="s">
        <v>204</v>
      </c>
      <c r="H15" s="1" t="s">
        <v>209</v>
      </c>
      <c r="I15" t="str">
        <f>VLOOKUP(E15,运营生产订单!$A$9:$A$35,1,0)</f>
        <v>橙红点PH0008#</v>
      </c>
    </row>
    <row r="16" spans="1:9" ht="16.5">
      <c r="A16" t="str">
        <f t="shared" si="0"/>
        <v>AN1014橙红点PH0008#L</v>
      </c>
      <c r="B16" s="199" t="s">
        <v>474</v>
      </c>
      <c r="C16" s="7" t="s">
        <v>324</v>
      </c>
      <c r="D16" s="8" t="s">
        <v>208</v>
      </c>
      <c r="E16" s="9" t="s">
        <v>51</v>
      </c>
      <c r="F16" s="9" t="s">
        <v>14</v>
      </c>
      <c r="G16" s="3" t="s">
        <v>204</v>
      </c>
      <c r="H16" s="1" t="s">
        <v>209</v>
      </c>
      <c r="I16" t="str">
        <f>VLOOKUP(E16,运营生产订单!$A$9:$A$35,1,0)</f>
        <v>橙红点PH0008#</v>
      </c>
    </row>
    <row r="17" spans="1:9" ht="16.5">
      <c r="A17" t="str">
        <f t="shared" si="0"/>
        <v>AN1014白色印花PH0003#2XL</v>
      </c>
      <c r="B17" s="199" t="s">
        <v>475</v>
      </c>
      <c r="C17" s="7" t="s">
        <v>324</v>
      </c>
      <c r="D17" s="8" t="s">
        <v>210</v>
      </c>
      <c r="E17" s="9" t="s">
        <v>211</v>
      </c>
      <c r="F17" s="9" t="s">
        <v>16</v>
      </c>
      <c r="G17" s="3" t="s">
        <v>204</v>
      </c>
      <c r="H17" s="1" t="s">
        <v>209</v>
      </c>
      <c r="I17" t="e">
        <f>VLOOKUP(E17,运营生产订单!$A$9:$A$35,1,0)</f>
        <v>#N/A</v>
      </c>
    </row>
    <row r="18" spans="1:9" ht="16.5">
      <c r="A18" t="str">
        <f t="shared" si="0"/>
        <v>AN1014白色印花PH0003#XL</v>
      </c>
      <c r="B18" s="199" t="s">
        <v>476</v>
      </c>
      <c r="C18" s="7" t="s">
        <v>324</v>
      </c>
      <c r="D18" s="8" t="s">
        <v>210</v>
      </c>
      <c r="E18" s="9" t="s">
        <v>211</v>
      </c>
      <c r="F18" s="9" t="s">
        <v>15</v>
      </c>
      <c r="G18" s="3" t="s">
        <v>204</v>
      </c>
      <c r="H18" s="1" t="s">
        <v>209</v>
      </c>
      <c r="I18" t="e">
        <f>VLOOKUP(E18,运营生产订单!$A$9:$A$35,1,0)</f>
        <v>#N/A</v>
      </c>
    </row>
    <row r="19" spans="1:9" ht="16.5">
      <c r="A19" t="str">
        <f t="shared" si="0"/>
        <v>AN1014白色印花PH0003#S</v>
      </c>
      <c r="B19" s="199" t="s">
        <v>477</v>
      </c>
      <c r="C19" s="7" t="s">
        <v>324</v>
      </c>
      <c r="D19" s="8" t="s">
        <v>210</v>
      </c>
      <c r="E19" s="9" t="s">
        <v>211</v>
      </c>
      <c r="F19" s="9" t="s">
        <v>12</v>
      </c>
      <c r="G19" s="3" t="s">
        <v>204</v>
      </c>
      <c r="H19" s="1" t="s">
        <v>209</v>
      </c>
      <c r="I19" t="e">
        <f>VLOOKUP(E19,运营生产订单!$A$9:$A$35,1,0)</f>
        <v>#N/A</v>
      </c>
    </row>
    <row r="20" spans="1:9" ht="16.5">
      <c r="A20" t="str">
        <f t="shared" si="0"/>
        <v>AN1014白色印花PH0003#M</v>
      </c>
      <c r="B20" s="199" t="s">
        <v>478</v>
      </c>
      <c r="C20" s="7" t="s">
        <v>324</v>
      </c>
      <c r="D20" s="8" t="s">
        <v>210</v>
      </c>
      <c r="E20" s="9" t="s">
        <v>211</v>
      </c>
      <c r="F20" s="9" t="s">
        <v>36</v>
      </c>
      <c r="G20" s="3" t="s">
        <v>204</v>
      </c>
      <c r="H20" s="1" t="s">
        <v>209</v>
      </c>
      <c r="I20" t="e">
        <f>VLOOKUP(E20,运营生产订单!$A$9:$A$35,1,0)</f>
        <v>#N/A</v>
      </c>
    </row>
    <row r="21" spans="1:9" ht="16.5">
      <c r="A21" t="str">
        <f t="shared" si="0"/>
        <v>AN1014白色印花PH0003#L</v>
      </c>
      <c r="B21" s="199" t="s">
        <v>479</v>
      </c>
      <c r="C21" s="7" t="s">
        <v>324</v>
      </c>
      <c r="D21" s="8" t="s">
        <v>210</v>
      </c>
      <c r="E21" s="9" t="s">
        <v>211</v>
      </c>
      <c r="F21" s="9" t="s">
        <v>14</v>
      </c>
      <c r="G21" s="3" t="s">
        <v>204</v>
      </c>
      <c r="H21" s="1" t="s">
        <v>209</v>
      </c>
      <c r="I21" t="e">
        <f>VLOOKUP(E21,运营生产订单!$A$9:$A$35,1,0)</f>
        <v>#N/A</v>
      </c>
    </row>
    <row r="22" spans="1:9" ht="16.5">
      <c r="A22" t="str">
        <f t="shared" si="0"/>
        <v>AN1014黑波点PH0002#2XL</v>
      </c>
      <c r="B22" s="199" t="s">
        <v>480</v>
      </c>
      <c r="C22" s="7" t="s">
        <v>324</v>
      </c>
      <c r="D22" s="8" t="s">
        <v>212</v>
      </c>
      <c r="E22" s="9" t="s">
        <v>58</v>
      </c>
      <c r="F22" s="9" t="s">
        <v>16</v>
      </c>
      <c r="G22" s="3" t="s">
        <v>204</v>
      </c>
      <c r="H22" s="1" t="s">
        <v>209</v>
      </c>
      <c r="I22" t="str">
        <f>VLOOKUP(E22,运营生产订单!$A$9:$A$35,1,0)</f>
        <v>黑波点PH0002#</v>
      </c>
    </row>
    <row r="23" spans="1:9" ht="16.5">
      <c r="A23" t="str">
        <f t="shared" si="0"/>
        <v>AN1014黑波点PH0002#XL</v>
      </c>
      <c r="B23" s="199" t="s">
        <v>481</v>
      </c>
      <c r="C23" s="7" t="s">
        <v>324</v>
      </c>
      <c r="D23" s="8" t="s">
        <v>212</v>
      </c>
      <c r="E23" s="9" t="s">
        <v>58</v>
      </c>
      <c r="F23" s="9" t="s">
        <v>15</v>
      </c>
      <c r="G23" s="3" t="s">
        <v>204</v>
      </c>
      <c r="H23" s="1" t="s">
        <v>209</v>
      </c>
      <c r="I23" t="str">
        <f>VLOOKUP(E23,运营生产订单!$A$9:$A$35,1,0)</f>
        <v>黑波点PH0002#</v>
      </c>
    </row>
    <row r="24" spans="1:9" ht="16.5">
      <c r="A24" t="str">
        <f t="shared" si="0"/>
        <v>AN1014黑波点PH0002#S</v>
      </c>
      <c r="B24" s="199" t="s">
        <v>482</v>
      </c>
      <c r="C24" s="7" t="s">
        <v>324</v>
      </c>
      <c r="D24" s="8" t="s">
        <v>212</v>
      </c>
      <c r="E24" s="9" t="s">
        <v>58</v>
      </c>
      <c r="F24" s="9" t="s">
        <v>12</v>
      </c>
      <c r="G24" s="3" t="s">
        <v>204</v>
      </c>
      <c r="H24" s="1" t="s">
        <v>209</v>
      </c>
      <c r="I24" t="str">
        <f>VLOOKUP(E24,运营生产订单!$A$9:$A$35,1,0)</f>
        <v>黑波点PH0002#</v>
      </c>
    </row>
    <row r="25" spans="1:9" ht="16.5">
      <c r="A25" t="str">
        <f t="shared" si="0"/>
        <v>AN1014黑波点PH0002#M</v>
      </c>
      <c r="B25" s="199" t="s">
        <v>483</v>
      </c>
      <c r="C25" s="7" t="s">
        <v>324</v>
      </c>
      <c r="D25" s="8" t="s">
        <v>212</v>
      </c>
      <c r="E25" s="9" t="s">
        <v>58</v>
      </c>
      <c r="F25" s="9" t="s">
        <v>36</v>
      </c>
      <c r="G25" s="3" t="s">
        <v>204</v>
      </c>
      <c r="H25" s="1" t="s">
        <v>209</v>
      </c>
      <c r="I25" t="str">
        <f>VLOOKUP(E25,运营生产订单!$A$9:$A$35,1,0)</f>
        <v>黑波点PH0002#</v>
      </c>
    </row>
    <row r="26" spans="1:9" ht="16.5">
      <c r="A26" t="str">
        <f t="shared" si="0"/>
        <v>AN1014黑波点PH0002#L</v>
      </c>
      <c r="B26" s="199" t="s">
        <v>484</v>
      </c>
      <c r="C26" s="7" t="s">
        <v>324</v>
      </c>
      <c r="D26" s="8" t="s">
        <v>212</v>
      </c>
      <c r="E26" s="9" t="s">
        <v>58</v>
      </c>
      <c r="F26" s="9" t="s">
        <v>14</v>
      </c>
      <c r="G26" s="3" t="s">
        <v>204</v>
      </c>
      <c r="H26" s="1" t="s">
        <v>209</v>
      </c>
      <c r="I26" t="str">
        <f>VLOOKUP(E26,运营生产订单!$A$9:$A$35,1,0)</f>
        <v>黑波点PH0002#</v>
      </c>
    </row>
    <row r="27" spans="1:9" ht="16.5">
      <c r="A27" t="str">
        <f t="shared" si="0"/>
        <v>AN1014纯白色1#2XL</v>
      </c>
      <c r="B27" s="199" t="s">
        <v>485</v>
      </c>
      <c r="C27" s="7" t="s">
        <v>324</v>
      </c>
      <c r="D27" s="8" t="s">
        <v>213</v>
      </c>
      <c r="E27" s="9" t="s">
        <v>44</v>
      </c>
      <c r="F27" s="9" t="s">
        <v>16</v>
      </c>
      <c r="G27" s="3" t="s">
        <v>214</v>
      </c>
      <c r="H27" s="1" t="s">
        <v>209</v>
      </c>
      <c r="I27" t="str">
        <f>VLOOKUP(E27,运营生产订单!$A$9:$A$35,1,0)</f>
        <v>纯白色1#</v>
      </c>
    </row>
    <row r="28" spans="1:9" ht="16.5">
      <c r="A28" t="str">
        <f t="shared" si="0"/>
        <v>AN1014纯白色1#XL</v>
      </c>
      <c r="B28" s="199" t="s">
        <v>486</v>
      </c>
      <c r="C28" s="7" t="s">
        <v>324</v>
      </c>
      <c r="D28" s="8" t="s">
        <v>213</v>
      </c>
      <c r="E28" s="9" t="s">
        <v>44</v>
      </c>
      <c r="F28" s="9" t="s">
        <v>15</v>
      </c>
      <c r="G28" s="3" t="s">
        <v>214</v>
      </c>
      <c r="H28" s="1" t="s">
        <v>209</v>
      </c>
      <c r="I28" t="str">
        <f>VLOOKUP(E28,运营生产订单!$A$9:$A$35,1,0)</f>
        <v>纯白色1#</v>
      </c>
    </row>
    <row r="29" spans="1:9" ht="16.5">
      <c r="A29" t="str">
        <f t="shared" si="0"/>
        <v>AN1014纯白色1#S</v>
      </c>
      <c r="B29" s="199" t="s">
        <v>487</v>
      </c>
      <c r="C29" s="7" t="s">
        <v>324</v>
      </c>
      <c r="D29" s="8" t="s">
        <v>213</v>
      </c>
      <c r="E29" s="9" t="s">
        <v>44</v>
      </c>
      <c r="F29" s="9" t="s">
        <v>12</v>
      </c>
      <c r="G29" s="3" t="s">
        <v>214</v>
      </c>
      <c r="H29" s="1" t="s">
        <v>209</v>
      </c>
      <c r="I29" t="str">
        <f>VLOOKUP(E29,运营生产订单!$A$9:$A$35,1,0)</f>
        <v>纯白色1#</v>
      </c>
    </row>
    <row r="30" spans="1:9" ht="16.5">
      <c r="A30" t="str">
        <f t="shared" si="0"/>
        <v>AN1014纯白色1#M</v>
      </c>
      <c r="B30" s="199" t="s">
        <v>488</v>
      </c>
      <c r="C30" s="7" t="s">
        <v>324</v>
      </c>
      <c r="D30" s="8" t="s">
        <v>213</v>
      </c>
      <c r="E30" s="9" t="s">
        <v>44</v>
      </c>
      <c r="F30" s="9" t="s">
        <v>36</v>
      </c>
      <c r="G30" s="3" t="s">
        <v>214</v>
      </c>
      <c r="H30" s="1" t="s">
        <v>209</v>
      </c>
      <c r="I30" t="str">
        <f>VLOOKUP(E30,运营生产订单!$A$9:$A$35,1,0)</f>
        <v>纯白色1#</v>
      </c>
    </row>
    <row r="31" spans="1:9" ht="16.5">
      <c r="A31" t="str">
        <f t="shared" si="0"/>
        <v>AN1014纯白色1#L</v>
      </c>
      <c r="B31" s="199" t="s">
        <v>489</v>
      </c>
      <c r="C31" s="7" t="s">
        <v>324</v>
      </c>
      <c r="D31" s="8" t="s">
        <v>213</v>
      </c>
      <c r="E31" s="9" t="s">
        <v>44</v>
      </c>
      <c r="F31" s="9" t="s">
        <v>14</v>
      </c>
      <c r="G31" s="3" t="s">
        <v>214</v>
      </c>
      <c r="H31" s="1" t="s">
        <v>209</v>
      </c>
      <c r="I31" t="str">
        <f>VLOOKUP(E31,运营生产订单!$A$9:$A$35,1,0)</f>
        <v>纯白色1#</v>
      </c>
    </row>
    <row r="32" spans="1:9" ht="16.5">
      <c r="A32" t="str">
        <f t="shared" si="0"/>
        <v>AN1014纯黑色48#2XL</v>
      </c>
      <c r="B32" s="199" t="s">
        <v>490</v>
      </c>
      <c r="C32" s="7" t="s">
        <v>324</v>
      </c>
      <c r="D32" s="8" t="s">
        <v>215</v>
      </c>
      <c r="E32" s="9" t="s">
        <v>47</v>
      </c>
      <c r="F32" s="9" t="s">
        <v>16</v>
      </c>
      <c r="G32" s="3" t="s">
        <v>214</v>
      </c>
      <c r="H32" s="6" t="s">
        <v>209</v>
      </c>
      <c r="I32" t="str">
        <f>VLOOKUP(E32,运营生产订单!$A$9:$A$35,1,0)</f>
        <v>纯黑色48#</v>
      </c>
    </row>
    <row r="33" spans="1:9" ht="16.5">
      <c r="A33" t="str">
        <f t="shared" si="0"/>
        <v>AN1014纯黑色48#XL</v>
      </c>
      <c r="B33" s="199" t="s">
        <v>491</v>
      </c>
      <c r="C33" s="7" t="s">
        <v>324</v>
      </c>
      <c r="D33" s="8" t="s">
        <v>215</v>
      </c>
      <c r="E33" s="9" t="s">
        <v>47</v>
      </c>
      <c r="F33" s="9" t="s">
        <v>15</v>
      </c>
      <c r="G33" s="3" t="s">
        <v>214</v>
      </c>
      <c r="H33" s="6" t="s">
        <v>209</v>
      </c>
      <c r="I33" t="str">
        <f>VLOOKUP(E33,运营生产订单!$A$9:$A$35,1,0)</f>
        <v>纯黑色48#</v>
      </c>
    </row>
    <row r="34" spans="1:9" ht="16.5">
      <c r="A34" t="str">
        <f t="shared" si="0"/>
        <v>AN1014纯黑色48#S</v>
      </c>
      <c r="B34" s="199" t="s">
        <v>492</v>
      </c>
      <c r="C34" s="7" t="s">
        <v>324</v>
      </c>
      <c r="D34" s="8" t="s">
        <v>215</v>
      </c>
      <c r="E34" s="9" t="s">
        <v>47</v>
      </c>
      <c r="F34" s="9" t="s">
        <v>12</v>
      </c>
      <c r="G34" s="3" t="s">
        <v>214</v>
      </c>
      <c r="H34" s="6" t="s">
        <v>209</v>
      </c>
      <c r="I34" t="str">
        <f>VLOOKUP(E34,运营生产订单!$A$9:$A$35,1,0)</f>
        <v>纯黑色48#</v>
      </c>
    </row>
    <row r="35" spans="1:9" ht="16.5">
      <c r="A35" t="str">
        <f t="shared" si="0"/>
        <v>AN1014纯黑色48#M</v>
      </c>
      <c r="B35" s="199" t="s">
        <v>493</v>
      </c>
      <c r="C35" s="7" t="s">
        <v>324</v>
      </c>
      <c r="D35" s="8" t="s">
        <v>215</v>
      </c>
      <c r="E35" s="9" t="s">
        <v>47</v>
      </c>
      <c r="F35" s="9" t="s">
        <v>36</v>
      </c>
      <c r="G35" s="3" t="s">
        <v>214</v>
      </c>
      <c r="H35" s="6" t="s">
        <v>209</v>
      </c>
      <c r="I35" t="str">
        <f>VLOOKUP(E35,运营生产订单!$A$9:$A$35,1,0)</f>
        <v>纯黑色48#</v>
      </c>
    </row>
    <row r="36" spans="1:9" ht="16.5">
      <c r="A36" t="str">
        <f t="shared" si="0"/>
        <v>AN1014纯黑色48#L</v>
      </c>
      <c r="B36" s="199" t="s">
        <v>494</v>
      </c>
      <c r="C36" s="7" t="s">
        <v>324</v>
      </c>
      <c r="D36" s="8" t="s">
        <v>215</v>
      </c>
      <c r="E36" s="9" t="s">
        <v>47</v>
      </c>
      <c r="F36" s="9" t="s">
        <v>14</v>
      </c>
      <c r="G36" s="3" t="s">
        <v>214</v>
      </c>
      <c r="H36" s="6" t="s">
        <v>209</v>
      </c>
      <c r="I36" t="str">
        <f>VLOOKUP(E36,运营生产订单!$A$9:$A$35,1,0)</f>
        <v>纯黑色48#</v>
      </c>
    </row>
    <row r="37" spans="1:9" ht="16.5">
      <c r="A37" t="str">
        <f t="shared" si="0"/>
        <v>AN1014深蓝印花PH0006#2XL</v>
      </c>
      <c r="B37" s="199" t="s">
        <v>495</v>
      </c>
      <c r="C37" s="7" t="s">
        <v>324</v>
      </c>
      <c r="D37" s="8" t="s">
        <v>216</v>
      </c>
      <c r="E37" s="9" t="s">
        <v>217</v>
      </c>
      <c r="F37" s="9" t="s">
        <v>16</v>
      </c>
      <c r="G37" s="3" t="s">
        <v>204</v>
      </c>
      <c r="H37" s="6" t="s">
        <v>209</v>
      </c>
      <c r="I37" t="e">
        <f>VLOOKUP(E37,运营生产订单!$A$9:$A$35,1,0)</f>
        <v>#N/A</v>
      </c>
    </row>
    <row r="38" spans="1:9" ht="16.5">
      <c r="A38" t="str">
        <f t="shared" si="0"/>
        <v>AN1014深蓝印花PH0006#XL</v>
      </c>
      <c r="B38" s="199" t="s">
        <v>496</v>
      </c>
      <c r="C38" s="7" t="s">
        <v>324</v>
      </c>
      <c r="D38" s="8" t="s">
        <v>216</v>
      </c>
      <c r="E38" s="9" t="s">
        <v>217</v>
      </c>
      <c r="F38" s="9" t="s">
        <v>15</v>
      </c>
      <c r="G38" s="3" t="s">
        <v>204</v>
      </c>
      <c r="H38" s="6" t="s">
        <v>209</v>
      </c>
      <c r="I38" t="e">
        <f>VLOOKUP(E38,运营生产订单!$A$9:$A$35,1,0)</f>
        <v>#N/A</v>
      </c>
    </row>
    <row r="39" spans="1:9" ht="16.5">
      <c r="A39" t="str">
        <f t="shared" si="0"/>
        <v>AN1014深蓝印花PH0006#S</v>
      </c>
      <c r="B39" s="199" t="s">
        <v>497</v>
      </c>
      <c r="C39" s="7" t="s">
        <v>324</v>
      </c>
      <c r="D39" s="8" t="s">
        <v>216</v>
      </c>
      <c r="E39" s="9" t="s">
        <v>217</v>
      </c>
      <c r="F39" s="9" t="s">
        <v>12</v>
      </c>
      <c r="G39" s="3" t="s">
        <v>204</v>
      </c>
      <c r="H39" s="6" t="s">
        <v>209</v>
      </c>
      <c r="I39" t="e">
        <f>VLOOKUP(E39,运营生产订单!$A$9:$A$35,1,0)</f>
        <v>#N/A</v>
      </c>
    </row>
    <row r="40" spans="1:9" ht="16.5">
      <c r="A40" t="str">
        <f t="shared" si="0"/>
        <v>AN1014深蓝印花PH0006#M</v>
      </c>
      <c r="B40" s="199" t="s">
        <v>498</v>
      </c>
      <c r="C40" s="7" t="s">
        <v>324</v>
      </c>
      <c r="D40" s="8" t="s">
        <v>216</v>
      </c>
      <c r="E40" s="9" t="s">
        <v>217</v>
      </c>
      <c r="F40" s="9" t="s">
        <v>36</v>
      </c>
      <c r="G40" s="3" t="s">
        <v>204</v>
      </c>
      <c r="H40" s="6" t="s">
        <v>209</v>
      </c>
      <c r="I40" t="e">
        <f>VLOOKUP(E40,运营生产订单!$A$9:$A$35,1,0)</f>
        <v>#N/A</v>
      </c>
    </row>
    <row r="41" spans="1:9" ht="16.5">
      <c r="A41" t="str">
        <f t="shared" si="0"/>
        <v>AN1014深蓝印花PH0006#L</v>
      </c>
      <c r="B41" s="199" t="s">
        <v>499</v>
      </c>
      <c r="C41" s="7" t="s">
        <v>324</v>
      </c>
      <c r="D41" s="8" t="s">
        <v>216</v>
      </c>
      <c r="E41" s="9" t="s">
        <v>217</v>
      </c>
      <c r="F41" s="9" t="s">
        <v>14</v>
      </c>
      <c r="G41" s="3" t="s">
        <v>204</v>
      </c>
      <c r="H41" s="6" t="s">
        <v>209</v>
      </c>
      <c r="I41" t="e">
        <f>VLOOKUP(E41,运营生产订单!$A$9:$A$35,1,0)</f>
        <v>#N/A</v>
      </c>
    </row>
    <row r="42" spans="1:9" ht="16.5">
      <c r="A42" t="str">
        <f t="shared" si="0"/>
        <v>AN1014黑底红花PH0005#2XL</v>
      </c>
      <c r="B42" s="199" t="s">
        <v>500</v>
      </c>
      <c r="C42" s="7" t="s">
        <v>324</v>
      </c>
      <c r="D42" s="8" t="s">
        <v>218</v>
      </c>
      <c r="E42" s="9" t="s">
        <v>219</v>
      </c>
      <c r="F42" s="9" t="s">
        <v>16</v>
      </c>
      <c r="G42" s="3" t="s">
        <v>204</v>
      </c>
      <c r="H42" s="6" t="s">
        <v>209</v>
      </c>
      <c r="I42" t="e">
        <f>VLOOKUP(E42,运营生产订单!$A$9:$A$35,1,0)</f>
        <v>#N/A</v>
      </c>
    </row>
    <row r="43" spans="1:9" ht="16.5">
      <c r="A43" t="str">
        <f t="shared" si="0"/>
        <v>AN1014黑底红花PH0005#XL</v>
      </c>
      <c r="B43" s="199" t="s">
        <v>501</v>
      </c>
      <c r="C43" s="7" t="s">
        <v>324</v>
      </c>
      <c r="D43" s="8" t="s">
        <v>218</v>
      </c>
      <c r="E43" s="9" t="s">
        <v>219</v>
      </c>
      <c r="F43" s="9" t="s">
        <v>15</v>
      </c>
      <c r="G43" s="3" t="s">
        <v>204</v>
      </c>
      <c r="H43" s="6" t="s">
        <v>209</v>
      </c>
      <c r="I43" t="e">
        <f>VLOOKUP(E43,运营生产订单!$A$9:$A$35,1,0)</f>
        <v>#N/A</v>
      </c>
    </row>
    <row r="44" spans="1:9" ht="16.5">
      <c r="A44" t="str">
        <f t="shared" si="0"/>
        <v>AN1014黑底红花PH0005#S</v>
      </c>
      <c r="B44" s="199" t="s">
        <v>502</v>
      </c>
      <c r="C44" s="7" t="s">
        <v>324</v>
      </c>
      <c r="D44" s="8" t="s">
        <v>218</v>
      </c>
      <c r="E44" s="9" t="s">
        <v>219</v>
      </c>
      <c r="F44" s="9" t="s">
        <v>12</v>
      </c>
      <c r="G44" s="3" t="s">
        <v>204</v>
      </c>
      <c r="H44" s="6" t="s">
        <v>209</v>
      </c>
      <c r="I44" t="e">
        <f>VLOOKUP(E44,运营生产订单!$A$9:$A$35,1,0)</f>
        <v>#N/A</v>
      </c>
    </row>
    <row r="45" spans="1:9" ht="16.5">
      <c r="A45" t="str">
        <f t="shared" si="0"/>
        <v>AN1014黑底红花PH0005#M</v>
      </c>
      <c r="B45" s="199" t="s">
        <v>503</v>
      </c>
      <c r="C45" s="7" t="s">
        <v>324</v>
      </c>
      <c r="D45" s="8" t="s">
        <v>218</v>
      </c>
      <c r="E45" s="9" t="s">
        <v>219</v>
      </c>
      <c r="F45" s="9" t="s">
        <v>36</v>
      </c>
      <c r="G45" s="3" t="s">
        <v>204</v>
      </c>
      <c r="H45" s="6" t="s">
        <v>209</v>
      </c>
      <c r="I45" t="e">
        <f>VLOOKUP(E45,运营生产订单!$A$9:$A$35,1,0)</f>
        <v>#N/A</v>
      </c>
    </row>
    <row r="46" spans="1:9" ht="16.5">
      <c r="A46" t="str">
        <f t="shared" si="0"/>
        <v>AN1014黑底红花PH0005#L</v>
      </c>
      <c r="B46" s="199" t="s">
        <v>504</v>
      </c>
      <c r="C46" s="7" t="s">
        <v>324</v>
      </c>
      <c r="D46" s="8" t="s">
        <v>218</v>
      </c>
      <c r="E46" s="9" t="s">
        <v>219</v>
      </c>
      <c r="F46" s="9" t="s">
        <v>14</v>
      </c>
      <c r="G46" s="3" t="s">
        <v>204</v>
      </c>
      <c r="H46" s="6" t="s">
        <v>209</v>
      </c>
      <c r="I46" t="e">
        <f>VLOOKUP(E46,运营生产订单!$A$9:$A$35,1,0)</f>
        <v>#N/A</v>
      </c>
    </row>
    <row r="47" spans="1:9" ht="16.5">
      <c r="A47" t="str">
        <f t="shared" si="0"/>
        <v>AN1014皇家蓝17#2XL</v>
      </c>
      <c r="B47" s="199" t="s">
        <v>505</v>
      </c>
      <c r="C47" s="7" t="s">
        <v>324</v>
      </c>
      <c r="D47" s="8" t="s">
        <v>220</v>
      </c>
      <c r="E47" s="9" t="s">
        <v>54</v>
      </c>
      <c r="F47" s="9" t="s">
        <v>16</v>
      </c>
      <c r="G47" s="3" t="s">
        <v>214</v>
      </c>
      <c r="H47" s="6" t="s">
        <v>209</v>
      </c>
      <c r="I47" t="str">
        <f>VLOOKUP(E47,运营生产订单!$A$9:$A$35,1,0)</f>
        <v>皇家蓝17#</v>
      </c>
    </row>
    <row r="48" spans="1:9" ht="16.5">
      <c r="A48" t="str">
        <f t="shared" si="0"/>
        <v>AN1014皇家蓝17#XL</v>
      </c>
      <c r="B48" s="199" t="s">
        <v>506</v>
      </c>
      <c r="C48" s="7" t="s">
        <v>324</v>
      </c>
      <c r="D48" s="8" t="s">
        <v>220</v>
      </c>
      <c r="E48" s="9" t="s">
        <v>54</v>
      </c>
      <c r="F48" s="9" t="s">
        <v>15</v>
      </c>
      <c r="G48" s="3" t="s">
        <v>214</v>
      </c>
      <c r="H48" s="6" t="s">
        <v>209</v>
      </c>
      <c r="I48" t="str">
        <f>VLOOKUP(E48,运营生产订单!$A$9:$A$35,1,0)</f>
        <v>皇家蓝17#</v>
      </c>
    </row>
    <row r="49" spans="1:9" ht="16.5">
      <c r="A49" t="str">
        <f t="shared" si="0"/>
        <v>AN1014皇家蓝17#S</v>
      </c>
      <c r="B49" s="199" t="s">
        <v>507</v>
      </c>
      <c r="C49" s="7" t="s">
        <v>324</v>
      </c>
      <c r="D49" s="8" t="s">
        <v>220</v>
      </c>
      <c r="E49" s="9" t="s">
        <v>54</v>
      </c>
      <c r="F49" s="9" t="s">
        <v>12</v>
      </c>
      <c r="G49" s="3" t="s">
        <v>214</v>
      </c>
      <c r="H49" s="6" t="s">
        <v>209</v>
      </c>
      <c r="I49" t="str">
        <f>VLOOKUP(E49,运营生产订单!$A$9:$A$35,1,0)</f>
        <v>皇家蓝17#</v>
      </c>
    </row>
    <row r="50" spans="1:9" ht="16.5">
      <c r="A50" t="str">
        <f t="shared" si="0"/>
        <v>AN1014皇家蓝17#M</v>
      </c>
      <c r="B50" s="199" t="s">
        <v>508</v>
      </c>
      <c r="C50" s="7" t="s">
        <v>324</v>
      </c>
      <c r="D50" s="8" t="s">
        <v>220</v>
      </c>
      <c r="E50" s="9" t="s">
        <v>54</v>
      </c>
      <c r="F50" s="9" t="s">
        <v>36</v>
      </c>
      <c r="G50" s="3" t="s">
        <v>214</v>
      </c>
      <c r="H50" s="6" t="s">
        <v>209</v>
      </c>
      <c r="I50" t="str">
        <f>VLOOKUP(E50,运营生产订单!$A$9:$A$35,1,0)</f>
        <v>皇家蓝17#</v>
      </c>
    </row>
    <row r="51" spans="1:9" ht="16.5">
      <c r="A51" t="str">
        <f t="shared" si="0"/>
        <v>AN1014皇家蓝17#L</v>
      </c>
      <c r="B51" s="199" t="s">
        <v>509</v>
      </c>
      <c r="C51" s="7" t="s">
        <v>324</v>
      </c>
      <c r="D51" s="8" t="s">
        <v>220</v>
      </c>
      <c r="E51" s="9" t="s">
        <v>54</v>
      </c>
      <c r="F51" s="9" t="s">
        <v>14</v>
      </c>
      <c r="G51" s="3" t="s">
        <v>214</v>
      </c>
      <c r="H51" s="6" t="s">
        <v>209</v>
      </c>
      <c r="I51" t="str">
        <f>VLOOKUP(E51,运营生产订单!$A$9:$A$35,1,0)</f>
        <v>皇家蓝17#</v>
      </c>
    </row>
    <row r="52" spans="1:9" ht="16.5">
      <c r="A52" t="str">
        <f t="shared" si="0"/>
        <v>AN1014灰色19#2XL</v>
      </c>
      <c r="B52" s="199" t="s">
        <v>510</v>
      </c>
      <c r="C52" s="7" t="s">
        <v>324</v>
      </c>
      <c r="D52" s="8" t="s">
        <v>221</v>
      </c>
      <c r="E52" s="9" t="s">
        <v>222</v>
      </c>
      <c r="F52" s="9" t="s">
        <v>16</v>
      </c>
      <c r="G52" s="3" t="s">
        <v>214</v>
      </c>
      <c r="H52" s="6" t="s">
        <v>209</v>
      </c>
      <c r="I52" t="e">
        <f>VLOOKUP(E52,运营生产订单!$A$9:$A$35,1,0)</f>
        <v>#N/A</v>
      </c>
    </row>
    <row r="53" spans="1:9" ht="16.5">
      <c r="A53" t="str">
        <f t="shared" si="0"/>
        <v>AN1014灰色19#XL</v>
      </c>
      <c r="B53" s="199" t="s">
        <v>511</v>
      </c>
      <c r="C53" s="7" t="s">
        <v>324</v>
      </c>
      <c r="D53" s="8" t="s">
        <v>221</v>
      </c>
      <c r="E53" s="9" t="s">
        <v>222</v>
      </c>
      <c r="F53" s="9" t="s">
        <v>15</v>
      </c>
      <c r="G53" s="3" t="s">
        <v>214</v>
      </c>
      <c r="H53" s="6" t="s">
        <v>209</v>
      </c>
      <c r="I53" t="e">
        <f>VLOOKUP(E53,运营生产订单!$A$9:$A$35,1,0)</f>
        <v>#N/A</v>
      </c>
    </row>
    <row r="54" spans="1:9" ht="16.5">
      <c r="A54" t="str">
        <f t="shared" si="0"/>
        <v>AN1014灰色19#S</v>
      </c>
      <c r="B54" s="199" t="s">
        <v>512</v>
      </c>
      <c r="C54" s="7" t="s">
        <v>324</v>
      </c>
      <c r="D54" s="8" t="s">
        <v>221</v>
      </c>
      <c r="E54" s="9" t="s">
        <v>222</v>
      </c>
      <c r="F54" s="9" t="s">
        <v>12</v>
      </c>
      <c r="G54" s="3" t="s">
        <v>214</v>
      </c>
      <c r="H54" s="6" t="s">
        <v>209</v>
      </c>
      <c r="I54" t="e">
        <f>VLOOKUP(E54,运营生产订单!$A$9:$A$35,1,0)</f>
        <v>#N/A</v>
      </c>
    </row>
    <row r="55" spans="1:9" ht="16.5">
      <c r="A55" t="str">
        <f t="shared" si="0"/>
        <v>AN1014灰色19#M</v>
      </c>
      <c r="B55" s="199" t="s">
        <v>513</v>
      </c>
      <c r="C55" s="7" t="s">
        <v>324</v>
      </c>
      <c r="D55" s="8" t="s">
        <v>221</v>
      </c>
      <c r="E55" s="9" t="s">
        <v>222</v>
      </c>
      <c r="F55" s="9" t="s">
        <v>36</v>
      </c>
      <c r="G55" s="3" t="s">
        <v>214</v>
      </c>
      <c r="H55" s="6" t="s">
        <v>209</v>
      </c>
      <c r="I55" t="e">
        <f>VLOOKUP(E55,运营生产订单!$A$9:$A$35,1,0)</f>
        <v>#N/A</v>
      </c>
    </row>
    <row r="56" spans="1:9" ht="16.5">
      <c r="A56" t="str">
        <f t="shared" si="0"/>
        <v>AN1014灰色19#L</v>
      </c>
      <c r="B56" s="199" t="s">
        <v>514</v>
      </c>
      <c r="C56" s="7" t="s">
        <v>324</v>
      </c>
      <c r="D56" s="8" t="s">
        <v>221</v>
      </c>
      <c r="E56" s="9" t="s">
        <v>222</v>
      </c>
      <c r="F56" s="9" t="s">
        <v>14</v>
      </c>
      <c r="G56" s="3" t="s">
        <v>214</v>
      </c>
      <c r="H56" s="6" t="s">
        <v>209</v>
      </c>
      <c r="I56" t="e">
        <f>VLOOKUP(E56,运营生产订单!$A$9:$A$35,1,0)</f>
        <v>#N/A</v>
      </c>
    </row>
    <row r="57" spans="1:9" ht="16.5">
      <c r="A57" t="str">
        <f t="shared" si="0"/>
        <v>AN1014深蓝色47#2XL</v>
      </c>
      <c r="B57" s="199" t="s">
        <v>515</v>
      </c>
      <c r="C57" s="7" t="s">
        <v>324</v>
      </c>
      <c r="D57" s="8" t="s">
        <v>223</v>
      </c>
      <c r="E57" s="9" t="s">
        <v>56</v>
      </c>
      <c r="F57" s="9" t="s">
        <v>16</v>
      </c>
      <c r="G57" s="3" t="s">
        <v>214</v>
      </c>
      <c r="H57" s="6" t="s">
        <v>209</v>
      </c>
      <c r="I57" t="str">
        <f>VLOOKUP(E57,运营生产订单!$A$9:$A$35,1,0)</f>
        <v>深蓝色47#</v>
      </c>
    </row>
    <row r="58" spans="1:9" ht="16.5">
      <c r="A58" t="str">
        <f t="shared" si="0"/>
        <v>AN1014深蓝色47#XL</v>
      </c>
      <c r="B58" s="199" t="s">
        <v>516</v>
      </c>
      <c r="C58" s="7" t="s">
        <v>324</v>
      </c>
      <c r="D58" s="8" t="s">
        <v>223</v>
      </c>
      <c r="E58" s="9" t="s">
        <v>56</v>
      </c>
      <c r="F58" s="9" t="s">
        <v>15</v>
      </c>
      <c r="G58" s="3" t="s">
        <v>214</v>
      </c>
      <c r="H58" s="6" t="s">
        <v>209</v>
      </c>
      <c r="I58" t="str">
        <f>VLOOKUP(E58,运营生产订单!$A$9:$A$35,1,0)</f>
        <v>深蓝色47#</v>
      </c>
    </row>
    <row r="59" spans="1:9" ht="16.5">
      <c r="A59" t="str">
        <f t="shared" si="0"/>
        <v>AN1014深蓝色47#S</v>
      </c>
      <c r="B59" s="199" t="s">
        <v>517</v>
      </c>
      <c r="C59" s="7" t="s">
        <v>324</v>
      </c>
      <c r="D59" s="8" t="s">
        <v>223</v>
      </c>
      <c r="E59" s="9" t="s">
        <v>56</v>
      </c>
      <c r="F59" s="9" t="s">
        <v>12</v>
      </c>
      <c r="G59" s="3" t="s">
        <v>214</v>
      </c>
      <c r="H59" s="6" t="s">
        <v>209</v>
      </c>
      <c r="I59" t="str">
        <f>VLOOKUP(E59,运营生产订单!$A$9:$A$35,1,0)</f>
        <v>深蓝色47#</v>
      </c>
    </row>
    <row r="60" spans="1:9" ht="16.5">
      <c r="A60" t="str">
        <f t="shared" si="0"/>
        <v>AN1014深蓝色47#M</v>
      </c>
      <c r="B60" s="199" t="s">
        <v>518</v>
      </c>
      <c r="C60" s="7" t="s">
        <v>324</v>
      </c>
      <c r="D60" s="8" t="s">
        <v>223</v>
      </c>
      <c r="E60" s="9" t="s">
        <v>56</v>
      </c>
      <c r="F60" s="9" t="s">
        <v>36</v>
      </c>
      <c r="G60" s="3" t="s">
        <v>214</v>
      </c>
      <c r="H60" s="6" t="s">
        <v>209</v>
      </c>
      <c r="I60" t="str">
        <f>VLOOKUP(E60,运营生产订单!$A$9:$A$35,1,0)</f>
        <v>深蓝色47#</v>
      </c>
    </row>
    <row r="61" spans="1:9" ht="16.5">
      <c r="A61" t="str">
        <f t="shared" si="0"/>
        <v>AN1014深蓝色47#L</v>
      </c>
      <c r="B61" s="199" t="s">
        <v>519</v>
      </c>
      <c r="C61" s="7" t="s">
        <v>324</v>
      </c>
      <c r="D61" s="8" t="s">
        <v>223</v>
      </c>
      <c r="E61" s="9" t="s">
        <v>56</v>
      </c>
      <c r="F61" s="9" t="s">
        <v>14</v>
      </c>
      <c r="G61" s="3" t="s">
        <v>214</v>
      </c>
      <c r="H61" s="6" t="s">
        <v>209</v>
      </c>
      <c r="I61" t="str">
        <f>VLOOKUP(E61,运营生产订单!$A$9:$A$35,1,0)</f>
        <v>深蓝色47#</v>
      </c>
    </row>
    <row r="62" spans="1:9" ht="16.5">
      <c r="A62" t="str">
        <f t="shared" si="0"/>
        <v>AN1014深绿色46#2XL</v>
      </c>
      <c r="B62" s="199" t="s">
        <v>520</v>
      </c>
      <c r="C62" s="7" t="s">
        <v>324</v>
      </c>
      <c r="D62" s="8" t="s">
        <v>224</v>
      </c>
      <c r="E62" s="9" t="s">
        <v>225</v>
      </c>
      <c r="F62" s="9" t="s">
        <v>16</v>
      </c>
      <c r="G62" s="3" t="s">
        <v>214</v>
      </c>
      <c r="H62" s="6" t="s">
        <v>209</v>
      </c>
      <c r="I62" t="e">
        <f>VLOOKUP(E62,运营生产订单!$A$9:$A$35,1,0)</f>
        <v>#N/A</v>
      </c>
    </row>
    <row r="63" spans="1:9" ht="16.5">
      <c r="A63" t="str">
        <f t="shared" si="0"/>
        <v>AN1014深绿色46#XL</v>
      </c>
      <c r="B63" s="199" t="s">
        <v>521</v>
      </c>
      <c r="C63" s="7" t="s">
        <v>324</v>
      </c>
      <c r="D63" s="8" t="s">
        <v>224</v>
      </c>
      <c r="E63" s="9" t="s">
        <v>225</v>
      </c>
      <c r="F63" s="9" t="s">
        <v>15</v>
      </c>
      <c r="G63" s="3" t="s">
        <v>214</v>
      </c>
      <c r="H63" s="6" t="s">
        <v>209</v>
      </c>
      <c r="I63" t="e">
        <f>VLOOKUP(E63,运营生产订单!$A$9:$A$35,1,0)</f>
        <v>#N/A</v>
      </c>
    </row>
    <row r="64" spans="1:9" ht="16.5">
      <c r="A64" t="str">
        <f t="shared" si="0"/>
        <v>AN1014深绿色46#S</v>
      </c>
      <c r="B64" s="199" t="s">
        <v>522</v>
      </c>
      <c r="C64" s="7" t="s">
        <v>324</v>
      </c>
      <c r="D64" s="8" t="s">
        <v>224</v>
      </c>
      <c r="E64" s="9" t="s">
        <v>225</v>
      </c>
      <c r="F64" s="9" t="s">
        <v>12</v>
      </c>
      <c r="G64" s="3" t="s">
        <v>214</v>
      </c>
      <c r="H64" s="6" t="s">
        <v>209</v>
      </c>
      <c r="I64" t="e">
        <f>VLOOKUP(E64,运营生产订单!$A$9:$A$35,1,0)</f>
        <v>#N/A</v>
      </c>
    </row>
    <row r="65" spans="1:9" ht="16.5">
      <c r="A65" t="str">
        <f t="shared" si="0"/>
        <v>AN1014深绿色46#M</v>
      </c>
      <c r="B65" s="199" t="s">
        <v>523</v>
      </c>
      <c r="C65" s="7" t="s">
        <v>324</v>
      </c>
      <c r="D65" s="8" t="s">
        <v>224</v>
      </c>
      <c r="E65" s="9" t="s">
        <v>225</v>
      </c>
      <c r="F65" s="9" t="s">
        <v>36</v>
      </c>
      <c r="G65" s="3" t="s">
        <v>214</v>
      </c>
      <c r="H65" s="6" t="s">
        <v>209</v>
      </c>
      <c r="I65" t="e">
        <f>VLOOKUP(E65,运营生产订单!$A$9:$A$35,1,0)</f>
        <v>#N/A</v>
      </c>
    </row>
    <row r="66" spans="1:9" ht="16.5">
      <c r="A66" t="str">
        <f t="shared" si="0"/>
        <v>AN1014深绿色46#L</v>
      </c>
      <c r="B66" s="199" t="s">
        <v>524</v>
      </c>
      <c r="C66" s="7" t="s">
        <v>324</v>
      </c>
      <c r="D66" s="8" t="s">
        <v>224</v>
      </c>
      <c r="E66" s="9" t="s">
        <v>225</v>
      </c>
      <c r="F66" s="9" t="s">
        <v>14</v>
      </c>
      <c r="G66" s="3" t="s">
        <v>214</v>
      </c>
      <c r="H66" s="6" t="s">
        <v>209</v>
      </c>
      <c r="I66" t="e">
        <f>VLOOKUP(E66,运营生产订单!$A$9:$A$35,1,0)</f>
        <v>#N/A</v>
      </c>
    </row>
    <row r="67" spans="1:9" ht="16.5">
      <c r="A67" t="str">
        <f t="shared" ref="A67:A130" si="1">C67&amp;E67&amp;F67</f>
        <v>AN1014酒红色45#2XL</v>
      </c>
      <c r="B67" s="199" t="s">
        <v>525</v>
      </c>
      <c r="C67" s="7" t="s">
        <v>324</v>
      </c>
      <c r="D67" s="8" t="s">
        <v>226</v>
      </c>
      <c r="E67" s="9" t="s">
        <v>227</v>
      </c>
      <c r="F67" s="9" t="s">
        <v>16</v>
      </c>
      <c r="G67" s="3" t="s">
        <v>214</v>
      </c>
      <c r="H67" s="6" t="s">
        <v>209</v>
      </c>
      <c r="I67" t="e">
        <f>VLOOKUP(E67,运营生产订单!$A$9:$A$35,1,0)</f>
        <v>#N/A</v>
      </c>
    </row>
    <row r="68" spans="1:9" ht="16.5">
      <c r="A68" t="str">
        <f t="shared" si="1"/>
        <v>AN1014酒红色45#XL</v>
      </c>
      <c r="B68" s="199" t="s">
        <v>526</v>
      </c>
      <c r="C68" s="7" t="s">
        <v>324</v>
      </c>
      <c r="D68" s="8" t="s">
        <v>226</v>
      </c>
      <c r="E68" s="9" t="s">
        <v>227</v>
      </c>
      <c r="F68" s="9" t="s">
        <v>15</v>
      </c>
      <c r="G68" s="3" t="s">
        <v>214</v>
      </c>
      <c r="H68" s="6" t="s">
        <v>209</v>
      </c>
      <c r="I68" t="e">
        <f>VLOOKUP(E68,运营生产订单!$A$9:$A$35,1,0)</f>
        <v>#N/A</v>
      </c>
    </row>
    <row r="69" spans="1:9" ht="16.5">
      <c r="A69" t="str">
        <f t="shared" si="1"/>
        <v>AN1014酒红色45#S</v>
      </c>
      <c r="B69" s="199" t="s">
        <v>527</v>
      </c>
      <c r="C69" s="7" t="s">
        <v>324</v>
      </c>
      <c r="D69" s="8" t="s">
        <v>226</v>
      </c>
      <c r="E69" s="9" t="s">
        <v>227</v>
      </c>
      <c r="F69" s="9" t="s">
        <v>12</v>
      </c>
      <c r="G69" s="3" t="s">
        <v>214</v>
      </c>
      <c r="H69" s="6" t="s">
        <v>209</v>
      </c>
      <c r="I69" t="e">
        <f>VLOOKUP(E69,运营生产订单!$A$9:$A$35,1,0)</f>
        <v>#N/A</v>
      </c>
    </row>
    <row r="70" spans="1:9" ht="16.5">
      <c r="A70" t="str">
        <f t="shared" si="1"/>
        <v>AN1014酒红色45#M</v>
      </c>
      <c r="B70" s="199" t="s">
        <v>528</v>
      </c>
      <c r="C70" s="7" t="s">
        <v>324</v>
      </c>
      <c r="D70" s="8" t="s">
        <v>226</v>
      </c>
      <c r="E70" s="9" t="s">
        <v>227</v>
      </c>
      <c r="F70" s="9" t="s">
        <v>36</v>
      </c>
      <c r="G70" s="3" t="s">
        <v>214</v>
      </c>
      <c r="H70" s="6" t="s">
        <v>209</v>
      </c>
      <c r="I70" t="e">
        <f>VLOOKUP(E70,运营生产订单!$A$9:$A$35,1,0)</f>
        <v>#N/A</v>
      </c>
    </row>
    <row r="71" spans="1:9" ht="16.5">
      <c r="A71" t="str">
        <f t="shared" si="1"/>
        <v>AN1014酒红色45#L</v>
      </c>
      <c r="B71" s="199" t="s">
        <v>529</v>
      </c>
      <c r="C71" s="7" t="s">
        <v>324</v>
      </c>
      <c r="D71" s="8" t="s">
        <v>226</v>
      </c>
      <c r="E71" s="9" t="s">
        <v>227</v>
      </c>
      <c r="F71" s="9" t="s">
        <v>14</v>
      </c>
      <c r="G71" s="3" t="s">
        <v>214</v>
      </c>
      <c r="H71" s="6" t="s">
        <v>209</v>
      </c>
      <c r="I71" t="e">
        <f>VLOOKUP(E71,运营生产订单!$A$9:$A$35,1,0)</f>
        <v>#N/A</v>
      </c>
    </row>
    <row r="72" spans="1:9" ht="16.5">
      <c r="A72" t="str">
        <f t="shared" si="1"/>
        <v>AN1014锈红条纹PWD107#-12XL</v>
      </c>
      <c r="B72" t="s">
        <v>530</v>
      </c>
      <c r="C72" s="7" t="s">
        <v>324</v>
      </c>
      <c r="D72" s="3" t="s">
        <v>228</v>
      </c>
      <c r="E72" s="3" t="s">
        <v>229</v>
      </c>
      <c r="F72" s="3" t="s">
        <v>16</v>
      </c>
      <c r="G72" s="1" t="s">
        <v>230</v>
      </c>
      <c r="H72" s="1" t="s">
        <v>205</v>
      </c>
      <c r="I72" t="e">
        <f>VLOOKUP(E72,运营生产订单!$A$9:$A$35,1,0)</f>
        <v>#N/A</v>
      </c>
    </row>
    <row r="73" spans="1:9" ht="16.5">
      <c r="A73" t="str">
        <f t="shared" si="1"/>
        <v>AN1014锈红条纹PWD107#-1XL</v>
      </c>
      <c r="B73" t="s">
        <v>531</v>
      </c>
      <c r="C73" s="7" t="s">
        <v>324</v>
      </c>
      <c r="D73" s="3" t="s">
        <v>228</v>
      </c>
      <c r="E73" s="3" t="s">
        <v>229</v>
      </c>
      <c r="F73" s="3" t="s">
        <v>15</v>
      </c>
      <c r="G73" s="1" t="s">
        <v>230</v>
      </c>
      <c r="H73" s="1" t="s">
        <v>205</v>
      </c>
      <c r="I73" t="e">
        <f>VLOOKUP(E73,运营生产订单!$A$9:$A$35,1,0)</f>
        <v>#N/A</v>
      </c>
    </row>
    <row r="74" spans="1:9" ht="16.5">
      <c r="A74" t="str">
        <f t="shared" si="1"/>
        <v>AN1014锈红条纹PWD107#-1S</v>
      </c>
      <c r="B74" t="s">
        <v>532</v>
      </c>
      <c r="C74" s="7" t="s">
        <v>324</v>
      </c>
      <c r="D74" s="3" t="s">
        <v>228</v>
      </c>
      <c r="E74" s="3" t="s">
        <v>229</v>
      </c>
      <c r="F74" s="3" t="s">
        <v>12</v>
      </c>
      <c r="G74" s="1" t="s">
        <v>230</v>
      </c>
      <c r="H74" s="1" t="s">
        <v>205</v>
      </c>
      <c r="I74" t="e">
        <f>VLOOKUP(E74,运营生产订单!$A$9:$A$35,1,0)</f>
        <v>#N/A</v>
      </c>
    </row>
    <row r="75" spans="1:9" ht="16.5">
      <c r="A75" t="str">
        <f t="shared" si="1"/>
        <v>AN1014锈红条纹PWD107#-1M</v>
      </c>
      <c r="B75" t="s">
        <v>533</v>
      </c>
      <c r="C75" s="7" t="s">
        <v>324</v>
      </c>
      <c r="D75" s="3" t="s">
        <v>228</v>
      </c>
      <c r="E75" s="3" t="s">
        <v>229</v>
      </c>
      <c r="F75" s="3" t="s">
        <v>36</v>
      </c>
      <c r="G75" s="1" t="s">
        <v>230</v>
      </c>
      <c r="H75" s="1" t="s">
        <v>205</v>
      </c>
      <c r="I75" t="e">
        <f>VLOOKUP(E75,运营生产订单!$A$9:$A$35,1,0)</f>
        <v>#N/A</v>
      </c>
    </row>
    <row r="76" spans="1:9" ht="16.5">
      <c r="A76" t="str">
        <f t="shared" si="1"/>
        <v>AN1014锈红条纹PWD107#-1L</v>
      </c>
      <c r="B76" t="s">
        <v>534</v>
      </c>
      <c r="C76" s="7" t="s">
        <v>324</v>
      </c>
      <c r="D76" s="3" t="s">
        <v>228</v>
      </c>
      <c r="E76" s="3" t="s">
        <v>229</v>
      </c>
      <c r="F76" s="3" t="s">
        <v>14</v>
      </c>
      <c r="G76" s="1" t="s">
        <v>230</v>
      </c>
      <c r="H76" s="1" t="s">
        <v>205</v>
      </c>
      <c r="I76" t="e">
        <f>VLOOKUP(E76,运营生产订单!$A$9:$A$35,1,0)</f>
        <v>#N/A</v>
      </c>
    </row>
    <row r="77" spans="1:9" ht="16.5">
      <c r="A77" t="str">
        <f t="shared" si="1"/>
        <v>AN1014咖色条纹PWD115#-12XL</v>
      </c>
      <c r="B77" t="s">
        <v>535</v>
      </c>
      <c r="C77" s="7" t="s">
        <v>324</v>
      </c>
      <c r="D77" s="3" t="s">
        <v>231</v>
      </c>
      <c r="E77" s="3" t="s">
        <v>232</v>
      </c>
      <c r="F77" s="3" t="s">
        <v>16</v>
      </c>
      <c r="G77" s="1" t="s">
        <v>230</v>
      </c>
      <c r="H77" s="1" t="s">
        <v>205</v>
      </c>
      <c r="I77" t="e">
        <f>VLOOKUP(E77,运营生产订单!$A$9:$A$35,1,0)</f>
        <v>#N/A</v>
      </c>
    </row>
    <row r="78" spans="1:9" ht="16.5">
      <c r="A78" t="str">
        <f t="shared" si="1"/>
        <v>AN1014咖色条纹PWD115#-1XL</v>
      </c>
      <c r="B78" t="s">
        <v>536</v>
      </c>
      <c r="C78" s="7" t="s">
        <v>324</v>
      </c>
      <c r="D78" s="3" t="s">
        <v>231</v>
      </c>
      <c r="E78" s="3" t="s">
        <v>232</v>
      </c>
      <c r="F78" s="3" t="s">
        <v>15</v>
      </c>
      <c r="G78" s="1" t="s">
        <v>230</v>
      </c>
      <c r="H78" s="1" t="s">
        <v>205</v>
      </c>
      <c r="I78" t="e">
        <f>VLOOKUP(E78,运营生产订单!$A$9:$A$35,1,0)</f>
        <v>#N/A</v>
      </c>
    </row>
    <row r="79" spans="1:9" ht="16.5">
      <c r="A79" t="str">
        <f t="shared" si="1"/>
        <v>AN1014咖色条纹PWD115#-1S</v>
      </c>
      <c r="B79" t="s">
        <v>537</v>
      </c>
      <c r="C79" s="7" t="s">
        <v>324</v>
      </c>
      <c r="D79" s="3" t="s">
        <v>231</v>
      </c>
      <c r="E79" s="3" t="s">
        <v>232</v>
      </c>
      <c r="F79" s="3" t="s">
        <v>12</v>
      </c>
      <c r="G79" s="1" t="s">
        <v>230</v>
      </c>
      <c r="H79" s="1" t="s">
        <v>205</v>
      </c>
      <c r="I79" t="e">
        <f>VLOOKUP(E79,运营生产订单!$A$9:$A$35,1,0)</f>
        <v>#N/A</v>
      </c>
    </row>
    <row r="80" spans="1:9" ht="16.5">
      <c r="A80" t="str">
        <f t="shared" si="1"/>
        <v>AN1014咖色条纹PWD115#-1M</v>
      </c>
      <c r="B80" t="s">
        <v>538</v>
      </c>
      <c r="C80" s="7" t="s">
        <v>324</v>
      </c>
      <c r="D80" s="3" t="s">
        <v>231</v>
      </c>
      <c r="E80" s="3" t="s">
        <v>232</v>
      </c>
      <c r="F80" s="3" t="s">
        <v>36</v>
      </c>
      <c r="G80" s="1" t="s">
        <v>230</v>
      </c>
      <c r="H80" s="1" t="s">
        <v>205</v>
      </c>
      <c r="I80" t="e">
        <f>VLOOKUP(E80,运营生产订单!$A$9:$A$35,1,0)</f>
        <v>#N/A</v>
      </c>
    </row>
    <row r="81" spans="1:9" ht="16.5">
      <c r="A81" t="str">
        <f t="shared" si="1"/>
        <v>AN1014咖色条纹PWD115#-1L</v>
      </c>
      <c r="B81" t="s">
        <v>539</v>
      </c>
      <c r="C81" s="7" t="s">
        <v>324</v>
      </c>
      <c r="D81" s="3" t="s">
        <v>231</v>
      </c>
      <c r="E81" s="3" t="s">
        <v>232</v>
      </c>
      <c r="F81" s="3" t="s">
        <v>14</v>
      </c>
      <c r="G81" s="1" t="s">
        <v>230</v>
      </c>
      <c r="H81" s="1" t="s">
        <v>205</v>
      </c>
      <c r="I81" t="e">
        <f>VLOOKUP(E81,运营生产订单!$A$9:$A$35,1,0)</f>
        <v>#N/A</v>
      </c>
    </row>
    <row r="82" spans="1:9" ht="16.5">
      <c r="A82" t="str">
        <f t="shared" si="1"/>
        <v>AN1014蓝底橙花PWD114#-32XL</v>
      </c>
      <c r="B82" t="s">
        <v>540</v>
      </c>
      <c r="C82" s="7" t="s">
        <v>324</v>
      </c>
      <c r="D82" s="3" t="s">
        <v>233</v>
      </c>
      <c r="E82" s="3" t="s">
        <v>234</v>
      </c>
      <c r="F82" s="3" t="s">
        <v>16</v>
      </c>
      <c r="G82" s="1" t="s">
        <v>230</v>
      </c>
      <c r="H82" s="1" t="s">
        <v>205</v>
      </c>
      <c r="I82" t="e">
        <f>VLOOKUP(E82,运营生产订单!$A$9:$A$35,1,0)</f>
        <v>#N/A</v>
      </c>
    </row>
    <row r="83" spans="1:9" ht="16.5">
      <c r="A83" t="str">
        <f t="shared" si="1"/>
        <v>AN1014蓝底橙花PWD114#-3XL</v>
      </c>
      <c r="B83" t="s">
        <v>541</v>
      </c>
      <c r="C83" s="7" t="s">
        <v>324</v>
      </c>
      <c r="D83" s="3" t="s">
        <v>233</v>
      </c>
      <c r="E83" s="3" t="s">
        <v>234</v>
      </c>
      <c r="F83" s="3" t="s">
        <v>15</v>
      </c>
      <c r="G83" s="1" t="s">
        <v>230</v>
      </c>
      <c r="H83" s="1" t="s">
        <v>205</v>
      </c>
      <c r="I83" t="e">
        <f>VLOOKUP(E83,运营生产订单!$A$9:$A$35,1,0)</f>
        <v>#N/A</v>
      </c>
    </row>
    <row r="84" spans="1:9" ht="16.5">
      <c r="A84" t="str">
        <f t="shared" si="1"/>
        <v>AN1014蓝底橙花PWD114#-3S</v>
      </c>
      <c r="B84" t="s">
        <v>542</v>
      </c>
      <c r="C84" s="7" t="s">
        <v>324</v>
      </c>
      <c r="D84" s="3" t="s">
        <v>233</v>
      </c>
      <c r="E84" s="3" t="s">
        <v>234</v>
      </c>
      <c r="F84" s="3" t="s">
        <v>12</v>
      </c>
      <c r="G84" s="1" t="s">
        <v>230</v>
      </c>
      <c r="H84" s="1" t="s">
        <v>205</v>
      </c>
      <c r="I84" t="e">
        <f>VLOOKUP(E84,运营生产订单!$A$9:$A$35,1,0)</f>
        <v>#N/A</v>
      </c>
    </row>
    <row r="85" spans="1:9" ht="16.5">
      <c r="A85" t="str">
        <f t="shared" si="1"/>
        <v>AN1014蓝底橙花PWD114#-3M</v>
      </c>
      <c r="B85" t="s">
        <v>543</v>
      </c>
      <c r="C85" s="7" t="s">
        <v>324</v>
      </c>
      <c r="D85" s="3" t="s">
        <v>233</v>
      </c>
      <c r="E85" s="3" t="s">
        <v>234</v>
      </c>
      <c r="F85" s="3" t="s">
        <v>36</v>
      </c>
      <c r="G85" s="1" t="s">
        <v>230</v>
      </c>
      <c r="H85" s="1" t="s">
        <v>205</v>
      </c>
      <c r="I85" t="e">
        <f>VLOOKUP(E85,运营生产订单!$A$9:$A$35,1,0)</f>
        <v>#N/A</v>
      </c>
    </row>
    <row r="86" spans="1:9" ht="16.5">
      <c r="A86" t="str">
        <f t="shared" si="1"/>
        <v>AN1014蓝底橙花PWD114#-3L</v>
      </c>
      <c r="B86" t="s">
        <v>544</v>
      </c>
      <c r="C86" s="7" t="s">
        <v>324</v>
      </c>
      <c r="D86" s="3" t="s">
        <v>233</v>
      </c>
      <c r="E86" s="3" t="s">
        <v>234</v>
      </c>
      <c r="F86" s="3" t="s">
        <v>14</v>
      </c>
      <c r="G86" s="1" t="s">
        <v>230</v>
      </c>
      <c r="H86" s="1" t="s">
        <v>205</v>
      </c>
      <c r="I86" t="e">
        <f>VLOOKUP(E86,运营生产订单!$A$9:$A$35,1,0)</f>
        <v>#N/A</v>
      </c>
    </row>
    <row r="87" spans="1:9" ht="16.5">
      <c r="A87" t="str">
        <f t="shared" si="1"/>
        <v>AN1014黑底大花PWD122#-12XL</v>
      </c>
      <c r="B87" t="s">
        <v>545</v>
      </c>
      <c r="C87" s="7" t="s">
        <v>324</v>
      </c>
      <c r="D87" s="3" t="s">
        <v>235</v>
      </c>
      <c r="E87" s="3" t="s">
        <v>236</v>
      </c>
      <c r="F87" s="3" t="s">
        <v>16</v>
      </c>
      <c r="G87" s="1" t="s">
        <v>230</v>
      </c>
      <c r="H87" s="1" t="s">
        <v>205</v>
      </c>
      <c r="I87" t="e">
        <f>VLOOKUP(E87,运营生产订单!$A$9:$A$35,1,0)</f>
        <v>#N/A</v>
      </c>
    </row>
    <row r="88" spans="1:9" ht="16.5">
      <c r="A88" t="str">
        <f t="shared" si="1"/>
        <v>AN1014黑底大花PWD122#-1XL</v>
      </c>
      <c r="B88" t="s">
        <v>546</v>
      </c>
      <c r="C88" s="7" t="s">
        <v>324</v>
      </c>
      <c r="D88" s="3" t="s">
        <v>235</v>
      </c>
      <c r="E88" s="3" t="s">
        <v>236</v>
      </c>
      <c r="F88" s="3" t="s">
        <v>15</v>
      </c>
      <c r="G88" s="1" t="s">
        <v>230</v>
      </c>
      <c r="H88" s="1" t="s">
        <v>205</v>
      </c>
      <c r="I88" t="e">
        <f>VLOOKUP(E88,运营生产订单!$A$9:$A$35,1,0)</f>
        <v>#N/A</v>
      </c>
    </row>
    <row r="89" spans="1:9" ht="16.5">
      <c r="A89" t="str">
        <f t="shared" si="1"/>
        <v>AN1014黑底大花PWD122#-1S</v>
      </c>
      <c r="B89" t="s">
        <v>547</v>
      </c>
      <c r="C89" s="7" t="s">
        <v>324</v>
      </c>
      <c r="D89" s="3" t="s">
        <v>235</v>
      </c>
      <c r="E89" s="3" t="s">
        <v>236</v>
      </c>
      <c r="F89" s="3" t="s">
        <v>12</v>
      </c>
      <c r="G89" s="1" t="s">
        <v>230</v>
      </c>
      <c r="H89" s="1" t="s">
        <v>205</v>
      </c>
      <c r="I89" t="e">
        <f>VLOOKUP(E89,运营生产订单!$A$9:$A$35,1,0)</f>
        <v>#N/A</v>
      </c>
    </row>
    <row r="90" spans="1:9" ht="16.5">
      <c r="A90" t="str">
        <f t="shared" si="1"/>
        <v>AN1014黑底大花PWD122#-1M</v>
      </c>
      <c r="B90" t="s">
        <v>548</v>
      </c>
      <c r="C90" s="7" t="s">
        <v>324</v>
      </c>
      <c r="D90" s="3" t="s">
        <v>235</v>
      </c>
      <c r="E90" s="3" t="s">
        <v>236</v>
      </c>
      <c r="F90" s="3" t="s">
        <v>36</v>
      </c>
      <c r="G90" s="1" t="s">
        <v>230</v>
      </c>
      <c r="H90" s="1" t="s">
        <v>205</v>
      </c>
      <c r="I90" t="e">
        <f>VLOOKUP(E90,运营生产订单!$A$9:$A$35,1,0)</f>
        <v>#N/A</v>
      </c>
    </row>
    <row r="91" spans="1:9" ht="16.5">
      <c r="A91" t="str">
        <f t="shared" si="1"/>
        <v>AN1014黑底大花PWD122#-1L</v>
      </c>
      <c r="B91" t="s">
        <v>549</v>
      </c>
      <c r="C91" s="7" t="s">
        <v>324</v>
      </c>
      <c r="D91" s="3" t="s">
        <v>235</v>
      </c>
      <c r="E91" s="3" t="s">
        <v>236</v>
      </c>
      <c r="F91" s="3" t="s">
        <v>14</v>
      </c>
      <c r="G91" s="1" t="s">
        <v>230</v>
      </c>
      <c r="H91" s="1" t="s">
        <v>205</v>
      </c>
      <c r="I91" t="e">
        <f>VLOOKUP(E91,运营生产订单!$A$9:$A$35,1,0)</f>
        <v>#N/A</v>
      </c>
    </row>
    <row r="92" spans="1:9" ht="16.5">
      <c r="A92" t="str">
        <f t="shared" si="1"/>
        <v>AN1014大花红PWD183-1#S</v>
      </c>
      <c r="B92" t="s">
        <v>550</v>
      </c>
      <c r="C92" s="7" t="s">
        <v>324</v>
      </c>
      <c r="D92" s="3" t="s">
        <v>237</v>
      </c>
      <c r="E92" s="3" t="s">
        <v>238</v>
      </c>
      <c r="F92" s="3" t="s">
        <v>12</v>
      </c>
      <c r="G92" s="1" t="s">
        <v>230</v>
      </c>
      <c r="H92" s="1" t="s">
        <v>205</v>
      </c>
      <c r="I92" t="e">
        <f>VLOOKUP(E92,运营生产订单!$A$9:$A$35,1,0)</f>
        <v>#N/A</v>
      </c>
    </row>
    <row r="93" spans="1:9" ht="16.5">
      <c r="A93" t="str">
        <f t="shared" si="1"/>
        <v>AN1014大花红PWD183-1#M</v>
      </c>
      <c r="B93" t="s">
        <v>551</v>
      </c>
      <c r="C93" s="7" t="s">
        <v>324</v>
      </c>
      <c r="D93" s="3" t="s">
        <v>237</v>
      </c>
      <c r="E93" s="3" t="s">
        <v>238</v>
      </c>
      <c r="F93" s="3" t="s">
        <v>36</v>
      </c>
      <c r="G93" s="1" t="s">
        <v>230</v>
      </c>
      <c r="H93" s="1" t="s">
        <v>205</v>
      </c>
      <c r="I93" t="e">
        <f>VLOOKUP(E93,运营生产订单!$A$9:$A$35,1,0)</f>
        <v>#N/A</v>
      </c>
    </row>
    <row r="94" spans="1:9" ht="16.5">
      <c r="A94" t="str">
        <f t="shared" si="1"/>
        <v>AN1014大花红PWD183-1#L</v>
      </c>
      <c r="B94" t="s">
        <v>552</v>
      </c>
      <c r="C94" s="7" t="s">
        <v>324</v>
      </c>
      <c r="D94" s="3" t="s">
        <v>237</v>
      </c>
      <c r="E94" s="3" t="s">
        <v>238</v>
      </c>
      <c r="F94" s="3" t="s">
        <v>14</v>
      </c>
      <c r="G94" s="1" t="s">
        <v>230</v>
      </c>
      <c r="H94" s="1" t="s">
        <v>205</v>
      </c>
      <c r="I94" t="e">
        <f>VLOOKUP(E94,运营生产订单!$A$9:$A$35,1,0)</f>
        <v>#N/A</v>
      </c>
    </row>
    <row r="95" spans="1:9" ht="16.5">
      <c r="A95" t="str">
        <f t="shared" si="1"/>
        <v>AN1014大花红PWD183-1#XL</v>
      </c>
      <c r="B95" t="s">
        <v>553</v>
      </c>
      <c r="C95" s="7" t="s">
        <v>324</v>
      </c>
      <c r="D95" s="3" t="s">
        <v>237</v>
      </c>
      <c r="E95" s="3" t="s">
        <v>238</v>
      </c>
      <c r="F95" s="3" t="s">
        <v>15</v>
      </c>
      <c r="G95" s="1" t="s">
        <v>230</v>
      </c>
      <c r="H95" s="1" t="s">
        <v>205</v>
      </c>
      <c r="I95" t="e">
        <f>VLOOKUP(E95,运营生产订单!$A$9:$A$35,1,0)</f>
        <v>#N/A</v>
      </c>
    </row>
    <row r="96" spans="1:9" ht="16.5">
      <c r="A96" t="str">
        <f t="shared" si="1"/>
        <v>AN1014大花红PWD183-1#2XL</v>
      </c>
      <c r="B96" t="s">
        <v>554</v>
      </c>
      <c r="C96" s="7" t="s">
        <v>324</v>
      </c>
      <c r="D96" s="3" t="s">
        <v>237</v>
      </c>
      <c r="E96" s="3" t="s">
        <v>238</v>
      </c>
      <c r="F96" s="3" t="s">
        <v>16</v>
      </c>
      <c r="G96" s="1" t="s">
        <v>230</v>
      </c>
      <c r="H96" s="1" t="s">
        <v>205</v>
      </c>
      <c r="I96" t="e">
        <f>VLOOKUP(E96,运营生产订单!$A$9:$A$35,1,0)</f>
        <v>#N/A</v>
      </c>
    </row>
    <row r="97" spans="1:9" ht="16.5">
      <c r="A97" t="str">
        <f t="shared" si="1"/>
        <v>AN1014白域PWD178-1#S</v>
      </c>
      <c r="B97" t="s">
        <v>555</v>
      </c>
      <c r="C97" s="7" t="s">
        <v>324</v>
      </c>
      <c r="D97" s="3" t="s">
        <v>239</v>
      </c>
      <c r="E97" s="3" t="s">
        <v>240</v>
      </c>
      <c r="F97" s="3" t="s">
        <v>12</v>
      </c>
      <c r="G97" s="1" t="s">
        <v>230</v>
      </c>
      <c r="H97" s="1" t="s">
        <v>205</v>
      </c>
      <c r="I97" t="e">
        <f>VLOOKUP(E97,运营生产订单!$A$9:$A$35,1,0)</f>
        <v>#N/A</v>
      </c>
    </row>
    <row r="98" spans="1:9" ht="16.5">
      <c r="A98" t="str">
        <f t="shared" si="1"/>
        <v>AN1014白域PWD178-1#M</v>
      </c>
      <c r="B98" t="s">
        <v>556</v>
      </c>
      <c r="C98" s="7" t="s">
        <v>324</v>
      </c>
      <c r="D98" s="3" t="s">
        <v>239</v>
      </c>
      <c r="E98" s="3" t="s">
        <v>240</v>
      </c>
      <c r="F98" s="3" t="s">
        <v>36</v>
      </c>
      <c r="G98" s="1" t="s">
        <v>230</v>
      </c>
      <c r="H98" s="1" t="s">
        <v>205</v>
      </c>
      <c r="I98" t="e">
        <f>VLOOKUP(E98,运营生产订单!$A$9:$A$35,1,0)</f>
        <v>#N/A</v>
      </c>
    </row>
    <row r="99" spans="1:9" ht="16.5">
      <c r="A99" t="str">
        <f t="shared" si="1"/>
        <v>AN1014白域PWD178-1#L</v>
      </c>
      <c r="B99" t="s">
        <v>557</v>
      </c>
      <c r="C99" s="7" t="s">
        <v>324</v>
      </c>
      <c r="D99" s="3" t="s">
        <v>239</v>
      </c>
      <c r="E99" s="3" t="s">
        <v>240</v>
      </c>
      <c r="F99" s="3" t="s">
        <v>14</v>
      </c>
      <c r="G99" s="1" t="s">
        <v>230</v>
      </c>
      <c r="H99" s="1" t="s">
        <v>205</v>
      </c>
      <c r="I99" t="e">
        <f>VLOOKUP(E99,运营生产订单!$A$9:$A$35,1,0)</f>
        <v>#N/A</v>
      </c>
    </row>
    <row r="100" spans="1:9" ht="16.5">
      <c r="A100" t="str">
        <f t="shared" si="1"/>
        <v>AN1014白域PWD178-1#XL</v>
      </c>
      <c r="B100" t="s">
        <v>558</v>
      </c>
      <c r="C100" s="7" t="s">
        <v>324</v>
      </c>
      <c r="D100" s="3" t="s">
        <v>239</v>
      </c>
      <c r="E100" s="3" t="s">
        <v>240</v>
      </c>
      <c r="F100" s="3" t="s">
        <v>15</v>
      </c>
      <c r="G100" s="1" t="s">
        <v>230</v>
      </c>
      <c r="H100" s="1" t="s">
        <v>205</v>
      </c>
      <c r="I100" t="e">
        <f>VLOOKUP(E100,运营生产订单!$A$9:$A$35,1,0)</f>
        <v>#N/A</v>
      </c>
    </row>
    <row r="101" spans="1:9" ht="16.5">
      <c r="A101" t="str">
        <f t="shared" si="1"/>
        <v>AN1014白域PWD178-1#2XL</v>
      </c>
      <c r="B101" t="s">
        <v>559</v>
      </c>
      <c r="C101" s="7" t="s">
        <v>324</v>
      </c>
      <c r="D101" s="3" t="s">
        <v>239</v>
      </c>
      <c r="E101" s="3" t="s">
        <v>240</v>
      </c>
      <c r="F101" s="3" t="s">
        <v>16</v>
      </c>
      <c r="G101" s="1" t="s">
        <v>230</v>
      </c>
      <c r="H101" s="1" t="s">
        <v>205</v>
      </c>
      <c r="I101" t="e">
        <f>VLOOKUP(E101,运营生产订单!$A$9:$A$35,1,0)</f>
        <v>#N/A</v>
      </c>
    </row>
    <row r="102" spans="1:9" ht="16.5">
      <c r="A102" t="str">
        <f t="shared" si="1"/>
        <v>AN1014深蓝椰树PWD153-2#S</v>
      </c>
      <c r="B102" t="s">
        <v>560</v>
      </c>
      <c r="C102" s="7" t="s">
        <v>324</v>
      </c>
      <c r="D102" s="3" t="s">
        <v>241</v>
      </c>
      <c r="E102" s="3" t="s">
        <v>242</v>
      </c>
      <c r="F102" s="3" t="s">
        <v>12</v>
      </c>
      <c r="G102" s="1" t="s">
        <v>230</v>
      </c>
      <c r="H102" s="1" t="s">
        <v>205</v>
      </c>
      <c r="I102" t="e">
        <f>VLOOKUP(E102,运营生产订单!$A$9:$A$35,1,0)</f>
        <v>#N/A</v>
      </c>
    </row>
    <row r="103" spans="1:9" ht="16.5">
      <c r="A103" t="str">
        <f t="shared" si="1"/>
        <v>AN1014深蓝椰树PWD153-2#M</v>
      </c>
      <c r="B103" t="s">
        <v>561</v>
      </c>
      <c r="C103" s="7" t="s">
        <v>324</v>
      </c>
      <c r="D103" s="3" t="s">
        <v>241</v>
      </c>
      <c r="E103" s="3" t="s">
        <v>242</v>
      </c>
      <c r="F103" s="3" t="s">
        <v>36</v>
      </c>
      <c r="G103" s="1" t="s">
        <v>230</v>
      </c>
      <c r="H103" s="1" t="s">
        <v>205</v>
      </c>
      <c r="I103" t="e">
        <f>VLOOKUP(E103,运营生产订单!$A$9:$A$35,1,0)</f>
        <v>#N/A</v>
      </c>
    </row>
    <row r="104" spans="1:9" ht="16.5">
      <c r="A104" t="str">
        <f t="shared" si="1"/>
        <v>AN1014深蓝椰树PWD153-2#L</v>
      </c>
      <c r="B104" t="s">
        <v>562</v>
      </c>
      <c r="C104" s="7" t="s">
        <v>324</v>
      </c>
      <c r="D104" s="3" t="s">
        <v>241</v>
      </c>
      <c r="E104" s="3" t="s">
        <v>242</v>
      </c>
      <c r="F104" s="3" t="s">
        <v>14</v>
      </c>
      <c r="G104" s="1" t="s">
        <v>230</v>
      </c>
      <c r="H104" s="1" t="s">
        <v>205</v>
      </c>
      <c r="I104" t="e">
        <f>VLOOKUP(E104,运营生产订单!$A$9:$A$35,1,0)</f>
        <v>#N/A</v>
      </c>
    </row>
    <row r="105" spans="1:9" ht="16.5">
      <c r="A105" t="str">
        <f t="shared" si="1"/>
        <v>AN1014深蓝椰树PWD153-2#XL</v>
      </c>
      <c r="B105" t="s">
        <v>563</v>
      </c>
      <c r="C105" s="7" t="s">
        <v>324</v>
      </c>
      <c r="D105" s="3" t="s">
        <v>241</v>
      </c>
      <c r="E105" s="3" t="s">
        <v>242</v>
      </c>
      <c r="F105" s="3" t="s">
        <v>15</v>
      </c>
      <c r="G105" s="1" t="s">
        <v>230</v>
      </c>
      <c r="H105" s="1" t="s">
        <v>205</v>
      </c>
      <c r="I105" t="e">
        <f>VLOOKUP(E105,运营生产订单!$A$9:$A$35,1,0)</f>
        <v>#N/A</v>
      </c>
    </row>
    <row r="106" spans="1:9" ht="16.5">
      <c r="A106" t="str">
        <f t="shared" si="1"/>
        <v>AN1014深蓝椰树PWD153-2#2XL</v>
      </c>
      <c r="B106" t="s">
        <v>564</v>
      </c>
      <c r="C106" s="7" t="s">
        <v>324</v>
      </c>
      <c r="D106" s="3" t="s">
        <v>241</v>
      </c>
      <c r="E106" s="3" t="s">
        <v>242</v>
      </c>
      <c r="F106" s="3" t="s">
        <v>16</v>
      </c>
      <c r="G106" s="1" t="s">
        <v>230</v>
      </c>
      <c r="H106" s="1" t="s">
        <v>205</v>
      </c>
      <c r="I106" t="e">
        <f>VLOOKUP(E106,运营生产订单!$A$9:$A$35,1,0)</f>
        <v>#N/A</v>
      </c>
    </row>
    <row r="107" spans="1:9" ht="16.5">
      <c r="A107" t="str">
        <f t="shared" si="1"/>
        <v>AN1014蓝底锦葵花XPW163-1#S</v>
      </c>
      <c r="B107" t="s">
        <v>565</v>
      </c>
      <c r="C107" s="7" t="s">
        <v>324</v>
      </c>
      <c r="D107" s="3" t="s">
        <v>243</v>
      </c>
      <c r="E107" s="3" t="s">
        <v>244</v>
      </c>
      <c r="F107" s="3" t="s">
        <v>12</v>
      </c>
      <c r="G107" s="1" t="s">
        <v>245</v>
      </c>
      <c r="H107" s="1" t="s">
        <v>205</v>
      </c>
      <c r="I107" t="e">
        <f>VLOOKUP(E107,运营生产订单!$A$9:$A$35,1,0)</f>
        <v>#N/A</v>
      </c>
    </row>
    <row r="108" spans="1:9" ht="16.5">
      <c r="A108" t="str">
        <f t="shared" si="1"/>
        <v>AN1014蓝底锦葵花XPW163-1#M</v>
      </c>
      <c r="B108" t="s">
        <v>566</v>
      </c>
      <c r="C108" s="7" t="s">
        <v>324</v>
      </c>
      <c r="D108" s="3" t="s">
        <v>243</v>
      </c>
      <c r="E108" s="3" t="s">
        <v>244</v>
      </c>
      <c r="F108" s="3" t="s">
        <v>36</v>
      </c>
      <c r="G108" s="1" t="s">
        <v>245</v>
      </c>
      <c r="H108" s="1" t="s">
        <v>205</v>
      </c>
      <c r="I108" t="e">
        <f>VLOOKUP(E108,运营生产订单!$A$9:$A$35,1,0)</f>
        <v>#N/A</v>
      </c>
    </row>
    <row r="109" spans="1:9" ht="16.5">
      <c r="A109" t="str">
        <f t="shared" si="1"/>
        <v>AN1014蓝底锦葵花XPW163-1#L</v>
      </c>
      <c r="B109" t="s">
        <v>567</v>
      </c>
      <c r="C109" s="7" t="s">
        <v>324</v>
      </c>
      <c r="D109" s="3" t="s">
        <v>243</v>
      </c>
      <c r="E109" s="3" t="s">
        <v>244</v>
      </c>
      <c r="F109" s="3" t="s">
        <v>14</v>
      </c>
      <c r="G109" s="1" t="s">
        <v>245</v>
      </c>
      <c r="H109" s="1" t="s">
        <v>205</v>
      </c>
      <c r="I109" t="e">
        <f>VLOOKUP(E109,运营生产订单!$A$9:$A$35,1,0)</f>
        <v>#N/A</v>
      </c>
    </row>
    <row r="110" spans="1:9" ht="16.5">
      <c r="A110" t="str">
        <f t="shared" si="1"/>
        <v>AN1014蓝底锦葵花XPW163-1#XL</v>
      </c>
      <c r="B110" t="s">
        <v>568</v>
      </c>
      <c r="C110" s="7" t="s">
        <v>324</v>
      </c>
      <c r="D110" s="3" t="s">
        <v>243</v>
      </c>
      <c r="E110" s="3" t="s">
        <v>244</v>
      </c>
      <c r="F110" s="3" t="s">
        <v>15</v>
      </c>
      <c r="G110" s="1" t="s">
        <v>245</v>
      </c>
      <c r="H110" s="1" t="s">
        <v>205</v>
      </c>
      <c r="I110" t="e">
        <f>VLOOKUP(E110,运营生产订单!$A$9:$A$35,1,0)</f>
        <v>#N/A</v>
      </c>
    </row>
    <row r="111" spans="1:9" ht="16.5">
      <c r="A111" t="str">
        <f t="shared" si="1"/>
        <v>AN1014蓝底锦葵花XPW163-1#2XL</v>
      </c>
      <c r="B111" t="s">
        <v>569</v>
      </c>
      <c r="C111" s="7" t="s">
        <v>324</v>
      </c>
      <c r="D111" s="3" t="s">
        <v>243</v>
      </c>
      <c r="E111" s="3" t="s">
        <v>244</v>
      </c>
      <c r="F111" s="3" t="s">
        <v>16</v>
      </c>
      <c r="G111" s="1" t="s">
        <v>245</v>
      </c>
      <c r="H111" s="1" t="s">
        <v>205</v>
      </c>
      <c r="I111" t="e">
        <f>VLOOKUP(E111,运营生产订单!$A$9:$A$35,1,0)</f>
        <v>#N/A</v>
      </c>
    </row>
    <row r="112" spans="1:9" ht="16.5">
      <c r="A112" t="str">
        <f t="shared" si="1"/>
        <v>AN1014蓝底牡丹PWD145-4#S</v>
      </c>
      <c r="B112" t="s">
        <v>570</v>
      </c>
      <c r="C112" s="7" t="s">
        <v>324</v>
      </c>
      <c r="D112" s="3" t="s">
        <v>246</v>
      </c>
      <c r="E112" s="3" t="s">
        <v>247</v>
      </c>
      <c r="F112" s="3" t="s">
        <v>12</v>
      </c>
      <c r="G112" s="1" t="s">
        <v>230</v>
      </c>
      <c r="H112" s="1" t="s">
        <v>205</v>
      </c>
      <c r="I112" t="e">
        <f>VLOOKUP(E112,运营生产订单!$A$9:$A$35,1,0)</f>
        <v>#N/A</v>
      </c>
    </row>
    <row r="113" spans="1:9" ht="16.5">
      <c r="A113" t="str">
        <f t="shared" si="1"/>
        <v>AN1014蓝底牡丹PWD145-4#M</v>
      </c>
      <c r="B113" t="s">
        <v>571</v>
      </c>
      <c r="C113" s="7" t="s">
        <v>324</v>
      </c>
      <c r="D113" s="3" t="s">
        <v>246</v>
      </c>
      <c r="E113" s="3" t="s">
        <v>247</v>
      </c>
      <c r="F113" s="3" t="s">
        <v>36</v>
      </c>
      <c r="G113" s="1" t="s">
        <v>230</v>
      </c>
      <c r="H113" s="1" t="s">
        <v>205</v>
      </c>
      <c r="I113" t="e">
        <f>VLOOKUP(E113,运营生产订单!$A$9:$A$35,1,0)</f>
        <v>#N/A</v>
      </c>
    </row>
    <row r="114" spans="1:9" ht="16.5">
      <c r="A114" t="str">
        <f t="shared" si="1"/>
        <v>AN1014蓝底牡丹PWD145-4#L</v>
      </c>
      <c r="B114" t="s">
        <v>572</v>
      </c>
      <c r="C114" s="7" t="s">
        <v>324</v>
      </c>
      <c r="D114" s="3" t="s">
        <v>246</v>
      </c>
      <c r="E114" s="3" t="s">
        <v>247</v>
      </c>
      <c r="F114" s="3" t="s">
        <v>14</v>
      </c>
      <c r="G114" s="1" t="s">
        <v>230</v>
      </c>
      <c r="H114" s="1" t="s">
        <v>205</v>
      </c>
      <c r="I114" t="e">
        <f>VLOOKUP(E114,运营生产订单!$A$9:$A$35,1,0)</f>
        <v>#N/A</v>
      </c>
    </row>
    <row r="115" spans="1:9" ht="16.5">
      <c r="A115" t="str">
        <f t="shared" si="1"/>
        <v>AN1014蓝底牡丹PWD145-4#XL</v>
      </c>
      <c r="B115" t="s">
        <v>573</v>
      </c>
      <c r="C115" s="7" t="s">
        <v>324</v>
      </c>
      <c r="D115" s="3" t="s">
        <v>246</v>
      </c>
      <c r="E115" s="3" t="s">
        <v>247</v>
      </c>
      <c r="F115" s="3" t="s">
        <v>15</v>
      </c>
      <c r="G115" s="1" t="s">
        <v>230</v>
      </c>
      <c r="H115" s="1" t="s">
        <v>205</v>
      </c>
      <c r="I115" t="e">
        <f>VLOOKUP(E115,运营生产订单!$A$9:$A$35,1,0)</f>
        <v>#N/A</v>
      </c>
    </row>
    <row r="116" spans="1:9" ht="16.5">
      <c r="A116" t="str">
        <f t="shared" si="1"/>
        <v>AN1014蓝底牡丹PWD145-4#2XL</v>
      </c>
      <c r="B116" t="s">
        <v>574</v>
      </c>
      <c r="C116" s="7" t="s">
        <v>324</v>
      </c>
      <c r="D116" s="3" t="s">
        <v>246</v>
      </c>
      <c r="E116" s="3" t="s">
        <v>247</v>
      </c>
      <c r="F116" s="3" t="s">
        <v>16</v>
      </c>
      <c r="G116" s="1" t="s">
        <v>230</v>
      </c>
      <c r="H116" s="1" t="s">
        <v>205</v>
      </c>
      <c r="I116" t="e">
        <f>VLOOKUP(E116,运营生产订单!$A$9:$A$35,1,0)</f>
        <v>#N/A</v>
      </c>
    </row>
    <row r="117" spans="1:9" ht="16.5">
      <c r="A117" t="str">
        <f t="shared" si="1"/>
        <v>AN1014白底红花PWD131-3#S</v>
      </c>
      <c r="B117" t="s">
        <v>575</v>
      </c>
      <c r="C117" s="7" t="s">
        <v>324</v>
      </c>
      <c r="D117" s="3" t="s">
        <v>248</v>
      </c>
      <c r="E117" s="3" t="s">
        <v>249</v>
      </c>
      <c r="F117" s="3" t="s">
        <v>12</v>
      </c>
      <c r="G117" s="1" t="s">
        <v>230</v>
      </c>
      <c r="H117" s="1" t="s">
        <v>205</v>
      </c>
      <c r="I117" t="e">
        <f>VLOOKUP(E117,运营生产订单!$A$9:$A$35,1,0)</f>
        <v>#N/A</v>
      </c>
    </row>
    <row r="118" spans="1:9" ht="16.5">
      <c r="A118" t="str">
        <f t="shared" si="1"/>
        <v>AN1014白底红花PWD131-3#M</v>
      </c>
      <c r="B118" t="s">
        <v>576</v>
      </c>
      <c r="C118" s="7" t="s">
        <v>324</v>
      </c>
      <c r="D118" s="3" t="s">
        <v>248</v>
      </c>
      <c r="E118" s="3" t="s">
        <v>249</v>
      </c>
      <c r="F118" s="3" t="s">
        <v>36</v>
      </c>
      <c r="G118" s="1" t="s">
        <v>230</v>
      </c>
      <c r="H118" s="1" t="s">
        <v>205</v>
      </c>
      <c r="I118" t="e">
        <f>VLOOKUP(E118,运营生产订单!$A$9:$A$35,1,0)</f>
        <v>#N/A</v>
      </c>
    </row>
    <row r="119" spans="1:9" ht="16.5">
      <c r="A119" t="str">
        <f t="shared" si="1"/>
        <v>AN1014白底红花PWD131-3#L</v>
      </c>
      <c r="B119" t="s">
        <v>577</v>
      </c>
      <c r="C119" s="7" t="s">
        <v>324</v>
      </c>
      <c r="D119" s="3" t="s">
        <v>248</v>
      </c>
      <c r="E119" s="3" t="s">
        <v>249</v>
      </c>
      <c r="F119" s="3" t="s">
        <v>14</v>
      </c>
      <c r="G119" s="1" t="s">
        <v>230</v>
      </c>
      <c r="H119" s="1" t="s">
        <v>205</v>
      </c>
      <c r="I119" t="e">
        <f>VLOOKUP(E119,运营生产订单!$A$9:$A$35,1,0)</f>
        <v>#N/A</v>
      </c>
    </row>
    <row r="120" spans="1:9" ht="16.5">
      <c r="A120" t="str">
        <f t="shared" si="1"/>
        <v>AN1014白底红花PWD131-3#XL</v>
      </c>
      <c r="B120" t="s">
        <v>578</v>
      </c>
      <c r="C120" s="7" t="s">
        <v>324</v>
      </c>
      <c r="D120" s="3" t="s">
        <v>248</v>
      </c>
      <c r="E120" s="3" t="s">
        <v>249</v>
      </c>
      <c r="F120" s="3" t="s">
        <v>15</v>
      </c>
      <c r="G120" s="1" t="s">
        <v>230</v>
      </c>
      <c r="H120" s="1" t="s">
        <v>205</v>
      </c>
      <c r="I120" t="e">
        <f>VLOOKUP(E120,运营生产订单!$A$9:$A$35,1,0)</f>
        <v>#N/A</v>
      </c>
    </row>
    <row r="121" spans="1:9" ht="16.5">
      <c r="A121" t="str">
        <f t="shared" si="1"/>
        <v>AN1014白底红花PWD131-3#2XL</v>
      </c>
      <c r="B121" t="s">
        <v>579</v>
      </c>
      <c r="C121" s="7" t="s">
        <v>324</v>
      </c>
      <c r="D121" s="3" t="s">
        <v>248</v>
      </c>
      <c r="E121" s="3" t="s">
        <v>249</v>
      </c>
      <c r="F121" s="3" t="s">
        <v>16</v>
      </c>
      <c r="G121" s="1" t="s">
        <v>230</v>
      </c>
      <c r="H121" s="1" t="s">
        <v>205</v>
      </c>
      <c r="I121" t="e">
        <f>VLOOKUP(E121,运营生产订单!$A$9:$A$35,1,0)</f>
        <v>#N/A</v>
      </c>
    </row>
    <row r="122" spans="1:9" ht="16.5">
      <c r="A122" t="str">
        <f t="shared" si="1"/>
        <v>AN1014新橙红点K2-009-4#S</v>
      </c>
      <c r="B122" t="s">
        <v>580</v>
      </c>
      <c r="C122" s="7" t="s">
        <v>324</v>
      </c>
      <c r="D122" s="3" t="s">
        <v>250</v>
      </c>
      <c r="E122" s="3" t="s">
        <v>251</v>
      </c>
      <c r="F122" s="3" t="s">
        <v>12</v>
      </c>
      <c r="G122" s="1" t="s">
        <v>204</v>
      </c>
      <c r="H122" s="1" t="s">
        <v>209</v>
      </c>
      <c r="I122" t="e">
        <f>VLOOKUP(E122,运营生产订单!$A$9:$A$35,1,0)</f>
        <v>#N/A</v>
      </c>
    </row>
    <row r="123" spans="1:9" ht="16.5">
      <c r="A123" t="str">
        <f t="shared" si="1"/>
        <v>AN1014新橙红点K2-009-4#M</v>
      </c>
      <c r="B123" t="s">
        <v>581</v>
      </c>
      <c r="C123" s="7" t="s">
        <v>324</v>
      </c>
      <c r="D123" s="3" t="s">
        <v>250</v>
      </c>
      <c r="E123" s="3" t="s">
        <v>251</v>
      </c>
      <c r="F123" s="3" t="s">
        <v>36</v>
      </c>
      <c r="G123" s="1" t="s">
        <v>204</v>
      </c>
      <c r="H123" s="1" t="s">
        <v>209</v>
      </c>
      <c r="I123" t="e">
        <f>VLOOKUP(E123,运营生产订单!$A$9:$A$35,1,0)</f>
        <v>#N/A</v>
      </c>
    </row>
    <row r="124" spans="1:9" ht="16.5">
      <c r="A124" t="str">
        <f t="shared" si="1"/>
        <v>AN1014新橙红点K2-009-4#L</v>
      </c>
      <c r="B124" t="s">
        <v>582</v>
      </c>
      <c r="C124" s="7" t="s">
        <v>324</v>
      </c>
      <c r="D124" s="3" t="s">
        <v>250</v>
      </c>
      <c r="E124" s="3" t="s">
        <v>251</v>
      </c>
      <c r="F124" s="3" t="s">
        <v>14</v>
      </c>
      <c r="G124" s="1" t="s">
        <v>204</v>
      </c>
      <c r="H124" s="1" t="s">
        <v>209</v>
      </c>
      <c r="I124" t="e">
        <f>VLOOKUP(E124,运营生产订单!$A$9:$A$35,1,0)</f>
        <v>#N/A</v>
      </c>
    </row>
    <row r="125" spans="1:9" ht="16.5">
      <c r="A125" t="str">
        <f t="shared" si="1"/>
        <v>AN1014新橙红点K2-009-4#XL</v>
      </c>
      <c r="B125" t="s">
        <v>583</v>
      </c>
      <c r="C125" s="7" t="s">
        <v>324</v>
      </c>
      <c r="D125" s="3" t="s">
        <v>250</v>
      </c>
      <c r="E125" s="3" t="s">
        <v>251</v>
      </c>
      <c r="F125" s="3" t="s">
        <v>15</v>
      </c>
      <c r="G125" s="1" t="s">
        <v>204</v>
      </c>
      <c r="H125" s="1" t="s">
        <v>209</v>
      </c>
      <c r="I125" t="e">
        <f>VLOOKUP(E125,运营生产订单!$A$9:$A$35,1,0)</f>
        <v>#N/A</v>
      </c>
    </row>
    <row r="126" spans="1:9" ht="16.5">
      <c r="A126" t="str">
        <f t="shared" si="1"/>
        <v>AN1014新橙红点K2-009-4#2XL</v>
      </c>
      <c r="B126" t="s">
        <v>584</v>
      </c>
      <c r="C126" s="7" t="s">
        <v>324</v>
      </c>
      <c r="D126" s="3" t="s">
        <v>250</v>
      </c>
      <c r="E126" s="3" t="s">
        <v>251</v>
      </c>
      <c r="F126" s="3" t="s">
        <v>16</v>
      </c>
      <c r="G126" s="1" t="s">
        <v>204</v>
      </c>
      <c r="H126" s="1" t="s">
        <v>209</v>
      </c>
      <c r="I126" t="e">
        <f>VLOOKUP(E126,运营生产订单!$A$9:$A$35,1,0)</f>
        <v>#N/A</v>
      </c>
    </row>
    <row r="127" spans="1:9" ht="16.5">
      <c r="A127" t="str">
        <f t="shared" si="1"/>
        <v>AN1014新白色印花K2-012-3#S</v>
      </c>
      <c r="B127" t="s">
        <v>585</v>
      </c>
      <c r="C127" s="7" t="s">
        <v>324</v>
      </c>
      <c r="D127" s="3" t="s">
        <v>252</v>
      </c>
      <c r="E127" s="3" t="s">
        <v>253</v>
      </c>
      <c r="F127" s="3" t="s">
        <v>12</v>
      </c>
      <c r="G127" s="1" t="s">
        <v>204</v>
      </c>
      <c r="H127" s="1" t="s">
        <v>209</v>
      </c>
      <c r="I127" t="e">
        <f>VLOOKUP(E127,运营生产订单!$A$9:$A$35,1,0)</f>
        <v>#N/A</v>
      </c>
    </row>
    <row r="128" spans="1:9" ht="16.5">
      <c r="A128" t="str">
        <f t="shared" si="1"/>
        <v>AN1014新白色印花K2-012-3#M</v>
      </c>
      <c r="B128" t="s">
        <v>586</v>
      </c>
      <c r="C128" s="7" t="s">
        <v>324</v>
      </c>
      <c r="D128" s="3" t="s">
        <v>252</v>
      </c>
      <c r="E128" s="3" t="s">
        <v>253</v>
      </c>
      <c r="F128" s="3" t="s">
        <v>36</v>
      </c>
      <c r="G128" s="1" t="s">
        <v>204</v>
      </c>
      <c r="H128" s="1" t="s">
        <v>209</v>
      </c>
      <c r="I128" t="e">
        <f>VLOOKUP(E128,运营生产订单!$A$9:$A$35,1,0)</f>
        <v>#N/A</v>
      </c>
    </row>
    <row r="129" spans="1:9" ht="16.5">
      <c r="A129" t="str">
        <f t="shared" si="1"/>
        <v>AN1014新白色印花K2-012-3#L</v>
      </c>
      <c r="B129" t="s">
        <v>587</v>
      </c>
      <c r="C129" s="7" t="s">
        <v>324</v>
      </c>
      <c r="D129" s="3" t="s">
        <v>252</v>
      </c>
      <c r="E129" s="3" t="s">
        <v>253</v>
      </c>
      <c r="F129" s="3" t="s">
        <v>14</v>
      </c>
      <c r="G129" s="1" t="s">
        <v>204</v>
      </c>
      <c r="H129" s="1" t="s">
        <v>209</v>
      </c>
      <c r="I129" t="e">
        <f>VLOOKUP(E129,运营生产订单!$A$9:$A$35,1,0)</f>
        <v>#N/A</v>
      </c>
    </row>
    <row r="130" spans="1:9" ht="16.5">
      <c r="A130" t="str">
        <f t="shared" si="1"/>
        <v>AN1014新白色印花K2-012-3#XL</v>
      </c>
      <c r="B130" t="s">
        <v>588</v>
      </c>
      <c r="C130" s="7" t="s">
        <v>324</v>
      </c>
      <c r="D130" s="3" t="s">
        <v>252</v>
      </c>
      <c r="E130" s="3" t="s">
        <v>253</v>
      </c>
      <c r="F130" s="3" t="s">
        <v>15</v>
      </c>
      <c r="G130" s="1" t="s">
        <v>204</v>
      </c>
      <c r="H130" s="1" t="s">
        <v>209</v>
      </c>
      <c r="I130" t="e">
        <f>VLOOKUP(E130,运营生产订单!$A$9:$A$35,1,0)</f>
        <v>#N/A</v>
      </c>
    </row>
    <row r="131" spans="1:9" ht="16.5">
      <c r="A131" t="str">
        <f t="shared" ref="A131:A194" si="2">C131&amp;E131&amp;F131</f>
        <v>AN1014新白色印花K2-012-3#2XL</v>
      </c>
      <c r="B131" t="s">
        <v>589</v>
      </c>
      <c r="C131" s="7" t="s">
        <v>324</v>
      </c>
      <c r="D131" s="3" t="s">
        <v>252</v>
      </c>
      <c r="E131" s="3" t="s">
        <v>253</v>
      </c>
      <c r="F131" s="3" t="s">
        <v>16</v>
      </c>
      <c r="G131" s="1" t="s">
        <v>204</v>
      </c>
      <c r="H131" s="1" t="s">
        <v>209</v>
      </c>
      <c r="I131" t="e">
        <f>VLOOKUP(E131,运营生产订单!$A$9:$A$35,1,0)</f>
        <v>#N/A</v>
      </c>
    </row>
    <row r="132" spans="1:9" ht="16.5">
      <c r="A132" t="str">
        <f t="shared" si="2"/>
        <v>AN1014新深蓝印花PWD059#S</v>
      </c>
      <c r="B132" t="s">
        <v>590</v>
      </c>
      <c r="C132" s="7" t="s">
        <v>324</v>
      </c>
      <c r="D132" s="3" t="s">
        <v>254</v>
      </c>
      <c r="E132" s="3" t="s">
        <v>255</v>
      </c>
      <c r="F132" s="3" t="s">
        <v>12</v>
      </c>
      <c r="G132" s="1" t="s">
        <v>230</v>
      </c>
      <c r="H132" s="1" t="s">
        <v>209</v>
      </c>
      <c r="I132" t="e">
        <f>VLOOKUP(E132,运营生产订单!$A$9:$A$35,1,0)</f>
        <v>#N/A</v>
      </c>
    </row>
    <row r="133" spans="1:9" ht="16.5">
      <c r="A133" t="str">
        <f t="shared" si="2"/>
        <v>AN1014新深蓝印花PWD059#M</v>
      </c>
      <c r="B133" t="s">
        <v>591</v>
      </c>
      <c r="C133" s="7" t="s">
        <v>324</v>
      </c>
      <c r="D133" s="3" t="s">
        <v>254</v>
      </c>
      <c r="E133" s="3" t="s">
        <v>255</v>
      </c>
      <c r="F133" s="3" t="s">
        <v>36</v>
      </c>
      <c r="G133" s="1" t="s">
        <v>230</v>
      </c>
      <c r="H133" s="1" t="s">
        <v>209</v>
      </c>
      <c r="I133" t="e">
        <f>VLOOKUP(E133,运营生产订单!$A$9:$A$35,1,0)</f>
        <v>#N/A</v>
      </c>
    </row>
    <row r="134" spans="1:9" ht="16.5">
      <c r="A134" t="str">
        <f t="shared" si="2"/>
        <v>AN1014新深蓝印花PWD059#L</v>
      </c>
      <c r="B134" t="s">
        <v>592</v>
      </c>
      <c r="C134" s="7" t="s">
        <v>324</v>
      </c>
      <c r="D134" s="3" t="s">
        <v>254</v>
      </c>
      <c r="E134" s="3" t="s">
        <v>255</v>
      </c>
      <c r="F134" s="3" t="s">
        <v>14</v>
      </c>
      <c r="G134" s="1" t="s">
        <v>230</v>
      </c>
      <c r="H134" s="1" t="s">
        <v>209</v>
      </c>
      <c r="I134" t="e">
        <f>VLOOKUP(E134,运营生产订单!$A$9:$A$35,1,0)</f>
        <v>#N/A</v>
      </c>
    </row>
    <row r="135" spans="1:9" ht="16.5">
      <c r="A135" t="str">
        <f t="shared" si="2"/>
        <v>AN1014新深蓝印花PWD059#XL</v>
      </c>
      <c r="B135" t="s">
        <v>593</v>
      </c>
      <c r="C135" s="7" t="s">
        <v>324</v>
      </c>
      <c r="D135" s="3" t="s">
        <v>254</v>
      </c>
      <c r="E135" s="3" t="s">
        <v>255</v>
      </c>
      <c r="F135" s="3" t="s">
        <v>15</v>
      </c>
      <c r="G135" s="1" t="s">
        <v>230</v>
      </c>
      <c r="H135" s="1" t="s">
        <v>209</v>
      </c>
      <c r="I135" t="e">
        <f>VLOOKUP(E135,运营生产订单!$A$9:$A$35,1,0)</f>
        <v>#N/A</v>
      </c>
    </row>
    <row r="136" spans="1:9" ht="16.5">
      <c r="A136" t="str">
        <f t="shared" si="2"/>
        <v>AN1014新深蓝印花PWD059#2XL</v>
      </c>
      <c r="B136" t="s">
        <v>594</v>
      </c>
      <c r="C136" s="7" t="s">
        <v>324</v>
      </c>
      <c r="D136" s="3" t="s">
        <v>254</v>
      </c>
      <c r="E136" s="3" t="s">
        <v>255</v>
      </c>
      <c r="F136" s="3" t="s">
        <v>16</v>
      </c>
      <c r="G136" s="1" t="s">
        <v>230</v>
      </c>
      <c r="H136" s="1" t="s">
        <v>209</v>
      </c>
      <c r="I136" t="e">
        <f>VLOOKUP(E136,运营生产订单!$A$9:$A$35,1,0)</f>
        <v>#N/A</v>
      </c>
    </row>
    <row r="137" spans="1:9" ht="16.5">
      <c r="A137" t="str">
        <f t="shared" si="2"/>
        <v>AN1014蓝色99#S</v>
      </c>
      <c r="B137" t="s">
        <v>595</v>
      </c>
      <c r="C137" s="7" t="s">
        <v>324</v>
      </c>
      <c r="D137" s="3" t="s">
        <v>256</v>
      </c>
      <c r="E137" s="3" t="s">
        <v>257</v>
      </c>
      <c r="F137" s="3" t="s">
        <v>12</v>
      </c>
      <c r="G137" s="1" t="s">
        <v>214</v>
      </c>
      <c r="H137" s="1" t="s">
        <v>258</v>
      </c>
      <c r="I137" t="e">
        <f>VLOOKUP(E137,运营生产订单!$A$9:$A$35,1,0)</f>
        <v>#N/A</v>
      </c>
    </row>
    <row r="138" spans="1:9" ht="16.5">
      <c r="A138" t="str">
        <f t="shared" si="2"/>
        <v>AN1014蓝色99#M</v>
      </c>
      <c r="B138" t="s">
        <v>596</v>
      </c>
      <c r="C138" s="7" t="s">
        <v>324</v>
      </c>
      <c r="D138" s="3" t="s">
        <v>256</v>
      </c>
      <c r="E138" s="3" t="s">
        <v>257</v>
      </c>
      <c r="F138" s="3" t="s">
        <v>36</v>
      </c>
      <c r="G138" s="1" t="s">
        <v>214</v>
      </c>
      <c r="H138" s="1" t="s">
        <v>258</v>
      </c>
      <c r="I138" t="e">
        <f>VLOOKUP(E138,运营生产订单!$A$9:$A$35,1,0)</f>
        <v>#N/A</v>
      </c>
    </row>
    <row r="139" spans="1:9" ht="16.5">
      <c r="A139" t="str">
        <f t="shared" si="2"/>
        <v>AN1014蓝色99#L</v>
      </c>
      <c r="B139" t="s">
        <v>597</v>
      </c>
      <c r="C139" s="7" t="s">
        <v>324</v>
      </c>
      <c r="D139" s="3" t="s">
        <v>256</v>
      </c>
      <c r="E139" s="3" t="s">
        <v>257</v>
      </c>
      <c r="F139" s="3" t="s">
        <v>14</v>
      </c>
      <c r="G139" s="1" t="s">
        <v>214</v>
      </c>
      <c r="H139" s="1" t="s">
        <v>258</v>
      </c>
      <c r="I139" t="e">
        <f>VLOOKUP(E139,运营生产订单!$A$9:$A$35,1,0)</f>
        <v>#N/A</v>
      </c>
    </row>
    <row r="140" spans="1:9" ht="16.5">
      <c r="A140" t="str">
        <f t="shared" si="2"/>
        <v>AN1014蓝色99#XL</v>
      </c>
      <c r="B140" t="s">
        <v>598</v>
      </c>
      <c r="C140" s="7" t="s">
        <v>324</v>
      </c>
      <c r="D140" s="3" t="s">
        <v>256</v>
      </c>
      <c r="E140" s="3" t="s">
        <v>257</v>
      </c>
      <c r="F140" s="3" t="s">
        <v>15</v>
      </c>
      <c r="G140" s="1" t="s">
        <v>214</v>
      </c>
      <c r="H140" s="1" t="s">
        <v>258</v>
      </c>
      <c r="I140" t="e">
        <f>VLOOKUP(E140,运营生产订单!$A$9:$A$35,1,0)</f>
        <v>#N/A</v>
      </c>
    </row>
    <row r="141" spans="1:9" ht="16.5">
      <c r="A141" t="str">
        <f t="shared" si="2"/>
        <v>AN1014蓝色99#2XL</v>
      </c>
      <c r="B141" t="s">
        <v>599</v>
      </c>
      <c r="C141" s="7" t="s">
        <v>324</v>
      </c>
      <c r="D141" s="3" t="s">
        <v>256</v>
      </c>
      <c r="E141" s="3" t="s">
        <v>257</v>
      </c>
      <c r="F141" s="3" t="s">
        <v>16</v>
      </c>
      <c r="G141" s="1" t="s">
        <v>214</v>
      </c>
      <c r="H141" s="1" t="s">
        <v>258</v>
      </c>
      <c r="I141" t="e">
        <f>VLOOKUP(E141,运营生产订单!$A$9:$A$35,1,0)</f>
        <v>#N/A</v>
      </c>
    </row>
    <row r="142" spans="1:9" ht="16.5">
      <c r="A142" t="str">
        <f t="shared" si="2"/>
        <v>AN1014浅绿106#S</v>
      </c>
      <c r="B142" t="s">
        <v>600</v>
      </c>
      <c r="C142" s="7" t="s">
        <v>324</v>
      </c>
      <c r="D142" s="3" t="s">
        <v>259</v>
      </c>
      <c r="E142" s="3" t="s">
        <v>260</v>
      </c>
      <c r="F142" s="3" t="s">
        <v>12</v>
      </c>
      <c r="G142" s="1" t="s">
        <v>214</v>
      </c>
      <c r="H142" s="1" t="s">
        <v>258</v>
      </c>
      <c r="I142" t="e">
        <f>VLOOKUP(E142,运营生产订单!$A$9:$A$35,1,0)</f>
        <v>#N/A</v>
      </c>
    </row>
    <row r="143" spans="1:9" ht="16.5">
      <c r="A143" t="str">
        <f t="shared" si="2"/>
        <v>AN1014浅绿106#M</v>
      </c>
      <c r="B143" t="s">
        <v>601</v>
      </c>
      <c r="C143" s="7" t="s">
        <v>324</v>
      </c>
      <c r="D143" s="3" t="s">
        <v>259</v>
      </c>
      <c r="E143" s="3" t="s">
        <v>260</v>
      </c>
      <c r="F143" s="3" t="s">
        <v>36</v>
      </c>
      <c r="G143" s="1" t="s">
        <v>214</v>
      </c>
      <c r="H143" s="1" t="s">
        <v>258</v>
      </c>
      <c r="I143" t="e">
        <f>VLOOKUP(E143,运营生产订单!$A$9:$A$35,1,0)</f>
        <v>#N/A</v>
      </c>
    </row>
    <row r="144" spans="1:9" ht="16.5">
      <c r="A144" t="str">
        <f t="shared" si="2"/>
        <v>AN1014浅绿106#L</v>
      </c>
      <c r="B144" t="s">
        <v>602</v>
      </c>
      <c r="C144" s="7" t="s">
        <v>324</v>
      </c>
      <c r="D144" s="3" t="s">
        <v>259</v>
      </c>
      <c r="E144" s="3" t="s">
        <v>260</v>
      </c>
      <c r="F144" s="3" t="s">
        <v>14</v>
      </c>
      <c r="G144" s="1" t="s">
        <v>214</v>
      </c>
      <c r="H144" s="1" t="s">
        <v>258</v>
      </c>
      <c r="I144" t="e">
        <f>VLOOKUP(E144,运营生产订单!$A$9:$A$35,1,0)</f>
        <v>#N/A</v>
      </c>
    </row>
    <row r="145" spans="1:9" ht="16.5">
      <c r="A145" t="str">
        <f t="shared" si="2"/>
        <v>AN1014浅绿106#XL</v>
      </c>
      <c r="B145" t="s">
        <v>603</v>
      </c>
      <c r="C145" s="7" t="s">
        <v>324</v>
      </c>
      <c r="D145" s="3" t="s">
        <v>259</v>
      </c>
      <c r="E145" s="3" t="s">
        <v>260</v>
      </c>
      <c r="F145" s="3" t="s">
        <v>15</v>
      </c>
      <c r="G145" s="1" t="s">
        <v>214</v>
      </c>
      <c r="H145" s="1" t="s">
        <v>258</v>
      </c>
      <c r="I145" t="e">
        <f>VLOOKUP(E145,运营生产订单!$A$9:$A$35,1,0)</f>
        <v>#N/A</v>
      </c>
    </row>
    <row r="146" spans="1:9" ht="16.5">
      <c r="A146" t="str">
        <f t="shared" si="2"/>
        <v>AN1014浅绿106#2XL</v>
      </c>
      <c r="B146" t="s">
        <v>604</v>
      </c>
      <c r="C146" s="7" t="s">
        <v>324</v>
      </c>
      <c r="D146" s="3" t="s">
        <v>259</v>
      </c>
      <c r="E146" s="3" t="s">
        <v>260</v>
      </c>
      <c r="F146" s="3" t="s">
        <v>16</v>
      </c>
      <c r="G146" s="1" t="s">
        <v>214</v>
      </c>
      <c r="H146" s="1" t="s">
        <v>258</v>
      </c>
      <c r="I146" t="e">
        <f>VLOOKUP(E146,运营生产订单!$A$9:$A$35,1,0)</f>
        <v>#N/A</v>
      </c>
    </row>
    <row r="147" spans="1:9" ht="16.5">
      <c r="A147" t="str">
        <f t="shared" si="2"/>
        <v>AN1014粉色2#S</v>
      </c>
      <c r="B147" t="s">
        <v>605</v>
      </c>
      <c r="C147" s="7" t="s">
        <v>324</v>
      </c>
      <c r="D147" s="3" t="s">
        <v>261</v>
      </c>
      <c r="E147" s="3" t="s">
        <v>49</v>
      </c>
      <c r="F147" s="3" t="s">
        <v>12</v>
      </c>
      <c r="G147" s="1" t="s">
        <v>214</v>
      </c>
      <c r="H147" s="1" t="s">
        <v>209</v>
      </c>
      <c r="I147" t="str">
        <f>VLOOKUP(E147,运营生产订单!$A$9:$A$35,1,0)</f>
        <v>粉色2#</v>
      </c>
    </row>
    <row r="148" spans="1:9" ht="16.5">
      <c r="A148" t="str">
        <f t="shared" si="2"/>
        <v>AN1014粉色2#M</v>
      </c>
      <c r="B148" t="s">
        <v>606</v>
      </c>
      <c r="C148" s="7" t="s">
        <v>324</v>
      </c>
      <c r="D148" s="3" t="s">
        <v>261</v>
      </c>
      <c r="E148" s="3" t="s">
        <v>49</v>
      </c>
      <c r="F148" s="3" t="s">
        <v>36</v>
      </c>
      <c r="G148" s="1" t="s">
        <v>214</v>
      </c>
      <c r="H148" s="1" t="s">
        <v>209</v>
      </c>
      <c r="I148" t="str">
        <f>VLOOKUP(E148,运营生产订单!$A$9:$A$35,1,0)</f>
        <v>粉色2#</v>
      </c>
    </row>
    <row r="149" spans="1:9" ht="16.5">
      <c r="A149" t="str">
        <f t="shared" si="2"/>
        <v>AN1014粉色2#L</v>
      </c>
      <c r="B149" t="s">
        <v>607</v>
      </c>
      <c r="C149" s="7" t="s">
        <v>324</v>
      </c>
      <c r="D149" s="3" t="s">
        <v>261</v>
      </c>
      <c r="E149" s="3" t="s">
        <v>49</v>
      </c>
      <c r="F149" s="3" t="s">
        <v>14</v>
      </c>
      <c r="G149" s="1" t="s">
        <v>214</v>
      </c>
      <c r="H149" s="1" t="s">
        <v>209</v>
      </c>
      <c r="I149" t="str">
        <f>VLOOKUP(E149,运营生产订单!$A$9:$A$35,1,0)</f>
        <v>粉色2#</v>
      </c>
    </row>
    <row r="150" spans="1:9" ht="16.5">
      <c r="A150" t="str">
        <f t="shared" si="2"/>
        <v>AN1014粉色2#XL</v>
      </c>
      <c r="B150" t="s">
        <v>608</v>
      </c>
      <c r="C150" s="7" t="s">
        <v>324</v>
      </c>
      <c r="D150" s="3" t="s">
        <v>261</v>
      </c>
      <c r="E150" s="3" t="s">
        <v>49</v>
      </c>
      <c r="F150" s="3" t="s">
        <v>15</v>
      </c>
      <c r="G150" s="1" t="s">
        <v>214</v>
      </c>
      <c r="H150" s="1" t="s">
        <v>209</v>
      </c>
      <c r="I150" t="str">
        <f>VLOOKUP(E150,运营生产订单!$A$9:$A$35,1,0)</f>
        <v>粉色2#</v>
      </c>
    </row>
    <row r="151" spans="1:9" ht="16.5">
      <c r="A151" t="str">
        <f t="shared" si="2"/>
        <v>AN1014粉色2#2XL</v>
      </c>
      <c r="B151" t="s">
        <v>609</v>
      </c>
      <c r="C151" s="7" t="s">
        <v>324</v>
      </c>
      <c r="D151" s="3" t="s">
        <v>261</v>
      </c>
      <c r="E151" s="3" t="s">
        <v>49</v>
      </c>
      <c r="F151" s="3" t="s">
        <v>16</v>
      </c>
      <c r="G151" s="1" t="s">
        <v>214</v>
      </c>
      <c r="H151" s="1" t="s">
        <v>209</v>
      </c>
      <c r="I151" t="str">
        <f>VLOOKUP(E151,运营生产订单!$A$9:$A$35,1,0)</f>
        <v>粉色2#</v>
      </c>
    </row>
    <row r="152" spans="1:9" ht="16.5">
      <c r="A152" t="str">
        <f t="shared" si="2"/>
        <v>AN1014浅蓝167#S</v>
      </c>
      <c r="B152" t="s">
        <v>610</v>
      </c>
      <c r="C152" s="7" t="s">
        <v>324</v>
      </c>
      <c r="D152" s="3" t="s">
        <v>262</v>
      </c>
      <c r="E152" s="3" t="s">
        <v>263</v>
      </c>
      <c r="F152" s="3" t="s">
        <v>12</v>
      </c>
      <c r="G152" s="1" t="s">
        <v>214</v>
      </c>
      <c r="H152" s="1" t="s">
        <v>258</v>
      </c>
      <c r="I152" t="e">
        <f>VLOOKUP(E152,运营生产订单!$A$9:$A$35,1,0)</f>
        <v>#N/A</v>
      </c>
    </row>
    <row r="153" spans="1:9" ht="16.5">
      <c r="A153" t="str">
        <f t="shared" si="2"/>
        <v>AN1014浅蓝167#M</v>
      </c>
      <c r="B153" t="s">
        <v>611</v>
      </c>
      <c r="C153" s="7" t="s">
        <v>324</v>
      </c>
      <c r="D153" s="3" t="s">
        <v>262</v>
      </c>
      <c r="E153" s="3" t="s">
        <v>263</v>
      </c>
      <c r="F153" s="3" t="s">
        <v>36</v>
      </c>
      <c r="G153" s="1" t="s">
        <v>214</v>
      </c>
      <c r="H153" s="1" t="s">
        <v>258</v>
      </c>
      <c r="I153" t="e">
        <f>VLOOKUP(E153,运营生产订单!$A$9:$A$35,1,0)</f>
        <v>#N/A</v>
      </c>
    </row>
    <row r="154" spans="1:9" ht="16.5">
      <c r="A154" t="str">
        <f t="shared" si="2"/>
        <v>AN1014浅蓝167#L</v>
      </c>
      <c r="B154" t="s">
        <v>612</v>
      </c>
      <c r="C154" s="7" t="s">
        <v>324</v>
      </c>
      <c r="D154" s="3" t="s">
        <v>262</v>
      </c>
      <c r="E154" s="3" t="s">
        <v>263</v>
      </c>
      <c r="F154" s="3" t="s">
        <v>14</v>
      </c>
      <c r="G154" s="1" t="s">
        <v>214</v>
      </c>
      <c r="H154" s="1" t="s">
        <v>258</v>
      </c>
      <c r="I154" t="e">
        <f>VLOOKUP(E154,运营生产订单!$A$9:$A$35,1,0)</f>
        <v>#N/A</v>
      </c>
    </row>
    <row r="155" spans="1:9" ht="16.5">
      <c r="A155" t="str">
        <f t="shared" si="2"/>
        <v>AN1014浅蓝167#XL</v>
      </c>
      <c r="B155" t="s">
        <v>613</v>
      </c>
      <c r="C155" s="7" t="s">
        <v>324</v>
      </c>
      <c r="D155" s="3" t="s">
        <v>262</v>
      </c>
      <c r="E155" s="3" t="s">
        <v>263</v>
      </c>
      <c r="F155" s="3" t="s">
        <v>15</v>
      </c>
      <c r="G155" s="1" t="s">
        <v>214</v>
      </c>
      <c r="H155" s="1" t="s">
        <v>258</v>
      </c>
      <c r="I155" t="e">
        <f>VLOOKUP(E155,运营生产订单!$A$9:$A$35,1,0)</f>
        <v>#N/A</v>
      </c>
    </row>
    <row r="156" spans="1:9" ht="16.5">
      <c r="A156" t="str">
        <f t="shared" si="2"/>
        <v>AN1014浅蓝167#2XL</v>
      </c>
      <c r="B156" t="s">
        <v>614</v>
      </c>
      <c r="C156" s="7" t="s">
        <v>324</v>
      </c>
      <c r="D156" s="3" t="s">
        <v>262</v>
      </c>
      <c r="E156" s="3" t="s">
        <v>263</v>
      </c>
      <c r="F156" s="3" t="s">
        <v>16</v>
      </c>
      <c r="G156" s="1" t="s">
        <v>214</v>
      </c>
      <c r="H156" s="1" t="s">
        <v>258</v>
      </c>
      <c r="I156" t="e">
        <f>VLOOKUP(E156,运营生产订单!$A$9:$A$35,1,0)</f>
        <v>#N/A</v>
      </c>
    </row>
    <row r="157" spans="1:9" ht="16.5">
      <c r="A157" t="str">
        <f t="shared" si="2"/>
        <v>AN1014大红206#S</v>
      </c>
      <c r="B157" t="s">
        <v>615</v>
      </c>
      <c r="C157" s="7" t="s">
        <v>324</v>
      </c>
      <c r="D157" s="3" t="s">
        <v>264</v>
      </c>
      <c r="E157" s="3" t="s">
        <v>265</v>
      </c>
      <c r="F157" s="3" t="s">
        <v>12</v>
      </c>
      <c r="G157" s="1" t="s">
        <v>214</v>
      </c>
      <c r="H157" s="1" t="s">
        <v>258</v>
      </c>
      <c r="I157" t="e">
        <f>VLOOKUP(E157,运营生产订单!$A$9:$A$35,1,0)</f>
        <v>#N/A</v>
      </c>
    </row>
    <row r="158" spans="1:9" ht="16.5">
      <c r="A158" t="str">
        <f t="shared" si="2"/>
        <v>AN1014大红206#M</v>
      </c>
      <c r="B158" t="s">
        <v>616</v>
      </c>
      <c r="C158" s="7" t="s">
        <v>324</v>
      </c>
      <c r="D158" s="3" t="s">
        <v>264</v>
      </c>
      <c r="E158" s="3" t="s">
        <v>265</v>
      </c>
      <c r="F158" s="3" t="s">
        <v>36</v>
      </c>
      <c r="G158" s="1" t="s">
        <v>214</v>
      </c>
      <c r="H158" s="1" t="s">
        <v>258</v>
      </c>
      <c r="I158" t="e">
        <f>VLOOKUP(E158,运营生产订单!$A$9:$A$35,1,0)</f>
        <v>#N/A</v>
      </c>
    </row>
    <row r="159" spans="1:9" ht="16.5">
      <c r="A159" t="str">
        <f t="shared" si="2"/>
        <v>AN1014大红206#L</v>
      </c>
      <c r="B159" t="s">
        <v>617</v>
      </c>
      <c r="C159" s="7" t="s">
        <v>324</v>
      </c>
      <c r="D159" s="3" t="s">
        <v>264</v>
      </c>
      <c r="E159" s="3" t="s">
        <v>265</v>
      </c>
      <c r="F159" s="3" t="s">
        <v>14</v>
      </c>
      <c r="G159" s="1" t="s">
        <v>214</v>
      </c>
      <c r="H159" s="1" t="s">
        <v>258</v>
      </c>
      <c r="I159" t="e">
        <f>VLOOKUP(E159,运营生产订单!$A$9:$A$35,1,0)</f>
        <v>#N/A</v>
      </c>
    </row>
    <row r="160" spans="1:9" ht="16.5">
      <c r="A160" t="str">
        <f t="shared" si="2"/>
        <v>AN1014大红206#XL</v>
      </c>
      <c r="B160" t="s">
        <v>618</v>
      </c>
      <c r="C160" s="7" t="s">
        <v>324</v>
      </c>
      <c r="D160" s="3" t="s">
        <v>264</v>
      </c>
      <c r="E160" s="3" t="s">
        <v>265</v>
      </c>
      <c r="F160" s="3" t="s">
        <v>15</v>
      </c>
      <c r="G160" s="1" t="s">
        <v>214</v>
      </c>
      <c r="H160" s="1" t="s">
        <v>258</v>
      </c>
      <c r="I160" t="e">
        <f>VLOOKUP(E160,运营生产订单!$A$9:$A$35,1,0)</f>
        <v>#N/A</v>
      </c>
    </row>
    <row r="161" spans="1:9" ht="16.5">
      <c r="A161" t="str">
        <f t="shared" si="2"/>
        <v>AN1014大红206#2XL</v>
      </c>
      <c r="B161" t="s">
        <v>619</v>
      </c>
      <c r="C161" s="7" t="s">
        <v>324</v>
      </c>
      <c r="D161" s="3" t="s">
        <v>264</v>
      </c>
      <c r="E161" s="3" t="s">
        <v>265</v>
      </c>
      <c r="F161" s="3" t="s">
        <v>16</v>
      </c>
      <c r="G161" s="1" t="s">
        <v>214</v>
      </c>
      <c r="H161" s="1" t="s">
        <v>258</v>
      </c>
      <c r="I161" t="e">
        <f>VLOOKUP(E161,运营生产订单!$A$9:$A$35,1,0)</f>
        <v>#N/A</v>
      </c>
    </row>
    <row r="162" spans="1:9" ht="16.5">
      <c r="A162" t="str">
        <f t="shared" si="2"/>
        <v>AN1014红色木棉花PWD171-6#S</v>
      </c>
      <c r="B162" t="s">
        <v>620</v>
      </c>
      <c r="C162" s="7" t="s">
        <v>324</v>
      </c>
      <c r="D162" s="3" t="s">
        <v>266</v>
      </c>
      <c r="E162" s="3" t="s">
        <v>267</v>
      </c>
      <c r="F162" s="3" t="s">
        <v>12</v>
      </c>
      <c r="G162" s="1" t="s">
        <v>230</v>
      </c>
      <c r="H162" s="1" t="s">
        <v>205</v>
      </c>
      <c r="I162" t="e">
        <f>VLOOKUP(E162,运营生产订单!$A$9:$A$35,1,0)</f>
        <v>#N/A</v>
      </c>
    </row>
    <row r="163" spans="1:9" ht="16.5">
      <c r="A163" t="str">
        <f t="shared" si="2"/>
        <v>AN1014红色木棉花PWD171-6#M</v>
      </c>
      <c r="B163" t="s">
        <v>621</v>
      </c>
      <c r="C163" s="7" t="s">
        <v>324</v>
      </c>
      <c r="D163" s="3" t="s">
        <v>266</v>
      </c>
      <c r="E163" s="3" t="s">
        <v>267</v>
      </c>
      <c r="F163" s="3" t="s">
        <v>36</v>
      </c>
      <c r="G163" s="1" t="s">
        <v>230</v>
      </c>
      <c r="H163" s="1" t="s">
        <v>205</v>
      </c>
      <c r="I163" t="e">
        <f>VLOOKUP(E163,运营生产订单!$A$9:$A$35,1,0)</f>
        <v>#N/A</v>
      </c>
    </row>
    <row r="164" spans="1:9" ht="16.5">
      <c r="A164" t="str">
        <f t="shared" si="2"/>
        <v>AN1014红色木棉花PWD171-6#L</v>
      </c>
      <c r="B164" t="s">
        <v>622</v>
      </c>
      <c r="C164" s="7" t="s">
        <v>324</v>
      </c>
      <c r="D164" s="3" t="s">
        <v>266</v>
      </c>
      <c r="E164" s="3" t="s">
        <v>267</v>
      </c>
      <c r="F164" s="3" t="s">
        <v>14</v>
      </c>
      <c r="G164" s="1" t="s">
        <v>230</v>
      </c>
      <c r="H164" s="1" t="s">
        <v>205</v>
      </c>
      <c r="I164" t="e">
        <f>VLOOKUP(E164,运营生产订单!$A$9:$A$35,1,0)</f>
        <v>#N/A</v>
      </c>
    </row>
    <row r="165" spans="1:9" ht="16.5">
      <c r="A165" t="str">
        <f t="shared" si="2"/>
        <v>AN1014红色木棉花PWD171-6#XL</v>
      </c>
      <c r="B165" t="s">
        <v>623</v>
      </c>
      <c r="C165" s="7" t="s">
        <v>324</v>
      </c>
      <c r="D165" s="3" t="s">
        <v>266</v>
      </c>
      <c r="E165" s="3" t="s">
        <v>267</v>
      </c>
      <c r="F165" s="3" t="s">
        <v>15</v>
      </c>
      <c r="G165" s="1" t="s">
        <v>230</v>
      </c>
      <c r="H165" s="1" t="s">
        <v>205</v>
      </c>
      <c r="I165" t="e">
        <f>VLOOKUP(E165,运营生产订单!$A$9:$A$35,1,0)</f>
        <v>#N/A</v>
      </c>
    </row>
    <row r="166" spans="1:9" ht="16.5">
      <c r="A166" t="str">
        <f t="shared" si="2"/>
        <v>AN1014红色木棉花PWD171-6#2XL</v>
      </c>
      <c r="B166" t="s">
        <v>624</v>
      </c>
      <c r="C166" s="7" t="s">
        <v>324</v>
      </c>
      <c r="D166" s="3" t="s">
        <v>266</v>
      </c>
      <c r="E166" s="3" t="s">
        <v>267</v>
      </c>
      <c r="F166" s="3" t="s">
        <v>16</v>
      </c>
      <c r="G166" s="1" t="s">
        <v>230</v>
      </c>
      <c r="H166" s="1" t="s">
        <v>205</v>
      </c>
      <c r="I166" t="e">
        <f>VLOOKUP(E166,运营生产订单!$A$9:$A$35,1,0)</f>
        <v>#N/A</v>
      </c>
    </row>
    <row r="167" spans="1:9" ht="16.5">
      <c r="A167" t="str">
        <f t="shared" si="2"/>
        <v>AN1014腰果粉201111801-2#S</v>
      </c>
      <c r="B167" t="s">
        <v>625</v>
      </c>
      <c r="C167" s="7" t="s">
        <v>324</v>
      </c>
      <c r="D167" s="3" t="s">
        <v>268</v>
      </c>
      <c r="E167" s="3" t="s">
        <v>269</v>
      </c>
      <c r="F167" s="3" t="s">
        <v>12</v>
      </c>
      <c r="G167" s="1" t="s">
        <v>204</v>
      </c>
      <c r="H167" s="1" t="s">
        <v>270</v>
      </c>
      <c r="I167" t="e">
        <f>VLOOKUP(E167,运营生产订单!$A$9:$A$35,1,0)</f>
        <v>#N/A</v>
      </c>
    </row>
    <row r="168" spans="1:9" ht="16.5">
      <c r="A168" t="str">
        <f t="shared" si="2"/>
        <v>AN1014腰果粉201111801-2#M</v>
      </c>
      <c r="B168" t="s">
        <v>626</v>
      </c>
      <c r="C168" s="7" t="s">
        <v>324</v>
      </c>
      <c r="D168" s="3" t="s">
        <v>268</v>
      </c>
      <c r="E168" s="3" t="s">
        <v>269</v>
      </c>
      <c r="F168" s="3" t="s">
        <v>36</v>
      </c>
      <c r="G168" s="1" t="s">
        <v>204</v>
      </c>
      <c r="H168" s="1" t="s">
        <v>270</v>
      </c>
      <c r="I168" t="e">
        <f>VLOOKUP(E168,运营生产订单!$A$9:$A$35,1,0)</f>
        <v>#N/A</v>
      </c>
    </row>
    <row r="169" spans="1:9" ht="16.5">
      <c r="A169" t="str">
        <f t="shared" si="2"/>
        <v>AN1014腰果粉201111801-2#L</v>
      </c>
      <c r="B169" t="s">
        <v>627</v>
      </c>
      <c r="C169" s="7" t="s">
        <v>324</v>
      </c>
      <c r="D169" s="3" t="s">
        <v>268</v>
      </c>
      <c r="E169" s="3" t="s">
        <v>269</v>
      </c>
      <c r="F169" s="3" t="s">
        <v>14</v>
      </c>
      <c r="G169" s="1" t="s">
        <v>204</v>
      </c>
      <c r="H169" s="1" t="s">
        <v>270</v>
      </c>
      <c r="I169" t="e">
        <f>VLOOKUP(E169,运营生产订单!$A$9:$A$35,1,0)</f>
        <v>#N/A</v>
      </c>
    </row>
    <row r="170" spans="1:9" ht="16.5">
      <c r="A170" t="str">
        <f t="shared" si="2"/>
        <v>AN1014腰果粉201111801-2#XL</v>
      </c>
      <c r="B170" t="s">
        <v>628</v>
      </c>
      <c r="C170" s="7" t="s">
        <v>324</v>
      </c>
      <c r="D170" s="3" t="s">
        <v>268</v>
      </c>
      <c r="E170" s="3" t="s">
        <v>269</v>
      </c>
      <c r="F170" s="3" t="s">
        <v>15</v>
      </c>
      <c r="G170" s="1" t="s">
        <v>204</v>
      </c>
      <c r="H170" s="1" t="s">
        <v>270</v>
      </c>
      <c r="I170" t="e">
        <f>VLOOKUP(E170,运营生产订单!$A$9:$A$35,1,0)</f>
        <v>#N/A</v>
      </c>
    </row>
    <row r="171" spans="1:9" ht="16.5">
      <c r="A171" t="str">
        <f t="shared" si="2"/>
        <v>AN1014腰果粉201111801-2#2XL</v>
      </c>
      <c r="B171" t="s">
        <v>629</v>
      </c>
      <c r="C171" s="7" t="s">
        <v>324</v>
      </c>
      <c r="D171" s="3" t="s">
        <v>268</v>
      </c>
      <c r="E171" s="3" t="s">
        <v>269</v>
      </c>
      <c r="F171" s="3" t="s">
        <v>16</v>
      </c>
      <c r="G171" s="1" t="s">
        <v>204</v>
      </c>
      <c r="H171" s="1" t="s">
        <v>270</v>
      </c>
      <c r="I171" t="e">
        <f>VLOOKUP(E171,运营生产订单!$A$9:$A$35,1,0)</f>
        <v>#N/A</v>
      </c>
    </row>
    <row r="172" spans="1:9" ht="16.5">
      <c r="A172" t="str">
        <f t="shared" si="2"/>
        <v>AN1014紫灰色155#S</v>
      </c>
      <c r="B172" t="s">
        <v>630</v>
      </c>
      <c r="C172" s="7" t="s">
        <v>324</v>
      </c>
      <c r="D172" s="3" t="s">
        <v>271</v>
      </c>
      <c r="E172" s="3" t="s">
        <v>272</v>
      </c>
      <c r="F172" s="3" t="s">
        <v>12</v>
      </c>
      <c r="G172" s="1" t="s">
        <v>214</v>
      </c>
      <c r="H172" s="1" t="s">
        <v>205</v>
      </c>
      <c r="I172" t="e">
        <f>VLOOKUP(E172,运营生产订单!$A$9:$A$35,1,0)</f>
        <v>#N/A</v>
      </c>
    </row>
    <row r="173" spans="1:9" ht="16.5">
      <c r="A173" t="str">
        <f t="shared" si="2"/>
        <v>AN1014紫灰色155#M</v>
      </c>
      <c r="B173" t="s">
        <v>631</v>
      </c>
      <c r="C173" s="7" t="s">
        <v>324</v>
      </c>
      <c r="D173" s="3" t="s">
        <v>271</v>
      </c>
      <c r="E173" s="3" t="s">
        <v>272</v>
      </c>
      <c r="F173" s="3" t="s">
        <v>36</v>
      </c>
      <c r="G173" s="1" t="s">
        <v>214</v>
      </c>
      <c r="H173" s="1" t="s">
        <v>205</v>
      </c>
      <c r="I173" t="e">
        <f>VLOOKUP(E173,运营生产订单!$A$9:$A$35,1,0)</f>
        <v>#N/A</v>
      </c>
    </row>
    <row r="174" spans="1:9" ht="16.5">
      <c r="A174" t="str">
        <f t="shared" si="2"/>
        <v>AN1014紫灰色155#L</v>
      </c>
      <c r="B174" t="s">
        <v>632</v>
      </c>
      <c r="C174" s="7" t="s">
        <v>324</v>
      </c>
      <c r="D174" s="3" t="s">
        <v>271</v>
      </c>
      <c r="E174" s="3" t="s">
        <v>272</v>
      </c>
      <c r="F174" s="3" t="s">
        <v>14</v>
      </c>
      <c r="G174" s="1" t="s">
        <v>214</v>
      </c>
      <c r="H174" s="1" t="s">
        <v>205</v>
      </c>
      <c r="I174" t="e">
        <f>VLOOKUP(E174,运营生产订单!$A$9:$A$35,1,0)</f>
        <v>#N/A</v>
      </c>
    </row>
    <row r="175" spans="1:9" ht="16.5">
      <c r="A175" t="str">
        <f t="shared" si="2"/>
        <v>AN1014紫灰色155#XL</v>
      </c>
      <c r="B175" t="s">
        <v>633</v>
      </c>
      <c r="C175" s="7" t="s">
        <v>324</v>
      </c>
      <c r="D175" s="3" t="s">
        <v>271</v>
      </c>
      <c r="E175" s="3" t="s">
        <v>272</v>
      </c>
      <c r="F175" s="3" t="s">
        <v>15</v>
      </c>
      <c r="G175" s="1" t="s">
        <v>214</v>
      </c>
      <c r="H175" s="1" t="s">
        <v>205</v>
      </c>
      <c r="I175" t="e">
        <f>VLOOKUP(E175,运营生产订单!$A$9:$A$35,1,0)</f>
        <v>#N/A</v>
      </c>
    </row>
    <row r="176" spans="1:9" ht="16.5">
      <c r="A176" t="str">
        <f t="shared" si="2"/>
        <v>AN1014紫灰色155#2XL</v>
      </c>
      <c r="B176" t="s">
        <v>634</v>
      </c>
      <c r="C176" s="7" t="s">
        <v>324</v>
      </c>
      <c r="D176" s="3" t="s">
        <v>271</v>
      </c>
      <c r="E176" s="3" t="s">
        <v>272</v>
      </c>
      <c r="F176" s="3" t="s">
        <v>16</v>
      </c>
      <c r="G176" s="1" t="s">
        <v>214</v>
      </c>
      <c r="H176" s="1" t="s">
        <v>205</v>
      </c>
      <c r="I176" t="e">
        <f>VLOOKUP(E176,运营生产订单!$A$9:$A$35,1,0)</f>
        <v>#N/A</v>
      </c>
    </row>
    <row r="177" spans="1:9" ht="16.5">
      <c r="A177" t="str">
        <f t="shared" si="2"/>
        <v>AN1014摩卡色195#S</v>
      </c>
      <c r="B177" t="s">
        <v>635</v>
      </c>
      <c r="C177" s="7" t="s">
        <v>324</v>
      </c>
      <c r="D177" s="3" t="s">
        <v>273</v>
      </c>
      <c r="E177" s="3" t="s">
        <v>274</v>
      </c>
      <c r="F177" s="3" t="s">
        <v>12</v>
      </c>
      <c r="G177" s="1" t="s">
        <v>214</v>
      </c>
      <c r="H177" s="1" t="s">
        <v>205</v>
      </c>
      <c r="I177" t="e">
        <f>VLOOKUP(E177,运营生产订单!$A$9:$A$35,1,0)</f>
        <v>#N/A</v>
      </c>
    </row>
    <row r="178" spans="1:9" ht="16.5">
      <c r="A178" t="str">
        <f t="shared" si="2"/>
        <v>AN1014摩卡色195#M</v>
      </c>
      <c r="B178" t="s">
        <v>636</v>
      </c>
      <c r="C178" s="7" t="s">
        <v>324</v>
      </c>
      <c r="D178" s="3" t="s">
        <v>273</v>
      </c>
      <c r="E178" s="3" t="s">
        <v>274</v>
      </c>
      <c r="F178" s="3" t="s">
        <v>36</v>
      </c>
      <c r="G178" s="1" t="s">
        <v>214</v>
      </c>
      <c r="H178" s="1" t="s">
        <v>205</v>
      </c>
      <c r="I178" t="e">
        <f>VLOOKUP(E178,运营生产订单!$A$9:$A$35,1,0)</f>
        <v>#N/A</v>
      </c>
    </row>
    <row r="179" spans="1:9" ht="16.5">
      <c r="A179" t="str">
        <f t="shared" si="2"/>
        <v>AN1014摩卡色195#L</v>
      </c>
      <c r="B179" t="s">
        <v>637</v>
      </c>
      <c r="C179" s="7" t="s">
        <v>324</v>
      </c>
      <c r="D179" s="3" t="s">
        <v>273</v>
      </c>
      <c r="E179" s="3" t="s">
        <v>274</v>
      </c>
      <c r="F179" s="3" t="s">
        <v>14</v>
      </c>
      <c r="G179" s="1" t="s">
        <v>214</v>
      </c>
      <c r="H179" s="1" t="s">
        <v>205</v>
      </c>
      <c r="I179" t="e">
        <f>VLOOKUP(E179,运营生产订单!$A$9:$A$35,1,0)</f>
        <v>#N/A</v>
      </c>
    </row>
    <row r="180" spans="1:9" ht="16.5">
      <c r="A180" t="str">
        <f t="shared" si="2"/>
        <v>AN1014摩卡色195#XL</v>
      </c>
      <c r="B180" t="s">
        <v>638</v>
      </c>
      <c r="C180" s="7" t="s">
        <v>324</v>
      </c>
      <c r="D180" s="3" t="s">
        <v>273</v>
      </c>
      <c r="E180" s="3" t="s">
        <v>274</v>
      </c>
      <c r="F180" s="3" t="s">
        <v>15</v>
      </c>
      <c r="G180" s="1" t="s">
        <v>214</v>
      </c>
      <c r="H180" s="1" t="s">
        <v>205</v>
      </c>
      <c r="I180" t="e">
        <f>VLOOKUP(E180,运营生产订单!$A$9:$A$35,1,0)</f>
        <v>#N/A</v>
      </c>
    </row>
    <row r="181" spans="1:9" ht="16.5">
      <c r="A181" t="str">
        <f t="shared" si="2"/>
        <v>AN1014摩卡色195#2XL</v>
      </c>
      <c r="B181" t="s">
        <v>639</v>
      </c>
      <c r="C181" s="7" t="s">
        <v>324</v>
      </c>
      <c r="D181" s="3" t="s">
        <v>273</v>
      </c>
      <c r="E181" s="3" t="s">
        <v>274</v>
      </c>
      <c r="F181" s="3" t="s">
        <v>16</v>
      </c>
      <c r="G181" s="1" t="s">
        <v>214</v>
      </c>
      <c r="H181" s="1" t="s">
        <v>205</v>
      </c>
      <c r="I181" t="e">
        <f>VLOOKUP(E181,运营生产订单!$A$9:$A$35,1,0)</f>
        <v>#N/A</v>
      </c>
    </row>
    <row r="182" spans="1:9" ht="16.5">
      <c r="A182" t="str">
        <f t="shared" si="2"/>
        <v>AN1014白底睡莲PWD258-1#S</v>
      </c>
      <c r="B182" t="s">
        <v>640</v>
      </c>
      <c r="C182" s="7" t="s">
        <v>324</v>
      </c>
      <c r="D182" s="3" t="s">
        <v>275</v>
      </c>
      <c r="E182" s="3" t="s">
        <v>276</v>
      </c>
      <c r="F182" s="3" t="s">
        <v>12</v>
      </c>
      <c r="G182" s="1" t="s">
        <v>230</v>
      </c>
      <c r="H182" s="1" t="s">
        <v>205</v>
      </c>
      <c r="I182" t="e">
        <f>VLOOKUP(E182,运营生产订单!$A$9:$A$35,1,0)</f>
        <v>#N/A</v>
      </c>
    </row>
    <row r="183" spans="1:9" ht="16.5">
      <c r="A183" t="str">
        <f t="shared" si="2"/>
        <v>AN1014白底睡莲PWD258-1#M</v>
      </c>
      <c r="B183" t="s">
        <v>641</v>
      </c>
      <c r="C183" s="7" t="s">
        <v>324</v>
      </c>
      <c r="D183" s="3" t="s">
        <v>275</v>
      </c>
      <c r="E183" s="3" t="s">
        <v>276</v>
      </c>
      <c r="F183" s="3" t="s">
        <v>36</v>
      </c>
      <c r="G183" s="1" t="s">
        <v>230</v>
      </c>
      <c r="H183" s="1" t="s">
        <v>205</v>
      </c>
      <c r="I183" t="e">
        <f>VLOOKUP(E183,运营生产订单!$A$9:$A$35,1,0)</f>
        <v>#N/A</v>
      </c>
    </row>
    <row r="184" spans="1:9" ht="16.5">
      <c r="A184" t="str">
        <f t="shared" si="2"/>
        <v>AN1014白底睡莲PWD258-1#L</v>
      </c>
      <c r="B184" t="s">
        <v>642</v>
      </c>
      <c r="C184" s="7" t="s">
        <v>324</v>
      </c>
      <c r="D184" s="3" t="s">
        <v>275</v>
      </c>
      <c r="E184" s="3" t="s">
        <v>276</v>
      </c>
      <c r="F184" s="3" t="s">
        <v>14</v>
      </c>
      <c r="G184" s="1" t="s">
        <v>230</v>
      </c>
      <c r="H184" s="1" t="s">
        <v>205</v>
      </c>
      <c r="I184" t="e">
        <f>VLOOKUP(E184,运营生产订单!$A$9:$A$35,1,0)</f>
        <v>#N/A</v>
      </c>
    </row>
    <row r="185" spans="1:9" ht="16.5">
      <c r="A185" t="str">
        <f t="shared" si="2"/>
        <v>AN1014白底睡莲PWD258-1#XL</v>
      </c>
      <c r="B185" t="s">
        <v>643</v>
      </c>
      <c r="C185" s="7" t="s">
        <v>324</v>
      </c>
      <c r="D185" s="3" t="s">
        <v>275</v>
      </c>
      <c r="E185" s="3" t="s">
        <v>276</v>
      </c>
      <c r="F185" s="3" t="s">
        <v>15</v>
      </c>
      <c r="G185" s="1" t="s">
        <v>230</v>
      </c>
      <c r="H185" s="1" t="s">
        <v>205</v>
      </c>
      <c r="I185" t="e">
        <f>VLOOKUP(E185,运营生产订单!$A$9:$A$35,1,0)</f>
        <v>#N/A</v>
      </c>
    </row>
    <row r="186" spans="1:9" ht="16.5">
      <c r="A186" t="str">
        <f t="shared" si="2"/>
        <v>AN1014白底睡莲PWD258-1#2XL</v>
      </c>
      <c r="B186" t="s">
        <v>644</v>
      </c>
      <c r="C186" s="7" t="s">
        <v>324</v>
      </c>
      <c r="D186" s="3" t="s">
        <v>275</v>
      </c>
      <c r="E186" s="3" t="s">
        <v>276</v>
      </c>
      <c r="F186" s="3" t="s">
        <v>16</v>
      </c>
      <c r="G186" s="1" t="s">
        <v>230</v>
      </c>
      <c r="H186" s="1" t="s">
        <v>205</v>
      </c>
      <c r="I186" t="e">
        <f>VLOOKUP(E186,运营生产订单!$A$9:$A$35,1,0)</f>
        <v>#N/A</v>
      </c>
    </row>
    <row r="187" spans="1:9" ht="16.5">
      <c r="A187" t="str">
        <f t="shared" si="2"/>
        <v>AN1014白底绿花PWD9-004-1#S</v>
      </c>
      <c r="B187" t="s">
        <v>645</v>
      </c>
      <c r="C187" s="7" t="s">
        <v>324</v>
      </c>
      <c r="D187" s="3" t="s">
        <v>277</v>
      </c>
      <c r="E187" s="3" t="s">
        <v>278</v>
      </c>
      <c r="F187" s="3" t="s">
        <v>12</v>
      </c>
      <c r="G187" s="1" t="s">
        <v>230</v>
      </c>
      <c r="H187" s="1" t="s">
        <v>205</v>
      </c>
      <c r="I187" t="e">
        <f>VLOOKUP(E187,运营生产订单!$A$9:$A$35,1,0)</f>
        <v>#N/A</v>
      </c>
    </row>
    <row r="188" spans="1:9" ht="16.5">
      <c r="A188" t="str">
        <f t="shared" si="2"/>
        <v>AN1014白底绿花PWD9-004-1#M</v>
      </c>
      <c r="B188" t="s">
        <v>646</v>
      </c>
      <c r="C188" s="7" t="s">
        <v>324</v>
      </c>
      <c r="D188" s="3" t="s">
        <v>277</v>
      </c>
      <c r="E188" s="3" t="s">
        <v>278</v>
      </c>
      <c r="F188" s="3" t="s">
        <v>36</v>
      </c>
      <c r="G188" s="1" t="s">
        <v>230</v>
      </c>
      <c r="H188" s="1" t="s">
        <v>205</v>
      </c>
      <c r="I188" t="e">
        <f>VLOOKUP(E188,运营生产订单!$A$9:$A$35,1,0)</f>
        <v>#N/A</v>
      </c>
    </row>
    <row r="189" spans="1:9" ht="16.5">
      <c r="A189" t="str">
        <f t="shared" si="2"/>
        <v>AN1014白底绿花PWD9-004-1#L</v>
      </c>
      <c r="B189" t="s">
        <v>647</v>
      </c>
      <c r="C189" s="7" t="s">
        <v>324</v>
      </c>
      <c r="D189" s="3" t="s">
        <v>277</v>
      </c>
      <c r="E189" s="3" t="s">
        <v>278</v>
      </c>
      <c r="F189" s="3" t="s">
        <v>14</v>
      </c>
      <c r="G189" s="1" t="s">
        <v>230</v>
      </c>
      <c r="H189" s="1" t="s">
        <v>205</v>
      </c>
      <c r="I189" t="e">
        <f>VLOOKUP(E189,运营生产订单!$A$9:$A$35,1,0)</f>
        <v>#N/A</v>
      </c>
    </row>
    <row r="190" spans="1:9" ht="16.5">
      <c r="A190" t="str">
        <f t="shared" si="2"/>
        <v>AN1014白底绿花PWD9-004-1#XL</v>
      </c>
      <c r="B190" t="s">
        <v>648</v>
      </c>
      <c r="C190" s="7" t="s">
        <v>324</v>
      </c>
      <c r="D190" s="3" t="s">
        <v>277</v>
      </c>
      <c r="E190" s="3" t="s">
        <v>278</v>
      </c>
      <c r="F190" s="3" t="s">
        <v>15</v>
      </c>
      <c r="G190" s="1" t="s">
        <v>230</v>
      </c>
      <c r="H190" s="1" t="s">
        <v>205</v>
      </c>
      <c r="I190" t="e">
        <f>VLOOKUP(E190,运营生产订单!$A$9:$A$35,1,0)</f>
        <v>#N/A</v>
      </c>
    </row>
    <row r="191" spans="1:9" ht="16.5">
      <c r="A191" t="str">
        <f t="shared" si="2"/>
        <v>AN1014白底绿花PWD9-004-1#2XL</v>
      </c>
      <c r="B191" t="s">
        <v>649</v>
      </c>
      <c r="C191" s="7" t="s">
        <v>324</v>
      </c>
      <c r="D191" s="3" t="s">
        <v>277</v>
      </c>
      <c r="E191" s="3" t="s">
        <v>278</v>
      </c>
      <c r="F191" s="3" t="s">
        <v>16</v>
      </c>
      <c r="G191" s="1" t="s">
        <v>230</v>
      </c>
      <c r="H191" s="1" t="s">
        <v>205</v>
      </c>
      <c r="I191" t="e">
        <f>VLOOKUP(E191,运营生产订单!$A$9:$A$35,1,0)</f>
        <v>#N/A</v>
      </c>
    </row>
    <row r="192" spans="1:9" ht="16.5">
      <c r="A192" t="str">
        <f t="shared" si="2"/>
        <v>AN1014腰果红201111801-4#S</v>
      </c>
      <c r="B192" t="s">
        <v>650</v>
      </c>
      <c r="C192" s="7" t="s">
        <v>324</v>
      </c>
      <c r="D192" s="3" t="s">
        <v>279</v>
      </c>
      <c r="E192" s="3" t="s">
        <v>280</v>
      </c>
      <c r="F192" s="3" t="s">
        <v>12</v>
      </c>
      <c r="G192" s="1" t="s">
        <v>204</v>
      </c>
      <c r="H192" s="1" t="s">
        <v>270</v>
      </c>
      <c r="I192" t="e">
        <f>VLOOKUP(E192,运营生产订单!$A$9:$A$35,1,0)</f>
        <v>#N/A</v>
      </c>
    </row>
    <row r="193" spans="1:9" ht="16.5">
      <c r="A193" t="str">
        <f t="shared" si="2"/>
        <v>AN1014腰果红201111801-4#M</v>
      </c>
      <c r="B193" t="s">
        <v>651</v>
      </c>
      <c r="C193" s="7" t="s">
        <v>324</v>
      </c>
      <c r="D193" s="3" t="s">
        <v>279</v>
      </c>
      <c r="E193" s="3" t="s">
        <v>280</v>
      </c>
      <c r="F193" s="3" t="s">
        <v>36</v>
      </c>
      <c r="G193" s="1" t="s">
        <v>204</v>
      </c>
      <c r="H193" s="1" t="s">
        <v>270</v>
      </c>
      <c r="I193" t="e">
        <f>VLOOKUP(E193,运营生产订单!$A$9:$A$35,1,0)</f>
        <v>#N/A</v>
      </c>
    </row>
    <row r="194" spans="1:9" ht="16.5">
      <c r="A194" t="str">
        <f t="shared" si="2"/>
        <v>AN1014腰果红201111801-4#L</v>
      </c>
      <c r="B194" t="s">
        <v>652</v>
      </c>
      <c r="C194" s="7" t="s">
        <v>324</v>
      </c>
      <c r="D194" s="3" t="s">
        <v>279</v>
      </c>
      <c r="E194" s="3" t="s">
        <v>280</v>
      </c>
      <c r="F194" s="3" t="s">
        <v>14</v>
      </c>
      <c r="G194" s="1" t="s">
        <v>204</v>
      </c>
      <c r="H194" s="1" t="s">
        <v>270</v>
      </c>
      <c r="I194" t="e">
        <f>VLOOKUP(E194,运营生产订单!$A$9:$A$35,1,0)</f>
        <v>#N/A</v>
      </c>
    </row>
    <row r="195" spans="1:9" ht="16.5">
      <c r="A195" t="str">
        <f t="shared" ref="A195:A258" si="3">C195&amp;E195&amp;F195</f>
        <v>AN1014腰果红201111801-4#XL</v>
      </c>
      <c r="B195" t="s">
        <v>653</v>
      </c>
      <c r="C195" s="7" t="s">
        <v>324</v>
      </c>
      <c r="D195" s="3" t="s">
        <v>279</v>
      </c>
      <c r="E195" s="3" t="s">
        <v>280</v>
      </c>
      <c r="F195" s="3" t="s">
        <v>15</v>
      </c>
      <c r="G195" s="1" t="s">
        <v>204</v>
      </c>
      <c r="H195" s="1" t="s">
        <v>270</v>
      </c>
      <c r="I195" t="e">
        <f>VLOOKUP(E195,运营生产订单!$A$9:$A$35,1,0)</f>
        <v>#N/A</v>
      </c>
    </row>
    <row r="196" spans="1:9" ht="16.5">
      <c r="A196" t="str">
        <f t="shared" si="3"/>
        <v>AN1014腰果红201111801-4#2XL</v>
      </c>
      <c r="B196" t="s">
        <v>654</v>
      </c>
      <c r="C196" s="7" t="s">
        <v>324</v>
      </c>
      <c r="D196" s="3" t="s">
        <v>279</v>
      </c>
      <c r="E196" s="3" t="s">
        <v>280</v>
      </c>
      <c r="F196" s="3" t="s">
        <v>16</v>
      </c>
      <c r="G196" s="1" t="s">
        <v>204</v>
      </c>
      <c r="H196" s="1" t="s">
        <v>270</v>
      </c>
      <c r="I196" t="e">
        <f>VLOOKUP(E196,运营生产订单!$A$9:$A$35,1,0)</f>
        <v>#N/A</v>
      </c>
    </row>
    <row r="197" spans="1:9" ht="16.5">
      <c r="A197" t="str">
        <f t="shared" si="3"/>
        <v>AN1014腰果蓝201111801-3#S</v>
      </c>
      <c r="B197" t="s">
        <v>655</v>
      </c>
      <c r="C197" s="7" t="s">
        <v>324</v>
      </c>
      <c r="D197" s="3" t="s">
        <v>281</v>
      </c>
      <c r="E197" s="3" t="s">
        <v>282</v>
      </c>
      <c r="F197" s="3" t="s">
        <v>12</v>
      </c>
      <c r="G197" s="1" t="s">
        <v>204</v>
      </c>
      <c r="H197" s="1" t="s">
        <v>270</v>
      </c>
      <c r="I197" t="e">
        <f>VLOOKUP(E197,运营生产订单!$A$9:$A$35,1,0)</f>
        <v>#N/A</v>
      </c>
    </row>
    <row r="198" spans="1:9" ht="16.5">
      <c r="A198" t="str">
        <f t="shared" si="3"/>
        <v>AN1014腰果蓝201111801-3#M</v>
      </c>
      <c r="B198" t="s">
        <v>656</v>
      </c>
      <c r="C198" s="7" t="s">
        <v>324</v>
      </c>
      <c r="D198" s="3" t="s">
        <v>281</v>
      </c>
      <c r="E198" s="3" t="s">
        <v>282</v>
      </c>
      <c r="F198" s="3" t="s">
        <v>36</v>
      </c>
      <c r="G198" s="1" t="s">
        <v>204</v>
      </c>
      <c r="H198" s="1" t="s">
        <v>270</v>
      </c>
      <c r="I198" t="e">
        <f>VLOOKUP(E198,运营生产订单!$A$9:$A$35,1,0)</f>
        <v>#N/A</v>
      </c>
    </row>
    <row r="199" spans="1:9" ht="16.5">
      <c r="A199" t="str">
        <f t="shared" si="3"/>
        <v>AN1014腰果蓝201111801-3#L</v>
      </c>
      <c r="B199" t="s">
        <v>657</v>
      </c>
      <c r="C199" s="7" t="s">
        <v>324</v>
      </c>
      <c r="D199" s="3" t="s">
        <v>281</v>
      </c>
      <c r="E199" s="3" t="s">
        <v>282</v>
      </c>
      <c r="F199" s="3" t="s">
        <v>14</v>
      </c>
      <c r="G199" s="1" t="s">
        <v>204</v>
      </c>
      <c r="H199" s="1" t="s">
        <v>270</v>
      </c>
      <c r="I199" t="e">
        <f>VLOOKUP(E199,运营生产订单!$A$9:$A$35,1,0)</f>
        <v>#N/A</v>
      </c>
    </row>
    <row r="200" spans="1:9" ht="16.5">
      <c r="A200" t="str">
        <f t="shared" si="3"/>
        <v>AN1014腰果蓝201111801-3#XL</v>
      </c>
      <c r="B200" t="s">
        <v>658</v>
      </c>
      <c r="C200" s="7" t="s">
        <v>324</v>
      </c>
      <c r="D200" s="3" t="s">
        <v>281</v>
      </c>
      <c r="E200" s="3" t="s">
        <v>282</v>
      </c>
      <c r="F200" s="3" t="s">
        <v>15</v>
      </c>
      <c r="G200" s="1" t="s">
        <v>204</v>
      </c>
      <c r="H200" s="1" t="s">
        <v>270</v>
      </c>
      <c r="I200" t="e">
        <f>VLOOKUP(E200,运营生产订单!$A$9:$A$35,1,0)</f>
        <v>#N/A</v>
      </c>
    </row>
    <row r="201" spans="1:9" ht="16.5">
      <c r="A201" t="str">
        <f t="shared" si="3"/>
        <v>AN1014腰果蓝201111801-3#2XL</v>
      </c>
      <c r="B201" t="s">
        <v>659</v>
      </c>
      <c r="C201" s="7" t="s">
        <v>324</v>
      </c>
      <c r="D201" s="3" t="s">
        <v>281</v>
      </c>
      <c r="E201" s="3" t="s">
        <v>282</v>
      </c>
      <c r="F201" s="3" t="s">
        <v>16</v>
      </c>
      <c r="G201" s="1" t="s">
        <v>204</v>
      </c>
      <c r="H201" s="1" t="s">
        <v>270</v>
      </c>
      <c r="I201" t="e">
        <f>VLOOKUP(E201,运营生产订单!$A$9:$A$35,1,0)</f>
        <v>#N/A</v>
      </c>
    </row>
    <row r="202" spans="1:9" ht="16.5">
      <c r="A202" t="str">
        <f t="shared" si="3"/>
        <v>AN1014玫红119#S</v>
      </c>
      <c r="B202" t="s">
        <v>660</v>
      </c>
      <c r="C202" s="7" t="s">
        <v>324</v>
      </c>
      <c r="D202" s="3" t="s">
        <v>283</v>
      </c>
      <c r="E202" s="3" t="s">
        <v>284</v>
      </c>
      <c r="F202" s="3" t="s">
        <v>12</v>
      </c>
      <c r="G202" s="1" t="s">
        <v>214</v>
      </c>
      <c r="H202" s="1" t="s">
        <v>205</v>
      </c>
      <c r="I202" t="e">
        <f>VLOOKUP(E202,运营生产订单!$A$9:$A$35,1,0)</f>
        <v>#N/A</v>
      </c>
    </row>
    <row r="203" spans="1:9" ht="16.5">
      <c r="A203" t="str">
        <f t="shared" si="3"/>
        <v>AN1014玫红119#M</v>
      </c>
      <c r="B203" t="s">
        <v>661</v>
      </c>
      <c r="C203" s="7" t="s">
        <v>324</v>
      </c>
      <c r="D203" s="3" t="s">
        <v>283</v>
      </c>
      <c r="E203" s="3" t="s">
        <v>284</v>
      </c>
      <c r="F203" s="3" t="s">
        <v>36</v>
      </c>
      <c r="G203" s="1" t="s">
        <v>214</v>
      </c>
      <c r="H203" s="1" t="s">
        <v>205</v>
      </c>
      <c r="I203" t="e">
        <f>VLOOKUP(E203,运营生产订单!$A$9:$A$35,1,0)</f>
        <v>#N/A</v>
      </c>
    </row>
    <row r="204" spans="1:9" ht="16.5">
      <c r="A204" t="str">
        <f t="shared" si="3"/>
        <v>AN1014玫红119#L</v>
      </c>
      <c r="B204" t="s">
        <v>662</v>
      </c>
      <c r="C204" s="7" t="s">
        <v>324</v>
      </c>
      <c r="D204" s="3" t="s">
        <v>283</v>
      </c>
      <c r="E204" s="3" t="s">
        <v>284</v>
      </c>
      <c r="F204" s="3" t="s">
        <v>14</v>
      </c>
      <c r="G204" s="1" t="s">
        <v>214</v>
      </c>
      <c r="H204" s="1" t="s">
        <v>205</v>
      </c>
      <c r="I204" t="e">
        <f>VLOOKUP(E204,运营生产订单!$A$9:$A$35,1,0)</f>
        <v>#N/A</v>
      </c>
    </row>
    <row r="205" spans="1:9" ht="16.5">
      <c r="A205" t="str">
        <f t="shared" si="3"/>
        <v>AN1014玫红119#XL</v>
      </c>
      <c r="B205" t="s">
        <v>663</v>
      </c>
      <c r="C205" s="7" t="s">
        <v>324</v>
      </c>
      <c r="D205" s="3" t="s">
        <v>283</v>
      </c>
      <c r="E205" s="3" t="s">
        <v>284</v>
      </c>
      <c r="F205" s="3" t="s">
        <v>15</v>
      </c>
      <c r="G205" s="1" t="s">
        <v>214</v>
      </c>
      <c r="H205" s="1" t="s">
        <v>205</v>
      </c>
      <c r="I205" t="e">
        <f>VLOOKUP(E205,运营生产订单!$A$9:$A$35,1,0)</f>
        <v>#N/A</v>
      </c>
    </row>
    <row r="206" spans="1:9" ht="16.5">
      <c r="A206" t="str">
        <f t="shared" si="3"/>
        <v>AN1014玫红119#2XL</v>
      </c>
      <c r="B206" t="s">
        <v>664</v>
      </c>
      <c r="C206" s="7" t="s">
        <v>324</v>
      </c>
      <c r="D206" s="3" t="s">
        <v>283</v>
      </c>
      <c r="E206" s="3" t="s">
        <v>284</v>
      </c>
      <c r="F206" s="3" t="s">
        <v>16</v>
      </c>
      <c r="G206" s="1" t="s">
        <v>214</v>
      </c>
      <c r="H206" s="1" t="s">
        <v>205</v>
      </c>
      <c r="I206" t="e">
        <f>VLOOKUP(E206,运营生产订单!$A$9:$A$35,1,0)</f>
        <v>#N/A</v>
      </c>
    </row>
    <row r="207" spans="1:9" ht="16.5">
      <c r="A207" t="str">
        <f t="shared" si="3"/>
        <v>AN1014浅紫色7#S</v>
      </c>
      <c r="B207" t="s">
        <v>665</v>
      </c>
      <c r="C207" s="7" t="s">
        <v>324</v>
      </c>
      <c r="D207" s="3" t="s">
        <v>285</v>
      </c>
      <c r="E207" s="3" t="s">
        <v>286</v>
      </c>
      <c r="F207" s="3" t="s">
        <v>12</v>
      </c>
      <c r="G207" s="1" t="s">
        <v>214</v>
      </c>
      <c r="H207" s="1" t="s">
        <v>258</v>
      </c>
      <c r="I207" t="e">
        <f>VLOOKUP(E207,运营生产订单!$A$9:$A$35,1,0)</f>
        <v>#N/A</v>
      </c>
    </row>
    <row r="208" spans="1:9" ht="16.5">
      <c r="A208" t="str">
        <f t="shared" si="3"/>
        <v>AN1014浅紫色7#M</v>
      </c>
      <c r="B208" t="s">
        <v>666</v>
      </c>
      <c r="C208" s="7" t="s">
        <v>324</v>
      </c>
      <c r="D208" s="3" t="s">
        <v>285</v>
      </c>
      <c r="E208" s="3" t="s">
        <v>286</v>
      </c>
      <c r="F208" s="3" t="s">
        <v>36</v>
      </c>
      <c r="G208" s="1" t="s">
        <v>214</v>
      </c>
      <c r="H208" s="1" t="s">
        <v>258</v>
      </c>
      <c r="I208" t="e">
        <f>VLOOKUP(E208,运营生产订单!$A$9:$A$35,1,0)</f>
        <v>#N/A</v>
      </c>
    </row>
    <row r="209" spans="1:9" ht="16.5">
      <c r="A209" t="str">
        <f t="shared" si="3"/>
        <v>AN1014浅紫色7#L</v>
      </c>
      <c r="B209" t="s">
        <v>667</v>
      </c>
      <c r="C209" s="7" t="s">
        <v>324</v>
      </c>
      <c r="D209" s="3" t="s">
        <v>285</v>
      </c>
      <c r="E209" s="3" t="s">
        <v>286</v>
      </c>
      <c r="F209" s="3" t="s">
        <v>14</v>
      </c>
      <c r="G209" s="1" t="s">
        <v>214</v>
      </c>
      <c r="H209" s="1" t="s">
        <v>258</v>
      </c>
      <c r="I209" t="e">
        <f>VLOOKUP(E209,运营生产订单!$A$9:$A$35,1,0)</f>
        <v>#N/A</v>
      </c>
    </row>
    <row r="210" spans="1:9" ht="16.5">
      <c r="A210" t="str">
        <f t="shared" si="3"/>
        <v>AN1014浅紫色7#XL</v>
      </c>
      <c r="B210" t="s">
        <v>668</v>
      </c>
      <c r="C210" s="7" t="s">
        <v>324</v>
      </c>
      <c r="D210" s="3" t="s">
        <v>285</v>
      </c>
      <c r="E210" s="3" t="s">
        <v>286</v>
      </c>
      <c r="F210" s="3" t="s">
        <v>15</v>
      </c>
      <c r="G210" s="1" t="s">
        <v>214</v>
      </c>
      <c r="H210" s="1" t="s">
        <v>258</v>
      </c>
      <c r="I210" t="e">
        <f>VLOOKUP(E210,运营生产订单!$A$9:$A$35,1,0)</f>
        <v>#N/A</v>
      </c>
    </row>
    <row r="211" spans="1:9" ht="16.5">
      <c r="A211" t="str">
        <f t="shared" si="3"/>
        <v>AN1014浅紫色7#2XL</v>
      </c>
      <c r="B211" t="s">
        <v>669</v>
      </c>
      <c r="C211" s="7" t="s">
        <v>324</v>
      </c>
      <c r="D211" s="3" t="s">
        <v>285</v>
      </c>
      <c r="E211" s="3" t="s">
        <v>286</v>
      </c>
      <c r="F211" s="3" t="s">
        <v>16</v>
      </c>
      <c r="G211" s="1" t="s">
        <v>214</v>
      </c>
      <c r="H211" s="1" t="s">
        <v>258</v>
      </c>
      <c r="I211" t="e">
        <f>VLOOKUP(E211,运营生产订单!$A$9:$A$35,1,0)</f>
        <v>#N/A</v>
      </c>
    </row>
    <row r="212" spans="1:9" ht="16.5">
      <c r="A212" t="str">
        <f t="shared" si="3"/>
        <v>AN1014玫红碎花PWD197-7#S</v>
      </c>
      <c r="B212" t="s">
        <v>670</v>
      </c>
      <c r="C212" s="7" t="s">
        <v>324</v>
      </c>
      <c r="D212" s="3" t="s">
        <v>287</v>
      </c>
      <c r="E212" s="3" t="s">
        <v>288</v>
      </c>
      <c r="F212" s="3" t="s">
        <v>12</v>
      </c>
      <c r="G212" s="1" t="s">
        <v>204</v>
      </c>
      <c r="H212" s="1" t="s">
        <v>205</v>
      </c>
      <c r="I212" t="e">
        <f>VLOOKUP(E212,运营生产订单!$A$9:$A$35,1,0)</f>
        <v>#N/A</v>
      </c>
    </row>
    <row r="213" spans="1:9" ht="16.5">
      <c r="A213" t="str">
        <f t="shared" si="3"/>
        <v>AN1014玫红碎花PWD197-7#M</v>
      </c>
      <c r="B213" t="s">
        <v>671</v>
      </c>
      <c r="C213" s="7" t="s">
        <v>324</v>
      </c>
      <c r="D213" s="3" t="s">
        <v>287</v>
      </c>
      <c r="E213" s="3" t="s">
        <v>288</v>
      </c>
      <c r="F213" s="3" t="s">
        <v>36</v>
      </c>
      <c r="G213" s="1" t="s">
        <v>204</v>
      </c>
      <c r="H213" s="1" t="s">
        <v>205</v>
      </c>
      <c r="I213" t="e">
        <f>VLOOKUP(E213,运营生产订单!$A$9:$A$35,1,0)</f>
        <v>#N/A</v>
      </c>
    </row>
    <row r="214" spans="1:9" ht="16.5">
      <c r="A214" t="str">
        <f t="shared" si="3"/>
        <v>AN1014玫红碎花PWD197-7#L</v>
      </c>
      <c r="B214" t="s">
        <v>672</v>
      </c>
      <c r="C214" s="7" t="s">
        <v>324</v>
      </c>
      <c r="D214" s="3" t="s">
        <v>287</v>
      </c>
      <c r="E214" s="3" t="s">
        <v>288</v>
      </c>
      <c r="F214" s="3" t="s">
        <v>14</v>
      </c>
      <c r="G214" s="1" t="s">
        <v>204</v>
      </c>
      <c r="H214" s="1" t="s">
        <v>205</v>
      </c>
      <c r="I214" t="e">
        <f>VLOOKUP(E214,运营生产订单!$A$9:$A$35,1,0)</f>
        <v>#N/A</v>
      </c>
    </row>
    <row r="215" spans="1:9" ht="16.5">
      <c r="A215" t="str">
        <f t="shared" si="3"/>
        <v>AN1014玫红碎花PWD197-7#XL</v>
      </c>
      <c r="B215" t="s">
        <v>673</v>
      </c>
      <c r="C215" s="7" t="s">
        <v>324</v>
      </c>
      <c r="D215" s="3" t="s">
        <v>287</v>
      </c>
      <c r="E215" s="3" t="s">
        <v>288</v>
      </c>
      <c r="F215" s="3" t="s">
        <v>15</v>
      </c>
      <c r="G215" s="1" t="s">
        <v>204</v>
      </c>
      <c r="H215" s="1" t="s">
        <v>205</v>
      </c>
      <c r="I215" t="e">
        <f>VLOOKUP(E215,运营生产订单!$A$9:$A$35,1,0)</f>
        <v>#N/A</v>
      </c>
    </row>
    <row r="216" spans="1:9" ht="16.5">
      <c r="A216" t="str">
        <f t="shared" si="3"/>
        <v>AN1014玫红碎花PWD197-7#2XL</v>
      </c>
      <c r="B216" t="s">
        <v>674</v>
      </c>
      <c r="C216" s="7" t="s">
        <v>324</v>
      </c>
      <c r="D216" s="3" t="s">
        <v>287</v>
      </c>
      <c r="E216" s="3" t="s">
        <v>288</v>
      </c>
      <c r="F216" s="3" t="s">
        <v>16</v>
      </c>
      <c r="G216" s="1" t="s">
        <v>204</v>
      </c>
      <c r="H216" s="1" t="s">
        <v>205</v>
      </c>
      <c r="I216" t="e">
        <f>VLOOKUP(E216,运营生产订单!$A$9:$A$35,1,0)</f>
        <v>#N/A</v>
      </c>
    </row>
    <row r="217" spans="1:9" ht="16.5">
      <c r="A217" t="str">
        <f t="shared" si="3"/>
        <v>AN1014混色拼块红PWD305-1#S</v>
      </c>
      <c r="B217" t="s">
        <v>675</v>
      </c>
      <c r="C217" s="7" t="s">
        <v>324</v>
      </c>
      <c r="D217" s="3" t="s">
        <v>289</v>
      </c>
      <c r="E217" s="3" t="s">
        <v>289</v>
      </c>
      <c r="F217" s="3" t="s">
        <v>12</v>
      </c>
      <c r="G217" s="1" t="s">
        <v>204</v>
      </c>
      <c r="H217" s="1" t="s">
        <v>205</v>
      </c>
      <c r="I217" t="e">
        <f>VLOOKUP(E217,运营生产订单!$A$9:$A$35,1,0)</f>
        <v>#N/A</v>
      </c>
    </row>
    <row r="218" spans="1:9" ht="16.5">
      <c r="A218" t="str">
        <f t="shared" si="3"/>
        <v>AN1014混色拼块红PWD305-1#M</v>
      </c>
      <c r="B218" t="s">
        <v>676</v>
      </c>
      <c r="C218" s="7" t="s">
        <v>324</v>
      </c>
      <c r="D218" s="3" t="s">
        <v>289</v>
      </c>
      <c r="E218" s="3" t="s">
        <v>289</v>
      </c>
      <c r="F218" s="3" t="s">
        <v>36</v>
      </c>
      <c r="G218" s="1" t="s">
        <v>204</v>
      </c>
      <c r="H218" s="1" t="s">
        <v>205</v>
      </c>
      <c r="I218" t="e">
        <f>VLOOKUP(E218,运营生产订单!$A$9:$A$35,1,0)</f>
        <v>#N/A</v>
      </c>
    </row>
    <row r="219" spans="1:9" ht="16.5">
      <c r="A219" t="str">
        <f t="shared" si="3"/>
        <v>AN1014混色拼块红PWD305-1#L</v>
      </c>
      <c r="B219" t="s">
        <v>677</v>
      </c>
      <c r="C219" s="7" t="s">
        <v>324</v>
      </c>
      <c r="D219" s="3" t="s">
        <v>289</v>
      </c>
      <c r="E219" s="3" t="s">
        <v>289</v>
      </c>
      <c r="F219" s="3" t="s">
        <v>14</v>
      </c>
      <c r="G219" s="1" t="s">
        <v>204</v>
      </c>
      <c r="H219" s="1" t="s">
        <v>205</v>
      </c>
      <c r="I219" t="e">
        <f>VLOOKUP(E219,运营生产订单!$A$9:$A$35,1,0)</f>
        <v>#N/A</v>
      </c>
    </row>
    <row r="220" spans="1:9" ht="16.5">
      <c r="A220" t="str">
        <f t="shared" si="3"/>
        <v>AN1014混色拼块红PWD305-1#XL</v>
      </c>
      <c r="B220" t="s">
        <v>678</v>
      </c>
      <c r="C220" s="7" t="s">
        <v>324</v>
      </c>
      <c r="D220" s="3" t="s">
        <v>289</v>
      </c>
      <c r="E220" s="3" t="s">
        <v>289</v>
      </c>
      <c r="F220" s="3" t="s">
        <v>15</v>
      </c>
      <c r="G220" s="1" t="s">
        <v>204</v>
      </c>
      <c r="H220" s="1" t="s">
        <v>205</v>
      </c>
      <c r="I220" t="e">
        <f>VLOOKUP(E220,运营生产订单!$A$9:$A$35,1,0)</f>
        <v>#N/A</v>
      </c>
    </row>
    <row r="221" spans="1:9" ht="16.5">
      <c r="A221" t="str">
        <f t="shared" si="3"/>
        <v>AN1014混色拼块红PWD305-1#2XL</v>
      </c>
      <c r="B221" t="s">
        <v>679</v>
      </c>
      <c r="C221" s="7" t="s">
        <v>324</v>
      </c>
      <c r="D221" s="3" t="s">
        <v>289</v>
      </c>
      <c r="E221" s="3" t="s">
        <v>289</v>
      </c>
      <c r="F221" s="3" t="s">
        <v>16</v>
      </c>
      <c r="G221" s="1" t="s">
        <v>204</v>
      </c>
      <c r="H221" s="1" t="s">
        <v>205</v>
      </c>
      <c r="I221" t="e">
        <f>VLOOKUP(E221,运营生产订单!$A$9:$A$35,1,0)</f>
        <v>#N/A</v>
      </c>
    </row>
    <row r="222" spans="1:9" ht="16.5">
      <c r="A222" t="str">
        <f t="shared" si="3"/>
        <v>AN1014芥末黄13#S</v>
      </c>
      <c r="B222" t="s">
        <v>680</v>
      </c>
      <c r="C222" s="7" t="s">
        <v>324</v>
      </c>
      <c r="D222" s="3" t="s">
        <v>290</v>
      </c>
      <c r="E222" s="3" t="s">
        <v>291</v>
      </c>
      <c r="F222" s="3" t="s">
        <v>12</v>
      </c>
      <c r="G222" s="1" t="s">
        <v>214</v>
      </c>
      <c r="H222" s="1" t="s">
        <v>258</v>
      </c>
      <c r="I222" t="e">
        <f>VLOOKUP(E222,运营生产订单!$A$9:$A$35,1,0)</f>
        <v>#N/A</v>
      </c>
    </row>
    <row r="223" spans="1:9" ht="16.5">
      <c r="A223" t="str">
        <f t="shared" si="3"/>
        <v>AN1014芥末黄13#M</v>
      </c>
      <c r="B223" t="s">
        <v>681</v>
      </c>
      <c r="C223" s="7" t="s">
        <v>324</v>
      </c>
      <c r="D223" s="3" t="s">
        <v>290</v>
      </c>
      <c r="E223" s="3" t="s">
        <v>291</v>
      </c>
      <c r="F223" s="3" t="s">
        <v>36</v>
      </c>
      <c r="G223" s="1" t="s">
        <v>214</v>
      </c>
      <c r="H223" s="1" t="s">
        <v>258</v>
      </c>
      <c r="I223" t="e">
        <f>VLOOKUP(E223,运营生产订单!$A$9:$A$35,1,0)</f>
        <v>#N/A</v>
      </c>
    </row>
    <row r="224" spans="1:9" ht="16.5">
      <c r="A224" t="str">
        <f t="shared" si="3"/>
        <v>AN1014芥末黄13#L</v>
      </c>
      <c r="B224" t="s">
        <v>682</v>
      </c>
      <c r="C224" s="7" t="s">
        <v>324</v>
      </c>
      <c r="D224" s="3" t="s">
        <v>290</v>
      </c>
      <c r="E224" s="3" t="s">
        <v>291</v>
      </c>
      <c r="F224" s="3" t="s">
        <v>14</v>
      </c>
      <c r="G224" s="1" t="s">
        <v>214</v>
      </c>
      <c r="H224" s="1" t="s">
        <v>258</v>
      </c>
      <c r="I224" t="e">
        <f>VLOOKUP(E224,运营生产订单!$A$9:$A$35,1,0)</f>
        <v>#N/A</v>
      </c>
    </row>
    <row r="225" spans="1:14" ht="16.5">
      <c r="A225" t="str">
        <f t="shared" si="3"/>
        <v>AN1014芥末黄13#XL</v>
      </c>
      <c r="B225" t="s">
        <v>683</v>
      </c>
      <c r="C225" s="7" t="s">
        <v>324</v>
      </c>
      <c r="D225" s="3" t="s">
        <v>290</v>
      </c>
      <c r="E225" s="3" t="s">
        <v>291</v>
      </c>
      <c r="F225" s="3" t="s">
        <v>15</v>
      </c>
      <c r="G225" s="1" t="s">
        <v>214</v>
      </c>
      <c r="H225" s="1" t="s">
        <v>258</v>
      </c>
      <c r="I225" t="e">
        <f>VLOOKUP(E225,运营生产订单!$A$9:$A$35,1,0)</f>
        <v>#N/A</v>
      </c>
    </row>
    <row r="226" spans="1:14" ht="16.5">
      <c r="A226" t="str">
        <f t="shared" si="3"/>
        <v>AN1014芥末黄13#2XL</v>
      </c>
      <c r="B226" t="s">
        <v>684</v>
      </c>
      <c r="C226" s="7" t="s">
        <v>324</v>
      </c>
      <c r="D226" s="3" t="s">
        <v>290</v>
      </c>
      <c r="E226" s="3" t="s">
        <v>291</v>
      </c>
      <c r="F226" s="3" t="s">
        <v>16</v>
      </c>
      <c r="G226" s="1" t="s">
        <v>214</v>
      </c>
      <c r="H226" s="1" t="s">
        <v>258</v>
      </c>
      <c r="I226" t="e">
        <f>VLOOKUP(E226,运营生产订单!$A$9:$A$35,1,0)</f>
        <v>#N/A</v>
      </c>
    </row>
    <row r="227" spans="1:14" ht="16.5">
      <c r="A227" t="str">
        <f t="shared" si="3"/>
        <v>AN1014亮绿色24#S</v>
      </c>
      <c r="B227" t="s">
        <v>685</v>
      </c>
      <c r="C227" s="7" t="s">
        <v>324</v>
      </c>
      <c r="D227" s="3" t="s">
        <v>292</v>
      </c>
      <c r="E227" s="3" t="s">
        <v>293</v>
      </c>
      <c r="F227" s="3" t="s">
        <v>12</v>
      </c>
      <c r="G227" s="1" t="s">
        <v>214</v>
      </c>
      <c r="H227" s="1" t="s">
        <v>258</v>
      </c>
      <c r="I227" t="e">
        <f>VLOOKUP(E227,运营生产订单!$A$9:$A$35,1,0)</f>
        <v>#N/A</v>
      </c>
    </row>
    <row r="228" spans="1:14" ht="16.5">
      <c r="A228" t="str">
        <f t="shared" si="3"/>
        <v>AN1014亮绿色24#M</v>
      </c>
      <c r="B228" t="s">
        <v>686</v>
      </c>
      <c r="C228" s="7" t="s">
        <v>324</v>
      </c>
      <c r="D228" s="3" t="s">
        <v>292</v>
      </c>
      <c r="E228" s="3" t="s">
        <v>293</v>
      </c>
      <c r="F228" s="3" t="s">
        <v>36</v>
      </c>
      <c r="G228" s="1" t="s">
        <v>214</v>
      </c>
      <c r="H228" s="1" t="s">
        <v>258</v>
      </c>
      <c r="I228" t="e">
        <f>VLOOKUP(E228,运营生产订单!$A$9:$A$35,1,0)</f>
        <v>#N/A</v>
      </c>
    </row>
    <row r="229" spans="1:14" ht="16.5">
      <c r="A229" t="str">
        <f t="shared" si="3"/>
        <v>AN1014亮绿色24#L</v>
      </c>
      <c r="B229" t="s">
        <v>687</v>
      </c>
      <c r="C229" s="7" t="s">
        <v>324</v>
      </c>
      <c r="D229" s="3" t="s">
        <v>292</v>
      </c>
      <c r="E229" s="3" t="s">
        <v>293</v>
      </c>
      <c r="F229" s="3" t="s">
        <v>14</v>
      </c>
      <c r="G229" s="1" t="s">
        <v>214</v>
      </c>
      <c r="H229" s="1" t="s">
        <v>258</v>
      </c>
      <c r="I229" t="e">
        <f>VLOOKUP(E229,运营生产订单!$A$9:$A$35,1,0)</f>
        <v>#N/A</v>
      </c>
    </row>
    <row r="230" spans="1:14" ht="16.5">
      <c r="A230" t="str">
        <f t="shared" si="3"/>
        <v>AN1014亮绿色24#XL</v>
      </c>
      <c r="B230" t="s">
        <v>688</v>
      </c>
      <c r="C230" s="7" t="s">
        <v>324</v>
      </c>
      <c r="D230" s="3" t="s">
        <v>292</v>
      </c>
      <c r="E230" s="3" t="s">
        <v>293</v>
      </c>
      <c r="F230" s="3" t="s">
        <v>15</v>
      </c>
      <c r="G230" s="1" t="s">
        <v>214</v>
      </c>
      <c r="H230" s="1" t="s">
        <v>258</v>
      </c>
      <c r="I230" t="e">
        <f>VLOOKUP(E230,运营生产订单!$A$9:$A$35,1,0)</f>
        <v>#N/A</v>
      </c>
    </row>
    <row r="231" spans="1:14" ht="16.5">
      <c r="A231" t="str">
        <f t="shared" si="3"/>
        <v>AN1014亮绿色24#2XL</v>
      </c>
      <c r="B231" t="s">
        <v>689</v>
      </c>
      <c r="C231" s="7" t="s">
        <v>324</v>
      </c>
      <c r="D231" s="3" t="s">
        <v>292</v>
      </c>
      <c r="E231" s="3" t="s">
        <v>293</v>
      </c>
      <c r="F231" s="3" t="s">
        <v>16</v>
      </c>
      <c r="G231" s="1" t="s">
        <v>214</v>
      </c>
      <c r="H231" s="1" t="s">
        <v>258</v>
      </c>
      <c r="I231" t="e">
        <f>VLOOKUP(E231,运营生产订单!$A$9:$A$35,1,0)</f>
        <v>#N/A</v>
      </c>
    </row>
    <row r="232" spans="1:14" ht="16.5">
      <c r="A232" t="str">
        <f t="shared" si="3"/>
        <v>AN1014薄荷绿花HX128S</v>
      </c>
      <c r="B232" t="s">
        <v>690</v>
      </c>
      <c r="C232" s="7" t="s">
        <v>324</v>
      </c>
      <c r="D232" s="1" t="s">
        <v>294</v>
      </c>
      <c r="E232" s="3" t="s">
        <v>294</v>
      </c>
      <c r="F232" s="1" t="s">
        <v>12</v>
      </c>
      <c r="G232" s="1" t="s">
        <v>204</v>
      </c>
      <c r="H232" s="1" t="s">
        <v>209</v>
      </c>
      <c r="I232" t="e">
        <f>VLOOKUP(E232,运营生产订单!$A$9:$A$35,1,0)</f>
        <v>#N/A</v>
      </c>
    </row>
    <row r="233" spans="1:14" ht="16.5">
      <c r="A233" t="str">
        <f t="shared" si="3"/>
        <v>AN1014薄荷绿花HX128M</v>
      </c>
      <c r="B233" t="s">
        <v>691</v>
      </c>
      <c r="C233" s="7" t="s">
        <v>324</v>
      </c>
      <c r="D233" s="1" t="s">
        <v>294</v>
      </c>
      <c r="E233" s="3" t="s">
        <v>294</v>
      </c>
      <c r="F233" s="1" t="s">
        <v>36</v>
      </c>
      <c r="G233" s="1" t="s">
        <v>204</v>
      </c>
      <c r="H233" s="1" t="s">
        <v>209</v>
      </c>
      <c r="I233" t="e">
        <f>VLOOKUP(E233,运营生产订单!$A$9:$A$35,1,0)</f>
        <v>#N/A</v>
      </c>
      <c r="L233" s="10"/>
      <c r="M233" s="10"/>
      <c r="N233" s="10"/>
    </row>
    <row r="234" spans="1:14" ht="16.5">
      <c r="A234" t="str">
        <f t="shared" si="3"/>
        <v>AN1014薄荷绿花HX128L</v>
      </c>
      <c r="B234" t="s">
        <v>692</v>
      </c>
      <c r="C234" s="7" t="s">
        <v>324</v>
      </c>
      <c r="D234" s="1" t="s">
        <v>294</v>
      </c>
      <c r="E234" s="3" t="s">
        <v>294</v>
      </c>
      <c r="F234" s="1" t="s">
        <v>14</v>
      </c>
      <c r="G234" s="1" t="s">
        <v>204</v>
      </c>
      <c r="H234" s="1" t="s">
        <v>209</v>
      </c>
      <c r="I234" t="e">
        <f>VLOOKUP(E234,运营生产订单!$A$9:$A$35,1,0)</f>
        <v>#N/A</v>
      </c>
      <c r="L234" s="10"/>
      <c r="M234" s="11"/>
      <c r="N234" s="11"/>
    </row>
    <row r="235" spans="1:14" ht="16.5">
      <c r="A235" t="str">
        <f t="shared" si="3"/>
        <v>AN1014薄荷绿花HX128XL</v>
      </c>
      <c r="B235" t="s">
        <v>693</v>
      </c>
      <c r="C235" s="7" t="s">
        <v>324</v>
      </c>
      <c r="D235" s="1" t="s">
        <v>294</v>
      </c>
      <c r="E235" s="3" t="s">
        <v>294</v>
      </c>
      <c r="F235" s="1" t="s">
        <v>15</v>
      </c>
      <c r="G235" s="1" t="s">
        <v>204</v>
      </c>
      <c r="H235" s="1" t="s">
        <v>209</v>
      </c>
      <c r="I235" t="e">
        <f>VLOOKUP(E235,运营生产订单!$A$9:$A$35,1,0)</f>
        <v>#N/A</v>
      </c>
      <c r="L235" s="10"/>
      <c r="M235" s="11"/>
      <c r="N235" s="11"/>
    </row>
    <row r="236" spans="1:14" ht="16.5">
      <c r="A236" t="str">
        <f t="shared" si="3"/>
        <v>AN1014薄荷绿花HX1282XL</v>
      </c>
      <c r="B236" t="s">
        <v>694</v>
      </c>
      <c r="C236" s="7" t="s">
        <v>324</v>
      </c>
      <c r="D236" s="1" t="s">
        <v>294</v>
      </c>
      <c r="E236" s="3" t="s">
        <v>294</v>
      </c>
      <c r="F236" s="1" t="s">
        <v>16</v>
      </c>
      <c r="G236" s="1" t="s">
        <v>204</v>
      </c>
      <c r="H236" s="1" t="s">
        <v>209</v>
      </c>
      <c r="I236" t="e">
        <f>VLOOKUP(E236,运营生产订单!$A$9:$A$35,1,0)</f>
        <v>#N/A</v>
      </c>
      <c r="L236" s="10"/>
      <c r="M236" s="11"/>
      <c r="N236" s="11"/>
    </row>
    <row r="237" spans="1:14" ht="16.5">
      <c r="A237" t="str">
        <f t="shared" si="3"/>
        <v>AN1014紫黑211#S</v>
      </c>
      <c r="B237" t="s">
        <v>695</v>
      </c>
      <c r="C237" s="7" t="s">
        <v>324</v>
      </c>
      <c r="D237" s="1" t="s">
        <v>295</v>
      </c>
      <c r="E237" s="3" t="s">
        <v>295</v>
      </c>
      <c r="F237" s="1" t="s">
        <v>12</v>
      </c>
      <c r="G237" s="1" t="s">
        <v>214</v>
      </c>
      <c r="H237" s="1" t="s">
        <v>258</v>
      </c>
      <c r="I237" t="e">
        <f>VLOOKUP(E237,运营生产订单!$A$9:$A$35,1,0)</f>
        <v>#N/A</v>
      </c>
      <c r="L237" s="10"/>
      <c r="M237" s="11"/>
      <c r="N237" s="11"/>
    </row>
    <row r="238" spans="1:14" ht="16.5">
      <c r="A238" t="str">
        <f t="shared" si="3"/>
        <v>AN1014紫黑211#M</v>
      </c>
      <c r="B238" t="s">
        <v>696</v>
      </c>
      <c r="C238" s="7" t="s">
        <v>324</v>
      </c>
      <c r="D238" s="1" t="s">
        <v>295</v>
      </c>
      <c r="E238" s="3" t="s">
        <v>295</v>
      </c>
      <c r="F238" s="1" t="s">
        <v>36</v>
      </c>
      <c r="G238" s="1" t="s">
        <v>214</v>
      </c>
      <c r="H238" s="1" t="s">
        <v>258</v>
      </c>
      <c r="I238" t="e">
        <f>VLOOKUP(E238,运营生产订单!$A$9:$A$35,1,0)</f>
        <v>#N/A</v>
      </c>
      <c r="L238" s="10"/>
      <c r="M238" s="11"/>
      <c r="N238" s="11"/>
    </row>
    <row r="239" spans="1:14" ht="16.5">
      <c r="A239" t="str">
        <f t="shared" si="3"/>
        <v>AN1014紫黑211#L</v>
      </c>
      <c r="B239" t="s">
        <v>697</v>
      </c>
      <c r="C239" s="7" t="s">
        <v>324</v>
      </c>
      <c r="D239" s="1" t="s">
        <v>295</v>
      </c>
      <c r="E239" s="3" t="s">
        <v>295</v>
      </c>
      <c r="F239" s="1" t="s">
        <v>14</v>
      </c>
      <c r="G239" s="1" t="s">
        <v>214</v>
      </c>
      <c r="H239" s="1" t="s">
        <v>258</v>
      </c>
      <c r="I239" t="e">
        <f>VLOOKUP(E239,运营生产订单!$A$9:$A$35,1,0)</f>
        <v>#N/A</v>
      </c>
      <c r="L239" s="10"/>
      <c r="M239" s="11"/>
      <c r="N239" s="11"/>
    </row>
    <row r="240" spans="1:14" ht="16.5">
      <c r="A240" t="str">
        <f t="shared" si="3"/>
        <v>AN1014紫黑211#XL</v>
      </c>
      <c r="B240" t="s">
        <v>698</v>
      </c>
      <c r="C240" s="7" t="s">
        <v>324</v>
      </c>
      <c r="D240" s="1" t="s">
        <v>295</v>
      </c>
      <c r="E240" s="3" t="s">
        <v>295</v>
      </c>
      <c r="F240" s="1" t="s">
        <v>15</v>
      </c>
      <c r="G240" s="1" t="s">
        <v>214</v>
      </c>
      <c r="H240" s="1" t="s">
        <v>258</v>
      </c>
      <c r="I240" t="e">
        <f>VLOOKUP(E240,运营生产订单!$A$9:$A$35,1,0)</f>
        <v>#N/A</v>
      </c>
      <c r="L240" s="10"/>
      <c r="M240" s="11"/>
      <c r="N240" s="11"/>
    </row>
    <row r="241" spans="1:14" ht="16.5">
      <c r="A241" t="str">
        <f t="shared" si="3"/>
        <v>AN1014紫黑211#2XL</v>
      </c>
      <c r="B241" t="s">
        <v>699</v>
      </c>
      <c r="C241" s="7" t="s">
        <v>324</v>
      </c>
      <c r="D241" s="1" t="s">
        <v>295</v>
      </c>
      <c r="E241" s="3" t="s">
        <v>295</v>
      </c>
      <c r="F241" s="1" t="s">
        <v>16</v>
      </c>
      <c r="G241" s="1" t="s">
        <v>214</v>
      </c>
      <c r="H241" s="1" t="s">
        <v>258</v>
      </c>
      <c r="I241" t="e">
        <f>VLOOKUP(E241,运营生产订单!$A$9:$A$35,1,0)</f>
        <v>#N/A</v>
      </c>
      <c r="M241" s="11"/>
      <c r="N241" s="11"/>
    </row>
    <row r="242" spans="1:14" ht="16.5">
      <c r="A242" t="str">
        <f t="shared" si="3"/>
        <v>AN1014亮橙163#S</v>
      </c>
      <c r="B242" t="s">
        <v>700</v>
      </c>
      <c r="C242" s="7" t="s">
        <v>324</v>
      </c>
      <c r="D242" s="1" t="s">
        <v>296</v>
      </c>
      <c r="E242" s="3" t="s">
        <v>296</v>
      </c>
      <c r="F242" s="1" t="s">
        <v>12</v>
      </c>
      <c r="G242" s="1" t="s">
        <v>214</v>
      </c>
      <c r="H242" s="1" t="s">
        <v>205</v>
      </c>
      <c r="I242" t="e">
        <f>VLOOKUP(E242,运营生产订单!$A$9:$A$35,1,0)</f>
        <v>#N/A</v>
      </c>
      <c r="M242" s="11"/>
      <c r="N242" s="11"/>
    </row>
    <row r="243" spans="1:14" ht="16.5">
      <c r="A243" t="str">
        <f t="shared" si="3"/>
        <v>AN1014亮橙163#M</v>
      </c>
      <c r="B243" t="s">
        <v>701</v>
      </c>
      <c r="C243" s="7" t="s">
        <v>324</v>
      </c>
      <c r="D243" s="1" t="s">
        <v>296</v>
      </c>
      <c r="E243" s="3" t="s">
        <v>296</v>
      </c>
      <c r="F243" s="1" t="s">
        <v>36</v>
      </c>
      <c r="G243" s="1" t="s">
        <v>214</v>
      </c>
      <c r="H243" s="1" t="s">
        <v>205</v>
      </c>
      <c r="I243" t="e">
        <f>VLOOKUP(E243,运营生产订单!$A$9:$A$35,1,0)</f>
        <v>#N/A</v>
      </c>
      <c r="M243" s="11"/>
      <c r="N243" s="10"/>
    </row>
    <row r="244" spans="1:14" ht="16.5">
      <c r="A244" t="str">
        <f t="shared" si="3"/>
        <v>AN1014亮橙163#L</v>
      </c>
      <c r="B244" t="s">
        <v>702</v>
      </c>
      <c r="C244" s="7" t="s">
        <v>324</v>
      </c>
      <c r="D244" s="1" t="s">
        <v>296</v>
      </c>
      <c r="E244" s="3" t="s">
        <v>296</v>
      </c>
      <c r="F244" s="1" t="s">
        <v>14</v>
      </c>
      <c r="G244" s="1" t="s">
        <v>214</v>
      </c>
      <c r="H244" s="1" t="s">
        <v>205</v>
      </c>
      <c r="I244" t="e">
        <f>VLOOKUP(E244,运营生产订单!$A$9:$A$35,1,0)</f>
        <v>#N/A</v>
      </c>
      <c r="L244" s="10"/>
      <c r="M244" s="11"/>
      <c r="N244" s="10"/>
    </row>
    <row r="245" spans="1:14" ht="16.5">
      <c r="A245" t="str">
        <f t="shared" si="3"/>
        <v>AN1014亮橙163#XL</v>
      </c>
      <c r="B245" t="s">
        <v>703</v>
      </c>
      <c r="C245" s="7" t="s">
        <v>324</v>
      </c>
      <c r="D245" s="1" t="s">
        <v>296</v>
      </c>
      <c r="E245" s="3" t="s">
        <v>296</v>
      </c>
      <c r="F245" s="1" t="s">
        <v>15</v>
      </c>
      <c r="G245" s="1" t="s">
        <v>214</v>
      </c>
      <c r="H245" s="1" t="s">
        <v>205</v>
      </c>
      <c r="I245" t="e">
        <f>VLOOKUP(E245,运营生产订单!$A$9:$A$35,1,0)</f>
        <v>#N/A</v>
      </c>
      <c r="L245" s="10"/>
      <c r="M245" s="11"/>
      <c r="N245" s="10"/>
    </row>
    <row r="246" spans="1:14" ht="16.5">
      <c r="A246" t="str">
        <f t="shared" si="3"/>
        <v>AN1014亮橙163#2XL</v>
      </c>
      <c r="B246" t="s">
        <v>704</v>
      </c>
      <c r="C246" s="7" t="s">
        <v>324</v>
      </c>
      <c r="D246" s="1" t="s">
        <v>296</v>
      </c>
      <c r="E246" s="3" t="s">
        <v>296</v>
      </c>
      <c r="F246" s="1" t="s">
        <v>16</v>
      </c>
      <c r="G246" s="1" t="s">
        <v>214</v>
      </c>
      <c r="H246" s="1" t="s">
        <v>205</v>
      </c>
      <c r="I246" t="e">
        <f>VLOOKUP(E246,运营生产订单!$A$9:$A$35,1,0)</f>
        <v>#N/A</v>
      </c>
      <c r="L246" s="10"/>
      <c r="M246" s="11"/>
      <c r="N246" s="10"/>
    </row>
    <row r="247" spans="1:14" ht="16.5">
      <c r="A247" t="str">
        <f t="shared" si="3"/>
        <v>AN1014玫瑰金叶-白YH1007S</v>
      </c>
      <c r="B247" t="s">
        <v>705</v>
      </c>
      <c r="C247" s="7" t="s">
        <v>324</v>
      </c>
      <c r="D247" s="1" t="s">
        <v>297</v>
      </c>
      <c r="E247" s="3" t="s">
        <v>297</v>
      </c>
      <c r="F247" s="1" t="s">
        <v>12</v>
      </c>
      <c r="G247" s="1" t="s">
        <v>204</v>
      </c>
      <c r="H247" s="1" t="s">
        <v>209</v>
      </c>
      <c r="I247" t="e">
        <f>VLOOKUP(E247,运营生产订单!$A$9:$A$35,1,0)</f>
        <v>#N/A</v>
      </c>
    </row>
    <row r="248" spans="1:14" ht="16.5">
      <c r="A248" t="str">
        <f t="shared" si="3"/>
        <v>AN1014玫瑰金叶-白YH1007M</v>
      </c>
      <c r="B248" t="s">
        <v>706</v>
      </c>
      <c r="C248" s="7" t="s">
        <v>324</v>
      </c>
      <c r="D248" s="1" t="s">
        <v>297</v>
      </c>
      <c r="E248" s="3" t="s">
        <v>297</v>
      </c>
      <c r="F248" s="1" t="s">
        <v>36</v>
      </c>
      <c r="G248" s="1" t="s">
        <v>204</v>
      </c>
      <c r="H248" s="1" t="s">
        <v>209</v>
      </c>
      <c r="I248" t="e">
        <f>VLOOKUP(E248,运营生产订单!$A$9:$A$35,1,0)</f>
        <v>#N/A</v>
      </c>
      <c r="M248" s="10"/>
    </row>
    <row r="249" spans="1:14" ht="16.5">
      <c r="A249" t="str">
        <f t="shared" si="3"/>
        <v>AN1014玫瑰金叶-白YH1007L</v>
      </c>
      <c r="B249" t="s">
        <v>707</v>
      </c>
      <c r="C249" s="7" t="s">
        <v>324</v>
      </c>
      <c r="D249" s="1" t="s">
        <v>297</v>
      </c>
      <c r="E249" s="3" t="s">
        <v>297</v>
      </c>
      <c r="F249" s="1" t="s">
        <v>14</v>
      </c>
      <c r="G249" s="1" t="s">
        <v>204</v>
      </c>
      <c r="H249" s="1" t="s">
        <v>209</v>
      </c>
      <c r="I249" t="e">
        <f>VLOOKUP(E249,运营生产订单!$A$9:$A$35,1,0)</f>
        <v>#N/A</v>
      </c>
      <c r="M249" s="10"/>
    </row>
    <row r="250" spans="1:14" ht="16.5">
      <c r="A250" t="str">
        <f t="shared" si="3"/>
        <v>AN1014玫瑰金叶-白YH1007XL</v>
      </c>
      <c r="B250" t="s">
        <v>708</v>
      </c>
      <c r="C250" s="7" t="s">
        <v>324</v>
      </c>
      <c r="D250" s="1" t="s">
        <v>297</v>
      </c>
      <c r="E250" s="3" t="s">
        <v>297</v>
      </c>
      <c r="F250" s="1" t="s">
        <v>15</v>
      </c>
      <c r="G250" s="1" t="s">
        <v>204</v>
      </c>
      <c r="H250" s="1" t="s">
        <v>209</v>
      </c>
      <c r="I250" t="e">
        <f>VLOOKUP(E250,运营生产订单!$A$9:$A$35,1,0)</f>
        <v>#N/A</v>
      </c>
      <c r="L250" s="10"/>
      <c r="M250" s="10"/>
    </row>
    <row r="251" spans="1:14" ht="16.5">
      <c r="A251" t="str">
        <f t="shared" si="3"/>
        <v>AN1014玫瑰金叶-白YH10072XL</v>
      </c>
      <c r="B251" t="s">
        <v>709</v>
      </c>
      <c r="C251" s="7" t="s">
        <v>324</v>
      </c>
      <c r="D251" s="1" t="s">
        <v>297</v>
      </c>
      <c r="E251" s="3" t="s">
        <v>297</v>
      </c>
      <c r="F251" s="1" t="s">
        <v>16</v>
      </c>
      <c r="G251" s="1" t="s">
        <v>204</v>
      </c>
      <c r="H251" s="1" t="s">
        <v>209</v>
      </c>
      <c r="I251" t="e">
        <f>VLOOKUP(E251,运营生产订单!$A$9:$A$35,1,0)</f>
        <v>#N/A</v>
      </c>
    </row>
    <row r="252" spans="1:14" ht="16.5">
      <c r="A252" t="str">
        <f t="shared" si="3"/>
        <v>AN1014腰果玫红XPW267-4#S</v>
      </c>
      <c r="B252" t="s">
        <v>710</v>
      </c>
      <c r="C252" s="7" t="s">
        <v>324</v>
      </c>
      <c r="D252" s="1" t="s">
        <v>298</v>
      </c>
      <c r="E252" s="3" t="s">
        <v>298</v>
      </c>
      <c r="F252" s="1" t="s">
        <v>12</v>
      </c>
      <c r="G252" s="1" t="s">
        <v>204</v>
      </c>
      <c r="H252" s="1" t="s">
        <v>205</v>
      </c>
      <c r="I252" t="e">
        <f>VLOOKUP(E252,运营生产订单!$A$9:$A$35,1,0)</f>
        <v>#N/A</v>
      </c>
    </row>
    <row r="253" spans="1:14" ht="16.5">
      <c r="A253" t="str">
        <f t="shared" si="3"/>
        <v>AN1014腰果玫红XPW267-4#M</v>
      </c>
      <c r="B253" t="s">
        <v>711</v>
      </c>
      <c r="C253" s="7" t="s">
        <v>324</v>
      </c>
      <c r="D253" s="1" t="s">
        <v>298</v>
      </c>
      <c r="E253" s="3" t="s">
        <v>298</v>
      </c>
      <c r="F253" s="1" t="s">
        <v>36</v>
      </c>
      <c r="G253" s="1" t="s">
        <v>204</v>
      </c>
      <c r="H253" s="1" t="s">
        <v>205</v>
      </c>
      <c r="I253" t="e">
        <f>VLOOKUP(E253,运营生产订单!$A$9:$A$35,1,0)</f>
        <v>#N/A</v>
      </c>
    </row>
    <row r="254" spans="1:14" ht="16.5">
      <c r="A254" t="str">
        <f t="shared" si="3"/>
        <v>AN1014腰果玫红XPW267-4#L</v>
      </c>
      <c r="B254" t="s">
        <v>712</v>
      </c>
      <c r="C254" s="7" t="s">
        <v>324</v>
      </c>
      <c r="D254" s="1" t="s">
        <v>298</v>
      </c>
      <c r="E254" s="3" t="s">
        <v>298</v>
      </c>
      <c r="F254" s="1" t="s">
        <v>14</v>
      </c>
      <c r="G254" s="1" t="s">
        <v>204</v>
      </c>
      <c r="H254" s="1" t="s">
        <v>205</v>
      </c>
      <c r="I254" t="e">
        <f>VLOOKUP(E254,运营生产订单!$A$9:$A$35,1,0)</f>
        <v>#N/A</v>
      </c>
    </row>
    <row r="255" spans="1:14" ht="16.5">
      <c r="A255" t="str">
        <f t="shared" si="3"/>
        <v>AN1014腰果玫红XPW267-4#XL</v>
      </c>
      <c r="B255" t="s">
        <v>713</v>
      </c>
      <c r="C255" s="7" t="s">
        <v>324</v>
      </c>
      <c r="D255" s="1" t="s">
        <v>298</v>
      </c>
      <c r="E255" s="3" t="s">
        <v>298</v>
      </c>
      <c r="F255" s="1" t="s">
        <v>15</v>
      </c>
      <c r="G255" s="1" t="s">
        <v>204</v>
      </c>
      <c r="H255" s="1" t="s">
        <v>205</v>
      </c>
      <c r="I255" t="e">
        <f>VLOOKUP(E255,运营生产订单!$A$9:$A$35,1,0)</f>
        <v>#N/A</v>
      </c>
    </row>
    <row r="256" spans="1:14" ht="16.5">
      <c r="A256" t="str">
        <f t="shared" si="3"/>
        <v>AN1014腰果玫红XPW267-4#2XL</v>
      </c>
      <c r="B256" t="s">
        <v>714</v>
      </c>
      <c r="C256" s="7" t="s">
        <v>324</v>
      </c>
      <c r="D256" s="1" t="s">
        <v>298</v>
      </c>
      <c r="E256" s="3" t="s">
        <v>298</v>
      </c>
      <c r="F256" s="1" t="s">
        <v>16</v>
      </c>
      <c r="G256" s="1" t="s">
        <v>204</v>
      </c>
      <c r="H256" s="1" t="s">
        <v>205</v>
      </c>
      <c r="I256" t="e">
        <f>VLOOKUP(E256,运营生产订单!$A$9:$A$35,1,0)</f>
        <v>#N/A</v>
      </c>
    </row>
    <row r="257" spans="1:11" ht="16.5">
      <c r="A257" t="str">
        <f t="shared" si="3"/>
        <v>AN1014玫红小方块PPD010-1#S</v>
      </c>
      <c r="B257" t="s">
        <v>715</v>
      </c>
      <c r="C257" s="7" t="s">
        <v>324</v>
      </c>
      <c r="D257" s="1" t="s">
        <v>299</v>
      </c>
      <c r="E257" s="3" t="s">
        <v>299</v>
      </c>
      <c r="F257" s="1" t="s">
        <v>12</v>
      </c>
      <c r="G257" s="1" t="s">
        <v>204</v>
      </c>
      <c r="H257" s="1" t="s">
        <v>205</v>
      </c>
      <c r="I257" t="e">
        <f>VLOOKUP(E257,运营生产订单!$A$9:$A$35,1,0)</f>
        <v>#N/A</v>
      </c>
    </row>
    <row r="258" spans="1:11" ht="16.5">
      <c r="A258" t="str">
        <f t="shared" si="3"/>
        <v>AN1014玫红小方块PPD010-1#M</v>
      </c>
      <c r="B258" t="s">
        <v>716</v>
      </c>
      <c r="C258" s="7" t="s">
        <v>324</v>
      </c>
      <c r="D258" s="1" t="s">
        <v>299</v>
      </c>
      <c r="E258" s="3" t="s">
        <v>299</v>
      </c>
      <c r="F258" s="1" t="s">
        <v>36</v>
      </c>
      <c r="G258" s="1" t="s">
        <v>204</v>
      </c>
      <c r="H258" s="1" t="s">
        <v>205</v>
      </c>
      <c r="I258" t="e">
        <f>VLOOKUP(E258,运营生产订单!$A$9:$A$35,1,0)</f>
        <v>#N/A</v>
      </c>
    </row>
    <row r="259" spans="1:11" ht="16.5">
      <c r="A259" t="str">
        <f t="shared" ref="A259:A322" si="4">C259&amp;E259&amp;F259</f>
        <v>AN1014玫红小方块PPD010-1#L</v>
      </c>
      <c r="B259" t="s">
        <v>717</v>
      </c>
      <c r="C259" s="7" t="s">
        <v>324</v>
      </c>
      <c r="D259" s="1" t="s">
        <v>299</v>
      </c>
      <c r="E259" s="3" t="s">
        <v>299</v>
      </c>
      <c r="F259" s="1" t="s">
        <v>14</v>
      </c>
      <c r="G259" s="1" t="s">
        <v>204</v>
      </c>
      <c r="H259" s="1" t="s">
        <v>205</v>
      </c>
      <c r="I259" t="e">
        <f>VLOOKUP(E259,运营生产订单!$A$9:$A$35,1,0)</f>
        <v>#N/A</v>
      </c>
    </row>
    <row r="260" spans="1:11" ht="16.5">
      <c r="A260" t="str">
        <f t="shared" si="4"/>
        <v>AN1014玫红小方块PPD010-1#XL</v>
      </c>
      <c r="B260" t="s">
        <v>718</v>
      </c>
      <c r="C260" s="7" t="s">
        <v>324</v>
      </c>
      <c r="D260" s="1" t="s">
        <v>299</v>
      </c>
      <c r="E260" s="3" t="s">
        <v>299</v>
      </c>
      <c r="F260" s="1" t="s">
        <v>15</v>
      </c>
      <c r="G260" s="1" t="s">
        <v>204</v>
      </c>
      <c r="H260" s="1" t="s">
        <v>205</v>
      </c>
      <c r="I260" t="e">
        <f>VLOOKUP(E260,运营生产订单!$A$9:$A$35,1,0)</f>
        <v>#N/A</v>
      </c>
    </row>
    <row r="261" spans="1:11" ht="16.5">
      <c r="A261" t="str">
        <f t="shared" si="4"/>
        <v>AN1014玫红小方块PPD010-1#2XL</v>
      </c>
      <c r="B261" t="s">
        <v>719</v>
      </c>
      <c r="C261" s="7" t="s">
        <v>324</v>
      </c>
      <c r="D261" s="1" t="s">
        <v>299</v>
      </c>
      <c r="E261" s="3" t="s">
        <v>299</v>
      </c>
      <c r="F261" s="1" t="s">
        <v>16</v>
      </c>
      <c r="G261" s="1" t="s">
        <v>204</v>
      </c>
      <c r="H261" s="1" t="s">
        <v>205</v>
      </c>
      <c r="I261" t="e">
        <f>VLOOKUP(E261,运营生产订单!$A$9:$A$35,1,0)</f>
        <v>#N/A</v>
      </c>
    </row>
    <row r="262" spans="1:11" ht="16.5">
      <c r="A262" t="str">
        <f t="shared" si="4"/>
        <v>AN1014绿叶橙花XPW272-5S</v>
      </c>
      <c r="B262" t="s">
        <v>720</v>
      </c>
      <c r="C262" s="7" t="s">
        <v>324</v>
      </c>
      <c r="D262" s="1" t="s">
        <v>300</v>
      </c>
      <c r="E262" s="3" t="s">
        <v>300</v>
      </c>
      <c r="F262" s="1" t="s">
        <v>12</v>
      </c>
      <c r="G262" s="1" t="s">
        <v>204</v>
      </c>
      <c r="H262" s="1" t="s">
        <v>205</v>
      </c>
      <c r="I262" t="e">
        <f>VLOOKUP(E262,运营生产订单!$A$9:$A$35,1,0)</f>
        <v>#N/A</v>
      </c>
    </row>
    <row r="263" spans="1:11" ht="16.5">
      <c r="A263" t="str">
        <f t="shared" si="4"/>
        <v>AN1014绿叶橙花XPW272-5M</v>
      </c>
      <c r="B263" t="s">
        <v>721</v>
      </c>
      <c r="C263" s="7" t="s">
        <v>324</v>
      </c>
      <c r="D263" s="1" t="s">
        <v>300</v>
      </c>
      <c r="E263" s="3" t="s">
        <v>300</v>
      </c>
      <c r="F263" s="1" t="s">
        <v>36</v>
      </c>
      <c r="G263" s="1" t="s">
        <v>204</v>
      </c>
      <c r="H263" s="1" t="s">
        <v>205</v>
      </c>
      <c r="I263" t="e">
        <f>VLOOKUP(E263,运营生产订单!$A$9:$A$35,1,0)</f>
        <v>#N/A</v>
      </c>
    </row>
    <row r="264" spans="1:11" ht="16.5">
      <c r="A264" t="str">
        <f t="shared" si="4"/>
        <v>AN1014绿叶橙花XPW272-5L</v>
      </c>
      <c r="B264" t="s">
        <v>722</v>
      </c>
      <c r="C264" s="7" t="s">
        <v>324</v>
      </c>
      <c r="D264" s="1" t="s">
        <v>300</v>
      </c>
      <c r="E264" s="3" t="s">
        <v>300</v>
      </c>
      <c r="F264" s="1" t="s">
        <v>14</v>
      </c>
      <c r="G264" s="1" t="s">
        <v>204</v>
      </c>
      <c r="H264" s="1" t="s">
        <v>205</v>
      </c>
      <c r="I264" t="e">
        <f>VLOOKUP(E264,运营生产订单!$A$9:$A$35,1,0)</f>
        <v>#N/A</v>
      </c>
    </row>
    <row r="265" spans="1:11" ht="16.5">
      <c r="A265" t="str">
        <f t="shared" si="4"/>
        <v>AN1014绿叶橙花XPW272-5XL</v>
      </c>
      <c r="B265" t="s">
        <v>723</v>
      </c>
      <c r="C265" s="7" t="s">
        <v>324</v>
      </c>
      <c r="D265" s="1" t="s">
        <v>300</v>
      </c>
      <c r="E265" s="3" t="s">
        <v>300</v>
      </c>
      <c r="F265" s="1" t="s">
        <v>15</v>
      </c>
      <c r="G265" s="1" t="s">
        <v>204</v>
      </c>
      <c r="H265" s="1" t="s">
        <v>205</v>
      </c>
      <c r="I265" t="e">
        <f>VLOOKUP(E265,运营生产订单!$A$9:$A$35,1,0)</f>
        <v>#N/A</v>
      </c>
    </row>
    <row r="266" spans="1:11" ht="16.5">
      <c r="A266" t="str">
        <f t="shared" si="4"/>
        <v>AN1014绿叶橙花XPW272-52XL</v>
      </c>
      <c r="B266" t="s">
        <v>724</v>
      </c>
      <c r="C266" s="7" t="s">
        <v>324</v>
      </c>
      <c r="D266" s="1" t="s">
        <v>300</v>
      </c>
      <c r="E266" s="3" t="s">
        <v>300</v>
      </c>
      <c r="F266" s="1" t="s">
        <v>16</v>
      </c>
      <c r="G266" s="1" t="s">
        <v>204</v>
      </c>
      <c r="H266" s="1" t="s">
        <v>205</v>
      </c>
      <c r="I266" t="e">
        <f>VLOOKUP(E266,运营生产订单!$A$9:$A$35,1,0)</f>
        <v>#N/A</v>
      </c>
    </row>
    <row r="267" spans="1:11" ht="16.5">
      <c r="A267" t="str">
        <f t="shared" si="4"/>
        <v>AN1014黑底牡丹PW119-2#S</v>
      </c>
      <c r="B267" t="s">
        <v>725</v>
      </c>
      <c r="C267" s="7" t="s">
        <v>324</v>
      </c>
      <c r="D267" s="1" t="s">
        <v>301</v>
      </c>
      <c r="E267" s="3" t="s">
        <v>301</v>
      </c>
      <c r="F267" s="1" t="s">
        <v>12</v>
      </c>
      <c r="G267" s="1" t="s">
        <v>204</v>
      </c>
      <c r="H267" s="1" t="s">
        <v>205</v>
      </c>
      <c r="I267" t="e">
        <f>VLOOKUP(E267,运营生产订单!$A$9:$A$35,1,0)</f>
        <v>#N/A</v>
      </c>
    </row>
    <row r="268" spans="1:11" ht="16.5">
      <c r="A268" t="str">
        <f t="shared" si="4"/>
        <v>AN1014黑底牡丹PW119-2#M</v>
      </c>
      <c r="B268" t="s">
        <v>726</v>
      </c>
      <c r="C268" s="7" t="s">
        <v>324</v>
      </c>
      <c r="D268" s="1" t="s">
        <v>301</v>
      </c>
      <c r="E268" s="3" t="s">
        <v>301</v>
      </c>
      <c r="F268" s="1" t="s">
        <v>36</v>
      </c>
      <c r="G268" s="1" t="s">
        <v>204</v>
      </c>
      <c r="H268" s="1" t="s">
        <v>205</v>
      </c>
      <c r="I268" t="e">
        <f>VLOOKUP(E268,运营生产订单!$A$9:$A$35,1,0)</f>
        <v>#N/A</v>
      </c>
    </row>
    <row r="269" spans="1:11" ht="16.5">
      <c r="A269" t="str">
        <f t="shared" si="4"/>
        <v>AN1014黑底牡丹PW119-2#L</v>
      </c>
      <c r="B269" t="s">
        <v>727</v>
      </c>
      <c r="C269" s="7" t="s">
        <v>324</v>
      </c>
      <c r="D269" s="1" t="s">
        <v>301</v>
      </c>
      <c r="E269" s="3" t="s">
        <v>301</v>
      </c>
      <c r="F269" s="1" t="s">
        <v>14</v>
      </c>
      <c r="G269" s="1" t="s">
        <v>204</v>
      </c>
      <c r="H269" s="1" t="s">
        <v>205</v>
      </c>
      <c r="I269" t="e">
        <f>VLOOKUP(E269,运营生产订单!$A$9:$A$35,1,0)</f>
        <v>#N/A</v>
      </c>
    </row>
    <row r="270" spans="1:11" ht="16.5">
      <c r="A270" t="str">
        <f t="shared" si="4"/>
        <v>AN1014黑底牡丹PW119-2#XL</v>
      </c>
      <c r="B270" t="s">
        <v>728</v>
      </c>
      <c r="C270" s="7" t="s">
        <v>324</v>
      </c>
      <c r="D270" s="1" t="s">
        <v>301</v>
      </c>
      <c r="E270" s="3" t="s">
        <v>301</v>
      </c>
      <c r="F270" s="1" t="s">
        <v>15</v>
      </c>
      <c r="G270" s="1" t="s">
        <v>204</v>
      </c>
      <c r="H270" s="1" t="s">
        <v>205</v>
      </c>
      <c r="I270" t="e">
        <f>VLOOKUP(E270,运营生产订单!$A$9:$A$35,1,0)</f>
        <v>#N/A</v>
      </c>
    </row>
    <row r="271" spans="1:11" ht="16.5">
      <c r="A271" t="str">
        <f t="shared" si="4"/>
        <v>AN1014黑底牡丹PW119-2#2XL</v>
      </c>
      <c r="B271" t="s">
        <v>729</v>
      </c>
      <c r="C271" s="7" t="s">
        <v>324</v>
      </c>
      <c r="D271" s="1" t="s">
        <v>301</v>
      </c>
      <c r="E271" s="3" t="s">
        <v>301</v>
      </c>
      <c r="F271" s="1" t="s">
        <v>16</v>
      </c>
      <c r="G271" s="1" t="s">
        <v>204</v>
      </c>
      <c r="H271" s="1" t="s">
        <v>205</v>
      </c>
      <c r="I271" t="e">
        <f>VLOOKUP(E271,运营生产订单!$A$9:$A$35,1,0)</f>
        <v>#N/A</v>
      </c>
    </row>
    <row r="272" spans="1:11" ht="16.5">
      <c r="A272" t="str">
        <f t="shared" si="4"/>
        <v>AN1014圆花白红PWD338-2#S</v>
      </c>
      <c r="B272" t="s">
        <v>730</v>
      </c>
      <c r="C272" s="7" t="s">
        <v>324</v>
      </c>
      <c r="D272" s="3" t="s">
        <v>302</v>
      </c>
      <c r="E272" s="1" t="s">
        <v>302</v>
      </c>
      <c r="F272" s="1" t="s">
        <v>12</v>
      </c>
      <c r="G272" s="1" t="s">
        <v>204</v>
      </c>
      <c r="H272" s="1" t="s">
        <v>205</v>
      </c>
      <c r="I272" t="e">
        <f>VLOOKUP(E272,运营生产订单!$A$9:$A$35,1,0)</f>
        <v>#N/A</v>
      </c>
      <c r="K272" s="13"/>
    </row>
    <row r="273" spans="1:11" ht="16.5">
      <c r="A273" t="str">
        <f t="shared" si="4"/>
        <v>AN1014圆花白红PWD338-2#M</v>
      </c>
      <c r="B273" t="s">
        <v>731</v>
      </c>
      <c r="C273" s="7" t="s">
        <v>324</v>
      </c>
      <c r="D273" s="3" t="s">
        <v>302</v>
      </c>
      <c r="E273" s="1" t="s">
        <v>302</v>
      </c>
      <c r="F273" s="1" t="s">
        <v>36</v>
      </c>
      <c r="G273" s="1" t="s">
        <v>204</v>
      </c>
      <c r="H273" s="1" t="s">
        <v>205</v>
      </c>
      <c r="I273" t="e">
        <f>VLOOKUP(E273,运营生产订单!$A$9:$A$35,1,0)</f>
        <v>#N/A</v>
      </c>
      <c r="K273" s="13"/>
    </row>
    <row r="274" spans="1:11" ht="16.5">
      <c r="A274" t="str">
        <f t="shared" si="4"/>
        <v>AN1014圆花白红PWD338-2#L</v>
      </c>
      <c r="B274" t="s">
        <v>732</v>
      </c>
      <c r="C274" s="7" t="s">
        <v>324</v>
      </c>
      <c r="D274" s="3" t="s">
        <v>302</v>
      </c>
      <c r="E274" s="1" t="s">
        <v>302</v>
      </c>
      <c r="F274" s="1" t="s">
        <v>14</v>
      </c>
      <c r="G274" s="1" t="s">
        <v>204</v>
      </c>
      <c r="H274" s="1" t="s">
        <v>205</v>
      </c>
      <c r="I274" t="e">
        <f>VLOOKUP(E274,运营生产订单!$A$9:$A$35,1,0)</f>
        <v>#N/A</v>
      </c>
      <c r="K274" s="13"/>
    </row>
    <row r="275" spans="1:11" ht="16.5">
      <c r="A275" t="str">
        <f t="shared" si="4"/>
        <v>AN1014圆花白红PWD338-2#XL</v>
      </c>
      <c r="B275" t="s">
        <v>733</v>
      </c>
      <c r="C275" s="7" t="s">
        <v>324</v>
      </c>
      <c r="D275" s="3" t="s">
        <v>302</v>
      </c>
      <c r="E275" s="1" t="s">
        <v>302</v>
      </c>
      <c r="F275" s="1" t="s">
        <v>15</v>
      </c>
      <c r="G275" s="1" t="s">
        <v>204</v>
      </c>
      <c r="H275" s="1" t="s">
        <v>205</v>
      </c>
      <c r="I275" t="e">
        <f>VLOOKUP(E275,运营生产订单!$A$9:$A$35,1,0)</f>
        <v>#N/A</v>
      </c>
      <c r="K275" s="13"/>
    </row>
    <row r="276" spans="1:11" ht="16.5">
      <c r="A276" t="str">
        <f t="shared" si="4"/>
        <v>AN1014圆花白红PWD338-2#2XL</v>
      </c>
      <c r="B276" t="s">
        <v>734</v>
      </c>
      <c r="C276" s="7" t="s">
        <v>324</v>
      </c>
      <c r="D276" s="3" t="s">
        <v>302</v>
      </c>
      <c r="E276" s="1" t="s">
        <v>302</v>
      </c>
      <c r="F276" s="1" t="s">
        <v>16</v>
      </c>
      <c r="G276" s="1" t="s">
        <v>204</v>
      </c>
      <c r="H276" s="1" t="s">
        <v>205</v>
      </c>
      <c r="I276" t="e">
        <f>VLOOKUP(E276,运营生产订单!$A$9:$A$35,1,0)</f>
        <v>#N/A</v>
      </c>
      <c r="K276" s="13"/>
    </row>
    <row r="277" spans="1:11" ht="16.5">
      <c r="A277" t="str">
        <f t="shared" si="4"/>
        <v>AN1014黑底紫花PWD299-3#S</v>
      </c>
      <c r="B277" t="s">
        <v>735</v>
      </c>
      <c r="C277" s="7" t="s">
        <v>324</v>
      </c>
      <c r="D277" s="3" t="s">
        <v>303</v>
      </c>
      <c r="E277" s="12" t="s">
        <v>303</v>
      </c>
      <c r="F277" s="1" t="s">
        <v>12</v>
      </c>
      <c r="G277" s="1" t="s">
        <v>204</v>
      </c>
      <c r="H277" s="1" t="s">
        <v>205</v>
      </c>
      <c r="I277" t="e">
        <f>VLOOKUP(E277,运营生产订单!$A$9:$A$35,1,0)</f>
        <v>#N/A</v>
      </c>
      <c r="K277" s="10"/>
    </row>
    <row r="278" spans="1:11" ht="16.5">
      <c r="A278" t="str">
        <f t="shared" si="4"/>
        <v>AN1014黑底紫花PWD299-3#M</v>
      </c>
      <c r="B278" t="s">
        <v>736</v>
      </c>
      <c r="C278" s="7" t="s">
        <v>324</v>
      </c>
      <c r="D278" s="3" t="s">
        <v>303</v>
      </c>
      <c r="E278" s="12" t="s">
        <v>303</v>
      </c>
      <c r="F278" s="1" t="s">
        <v>36</v>
      </c>
      <c r="G278" s="1" t="s">
        <v>204</v>
      </c>
      <c r="H278" s="1" t="s">
        <v>205</v>
      </c>
      <c r="I278" t="e">
        <f>VLOOKUP(E278,运营生产订单!$A$9:$A$35,1,0)</f>
        <v>#N/A</v>
      </c>
      <c r="K278" s="10"/>
    </row>
    <row r="279" spans="1:11" ht="16.5">
      <c r="A279" t="str">
        <f t="shared" si="4"/>
        <v>AN1014黑底紫花PWD299-3#L</v>
      </c>
      <c r="B279" t="s">
        <v>737</v>
      </c>
      <c r="C279" s="7" t="s">
        <v>324</v>
      </c>
      <c r="D279" s="3" t="s">
        <v>303</v>
      </c>
      <c r="E279" s="12" t="s">
        <v>303</v>
      </c>
      <c r="F279" s="1" t="s">
        <v>14</v>
      </c>
      <c r="G279" s="1" t="s">
        <v>204</v>
      </c>
      <c r="H279" s="1" t="s">
        <v>205</v>
      </c>
      <c r="I279" t="e">
        <f>VLOOKUP(E279,运营生产订单!$A$9:$A$35,1,0)</f>
        <v>#N/A</v>
      </c>
      <c r="K279" s="10"/>
    </row>
    <row r="280" spans="1:11" ht="16.5">
      <c r="A280" t="str">
        <f t="shared" si="4"/>
        <v>AN1014黑底紫花PWD299-3#XL</v>
      </c>
      <c r="B280" t="s">
        <v>738</v>
      </c>
      <c r="C280" s="7" t="s">
        <v>324</v>
      </c>
      <c r="D280" s="3" t="s">
        <v>303</v>
      </c>
      <c r="E280" s="12" t="s">
        <v>303</v>
      </c>
      <c r="F280" s="1" t="s">
        <v>15</v>
      </c>
      <c r="G280" s="1" t="s">
        <v>204</v>
      </c>
      <c r="H280" s="1" t="s">
        <v>205</v>
      </c>
      <c r="I280" t="e">
        <f>VLOOKUP(E280,运营生产订单!$A$9:$A$35,1,0)</f>
        <v>#N/A</v>
      </c>
      <c r="K280" s="10"/>
    </row>
    <row r="281" spans="1:11" ht="16.5">
      <c r="A281" t="str">
        <f t="shared" si="4"/>
        <v>AN1014黑底紫花PWD299-3#2XL</v>
      </c>
      <c r="B281" t="s">
        <v>739</v>
      </c>
      <c r="C281" s="7" t="s">
        <v>324</v>
      </c>
      <c r="D281" s="3" t="s">
        <v>303</v>
      </c>
      <c r="E281" s="12" t="s">
        <v>303</v>
      </c>
      <c r="F281" s="1" t="s">
        <v>16</v>
      </c>
      <c r="G281" s="1" t="s">
        <v>204</v>
      </c>
      <c r="H281" s="1" t="s">
        <v>205</v>
      </c>
      <c r="I281" t="e">
        <f>VLOOKUP(E281,运营生产订单!$A$9:$A$35,1,0)</f>
        <v>#N/A</v>
      </c>
      <c r="K281" s="10"/>
    </row>
    <row r="282" spans="1:11" ht="16.5">
      <c r="A282" t="str">
        <f t="shared" si="4"/>
        <v>AN1014巧克力色194#S</v>
      </c>
      <c r="B282" t="s">
        <v>740</v>
      </c>
      <c r="C282" s="7" t="s">
        <v>324</v>
      </c>
      <c r="D282" s="3" t="s">
        <v>304</v>
      </c>
      <c r="E282" s="12" t="s">
        <v>304</v>
      </c>
      <c r="F282" s="1" t="s">
        <v>12</v>
      </c>
      <c r="G282" s="1" t="s">
        <v>214</v>
      </c>
      <c r="H282" s="1" t="s">
        <v>258</v>
      </c>
      <c r="I282" t="e">
        <f>VLOOKUP(E282,运营生产订单!$A$9:$A$35,1,0)</f>
        <v>#N/A</v>
      </c>
    </row>
    <row r="283" spans="1:11" ht="16.5">
      <c r="A283" t="str">
        <f t="shared" si="4"/>
        <v>AN1014巧克力色194#M</v>
      </c>
      <c r="B283" t="s">
        <v>741</v>
      </c>
      <c r="C283" s="7" t="s">
        <v>324</v>
      </c>
      <c r="D283" s="3" t="s">
        <v>304</v>
      </c>
      <c r="E283" s="12" t="s">
        <v>304</v>
      </c>
      <c r="F283" s="1" t="s">
        <v>36</v>
      </c>
      <c r="G283" s="1" t="s">
        <v>214</v>
      </c>
      <c r="H283" s="1" t="s">
        <v>258</v>
      </c>
      <c r="I283" t="e">
        <f>VLOOKUP(E283,运营生产订单!$A$9:$A$35,1,0)</f>
        <v>#N/A</v>
      </c>
    </row>
    <row r="284" spans="1:11" ht="16.5">
      <c r="A284" t="str">
        <f t="shared" si="4"/>
        <v>AN1014巧克力色194#L</v>
      </c>
      <c r="B284" t="s">
        <v>742</v>
      </c>
      <c r="C284" s="7" t="s">
        <v>324</v>
      </c>
      <c r="D284" s="3" t="s">
        <v>304</v>
      </c>
      <c r="E284" s="12" t="s">
        <v>304</v>
      </c>
      <c r="F284" s="1" t="s">
        <v>14</v>
      </c>
      <c r="G284" s="1" t="s">
        <v>214</v>
      </c>
      <c r="H284" s="1" t="s">
        <v>258</v>
      </c>
      <c r="I284" t="e">
        <f>VLOOKUP(E284,运营生产订单!$A$9:$A$35,1,0)</f>
        <v>#N/A</v>
      </c>
    </row>
    <row r="285" spans="1:11" ht="16.5">
      <c r="A285" t="str">
        <f t="shared" si="4"/>
        <v>AN1014巧克力色194#XL</v>
      </c>
      <c r="B285" t="s">
        <v>743</v>
      </c>
      <c r="C285" s="7" t="s">
        <v>324</v>
      </c>
      <c r="D285" s="3" t="s">
        <v>304</v>
      </c>
      <c r="E285" s="12" t="s">
        <v>304</v>
      </c>
      <c r="F285" s="1" t="s">
        <v>15</v>
      </c>
      <c r="G285" s="1" t="s">
        <v>214</v>
      </c>
      <c r="H285" s="1" t="s">
        <v>258</v>
      </c>
      <c r="I285" t="e">
        <f>VLOOKUP(E285,运营生产订单!$A$9:$A$35,1,0)</f>
        <v>#N/A</v>
      </c>
    </row>
    <row r="286" spans="1:11" ht="16.5">
      <c r="A286" t="str">
        <f t="shared" si="4"/>
        <v>AN1014巧克力色194#2XL</v>
      </c>
      <c r="B286" t="s">
        <v>744</v>
      </c>
      <c r="C286" s="7" t="s">
        <v>324</v>
      </c>
      <c r="D286" s="3" t="s">
        <v>304</v>
      </c>
      <c r="E286" s="12" t="s">
        <v>304</v>
      </c>
      <c r="F286" s="1" t="s">
        <v>16</v>
      </c>
      <c r="G286" s="1" t="s">
        <v>214</v>
      </c>
      <c r="H286" s="1" t="s">
        <v>258</v>
      </c>
      <c r="I286" t="e">
        <f>VLOOKUP(E286,运营生产订单!$A$9:$A$35,1,0)</f>
        <v>#N/A</v>
      </c>
    </row>
    <row r="287" spans="1:11" ht="16.5">
      <c r="A287" t="str">
        <f t="shared" si="4"/>
        <v>AN1014芭比粉27#S</v>
      </c>
      <c r="B287" t="s">
        <v>745</v>
      </c>
      <c r="C287" s="7" t="s">
        <v>324</v>
      </c>
      <c r="D287" s="3" t="s">
        <v>305</v>
      </c>
      <c r="E287" s="12" t="s">
        <v>305</v>
      </c>
      <c r="F287" s="1" t="s">
        <v>12</v>
      </c>
      <c r="G287" s="1" t="s">
        <v>214</v>
      </c>
      <c r="H287" s="1" t="s">
        <v>258</v>
      </c>
      <c r="I287" t="e">
        <f>VLOOKUP(E287,运营生产订单!$A$9:$A$35,1,0)</f>
        <v>#N/A</v>
      </c>
    </row>
    <row r="288" spans="1:11" ht="16.5">
      <c r="A288" t="str">
        <f t="shared" si="4"/>
        <v>AN1014芭比粉27#M</v>
      </c>
      <c r="B288" t="s">
        <v>746</v>
      </c>
      <c r="C288" s="7" t="s">
        <v>324</v>
      </c>
      <c r="D288" s="3" t="s">
        <v>305</v>
      </c>
      <c r="E288" s="12" t="s">
        <v>305</v>
      </c>
      <c r="F288" s="1" t="s">
        <v>36</v>
      </c>
      <c r="G288" s="1" t="s">
        <v>214</v>
      </c>
      <c r="H288" s="1" t="s">
        <v>258</v>
      </c>
      <c r="I288" t="e">
        <f>VLOOKUP(E288,运营生产订单!$A$9:$A$35,1,0)</f>
        <v>#N/A</v>
      </c>
    </row>
    <row r="289" spans="1:9" ht="16.5">
      <c r="A289" t="str">
        <f t="shared" si="4"/>
        <v>AN1014芭比粉27#L</v>
      </c>
      <c r="B289" t="s">
        <v>747</v>
      </c>
      <c r="C289" s="7" t="s">
        <v>324</v>
      </c>
      <c r="D289" s="3" t="s">
        <v>305</v>
      </c>
      <c r="E289" s="12" t="s">
        <v>305</v>
      </c>
      <c r="F289" s="1" t="s">
        <v>14</v>
      </c>
      <c r="G289" s="1" t="s">
        <v>214</v>
      </c>
      <c r="H289" s="1" t="s">
        <v>258</v>
      </c>
      <c r="I289" t="e">
        <f>VLOOKUP(E289,运营生产订单!$A$9:$A$35,1,0)</f>
        <v>#N/A</v>
      </c>
    </row>
    <row r="290" spans="1:9" ht="16.5">
      <c r="A290" t="str">
        <f t="shared" si="4"/>
        <v>AN1014芭比粉27#XL</v>
      </c>
      <c r="B290" t="s">
        <v>748</v>
      </c>
      <c r="C290" s="7" t="s">
        <v>324</v>
      </c>
      <c r="D290" s="3" t="s">
        <v>305</v>
      </c>
      <c r="E290" s="12" t="s">
        <v>305</v>
      </c>
      <c r="F290" s="1" t="s">
        <v>15</v>
      </c>
      <c r="G290" s="1" t="s">
        <v>214</v>
      </c>
      <c r="H290" s="1" t="s">
        <v>258</v>
      </c>
      <c r="I290" t="e">
        <f>VLOOKUP(E290,运营生产订单!$A$9:$A$35,1,0)</f>
        <v>#N/A</v>
      </c>
    </row>
    <row r="291" spans="1:9" ht="16.5">
      <c r="A291" t="str">
        <f t="shared" si="4"/>
        <v>AN1014芭比粉27#2XL</v>
      </c>
      <c r="B291" t="s">
        <v>749</v>
      </c>
      <c r="C291" s="7" t="s">
        <v>324</v>
      </c>
      <c r="D291" s="3" t="s">
        <v>305</v>
      </c>
      <c r="E291" s="12" t="s">
        <v>305</v>
      </c>
      <c r="F291" s="1" t="s">
        <v>16</v>
      </c>
      <c r="G291" s="1" t="s">
        <v>214</v>
      </c>
      <c r="H291" s="1" t="s">
        <v>258</v>
      </c>
      <c r="I291" t="e">
        <f>VLOOKUP(E291,运营生产订单!$A$9:$A$35,1,0)</f>
        <v>#N/A</v>
      </c>
    </row>
    <row r="292" spans="1:9" ht="16.5">
      <c r="A292" t="str">
        <f t="shared" si="4"/>
        <v>AN1014军绿147#S</v>
      </c>
      <c r="B292" t="s">
        <v>750</v>
      </c>
      <c r="C292" s="7" t="s">
        <v>324</v>
      </c>
      <c r="D292" s="3" t="s">
        <v>306</v>
      </c>
      <c r="E292" s="12" t="s">
        <v>306</v>
      </c>
      <c r="F292" s="1" t="s">
        <v>12</v>
      </c>
      <c r="G292" s="1" t="s">
        <v>214</v>
      </c>
      <c r="H292" s="1" t="s">
        <v>258</v>
      </c>
      <c r="I292" t="e">
        <f>VLOOKUP(E292,运营生产订单!$A$9:$A$35,1,0)</f>
        <v>#N/A</v>
      </c>
    </row>
    <row r="293" spans="1:9" ht="16.5">
      <c r="A293" t="str">
        <f t="shared" si="4"/>
        <v>AN1014军绿147#M</v>
      </c>
      <c r="B293" t="s">
        <v>751</v>
      </c>
      <c r="C293" s="7" t="s">
        <v>324</v>
      </c>
      <c r="D293" s="3" t="s">
        <v>306</v>
      </c>
      <c r="E293" s="12" t="s">
        <v>306</v>
      </c>
      <c r="F293" s="1" t="s">
        <v>36</v>
      </c>
      <c r="G293" s="1" t="s">
        <v>214</v>
      </c>
      <c r="H293" s="1" t="s">
        <v>258</v>
      </c>
      <c r="I293" t="e">
        <f>VLOOKUP(E293,运营生产订单!$A$9:$A$35,1,0)</f>
        <v>#N/A</v>
      </c>
    </row>
    <row r="294" spans="1:9" ht="16.5">
      <c r="A294" t="str">
        <f t="shared" si="4"/>
        <v>AN1014军绿147#L</v>
      </c>
      <c r="B294" t="s">
        <v>752</v>
      </c>
      <c r="C294" s="7" t="s">
        <v>324</v>
      </c>
      <c r="D294" s="3" t="s">
        <v>306</v>
      </c>
      <c r="E294" s="12" t="s">
        <v>306</v>
      </c>
      <c r="F294" s="1" t="s">
        <v>14</v>
      </c>
      <c r="G294" s="1" t="s">
        <v>214</v>
      </c>
      <c r="H294" s="1" t="s">
        <v>258</v>
      </c>
      <c r="I294" t="e">
        <f>VLOOKUP(E294,运营生产订单!$A$9:$A$35,1,0)</f>
        <v>#N/A</v>
      </c>
    </row>
    <row r="295" spans="1:9" ht="16.5">
      <c r="A295" t="str">
        <f t="shared" si="4"/>
        <v>AN1014军绿147#XL</v>
      </c>
      <c r="B295" t="s">
        <v>753</v>
      </c>
      <c r="C295" s="7" t="s">
        <v>324</v>
      </c>
      <c r="D295" s="3" t="s">
        <v>306</v>
      </c>
      <c r="E295" s="12" t="s">
        <v>306</v>
      </c>
      <c r="F295" s="1" t="s">
        <v>15</v>
      </c>
      <c r="G295" s="1" t="s">
        <v>214</v>
      </c>
      <c r="H295" s="1" t="s">
        <v>258</v>
      </c>
      <c r="I295" t="e">
        <f>VLOOKUP(E295,运营生产订单!$A$9:$A$35,1,0)</f>
        <v>#N/A</v>
      </c>
    </row>
    <row r="296" spans="1:9" ht="16.5">
      <c r="A296" t="str">
        <f t="shared" si="4"/>
        <v>AN1014军绿147#2XL</v>
      </c>
      <c r="B296" t="s">
        <v>754</v>
      </c>
      <c r="C296" s="7" t="s">
        <v>324</v>
      </c>
      <c r="D296" s="3" t="s">
        <v>306</v>
      </c>
      <c r="E296" s="12" t="s">
        <v>306</v>
      </c>
      <c r="F296" s="1" t="s">
        <v>16</v>
      </c>
      <c r="G296" s="1" t="s">
        <v>214</v>
      </c>
      <c r="H296" s="1" t="s">
        <v>258</v>
      </c>
      <c r="I296" t="e">
        <f>VLOOKUP(E296,运营生产订单!$A$9:$A$35,1,0)</f>
        <v>#N/A</v>
      </c>
    </row>
    <row r="297" spans="1:9" ht="16.5">
      <c r="A297" t="str">
        <f t="shared" si="4"/>
        <v>AN1014女巫紫69#S</v>
      </c>
      <c r="B297" t="s">
        <v>755</v>
      </c>
      <c r="C297" s="7" t="s">
        <v>324</v>
      </c>
      <c r="D297" s="3" t="s">
        <v>307</v>
      </c>
      <c r="E297" s="12" t="s">
        <v>307</v>
      </c>
      <c r="F297" s="1" t="s">
        <v>12</v>
      </c>
      <c r="G297" s="1" t="s">
        <v>214</v>
      </c>
      <c r="H297" s="1" t="s">
        <v>258</v>
      </c>
      <c r="I297" t="e">
        <f>VLOOKUP(E297,运营生产订单!$A$9:$A$35,1,0)</f>
        <v>#N/A</v>
      </c>
    </row>
    <row r="298" spans="1:9" ht="16.5">
      <c r="A298" t="str">
        <f t="shared" si="4"/>
        <v>AN1014女巫紫69#M</v>
      </c>
      <c r="B298" t="s">
        <v>756</v>
      </c>
      <c r="C298" s="7" t="s">
        <v>324</v>
      </c>
      <c r="D298" s="3" t="s">
        <v>307</v>
      </c>
      <c r="E298" s="12" t="s">
        <v>307</v>
      </c>
      <c r="F298" s="1" t="s">
        <v>36</v>
      </c>
      <c r="G298" s="1" t="s">
        <v>214</v>
      </c>
      <c r="H298" s="1" t="s">
        <v>258</v>
      </c>
      <c r="I298" t="e">
        <f>VLOOKUP(E298,运营生产订单!$A$9:$A$35,1,0)</f>
        <v>#N/A</v>
      </c>
    </row>
    <row r="299" spans="1:9" ht="16.5">
      <c r="A299" t="str">
        <f t="shared" si="4"/>
        <v>AN1014女巫紫69#L</v>
      </c>
      <c r="B299" t="s">
        <v>757</v>
      </c>
      <c r="C299" s="7" t="s">
        <v>324</v>
      </c>
      <c r="D299" s="3" t="s">
        <v>307</v>
      </c>
      <c r="E299" s="12" t="s">
        <v>307</v>
      </c>
      <c r="F299" s="1" t="s">
        <v>14</v>
      </c>
      <c r="G299" s="1" t="s">
        <v>214</v>
      </c>
      <c r="H299" s="1" t="s">
        <v>258</v>
      </c>
      <c r="I299" t="e">
        <f>VLOOKUP(E299,运营生产订单!$A$9:$A$35,1,0)</f>
        <v>#N/A</v>
      </c>
    </row>
    <row r="300" spans="1:9" ht="16.5">
      <c r="A300" t="str">
        <f t="shared" si="4"/>
        <v>AN1014女巫紫69#XL</v>
      </c>
      <c r="B300" t="s">
        <v>758</v>
      </c>
      <c r="C300" s="7" t="s">
        <v>324</v>
      </c>
      <c r="D300" s="3" t="s">
        <v>307</v>
      </c>
      <c r="E300" s="12" t="s">
        <v>307</v>
      </c>
      <c r="F300" s="1" t="s">
        <v>15</v>
      </c>
      <c r="G300" s="1" t="s">
        <v>214</v>
      </c>
      <c r="H300" s="1" t="s">
        <v>258</v>
      </c>
      <c r="I300" t="e">
        <f>VLOOKUP(E300,运营生产订单!$A$9:$A$35,1,0)</f>
        <v>#N/A</v>
      </c>
    </row>
    <row r="301" spans="1:9" ht="16.5">
      <c r="A301" t="str">
        <f t="shared" si="4"/>
        <v>AN1014女巫紫69#2XL</v>
      </c>
      <c r="B301" t="s">
        <v>759</v>
      </c>
      <c r="C301" s="7" t="s">
        <v>324</v>
      </c>
      <c r="D301" s="3" t="s">
        <v>307</v>
      </c>
      <c r="E301" s="12" t="s">
        <v>307</v>
      </c>
      <c r="F301" s="1" t="s">
        <v>16</v>
      </c>
      <c r="G301" s="1" t="s">
        <v>214</v>
      </c>
      <c r="H301" s="1" t="s">
        <v>258</v>
      </c>
      <c r="I301" t="e">
        <f>VLOOKUP(E301,运营生产订单!$A$9:$A$35,1,0)</f>
        <v>#N/A</v>
      </c>
    </row>
    <row r="302" spans="1:9" ht="16.5">
      <c r="A302" t="str">
        <f t="shared" si="4"/>
        <v>AN1014绿紫萁黑YH1032#S</v>
      </c>
      <c r="B302" t="s">
        <v>760</v>
      </c>
      <c r="C302" s="7" t="s">
        <v>324</v>
      </c>
      <c r="D302" s="3" t="s">
        <v>308</v>
      </c>
      <c r="E302" s="3" t="s">
        <v>308</v>
      </c>
      <c r="F302" s="1" t="s">
        <v>12</v>
      </c>
      <c r="G302" s="1" t="s">
        <v>204</v>
      </c>
      <c r="H302" s="1" t="s">
        <v>209</v>
      </c>
      <c r="I302" t="e">
        <f>VLOOKUP(E302,运营生产订单!$A$9:$A$35,1,0)</f>
        <v>#N/A</v>
      </c>
    </row>
    <row r="303" spans="1:9" ht="16.5">
      <c r="A303" t="str">
        <f t="shared" si="4"/>
        <v>AN1014绿紫萁黑YH1032#M</v>
      </c>
      <c r="B303" t="s">
        <v>761</v>
      </c>
      <c r="C303" s="7" t="s">
        <v>324</v>
      </c>
      <c r="D303" s="3" t="s">
        <v>308</v>
      </c>
      <c r="E303" s="3" t="s">
        <v>308</v>
      </c>
      <c r="F303" s="1" t="s">
        <v>36</v>
      </c>
      <c r="G303" s="1" t="s">
        <v>204</v>
      </c>
      <c r="H303" s="1" t="s">
        <v>209</v>
      </c>
      <c r="I303" t="e">
        <f>VLOOKUP(E303,运营生产订单!$A$9:$A$35,1,0)</f>
        <v>#N/A</v>
      </c>
    </row>
    <row r="304" spans="1:9" ht="16.5">
      <c r="A304" t="str">
        <f t="shared" si="4"/>
        <v>AN1014绿紫萁黑YH1032#L</v>
      </c>
      <c r="B304" t="s">
        <v>762</v>
      </c>
      <c r="C304" s="7" t="s">
        <v>324</v>
      </c>
      <c r="D304" s="3" t="s">
        <v>308</v>
      </c>
      <c r="E304" s="3" t="s">
        <v>308</v>
      </c>
      <c r="F304" s="1" t="s">
        <v>14</v>
      </c>
      <c r="G304" s="1" t="s">
        <v>204</v>
      </c>
      <c r="H304" s="1" t="s">
        <v>209</v>
      </c>
      <c r="I304" t="e">
        <f>VLOOKUP(E304,运营生产订单!$A$9:$A$35,1,0)</f>
        <v>#N/A</v>
      </c>
    </row>
    <row r="305" spans="1:9" ht="16.5">
      <c r="A305" t="str">
        <f t="shared" si="4"/>
        <v>AN1014绿紫萁黑YH1032#XL</v>
      </c>
      <c r="B305" t="s">
        <v>763</v>
      </c>
      <c r="C305" s="7" t="s">
        <v>324</v>
      </c>
      <c r="D305" s="3" t="s">
        <v>308</v>
      </c>
      <c r="E305" s="3" t="s">
        <v>308</v>
      </c>
      <c r="F305" s="1" t="s">
        <v>15</v>
      </c>
      <c r="G305" s="1" t="s">
        <v>204</v>
      </c>
      <c r="H305" s="1" t="s">
        <v>209</v>
      </c>
      <c r="I305" t="e">
        <f>VLOOKUP(E305,运营生产订单!$A$9:$A$35,1,0)</f>
        <v>#N/A</v>
      </c>
    </row>
    <row r="306" spans="1:9" ht="16.5">
      <c r="A306" t="str">
        <f t="shared" si="4"/>
        <v>AN1014绿紫萁黑YH1032#2XL</v>
      </c>
      <c r="B306" t="s">
        <v>764</v>
      </c>
      <c r="C306" s="7" t="s">
        <v>324</v>
      </c>
      <c r="D306" s="3" t="s">
        <v>308</v>
      </c>
      <c r="E306" s="3" t="s">
        <v>308</v>
      </c>
      <c r="F306" s="1" t="s">
        <v>16</v>
      </c>
      <c r="G306" s="1" t="s">
        <v>204</v>
      </c>
      <c r="H306" s="1" t="s">
        <v>209</v>
      </c>
      <c r="I306" t="e">
        <f>VLOOKUP(E306,运营生产订单!$A$9:$A$35,1,0)</f>
        <v>#N/A</v>
      </c>
    </row>
    <row r="307" spans="1:9" ht="16.5">
      <c r="A307" t="str">
        <f t="shared" si="4"/>
        <v>AN1014紫碎花YH0018#S</v>
      </c>
      <c r="B307" t="s">
        <v>765</v>
      </c>
      <c r="C307" s="7" t="s">
        <v>324</v>
      </c>
      <c r="D307" s="3" t="s">
        <v>309</v>
      </c>
      <c r="E307" s="3" t="s">
        <v>309</v>
      </c>
      <c r="F307" s="1" t="s">
        <v>12</v>
      </c>
      <c r="G307" s="1" t="s">
        <v>204</v>
      </c>
      <c r="H307" s="1" t="s">
        <v>209</v>
      </c>
      <c r="I307" t="e">
        <f>VLOOKUP(E307,运营生产订单!$A$9:$A$35,1,0)</f>
        <v>#N/A</v>
      </c>
    </row>
    <row r="308" spans="1:9" ht="16.5">
      <c r="A308" t="str">
        <f t="shared" si="4"/>
        <v>AN1014紫碎花YH0018#M</v>
      </c>
      <c r="B308" t="s">
        <v>766</v>
      </c>
      <c r="C308" s="7" t="s">
        <v>324</v>
      </c>
      <c r="D308" s="3" t="s">
        <v>309</v>
      </c>
      <c r="E308" s="3" t="s">
        <v>309</v>
      </c>
      <c r="F308" s="1" t="s">
        <v>36</v>
      </c>
      <c r="G308" s="1" t="s">
        <v>204</v>
      </c>
      <c r="H308" s="1" t="s">
        <v>209</v>
      </c>
      <c r="I308" t="e">
        <f>VLOOKUP(E308,运营生产订单!$A$9:$A$35,1,0)</f>
        <v>#N/A</v>
      </c>
    </row>
    <row r="309" spans="1:9" ht="16.5">
      <c r="A309" t="str">
        <f t="shared" si="4"/>
        <v>AN1014紫碎花YH0018#L</v>
      </c>
      <c r="B309" t="s">
        <v>767</v>
      </c>
      <c r="C309" s="7" t="s">
        <v>324</v>
      </c>
      <c r="D309" s="3" t="s">
        <v>309</v>
      </c>
      <c r="E309" s="3" t="s">
        <v>309</v>
      </c>
      <c r="F309" s="1" t="s">
        <v>14</v>
      </c>
      <c r="G309" s="1" t="s">
        <v>204</v>
      </c>
      <c r="H309" s="1" t="s">
        <v>209</v>
      </c>
      <c r="I309" t="e">
        <f>VLOOKUP(E309,运营生产订单!$A$9:$A$35,1,0)</f>
        <v>#N/A</v>
      </c>
    </row>
    <row r="310" spans="1:9" ht="16.5">
      <c r="A310" t="str">
        <f t="shared" si="4"/>
        <v>AN1014紫碎花YH0018#XL</v>
      </c>
      <c r="B310" t="s">
        <v>768</v>
      </c>
      <c r="C310" s="7" t="s">
        <v>324</v>
      </c>
      <c r="D310" s="3" t="s">
        <v>309</v>
      </c>
      <c r="E310" s="3" t="s">
        <v>309</v>
      </c>
      <c r="F310" s="1" t="s">
        <v>15</v>
      </c>
      <c r="G310" s="1" t="s">
        <v>204</v>
      </c>
      <c r="H310" s="1" t="s">
        <v>209</v>
      </c>
      <c r="I310" t="e">
        <f>VLOOKUP(E310,运营生产订单!$A$9:$A$35,1,0)</f>
        <v>#N/A</v>
      </c>
    </row>
    <row r="311" spans="1:9" ht="16.5">
      <c r="A311" t="str">
        <f t="shared" si="4"/>
        <v>AN1014紫碎花YH0018#2XL</v>
      </c>
      <c r="B311" t="s">
        <v>769</v>
      </c>
      <c r="C311" s="7" t="s">
        <v>324</v>
      </c>
      <c r="D311" s="3" t="s">
        <v>309</v>
      </c>
      <c r="E311" s="3" t="s">
        <v>309</v>
      </c>
      <c r="F311" s="1" t="s">
        <v>16</v>
      </c>
      <c r="G311" s="1" t="s">
        <v>204</v>
      </c>
      <c r="H311" s="1" t="s">
        <v>209</v>
      </c>
      <c r="I311" t="e">
        <f>VLOOKUP(E311,运营生产订单!$A$9:$A$35,1,0)</f>
        <v>#N/A</v>
      </c>
    </row>
    <row r="312" spans="1:9" ht="16.5">
      <c r="A312" t="str">
        <f t="shared" si="4"/>
        <v>AN1014黑底雕花白YH5054#S</v>
      </c>
      <c r="B312" t="s">
        <v>770</v>
      </c>
      <c r="C312" s="7" t="s">
        <v>324</v>
      </c>
      <c r="D312" s="3" t="s">
        <v>310</v>
      </c>
      <c r="E312" s="3" t="s">
        <v>310</v>
      </c>
      <c r="F312" s="1" t="s">
        <v>12</v>
      </c>
      <c r="G312" s="1" t="s">
        <v>204</v>
      </c>
      <c r="H312" s="1" t="s">
        <v>209</v>
      </c>
      <c r="I312" t="e">
        <f>VLOOKUP(E312,运营生产订单!$A$9:$A$35,1,0)</f>
        <v>#N/A</v>
      </c>
    </row>
    <row r="313" spans="1:9" ht="16.5">
      <c r="A313" t="str">
        <f t="shared" si="4"/>
        <v>AN1014黑底雕花白YH5054#M</v>
      </c>
      <c r="B313" t="s">
        <v>771</v>
      </c>
      <c r="C313" s="7" t="s">
        <v>324</v>
      </c>
      <c r="D313" s="3" t="s">
        <v>310</v>
      </c>
      <c r="E313" s="3" t="s">
        <v>310</v>
      </c>
      <c r="F313" s="1" t="s">
        <v>36</v>
      </c>
      <c r="G313" s="1" t="s">
        <v>204</v>
      </c>
      <c r="H313" s="1" t="s">
        <v>209</v>
      </c>
      <c r="I313" t="e">
        <f>VLOOKUP(E313,运营生产订单!$A$9:$A$35,1,0)</f>
        <v>#N/A</v>
      </c>
    </row>
    <row r="314" spans="1:9" ht="16.5">
      <c r="A314" t="str">
        <f t="shared" si="4"/>
        <v>AN1014黑底雕花白YH5054#L</v>
      </c>
      <c r="B314" t="s">
        <v>772</v>
      </c>
      <c r="C314" s="7" t="s">
        <v>324</v>
      </c>
      <c r="D314" s="3" t="s">
        <v>310</v>
      </c>
      <c r="E314" s="3" t="s">
        <v>310</v>
      </c>
      <c r="F314" s="1" t="s">
        <v>14</v>
      </c>
      <c r="G314" s="1" t="s">
        <v>204</v>
      </c>
      <c r="H314" s="1" t="s">
        <v>209</v>
      </c>
      <c r="I314" t="e">
        <f>VLOOKUP(E314,运营生产订单!$A$9:$A$35,1,0)</f>
        <v>#N/A</v>
      </c>
    </row>
    <row r="315" spans="1:9" ht="16.5">
      <c r="A315" t="str">
        <f t="shared" si="4"/>
        <v>AN1014黑底雕花白YH5054#XL</v>
      </c>
      <c r="B315" t="s">
        <v>773</v>
      </c>
      <c r="C315" s="7" t="s">
        <v>324</v>
      </c>
      <c r="D315" s="3" t="s">
        <v>310</v>
      </c>
      <c r="E315" s="3" t="s">
        <v>310</v>
      </c>
      <c r="F315" s="1" t="s">
        <v>15</v>
      </c>
      <c r="G315" s="1" t="s">
        <v>204</v>
      </c>
      <c r="H315" s="1" t="s">
        <v>209</v>
      </c>
      <c r="I315" t="e">
        <f>VLOOKUP(E315,运营生产订单!$A$9:$A$35,1,0)</f>
        <v>#N/A</v>
      </c>
    </row>
    <row r="316" spans="1:9" ht="16.5">
      <c r="A316" t="str">
        <f t="shared" si="4"/>
        <v>AN1014黑底雕花白YH5054#2XL</v>
      </c>
      <c r="B316" t="s">
        <v>774</v>
      </c>
      <c r="C316" s="7" t="s">
        <v>324</v>
      </c>
      <c r="D316" s="3" t="s">
        <v>310</v>
      </c>
      <c r="E316" s="3" t="s">
        <v>310</v>
      </c>
      <c r="F316" s="1" t="s">
        <v>16</v>
      </c>
      <c r="G316" s="1" t="s">
        <v>204</v>
      </c>
      <c r="H316" s="1" t="s">
        <v>209</v>
      </c>
      <c r="I316" t="e">
        <f>VLOOKUP(E316,运营生产订单!$A$9:$A$35,1,0)</f>
        <v>#N/A</v>
      </c>
    </row>
    <row r="317" spans="1:9" ht="16.5">
      <c r="A317" t="str">
        <f t="shared" si="4"/>
        <v>AN1014焦糖色119#S</v>
      </c>
      <c r="B317" t="s">
        <v>775</v>
      </c>
      <c r="C317" s="7" t="s">
        <v>324</v>
      </c>
      <c r="D317" s="3" t="s">
        <v>311</v>
      </c>
      <c r="E317" s="3" t="s">
        <v>311</v>
      </c>
      <c r="F317" s="1" t="s">
        <v>12</v>
      </c>
      <c r="G317" s="1" t="s">
        <v>214</v>
      </c>
      <c r="H317" s="1" t="s">
        <v>258</v>
      </c>
      <c r="I317" t="e">
        <f>VLOOKUP(E317,运营生产订单!$A$9:$A$35,1,0)</f>
        <v>#N/A</v>
      </c>
    </row>
    <row r="318" spans="1:9" ht="16.5">
      <c r="A318" t="str">
        <f t="shared" si="4"/>
        <v>AN1014焦糖色119#M</v>
      </c>
      <c r="B318" t="s">
        <v>776</v>
      </c>
      <c r="C318" s="7" t="s">
        <v>324</v>
      </c>
      <c r="D318" s="3" t="s">
        <v>311</v>
      </c>
      <c r="E318" s="3" t="s">
        <v>311</v>
      </c>
      <c r="F318" s="1" t="s">
        <v>36</v>
      </c>
      <c r="G318" s="1" t="s">
        <v>214</v>
      </c>
      <c r="H318" s="1" t="s">
        <v>258</v>
      </c>
      <c r="I318" t="e">
        <f>VLOOKUP(E318,运营生产订单!$A$9:$A$35,1,0)</f>
        <v>#N/A</v>
      </c>
    </row>
    <row r="319" spans="1:9" ht="16.5">
      <c r="A319" t="str">
        <f t="shared" si="4"/>
        <v>AN1014焦糖色119#L</v>
      </c>
      <c r="B319" t="s">
        <v>777</v>
      </c>
      <c r="C319" s="7" t="s">
        <v>324</v>
      </c>
      <c r="D319" s="3" t="s">
        <v>311</v>
      </c>
      <c r="E319" s="3" t="s">
        <v>311</v>
      </c>
      <c r="F319" s="1" t="s">
        <v>14</v>
      </c>
      <c r="G319" s="1" t="s">
        <v>214</v>
      </c>
      <c r="H319" s="1" t="s">
        <v>258</v>
      </c>
      <c r="I319" t="e">
        <f>VLOOKUP(E319,运营生产订单!$A$9:$A$35,1,0)</f>
        <v>#N/A</v>
      </c>
    </row>
    <row r="320" spans="1:9" ht="16.5">
      <c r="A320" t="str">
        <f t="shared" si="4"/>
        <v>AN1014焦糖色119#XL</v>
      </c>
      <c r="B320" t="s">
        <v>778</v>
      </c>
      <c r="C320" s="7" t="s">
        <v>324</v>
      </c>
      <c r="D320" s="3" t="s">
        <v>311</v>
      </c>
      <c r="E320" s="3" t="s">
        <v>311</v>
      </c>
      <c r="F320" s="1" t="s">
        <v>15</v>
      </c>
      <c r="G320" s="1" t="s">
        <v>214</v>
      </c>
      <c r="H320" s="1" t="s">
        <v>258</v>
      </c>
      <c r="I320" t="e">
        <f>VLOOKUP(E320,运营生产订单!$A$9:$A$35,1,0)</f>
        <v>#N/A</v>
      </c>
    </row>
    <row r="321" spans="1:9" ht="16.5">
      <c r="A321" t="str">
        <f t="shared" si="4"/>
        <v>AN1014焦糖色119#2XL</v>
      </c>
      <c r="B321" t="s">
        <v>779</v>
      </c>
      <c r="C321" s="7" t="s">
        <v>324</v>
      </c>
      <c r="D321" s="3" t="s">
        <v>311</v>
      </c>
      <c r="E321" s="3" t="s">
        <v>311</v>
      </c>
      <c r="F321" s="1" t="s">
        <v>16</v>
      </c>
      <c r="G321" s="1" t="s">
        <v>214</v>
      </c>
      <c r="H321" s="1" t="s">
        <v>258</v>
      </c>
      <c r="I321" t="e">
        <f>VLOOKUP(E321,运营生产订单!$A$9:$A$35,1,0)</f>
        <v>#N/A</v>
      </c>
    </row>
    <row r="322" spans="1:9" ht="16.5">
      <c r="A322" t="str">
        <f t="shared" si="4"/>
        <v>AN1014绛紫色231#S</v>
      </c>
      <c r="B322" t="s">
        <v>780</v>
      </c>
      <c r="C322" s="7" t="s">
        <v>324</v>
      </c>
      <c r="D322" s="3" t="s">
        <v>312</v>
      </c>
      <c r="E322" s="3" t="s">
        <v>312</v>
      </c>
      <c r="F322" s="1" t="s">
        <v>12</v>
      </c>
      <c r="G322" s="1" t="s">
        <v>214</v>
      </c>
      <c r="H322" s="1" t="s">
        <v>258</v>
      </c>
      <c r="I322" t="e">
        <f>VLOOKUP(E322,运营生产订单!$A$9:$A$35,1,0)</f>
        <v>#N/A</v>
      </c>
    </row>
    <row r="323" spans="1:9" ht="16.5">
      <c r="A323" t="str">
        <f t="shared" ref="A323:A346" si="5">C323&amp;E323&amp;F323</f>
        <v>AN1014绛紫色231#M</v>
      </c>
      <c r="B323" t="s">
        <v>781</v>
      </c>
      <c r="C323" s="7" t="s">
        <v>324</v>
      </c>
      <c r="D323" s="3" t="s">
        <v>312</v>
      </c>
      <c r="E323" s="3" t="s">
        <v>312</v>
      </c>
      <c r="F323" s="1" t="s">
        <v>36</v>
      </c>
      <c r="G323" s="1" t="s">
        <v>214</v>
      </c>
      <c r="H323" s="1" t="s">
        <v>258</v>
      </c>
      <c r="I323" t="e">
        <f>VLOOKUP(E323,运营生产订单!$A$9:$A$35,1,0)</f>
        <v>#N/A</v>
      </c>
    </row>
    <row r="324" spans="1:9" ht="16.5">
      <c r="A324" t="str">
        <f t="shared" si="5"/>
        <v>AN1014绛紫色231#L</v>
      </c>
      <c r="B324" t="s">
        <v>782</v>
      </c>
      <c r="C324" s="7" t="s">
        <v>324</v>
      </c>
      <c r="D324" s="3" t="s">
        <v>312</v>
      </c>
      <c r="E324" s="3" t="s">
        <v>312</v>
      </c>
      <c r="F324" s="1" t="s">
        <v>14</v>
      </c>
      <c r="G324" s="1" t="s">
        <v>214</v>
      </c>
      <c r="H324" s="1" t="s">
        <v>258</v>
      </c>
      <c r="I324" t="e">
        <f>VLOOKUP(E324,运营生产订单!$A$9:$A$35,1,0)</f>
        <v>#N/A</v>
      </c>
    </row>
    <row r="325" spans="1:9" ht="16.5">
      <c r="A325" t="str">
        <f t="shared" si="5"/>
        <v>AN1014绛紫色231#XL</v>
      </c>
      <c r="B325" t="s">
        <v>783</v>
      </c>
      <c r="C325" s="7" t="s">
        <v>324</v>
      </c>
      <c r="D325" s="3" t="s">
        <v>312</v>
      </c>
      <c r="E325" s="3" t="s">
        <v>312</v>
      </c>
      <c r="F325" s="1" t="s">
        <v>15</v>
      </c>
      <c r="G325" s="1" t="s">
        <v>214</v>
      </c>
      <c r="H325" s="1" t="s">
        <v>258</v>
      </c>
      <c r="I325" t="e">
        <f>VLOOKUP(E325,运营生产订单!$A$9:$A$35,1,0)</f>
        <v>#N/A</v>
      </c>
    </row>
    <row r="326" spans="1:9" ht="16.5">
      <c r="A326" t="str">
        <f t="shared" si="5"/>
        <v>AN1014绛紫色231#2XL</v>
      </c>
      <c r="B326" t="s">
        <v>784</v>
      </c>
      <c r="C326" s="7" t="s">
        <v>324</v>
      </c>
      <c r="D326" s="3" t="s">
        <v>312</v>
      </c>
      <c r="E326" s="3" t="s">
        <v>312</v>
      </c>
      <c r="F326" s="1" t="s">
        <v>16</v>
      </c>
      <c r="G326" s="1" t="s">
        <v>214</v>
      </c>
      <c r="H326" s="1" t="s">
        <v>258</v>
      </c>
      <c r="I326" t="e">
        <f>VLOOKUP(E326,运营生产订单!$A$9:$A$35,1,0)</f>
        <v>#N/A</v>
      </c>
    </row>
    <row r="327" spans="1:9" ht="16.5">
      <c r="A327" t="str">
        <f t="shared" si="5"/>
        <v>AN1014西瓜红97#S</v>
      </c>
      <c r="B327" t="s">
        <v>785</v>
      </c>
      <c r="C327" s="7" t="s">
        <v>324</v>
      </c>
      <c r="D327" s="3" t="s">
        <v>313</v>
      </c>
      <c r="E327" s="3" t="s">
        <v>313</v>
      </c>
      <c r="F327" s="1" t="s">
        <v>12</v>
      </c>
      <c r="G327" s="1" t="s">
        <v>214</v>
      </c>
      <c r="H327" s="1" t="s">
        <v>258</v>
      </c>
      <c r="I327" t="e">
        <f>VLOOKUP(E327,运营生产订单!$A$9:$A$35,1,0)</f>
        <v>#N/A</v>
      </c>
    </row>
    <row r="328" spans="1:9" ht="16.5">
      <c r="A328" t="str">
        <f t="shared" si="5"/>
        <v>AN1014西瓜红97#M</v>
      </c>
      <c r="B328" t="s">
        <v>786</v>
      </c>
      <c r="C328" s="7" t="s">
        <v>324</v>
      </c>
      <c r="D328" s="3" t="s">
        <v>313</v>
      </c>
      <c r="E328" s="3" t="s">
        <v>313</v>
      </c>
      <c r="F328" s="1" t="s">
        <v>36</v>
      </c>
      <c r="G328" s="1" t="s">
        <v>214</v>
      </c>
      <c r="H328" s="1" t="s">
        <v>258</v>
      </c>
      <c r="I328" t="e">
        <f>VLOOKUP(E328,运营生产订单!$A$9:$A$35,1,0)</f>
        <v>#N/A</v>
      </c>
    </row>
    <row r="329" spans="1:9" ht="16.5">
      <c r="A329" t="str">
        <f t="shared" si="5"/>
        <v>AN1014西瓜红97#L</v>
      </c>
      <c r="B329" t="s">
        <v>787</v>
      </c>
      <c r="C329" s="7" t="s">
        <v>324</v>
      </c>
      <c r="D329" s="3" t="s">
        <v>313</v>
      </c>
      <c r="E329" s="3" t="s">
        <v>313</v>
      </c>
      <c r="F329" s="1" t="s">
        <v>14</v>
      </c>
      <c r="G329" s="1" t="s">
        <v>214</v>
      </c>
      <c r="H329" s="1" t="s">
        <v>258</v>
      </c>
      <c r="I329" t="e">
        <f>VLOOKUP(E329,运营生产订单!$A$9:$A$35,1,0)</f>
        <v>#N/A</v>
      </c>
    </row>
    <row r="330" spans="1:9" ht="16.5">
      <c r="A330" t="str">
        <f t="shared" si="5"/>
        <v>AN1014西瓜红97#XL</v>
      </c>
      <c r="B330" t="s">
        <v>788</v>
      </c>
      <c r="C330" s="7" t="s">
        <v>324</v>
      </c>
      <c r="D330" s="3" t="s">
        <v>313</v>
      </c>
      <c r="E330" s="3" t="s">
        <v>313</v>
      </c>
      <c r="F330" s="1" t="s">
        <v>15</v>
      </c>
      <c r="G330" s="1" t="s">
        <v>214</v>
      </c>
      <c r="H330" s="1" t="s">
        <v>258</v>
      </c>
      <c r="I330" t="e">
        <f>VLOOKUP(E330,运营生产订单!$A$9:$A$35,1,0)</f>
        <v>#N/A</v>
      </c>
    </row>
    <row r="331" spans="1:9" ht="16.5">
      <c r="A331" t="str">
        <f t="shared" si="5"/>
        <v>AN1014西瓜红97#2XL</v>
      </c>
      <c r="B331" t="s">
        <v>789</v>
      </c>
      <c r="C331" s="7" t="s">
        <v>324</v>
      </c>
      <c r="D331" s="3" t="s">
        <v>313</v>
      </c>
      <c r="E331" s="3" t="s">
        <v>313</v>
      </c>
      <c r="F331" s="1" t="s">
        <v>16</v>
      </c>
      <c r="G331" s="1" t="s">
        <v>214</v>
      </c>
      <c r="H331" s="1" t="s">
        <v>258</v>
      </c>
      <c r="I331" t="e">
        <f>VLOOKUP(E331,运营生产订单!$A$9:$A$35,1,0)</f>
        <v>#N/A</v>
      </c>
    </row>
    <row r="332" spans="1:9" ht="16.5">
      <c r="A332" t="str">
        <f t="shared" si="5"/>
        <v>AN1014卡其色44#S</v>
      </c>
      <c r="B332" t="s">
        <v>790</v>
      </c>
      <c r="C332" s="7" t="s">
        <v>324</v>
      </c>
      <c r="D332" s="3" t="s">
        <v>314</v>
      </c>
      <c r="E332" s="3" t="s">
        <v>314</v>
      </c>
      <c r="F332" s="1" t="s">
        <v>12</v>
      </c>
      <c r="G332" s="1" t="s">
        <v>214</v>
      </c>
      <c r="H332" s="1" t="s">
        <v>258</v>
      </c>
      <c r="I332" t="e">
        <f>VLOOKUP(E332,运营生产订单!$A$9:$A$35,1,0)</f>
        <v>#N/A</v>
      </c>
    </row>
    <row r="333" spans="1:9" ht="16.5">
      <c r="A333" t="str">
        <f t="shared" si="5"/>
        <v>AN1014卡其色44#M</v>
      </c>
      <c r="B333" t="s">
        <v>791</v>
      </c>
      <c r="C333" s="7" t="s">
        <v>324</v>
      </c>
      <c r="D333" s="3" t="s">
        <v>314</v>
      </c>
      <c r="E333" s="3" t="s">
        <v>314</v>
      </c>
      <c r="F333" s="1" t="s">
        <v>36</v>
      </c>
      <c r="G333" s="1" t="s">
        <v>214</v>
      </c>
      <c r="H333" s="1" t="s">
        <v>258</v>
      </c>
      <c r="I333" t="e">
        <f>VLOOKUP(E333,运营生产订单!$A$9:$A$35,1,0)</f>
        <v>#N/A</v>
      </c>
    </row>
    <row r="334" spans="1:9" ht="16.5">
      <c r="A334" t="str">
        <f t="shared" si="5"/>
        <v>AN1014卡其色44#L</v>
      </c>
      <c r="B334" t="s">
        <v>792</v>
      </c>
      <c r="C334" s="7" t="s">
        <v>324</v>
      </c>
      <c r="D334" s="3" t="s">
        <v>314</v>
      </c>
      <c r="E334" s="3" t="s">
        <v>314</v>
      </c>
      <c r="F334" s="1" t="s">
        <v>14</v>
      </c>
      <c r="G334" s="1" t="s">
        <v>214</v>
      </c>
      <c r="H334" s="1" t="s">
        <v>258</v>
      </c>
      <c r="I334" t="e">
        <f>VLOOKUP(E334,运营生产订单!$A$9:$A$35,1,0)</f>
        <v>#N/A</v>
      </c>
    </row>
    <row r="335" spans="1:9" ht="16.5">
      <c r="A335" t="str">
        <f t="shared" si="5"/>
        <v>AN1014卡其色44#XL</v>
      </c>
      <c r="B335" t="s">
        <v>793</v>
      </c>
      <c r="C335" s="7" t="s">
        <v>324</v>
      </c>
      <c r="D335" s="3" t="s">
        <v>314</v>
      </c>
      <c r="E335" s="3" t="s">
        <v>314</v>
      </c>
      <c r="F335" s="1" t="s">
        <v>15</v>
      </c>
      <c r="G335" s="1" t="s">
        <v>214</v>
      </c>
      <c r="H335" s="1" t="s">
        <v>258</v>
      </c>
      <c r="I335" t="e">
        <f>VLOOKUP(E335,运营生产订单!$A$9:$A$35,1,0)</f>
        <v>#N/A</v>
      </c>
    </row>
    <row r="336" spans="1:9" ht="16.5">
      <c r="A336" t="str">
        <f t="shared" si="5"/>
        <v>AN1014卡其色44#2XL</v>
      </c>
      <c r="B336" t="s">
        <v>794</v>
      </c>
      <c r="C336" s="7" t="s">
        <v>324</v>
      </c>
      <c r="D336" s="3" t="s">
        <v>314</v>
      </c>
      <c r="E336" s="3" t="s">
        <v>314</v>
      </c>
      <c r="F336" s="1" t="s">
        <v>16</v>
      </c>
      <c r="G336" s="1" t="s">
        <v>214</v>
      </c>
      <c r="H336" s="1" t="s">
        <v>258</v>
      </c>
      <c r="I336" t="e">
        <f>VLOOKUP(E336,运营生产订单!$A$9:$A$35,1,0)</f>
        <v>#N/A</v>
      </c>
    </row>
    <row r="337" spans="1:9" ht="16.5">
      <c r="A337" t="str">
        <f t="shared" si="5"/>
        <v>AN1014嫩黄色190#S</v>
      </c>
      <c r="B337" t="s">
        <v>795</v>
      </c>
      <c r="C337" s="7" t="s">
        <v>324</v>
      </c>
      <c r="D337" s="3" t="s">
        <v>315</v>
      </c>
      <c r="E337" s="3" t="s">
        <v>315</v>
      </c>
      <c r="F337" s="1" t="s">
        <v>12</v>
      </c>
      <c r="G337" s="1" t="s">
        <v>214</v>
      </c>
      <c r="H337" s="1" t="s">
        <v>258</v>
      </c>
      <c r="I337" t="e">
        <f>VLOOKUP(E337,运营生产订单!$A$9:$A$35,1,0)</f>
        <v>#N/A</v>
      </c>
    </row>
    <row r="338" spans="1:9" ht="16.5">
      <c r="A338" t="str">
        <f t="shared" si="5"/>
        <v>AN1014嫩黄色190#M</v>
      </c>
      <c r="B338" t="s">
        <v>796</v>
      </c>
      <c r="C338" s="7" t="s">
        <v>324</v>
      </c>
      <c r="D338" s="3" t="s">
        <v>315</v>
      </c>
      <c r="E338" s="3" t="s">
        <v>315</v>
      </c>
      <c r="F338" s="1" t="s">
        <v>36</v>
      </c>
      <c r="G338" s="1" t="s">
        <v>214</v>
      </c>
      <c r="H338" s="1" t="s">
        <v>258</v>
      </c>
      <c r="I338" t="e">
        <f>VLOOKUP(E338,运营生产订单!$A$9:$A$35,1,0)</f>
        <v>#N/A</v>
      </c>
    </row>
    <row r="339" spans="1:9" ht="16.5">
      <c r="A339" t="str">
        <f t="shared" si="5"/>
        <v>AN1014嫩黄色190#L</v>
      </c>
      <c r="B339" t="s">
        <v>797</v>
      </c>
      <c r="C339" s="7" t="s">
        <v>324</v>
      </c>
      <c r="D339" s="3" t="s">
        <v>315</v>
      </c>
      <c r="E339" s="3" t="s">
        <v>315</v>
      </c>
      <c r="F339" s="1" t="s">
        <v>14</v>
      </c>
      <c r="G339" s="1" t="s">
        <v>214</v>
      </c>
      <c r="H339" s="1" t="s">
        <v>258</v>
      </c>
      <c r="I339" t="e">
        <f>VLOOKUP(E339,运营生产订单!$A$9:$A$35,1,0)</f>
        <v>#N/A</v>
      </c>
    </row>
    <row r="340" spans="1:9" ht="16.5">
      <c r="A340" t="str">
        <f t="shared" si="5"/>
        <v>AN1014嫩黄色190#XL</v>
      </c>
      <c r="B340" t="s">
        <v>798</v>
      </c>
      <c r="C340" s="7" t="s">
        <v>324</v>
      </c>
      <c r="D340" s="3" t="s">
        <v>315</v>
      </c>
      <c r="E340" s="3" t="s">
        <v>315</v>
      </c>
      <c r="F340" s="1" t="s">
        <v>15</v>
      </c>
      <c r="G340" s="1" t="s">
        <v>214</v>
      </c>
      <c r="H340" s="1" t="s">
        <v>258</v>
      </c>
      <c r="I340" t="e">
        <f>VLOOKUP(E340,运营生产订单!$A$9:$A$35,1,0)</f>
        <v>#N/A</v>
      </c>
    </row>
    <row r="341" spans="1:9" ht="16.5">
      <c r="A341" t="str">
        <f t="shared" si="5"/>
        <v>AN1014嫩黄色190#2XL</v>
      </c>
      <c r="B341" t="s">
        <v>799</v>
      </c>
      <c r="C341" s="7" t="s">
        <v>324</v>
      </c>
      <c r="D341" s="3" t="s">
        <v>315</v>
      </c>
      <c r="E341" s="3" t="s">
        <v>315</v>
      </c>
      <c r="F341" s="1" t="s">
        <v>16</v>
      </c>
      <c r="G341" s="1" t="s">
        <v>214</v>
      </c>
      <c r="H341" s="1" t="s">
        <v>258</v>
      </c>
      <c r="I341" t="e">
        <f>VLOOKUP(E341,运营生产订单!$A$9:$A$35,1,0)</f>
        <v>#N/A</v>
      </c>
    </row>
    <row r="342" spans="1:9" ht="16.5">
      <c r="A342" t="str">
        <f t="shared" si="5"/>
        <v>AN1014橙粉色180#S</v>
      </c>
      <c r="B342" t="s">
        <v>800</v>
      </c>
      <c r="C342" s="7" t="s">
        <v>324</v>
      </c>
      <c r="D342" s="3" t="s">
        <v>316</v>
      </c>
      <c r="E342" s="3" t="s">
        <v>316</v>
      </c>
      <c r="F342" s="1" t="s">
        <v>12</v>
      </c>
      <c r="G342" s="1" t="s">
        <v>214</v>
      </c>
      <c r="H342" s="1" t="s">
        <v>258</v>
      </c>
      <c r="I342" t="e">
        <f>VLOOKUP(E342,运营生产订单!$A$9:$A$35,1,0)</f>
        <v>#N/A</v>
      </c>
    </row>
    <row r="343" spans="1:9" ht="16.5">
      <c r="A343" t="str">
        <f t="shared" si="5"/>
        <v>AN1014橙粉色180#M</v>
      </c>
      <c r="B343" t="s">
        <v>801</v>
      </c>
      <c r="C343" s="7" t="s">
        <v>324</v>
      </c>
      <c r="D343" s="3" t="s">
        <v>316</v>
      </c>
      <c r="E343" s="3" t="s">
        <v>316</v>
      </c>
      <c r="F343" s="1" t="s">
        <v>36</v>
      </c>
      <c r="G343" s="1" t="s">
        <v>214</v>
      </c>
      <c r="H343" s="1" t="s">
        <v>258</v>
      </c>
      <c r="I343" t="e">
        <f>VLOOKUP(E343,运营生产订单!$A$9:$A$35,1,0)</f>
        <v>#N/A</v>
      </c>
    </row>
    <row r="344" spans="1:9" ht="16.5">
      <c r="A344" t="str">
        <f t="shared" si="5"/>
        <v>AN1014橙粉色180#L</v>
      </c>
      <c r="B344" t="s">
        <v>802</v>
      </c>
      <c r="C344" s="7" t="s">
        <v>324</v>
      </c>
      <c r="D344" s="3" t="s">
        <v>316</v>
      </c>
      <c r="E344" s="3" t="s">
        <v>316</v>
      </c>
      <c r="F344" s="1" t="s">
        <v>14</v>
      </c>
      <c r="G344" s="1" t="s">
        <v>214</v>
      </c>
      <c r="H344" s="1" t="s">
        <v>258</v>
      </c>
      <c r="I344" t="e">
        <f>VLOOKUP(E344,运营生产订单!$A$9:$A$35,1,0)</f>
        <v>#N/A</v>
      </c>
    </row>
    <row r="345" spans="1:9" ht="16.5">
      <c r="A345" t="str">
        <f t="shared" si="5"/>
        <v>AN1014橙粉色180#XL</v>
      </c>
      <c r="B345" t="s">
        <v>803</v>
      </c>
      <c r="C345" s="7" t="s">
        <v>324</v>
      </c>
      <c r="D345" s="3" t="s">
        <v>316</v>
      </c>
      <c r="E345" s="3" t="s">
        <v>316</v>
      </c>
      <c r="F345" s="1" t="s">
        <v>15</v>
      </c>
      <c r="G345" s="1" t="s">
        <v>214</v>
      </c>
      <c r="H345" s="1" t="s">
        <v>258</v>
      </c>
      <c r="I345" t="e">
        <f>VLOOKUP(E345,运营生产订单!$A$9:$A$35,1,0)</f>
        <v>#N/A</v>
      </c>
    </row>
    <row r="346" spans="1:9" ht="16.5">
      <c r="A346" t="str">
        <f t="shared" si="5"/>
        <v>AN1014橙粉色180#2XL</v>
      </c>
      <c r="B346" t="s">
        <v>804</v>
      </c>
      <c r="C346" s="7" t="s">
        <v>324</v>
      </c>
      <c r="D346" s="3" t="s">
        <v>316</v>
      </c>
      <c r="E346" s="3" t="s">
        <v>316</v>
      </c>
      <c r="F346" s="1" t="s">
        <v>16</v>
      </c>
      <c r="G346" s="1" t="s">
        <v>214</v>
      </c>
      <c r="H346" s="1" t="s">
        <v>258</v>
      </c>
      <c r="I346" t="e">
        <f>VLOOKUP(E346,运营生产订单!$A$9:$A$35,1,0)</f>
        <v>#N/A</v>
      </c>
    </row>
    <row r="347" spans="1:9">
      <c r="F347" s="1"/>
    </row>
    <row r="348" spans="1:9">
      <c r="F348" s="1"/>
    </row>
    <row r="349" spans="1:9">
      <c r="F349" s="1"/>
    </row>
    <row r="350" spans="1:9">
      <c r="F350" s="1"/>
    </row>
    <row r="351" spans="1:9">
      <c r="F351" s="1"/>
    </row>
  </sheetData>
  <autoFilter ref="A1:I346" xr:uid="{00000000-0009-0000-0000-000007000000}"/>
  <phoneticPr fontId="77" type="noConversion"/>
  <conditionalFormatting sqref="C1:H1">
    <cfRule type="expression" dxfId="287" priority="33">
      <formula>AND(COUNTIF($B$1:$B$7,C1)+COUNTIF($B$8:$B$1043489,C1)&gt;1,NOT(ISBLANK(C1)))</formula>
    </cfRule>
  </conditionalFormatting>
  <conditionalFormatting sqref="K277">
    <cfRule type="duplicateValues" dxfId="286" priority="3"/>
  </conditionalFormatting>
  <conditionalFormatting sqref="K278:K281">
    <cfRule type="duplicateValues" dxfId="285" priority="1"/>
  </conditionalFormatting>
  <conditionalFormatting sqref="L233">
    <cfRule type="duplicateValues" dxfId="284" priority="4"/>
  </conditionalFormatting>
  <conditionalFormatting sqref="L234:L239">
    <cfRule type="duplicateValues" dxfId="283" priority="8"/>
  </conditionalFormatting>
  <conditionalFormatting sqref="L240">
    <cfRule type="duplicateValues" dxfId="282" priority="7"/>
  </conditionalFormatting>
  <conditionalFormatting sqref="L241">
    <cfRule type="duplicateValues" dxfId="281" priority="6"/>
  </conditionalFormatting>
  <conditionalFormatting sqref="L242">
    <cfRule type="duplicateValues" dxfId="280" priority="5"/>
  </conditionalFormatting>
  <conditionalFormatting sqref="L243">
    <cfRule type="duplicateValues" dxfId="279" priority="9"/>
  </conditionalFormatting>
  <conditionalFormatting sqref="L244:L246">
    <cfRule type="duplicateValues" dxfId="278" priority="10"/>
  </conditionalFormatting>
  <conditionalFormatting sqref="L247:L250">
    <cfRule type="duplicateValues" dxfId="277" priority="22"/>
  </conditionalFormatting>
  <conditionalFormatting sqref="M247">
    <cfRule type="duplicateValues" dxfId="276" priority="20"/>
  </conditionalFormatting>
  <conditionalFormatting sqref="M248:M250">
    <cfRule type="duplicateValues" dxfId="275" priority="21"/>
  </conditionalFormatting>
  <pageMargins left="0.75" right="0.75" top="1" bottom="1" header="0.5" footer="0.5"/>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E49F5-2797-4CBC-B978-4CACDEBC8CFC}">
  <dimension ref="A1:BH8"/>
  <sheetViews>
    <sheetView tabSelected="1" topLeftCell="J1" workbookViewId="0">
      <selection activeCell="R15" sqref="R15"/>
    </sheetView>
  </sheetViews>
  <sheetFormatPr defaultColWidth="9" defaultRowHeight="13.5"/>
  <cols>
    <col min="1" max="1" width="26.125" style="182" customWidth="1"/>
    <col min="2" max="2" width="9" style="182"/>
    <col min="3" max="3" width="25" style="182" customWidth="1"/>
    <col min="4" max="4" width="23" style="182" customWidth="1"/>
    <col min="5" max="5" width="16.375" style="182" customWidth="1"/>
    <col min="6" max="6" width="24.125" style="182" customWidth="1"/>
    <col min="7" max="7" width="26.375" style="182" customWidth="1"/>
    <col min="8" max="8" width="22.125" style="182" customWidth="1"/>
    <col min="9" max="9" width="15.875" style="182" customWidth="1"/>
    <col min="10" max="10" width="19.25" style="182" customWidth="1"/>
    <col min="11" max="11" width="17.625" style="182" customWidth="1"/>
    <col min="12" max="12" width="19" style="182" customWidth="1"/>
    <col min="13" max="13" width="19.625" style="182" customWidth="1"/>
    <col min="14" max="14" width="16.875" style="182" customWidth="1"/>
    <col min="15" max="15" width="16.5" style="182" customWidth="1"/>
    <col min="16" max="16" width="20.625" style="182" customWidth="1"/>
    <col min="17" max="17" width="13.625" style="182" customWidth="1"/>
    <col min="18" max="18" width="22.625" style="182" customWidth="1"/>
    <col min="19" max="19" width="23.625" style="182" customWidth="1"/>
    <col min="20" max="20" width="21.75" style="182" customWidth="1"/>
    <col min="21" max="21" width="25.5" style="182" customWidth="1"/>
    <col min="22" max="22" width="21.5" style="182" customWidth="1"/>
    <col min="23" max="23" width="13.75" style="182" customWidth="1"/>
    <col min="24" max="24" width="18.125" style="182" customWidth="1"/>
    <col min="25" max="25" width="15.125" style="182" customWidth="1"/>
    <col min="26" max="26" width="18.75" style="182" customWidth="1"/>
    <col min="27" max="27" width="18.625" style="182" customWidth="1"/>
    <col min="28" max="28" width="14" style="182" customWidth="1"/>
    <col min="29" max="29" width="14.625" style="182" customWidth="1"/>
    <col min="30" max="30" width="18.125" style="182" customWidth="1"/>
    <col min="31" max="31" width="18.25" style="182" customWidth="1"/>
    <col min="32" max="32" width="18.75" style="182" customWidth="1"/>
    <col min="33" max="33" width="22.375" style="182" customWidth="1"/>
    <col min="34" max="34" width="16.875" style="182" customWidth="1"/>
    <col min="35" max="35" width="18" style="182" customWidth="1"/>
    <col min="36" max="36" width="32.75" style="182" customWidth="1"/>
    <col min="37" max="37" width="20" style="182" customWidth="1"/>
    <col min="38" max="38" width="34.5" style="182" customWidth="1"/>
    <col min="39" max="39" width="27.5" style="182" customWidth="1"/>
    <col min="40" max="40" width="36.25" style="182" customWidth="1"/>
    <col min="41" max="41" width="20" style="182" customWidth="1"/>
    <col min="42" max="42" width="17.875" style="182" customWidth="1"/>
    <col min="43" max="43" width="30.5" style="182" customWidth="1"/>
    <col min="44" max="44" width="14.625" style="182" customWidth="1"/>
    <col min="45" max="45" width="9" style="182"/>
    <col min="46" max="46" width="15.5" style="182" customWidth="1"/>
    <col min="47" max="47" width="17.375" style="182" customWidth="1"/>
    <col min="48" max="48" width="16.75" style="182" customWidth="1"/>
    <col min="49" max="49" width="9" style="182"/>
    <col min="50" max="50" width="41.125" style="182" customWidth="1"/>
    <col min="51" max="51" width="5.375" style="182" customWidth="1"/>
    <col min="52" max="53" width="4.5" style="182" customWidth="1"/>
    <col min="54" max="54" width="4.75" style="182" customWidth="1"/>
    <col min="55" max="55" width="6.625" style="182" customWidth="1"/>
    <col min="56" max="56" width="20.5" style="182" customWidth="1"/>
    <col min="57" max="59" width="9" style="182"/>
    <col min="60" max="60" width="17.625" style="182" customWidth="1"/>
    <col min="61" max="16384" width="9" style="182"/>
  </cols>
  <sheetData>
    <row r="1" spans="1:60" ht="15">
      <c r="A1" s="171" t="s">
        <v>325</v>
      </c>
      <c r="B1" s="171" t="s">
        <v>326</v>
      </c>
      <c r="C1" s="171" t="s">
        <v>327</v>
      </c>
      <c r="D1" s="171" t="s">
        <v>328</v>
      </c>
      <c r="E1" s="171" t="s">
        <v>329</v>
      </c>
      <c r="F1" s="171" t="s">
        <v>330</v>
      </c>
      <c r="G1" s="171" t="s">
        <v>331</v>
      </c>
      <c r="H1" s="171" t="s">
        <v>332</v>
      </c>
      <c r="I1" s="171" t="s">
        <v>333</v>
      </c>
      <c r="J1" s="172" t="s">
        <v>334</v>
      </c>
      <c r="K1" s="171" t="s">
        <v>335</v>
      </c>
      <c r="L1" s="171" t="s">
        <v>336</v>
      </c>
      <c r="M1" s="171" t="s">
        <v>337</v>
      </c>
      <c r="N1" s="171" t="s">
        <v>338</v>
      </c>
      <c r="O1" s="171" t="s">
        <v>339</v>
      </c>
      <c r="P1" s="171" t="s">
        <v>340</v>
      </c>
      <c r="Q1" s="173" t="s">
        <v>341</v>
      </c>
      <c r="R1" s="173" t="s">
        <v>342</v>
      </c>
      <c r="S1" s="173" t="s">
        <v>343</v>
      </c>
      <c r="T1" s="173" t="s">
        <v>344</v>
      </c>
      <c r="U1" s="174" t="s">
        <v>345</v>
      </c>
      <c r="V1" s="174" t="s">
        <v>346</v>
      </c>
      <c r="W1" s="174" t="s">
        <v>347</v>
      </c>
      <c r="X1" s="174" t="s">
        <v>348</v>
      </c>
      <c r="Y1" s="174" t="s">
        <v>349</v>
      </c>
      <c r="Z1" s="174" t="s">
        <v>350</v>
      </c>
      <c r="AA1" s="174" t="s">
        <v>351</v>
      </c>
      <c r="AB1" s="174" t="s">
        <v>352</v>
      </c>
      <c r="AC1" s="174" t="s">
        <v>353</v>
      </c>
      <c r="AD1" s="174" t="s">
        <v>354</v>
      </c>
      <c r="AE1" s="174" t="s">
        <v>355</v>
      </c>
      <c r="AF1" s="175" t="s">
        <v>356</v>
      </c>
      <c r="AG1" s="176" t="s">
        <v>357</v>
      </c>
      <c r="AH1" s="176" t="s">
        <v>358</v>
      </c>
      <c r="AI1" s="176" t="s">
        <v>359</v>
      </c>
      <c r="AJ1" s="175" t="s">
        <v>360</v>
      </c>
      <c r="AK1" s="176" t="s">
        <v>361</v>
      </c>
      <c r="AL1" s="175" t="s">
        <v>362</v>
      </c>
      <c r="AM1" s="175" t="s">
        <v>363</v>
      </c>
      <c r="AN1" s="175" t="s">
        <v>364</v>
      </c>
      <c r="AO1" s="177" t="s">
        <v>365</v>
      </c>
      <c r="AP1" s="177" t="s">
        <v>366</v>
      </c>
      <c r="AQ1" s="177" t="s">
        <v>367</v>
      </c>
      <c r="AR1" s="177" t="s">
        <v>368</v>
      </c>
      <c r="AS1" s="178" t="s">
        <v>369</v>
      </c>
      <c r="AT1" s="179" t="s">
        <v>370</v>
      </c>
      <c r="AU1" s="179" t="s">
        <v>371</v>
      </c>
      <c r="AV1" s="180" t="s">
        <v>372</v>
      </c>
      <c r="AW1" s="181" t="s">
        <v>373</v>
      </c>
      <c r="AX1" s="182" t="s">
        <v>374</v>
      </c>
      <c r="AY1" s="183" t="s">
        <v>375</v>
      </c>
      <c r="AZ1" s="183" t="s">
        <v>376</v>
      </c>
      <c r="BA1" s="183" t="s">
        <v>377</v>
      </c>
      <c r="BB1" s="183" t="s">
        <v>378</v>
      </c>
      <c r="BC1" s="183" t="s">
        <v>379</v>
      </c>
      <c r="BD1" s="183" t="s">
        <v>380</v>
      </c>
      <c r="BE1" s="184" t="s">
        <v>381</v>
      </c>
      <c r="BF1" s="184" t="s">
        <v>382</v>
      </c>
      <c r="BG1" s="184" t="s">
        <v>383</v>
      </c>
      <c r="BH1" s="185" t="s">
        <v>384</v>
      </c>
    </row>
    <row r="2" spans="1:60" ht="38.25">
      <c r="A2" s="186" t="s">
        <v>385</v>
      </c>
      <c r="B2" s="186" t="s">
        <v>386</v>
      </c>
      <c r="C2" s="186" t="s">
        <v>387</v>
      </c>
      <c r="D2" s="186" t="s">
        <v>388</v>
      </c>
      <c r="E2" s="187" t="s">
        <v>389</v>
      </c>
      <c r="F2" s="188" t="s">
        <v>390</v>
      </c>
      <c r="G2" s="186" t="s">
        <v>391</v>
      </c>
      <c r="H2" s="186" t="s">
        <v>392</v>
      </c>
      <c r="I2" s="186" t="s">
        <v>386</v>
      </c>
      <c r="J2" s="189">
        <v>26.99</v>
      </c>
      <c r="K2" s="186" t="s">
        <v>393</v>
      </c>
      <c r="L2" s="186" t="s">
        <v>394</v>
      </c>
      <c r="M2" s="186" t="s">
        <v>395</v>
      </c>
      <c r="N2" s="186" t="s">
        <v>396</v>
      </c>
      <c r="O2" s="186" t="s">
        <v>397</v>
      </c>
      <c r="P2" s="186" t="s">
        <v>397</v>
      </c>
      <c r="Q2" s="186" t="s">
        <v>398</v>
      </c>
      <c r="R2" s="186" t="s">
        <v>806</v>
      </c>
      <c r="S2" s="186" t="s">
        <v>399</v>
      </c>
      <c r="T2" s="186" t="s">
        <v>400</v>
      </c>
      <c r="U2" s="190" t="s">
        <v>401</v>
      </c>
      <c r="V2" s="186" t="s">
        <v>402</v>
      </c>
      <c r="W2" s="186" t="s">
        <v>403</v>
      </c>
      <c r="X2" s="186" t="s">
        <v>404</v>
      </c>
      <c r="Y2" s="191" t="s">
        <v>405</v>
      </c>
      <c r="Z2" s="191" t="s">
        <v>406</v>
      </c>
      <c r="AA2" s="191" t="s">
        <v>407</v>
      </c>
      <c r="AB2" s="191" t="s">
        <v>408</v>
      </c>
      <c r="AC2" s="190" t="s">
        <v>409</v>
      </c>
      <c r="AD2" s="186" t="s">
        <v>410</v>
      </c>
      <c r="AE2" s="186" t="s">
        <v>411</v>
      </c>
      <c r="AF2" s="186" t="s">
        <v>412</v>
      </c>
      <c r="AG2" s="192">
        <v>0.21</v>
      </c>
      <c r="AH2" s="192">
        <v>8.1199999999999992</v>
      </c>
      <c r="AI2" s="192">
        <v>11</v>
      </c>
      <c r="AJ2" s="192" t="s">
        <v>413</v>
      </c>
      <c r="AK2" s="192">
        <v>0.15</v>
      </c>
      <c r="AL2" s="192" t="s">
        <v>414</v>
      </c>
      <c r="AM2" s="192" t="s">
        <v>413</v>
      </c>
      <c r="AN2" s="192" t="s">
        <v>413</v>
      </c>
      <c r="AO2" s="186" t="s">
        <v>415</v>
      </c>
      <c r="AP2" s="186" t="s">
        <v>416</v>
      </c>
      <c r="AQ2" s="186" t="s">
        <v>417</v>
      </c>
      <c r="AR2" s="193" t="s">
        <v>418</v>
      </c>
      <c r="AS2" s="189">
        <v>19.989999999999998</v>
      </c>
      <c r="AT2" s="194">
        <v>45267</v>
      </c>
      <c r="AU2" s="194">
        <v>45389</v>
      </c>
      <c r="AW2" s="195">
        <v>20</v>
      </c>
      <c r="AY2" s="196" t="s">
        <v>419</v>
      </c>
      <c r="AZ2" s="190" t="s">
        <v>420</v>
      </c>
      <c r="BA2" s="190" t="s">
        <v>421</v>
      </c>
      <c r="BB2" s="197" t="s">
        <v>422</v>
      </c>
      <c r="BC2" s="190" t="s">
        <v>423</v>
      </c>
      <c r="BD2" s="187"/>
      <c r="BE2" s="182" t="s">
        <v>424</v>
      </c>
      <c r="BF2" s="182" t="s">
        <v>425</v>
      </c>
      <c r="BG2" s="182" t="s">
        <v>426</v>
      </c>
      <c r="BH2" s="182" t="s">
        <v>427</v>
      </c>
    </row>
    <row r="3" spans="1:60">
      <c r="A3" s="186" t="s">
        <v>385</v>
      </c>
      <c r="B3" s="186" t="s">
        <v>386</v>
      </c>
      <c r="C3" s="186" t="s">
        <v>387</v>
      </c>
      <c r="D3" s="186" t="s">
        <v>388</v>
      </c>
      <c r="E3" s="187" t="s">
        <v>389</v>
      </c>
      <c r="F3" s="188" t="s">
        <v>390</v>
      </c>
      <c r="G3" s="186" t="s">
        <v>391</v>
      </c>
      <c r="H3" s="186" t="s">
        <v>392</v>
      </c>
      <c r="I3" s="186" t="s">
        <v>386</v>
      </c>
      <c r="J3" s="189">
        <v>26.99</v>
      </c>
      <c r="K3" s="186" t="s">
        <v>393</v>
      </c>
      <c r="L3" s="186" t="s">
        <v>394</v>
      </c>
      <c r="M3" s="186" t="s">
        <v>395</v>
      </c>
      <c r="N3" s="186" t="s">
        <v>396</v>
      </c>
      <c r="O3" s="186" t="s">
        <v>397</v>
      </c>
      <c r="P3" s="186" t="s">
        <v>397</v>
      </c>
      <c r="Q3" s="182" t="s">
        <v>428</v>
      </c>
      <c r="T3" s="186" t="s">
        <v>399</v>
      </c>
      <c r="Y3" s="191" t="s">
        <v>405</v>
      </c>
      <c r="Z3" s="191" t="s">
        <v>406</v>
      </c>
      <c r="AA3" s="191" t="s">
        <v>407</v>
      </c>
      <c r="AB3" s="191" t="s">
        <v>408</v>
      </c>
      <c r="AC3" s="190" t="s">
        <v>409</v>
      </c>
      <c r="AD3" s="186" t="s">
        <v>410</v>
      </c>
      <c r="AE3" s="186" t="s">
        <v>411</v>
      </c>
      <c r="AP3" s="186" t="s">
        <v>416</v>
      </c>
      <c r="AV3" s="182" t="s">
        <v>429</v>
      </c>
      <c r="AW3" s="182">
        <v>20</v>
      </c>
      <c r="AY3" s="190" t="s">
        <v>430</v>
      </c>
      <c r="AZ3" s="190" t="s">
        <v>431</v>
      </c>
      <c r="BA3" s="190" t="s">
        <v>432</v>
      </c>
      <c r="BB3" s="197" t="s">
        <v>433</v>
      </c>
      <c r="BC3" s="190" t="s">
        <v>434</v>
      </c>
      <c r="BD3" s="190" t="s">
        <v>435</v>
      </c>
    </row>
    <row r="4" spans="1:60">
      <c r="AX4" s="190" t="s">
        <v>436</v>
      </c>
      <c r="AY4" s="190" t="s">
        <v>437</v>
      </c>
      <c r="AZ4" s="190" t="s">
        <v>438</v>
      </c>
      <c r="BA4" s="190" t="s">
        <v>439</v>
      </c>
      <c r="BB4" s="187"/>
      <c r="BC4" s="187"/>
    </row>
    <row r="5" spans="1:60">
      <c r="AX5" s="196" t="s">
        <v>440</v>
      </c>
      <c r="AY5" s="190" t="s">
        <v>441</v>
      </c>
      <c r="AZ5" s="190" t="s">
        <v>442</v>
      </c>
      <c r="BA5" s="197" t="s">
        <v>443</v>
      </c>
      <c r="BB5" s="190" t="s">
        <v>444</v>
      </c>
      <c r="BC5" s="187"/>
    </row>
    <row r="6" spans="1:60">
      <c r="AX6" s="196" t="s">
        <v>445</v>
      </c>
      <c r="AY6" s="190" t="s">
        <v>446</v>
      </c>
      <c r="AZ6" s="190" t="s">
        <v>447</v>
      </c>
      <c r="BA6" s="197" t="s">
        <v>448</v>
      </c>
      <c r="BB6" s="190" t="s">
        <v>449</v>
      </c>
      <c r="BC6" s="187"/>
    </row>
    <row r="7" spans="1:60">
      <c r="AX7" s="196" t="s">
        <v>450</v>
      </c>
      <c r="AY7" s="190" t="s">
        <v>451</v>
      </c>
      <c r="AZ7" s="190" t="s">
        <v>452</v>
      </c>
      <c r="BA7" s="197" t="s">
        <v>453</v>
      </c>
      <c r="BB7" s="190" t="s">
        <v>454</v>
      </c>
      <c r="BC7" s="187"/>
    </row>
    <row r="8" spans="1:60">
      <c r="AX8" s="196" t="s">
        <v>455</v>
      </c>
      <c r="AY8" s="190" t="s">
        <v>456</v>
      </c>
      <c r="AZ8" s="190" t="s">
        <v>457</v>
      </c>
      <c r="BA8" s="197" t="s">
        <v>458</v>
      </c>
      <c r="BB8" s="190" t="s">
        <v>459</v>
      </c>
      <c r="BC8" s="187"/>
    </row>
  </sheetData>
  <phoneticPr fontId="77" type="noConversion"/>
  <conditionalFormatting sqref="B2:B3">
    <cfRule type="expression" dxfId="274" priority="187" stopIfTrue="1">
      <formula>IF(VLOOKUP($C$3,optionalAttributePTDMap,MATCH($A2,attributeMapFeedProductType,0)+1,FALSE)&gt;0,1,0)</formula>
    </cfRule>
    <cfRule type="expression" dxfId="273" priority="188" stopIfTrue="1">
      <formula>IF(VLOOKUP($C$3,preferredAttributePTDMap,MATCH($A2,attributeMapFeedProductType,0)+1,FALSE)&gt;0,1,0)</formula>
    </cfRule>
    <cfRule type="expression" dxfId="272" priority="189" stopIfTrue="1">
      <formula>AND(IF(IFERROR(VLOOKUP($C$3,requiredAttributePTDMap,MATCH($A2,attributeMapFeedProductType,0)+1,FALSE),0)&gt;0,0,1),IF(IFERROR(VLOOKUP($C$3,optionalAttributePTDMap,MATCH($A2,attributeMapFeedProductType,0)+1,FALSE),0)&gt;0,0,1),IF(IFERROR(VLOOKUP($C$3,preferredAttributePTDMap,MATCH($A2,attributeMapFeedProductType,0)+1,FALSE),0)&gt;0,0,1),IF(IFERROR(MATCH($A2,attributeMapFeedProductType,0),0)&gt;0,1,0))</formula>
    </cfRule>
    <cfRule type="expression" dxfId="271" priority="186" stopIfTrue="1">
      <formula>IF(VLOOKUP($C$3,requiredAttributePTDMap,MATCH($A2,attributeMapFeedProductType,0)+1,FALSE)&gt;0,1,0)</formula>
    </cfRule>
  </conditionalFormatting>
  <conditionalFormatting sqref="C2:C3">
    <cfRule type="expression" dxfId="270" priority="182" stopIfTrue="1">
      <formula>IF(VLOOKUP($D$3,requiredAttributePTDMap,MATCH($A2,attributeMapFeedProductType,0)+1,FALSE)&gt;0,1,0)</formula>
    </cfRule>
    <cfRule type="expression" dxfId="269" priority="185" stopIfTrue="1">
      <formula>AND(IF(IFERROR(VLOOKUP($D$3,requiredAttributePTDMap,MATCH($A2,attributeMapFeedProductType,0)+1,FALSE),0)&gt;0,0,1),IF(IFERROR(VLOOKUP($D$3,optionalAttributePTDMap,MATCH($A2,attributeMapFeedProductType,0)+1,FALSE),0)&gt;0,0,1),IF(IFERROR(VLOOKUP($D$3,preferredAttributePTDMap,MATCH($A2,attributeMapFeedProductType,0)+1,FALSE),0)&gt;0,0,1),IF(IFERROR(MATCH($A2,attributeMapFeedProductType,0),0)&gt;0,1,0))</formula>
    </cfRule>
    <cfRule type="expression" dxfId="268" priority="184" stopIfTrue="1">
      <formula>IF(VLOOKUP($D$3,preferredAttributePTDMap,MATCH($A2,attributeMapFeedProductType,0)+1,FALSE)&gt;0,1,0)</formula>
    </cfRule>
    <cfRule type="expression" dxfId="267" priority="183" stopIfTrue="1">
      <formula>IF(VLOOKUP($D$3,optionalAttributePTDMap,MATCH($A2,attributeMapFeedProductType,0)+1,FALSE)&gt;0,1,0)</formula>
    </cfRule>
  </conditionalFormatting>
  <conditionalFormatting sqref="D2:D3">
    <cfRule type="expression" dxfId="266" priority="181" stopIfTrue="1">
      <formula>AND(IF(IFERROR(VLOOKUP($F$3,requiredAttributePTDMap,MATCH($A2,attributeMapFeedProductType,0)+1,FALSE),0)&gt;0,0,1),IF(IFERROR(VLOOKUP($F$3,optionalAttributePTDMap,MATCH($A2,attributeMapFeedProductType,0)+1,FALSE),0)&gt;0,0,1),IF(IFERROR(VLOOKUP($F$3,preferredAttributePTDMap,MATCH($A2,attributeMapFeedProductType,0)+1,FALSE),0)&gt;0,0,1),IF(IFERROR(MATCH($A2,attributeMapFeedProductType,0),0)&gt;0,1,0))</formula>
    </cfRule>
    <cfRule type="expression" dxfId="265" priority="180" stopIfTrue="1">
      <formula>IF(VLOOKUP($F$3,preferredAttributePTDMap,MATCH($A2,attributeMapFeedProductType,0)+1,FALSE)&gt;0,1,0)</formula>
    </cfRule>
    <cfRule type="expression" dxfId="264" priority="178" stopIfTrue="1">
      <formula>IF(VLOOKUP($F$3,requiredAttributePTDMap,MATCH($A2,attributeMapFeedProductType,0)+1,FALSE)&gt;0,1,0)</formula>
    </cfRule>
    <cfRule type="expression" dxfId="263" priority="179" stopIfTrue="1">
      <formula>IF(VLOOKUP($F$3,optionalAttributePTDMap,MATCH($A2,attributeMapFeedProductType,0)+1,FALSE)&gt;0,1,0)</formula>
    </cfRule>
  </conditionalFormatting>
  <conditionalFormatting sqref="F2:F3">
    <cfRule type="expression" dxfId="262" priority="174" stopIfTrue="1">
      <formula>IF(VLOOKUP($H$3,optionalAttributePTDMap,MATCH($A2,attributeMapFeedProductType,0)+1,FALSE)&gt;0,1,0)</formula>
    </cfRule>
    <cfRule type="expression" dxfId="261" priority="175" stopIfTrue="1">
      <formula>IF(VLOOKUP($H$3,preferredAttributePTDMap,MATCH($A2,attributeMapFeedProductType,0)+1,FALSE)&gt;0,1,0)</formula>
    </cfRule>
    <cfRule type="expression" dxfId="260" priority="176" stopIfTrue="1">
      <formula>AND(IF(IFERROR(VLOOKUP($H$3,requiredAttributePTDMap,MATCH($A2,attributeMapFeedProductType,0)+1,FALSE),0)&gt;0,0,1),IF(IFERROR(VLOOKUP($H$3,optionalAttributePTDMap,MATCH($A2,attributeMapFeedProductType,0)+1,FALSE),0)&gt;0,0,1),IF(IFERROR(VLOOKUP($H$3,preferredAttributePTDMap,MATCH($A2,attributeMapFeedProductType,0)+1,FALSE),0)&gt;0,0,1),IF(IFERROR(MATCH($A2,attributeMapFeedProductType,0),0)&gt;0,1,0))</formula>
    </cfRule>
    <cfRule type="expression" dxfId="259" priority="173" stopIfTrue="1">
      <formula>IF(VLOOKUP($H$3,requiredAttributePTDMap,MATCH($A2,attributeMapFeedProductType,0)+1,FALSE)&gt;0,1,0)</formula>
    </cfRule>
  </conditionalFormatting>
  <conditionalFormatting sqref="F2:P3">
    <cfRule type="expression" dxfId="258" priority="132" stopIfTrue="1">
      <formula>IF(LEN(F2)&gt;0,1,0)</formula>
    </cfRule>
  </conditionalFormatting>
  <conditionalFormatting sqref="G2:G3">
    <cfRule type="expression" dxfId="257" priority="169" stopIfTrue="1">
      <formula>IF(VLOOKUP($I$3,requiredAttributePTDMap,MATCH($A2,attributeMapFeedProductType,0)+1,FALSE)&gt;0,1,0)</formula>
    </cfRule>
    <cfRule type="expression" dxfId="256" priority="171" stopIfTrue="1">
      <formula>IF(VLOOKUP($I$3,preferredAttributePTDMap,MATCH($A2,attributeMapFeedProductType,0)+1,FALSE)&gt;0,1,0)</formula>
    </cfRule>
    <cfRule type="expression" dxfId="255" priority="170" stopIfTrue="1">
      <formula>IF(VLOOKUP($I$3,optionalAttributePTDMap,MATCH($A2,attributeMapFeedProductType,0)+1,FALSE)&gt;0,1,0)</formula>
    </cfRule>
    <cfRule type="expression" dxfId="254" priority="172" stopIfTrue="1">
      <formula>AND(IF(IFERROR(VLOOKUP($I$3,requiredAttributePTDMap,MATCH($A2,attributeMapFeedProductType,0)+1,FALSE),0)&gt;0,0,1),IF(IFERROR(VLOOKUP($I$3,optionalAttributePTDMap,MATCH($A2,attributeMapFeedProductType,0)+1,FALSE),0)&gt;0,0,1),IF(IFERROR(VLOOKUP($I$3,preferredAttributePTDMap,MATCH($A2,attributeMapFeedProductType,0)+1,FALSE),0)&gt;0,0,1),IF(IFERROR(MATCH($A2,attributeMapFeedProductType,0),0)&gt;0,1,0))</formula>
    </cfRule>
  </conditionalFormatting>
  <conditionalFormatting sqref="H2:H3">
    <cfRule type="expression" dxfId="253" priority="168" stopIfTrue="1">
      <formula>AND(IF(IFERROR(VLOOKUP($J$3,requiredAttributePTDMap,MATCH($A2,attributeMapFeedProductType,0)+1,FALSE),0)&gt;0,0,1),IF(IFERROR(VLOOKUP($J$3,optionalAttributePTDMap,MATCH($A2,attributeMapFeedProductType,0)+1,FALSE),0)&gt;0,0,1),IF(IFERROR(VLOOKUP($J$3,preferredAttributePTDMap,MATCH($A2,attributeMapFeedProductType,0)+1,FALSE),0)&gt;0,0,1),IF(IFERROR(MATCH($A2,attributeMapFeedProductType,0),0)&gt;0,1,0))</formula>
    </cfRule>
    <cfRule type="expression" dxfId="252" priority="165" stopIfTrue="1">
      <formula>IF(VLOOKUP($J$3,requiredAttributePTDMap,MATCH($A2,attributeMapFeedProductType,0)+1,FALSE)&gt;0,1,0)</formula>
    </cfRule>
    <cfRule type="expression" dxfId="251" priority="166" stopIfTrue="1">
      <formula>IF(VLOOKUP($J$3,optionalAttributePTDMap,MATCH($A2,attributeMapFeedProductType,0)+1,FALSE)&gt;0,1,0)</formula>
    </cfRule>
    <cfRule type="expression" dxfId="250" priority="167" stopIfTrue="1">
      <formula>IF(VLOOKUP($J$3,preferredAttributePTDMap,MATCH($A2,attributeMapFeedProductType,0)+1,FALSE)&gt;0,1,0)</formula>
    </cfRule>
  </conditionalFormatting>
  <conditionalFormatting sqref="I2:I3">
    <cfRule type="expression" dxfId="249" priority="161" stopIfTrue="1">
      <formula>IF(VLOOKUP($Q$3,requiredAttributePTDMap,MATCH($A2,attributeMapFeedProductType,0)+1,FALSE)&gt;0,1,0)</formula>
    </cfRule>
    <cfRule type="expression" dxfId="248" priority="162" stopIfTrue="1">
      <formula>IF(VLOOKUP($Q$3,optionalAttributePTDMap,MATCH($A2,attributeMapFeedProductType,0)+1,FALSE)&gt;0,1,0)</formula>
    </cfRule>
    <cfRule type="expression" dxfId="247" priority="164" stopIfTrue="1">
      <formula>AND(IF(IFERROR(VLOOKUP($Q$3,requiredAttributePTDMap,MATCH($A2,attributeMapFeedProductType,0)+1,FALSE),0)&gt;0,0,1),IF(IFERROR(VLOOKUP($Q$3,optionalAttributePTDMap,MATCH($A2,attributeMapFeedProductType,0)+1,FALSE),0)&gt;0,0,1),IF(IFERROR(VLOOKUP($Q$3,preferredAttributePTDMap,MATCH($A2,attributeMapFeedProductType,0)+1,FALSE),0)&gt;0,0,1),IF(IFERROR(MATCH($A2,attributeMapFeedProductType,0),0)&gt;0,1,0))</formula>
    </cfRule>
    <cfRule type="expression" dxfId="246" priority="163" stopIfTrue="1">
      <formula>IF(VLOOKUP($Q$3,preferredAttributePTDMap,MATCH($A2,attributeMapFeedProductType,0)+1,FALSE)&gt;0,1,0)</formula>
    </cfRule>
  </conditionalFormatting>
  <conditionalFormatting sqref="J2:J3">
    <cfRule type="expression" dxfId="245" priority="157" stopIfTrue="1">
      <formula>IF(VLOOKUP($X$3,requiredAttributePTDMap,MATCH($A2,attributeMapFeedProductType,0)+1,FALSE)&gt;0,1,0)</formula>
    </cfRule>
    <cfRule type="expression" dxfId="244" priority="158" stopIfTrue="1">
      <formula>IF(VLOOKUP($X$3,optionalAttributePTDMap,MATCH($A2,attributeMapFeedProductType,0)+1,FALSE)&gt;0,1,0)</formula>
    </cfRule>
    <cfRule type="expression" dxfId="243" priority="159" stopIfTrue="1">
      <formula>IF(VLOOKUP($X$3,preferredAttributePTDMap,MATCH($A2,attributeMapFeedProductType,0)+1,FALSE)&gt;0,1,0)</formula>
    </cfRule>
    <cfRule type="expression" dxfId="242" priority="160" stopIfTrue="1">
      <formula>AND(IF(IFERROR(VLOOKUP($X$3,requiredAttributePTDMap,MATCH($A2,attributeMapFeedProductType,0)+1,FALSE),0)&gt;0,0,1),IF(IFERROR(VLOOKUP($X$3,optionalAttributePTDMap,MATCH($A2,attributeMapFeedProductType,0)+1,FALSE),0)&gt;0,0,1),IF(IFERROR(VLOOKUP($X$3,preferredAttributePTDMap,MATCH($A2,attributeMapFeedProductType,0)+1,FALSE),0)&gt;0,0,1),IF(IFERROR(MATCH($A2,attributeMapFeedProductType,0),0)&gt;0,1,0))</formula>
    </cfRule>
  </conditionalFormatting>
  <conditionalFormatting sqref="K2:K3">
    <cfRule type="expression" dxfId="241" priority="153" stopIfTrue="1">
      <formula>IF(VLOOKUP($Z$3,requiredAttributePTDMap,MATCH($A2,attributeMapFeedProductType,0)+1,FALSE)&gt;0,1,0)</formula>
    </cfRule>
    <cfRule type="expression" dxfId="240" priority="156" stopIfTrue="1">
      <formula>AND(IF(IFERROR(VLOOKUP($Z$3,requiredAttributePTDMap,MATCH($A2,attributeMapFeedProductType,0)+1,FALSE),0)&gt;0,0,1),IF(IFERROR(VLOOKUP($Z$3,optionalAttributePTDMap,MATCH($A2,attributeMapFeedProductType,0)+1,FALSE),0)&gt;0,0,1),IF(IFERROR(VLOOKUP($Z$3,preferredAttributePTDMap,MATCH($A2,attributeMapFeedProductType,0)+1,FALSE),0)&gt;0,0,1),IF(IFERROR(MATCH($A2,attributeMapFeedProductType,0),0)&gt;0,1,0))</formula>
    </cfRule>
    <cfRule type="expression" dxfId="239" priority="154" stopIfTrue="1">
      <formula>IF(VLOOKUP($Z$3,optionalAttributePTDMap,MATCH($A2,attributeMapFeedProductType,0)+1,FALSE)&gt;0,1,0)</formula>
    </cfRule>
    <cfRule type="expression" dxfId="238" priority="155" stopIfTrue="1">
      <formula>IF(VLOOKUP($Z$3,preferredAttributePTDMap,MATCH($A2,attributeMapFeedProductType,0)+1,FALSE)&gt;0,1,0)</formula>
    </cfRule>
  </conditionalFormatting>
  <conditionalFormatting sqref="L2:L3">
    <cfRule type="expression" dxfId="237" priority="150" stopIfTrue="1">
      <formula>IF(VLOOKUP($AA$3,optionalAttributePTDMap,MATCH($A2,attributeMapFeedProductType,0)+1,FALSE)&gt;0,1,0)</formula>
    </cfRule>
    <cfRule type="expression" dxfId="236" priority="151" stopIfTrue="1">
      <formula>IF(VLOOKUP($AA$3,preferredAttributePTDMap,MATCH($A2,attributeMapFeedProductType,0)+1,FALSE)&gt;0,1,0)</formula>
    </cfRule>
    <cfRule type="expression" dxfId="235" priority="149" stopIfTrue="1">
      <formula>IF(VLOOKUP($AA$3,requiredAttributePTDMap,MATCH($A2,attributeMapFeedProductType,0)+1,FALSE)&gt;0,1,0)</formula>
    </cfRule>
    <cfRule type="expression" dxfId="234" priority="152" stopIfTrue="1">
      <formula>AND(IF(IFERROR(VLOOKUP($AA$3,requiredAttributePTDMap,MATCH($A2,attributeMapFeedProductType,0)+1,FALSE),0)&gt;0,0,1),IF(IFERROR(VLOOKUP($AA$3,optionalAttributePTDMap,MATCH($A2,attributeMapFeedProductType,0)+1,FALSE),0)&gt;0,0,1),IF(IFERROR(VLOOKUP($AA$3,preferredAttributePTDMap,MATCH($A2,attributeMapFeedProductType,0)+1,FALSE),0)&gt;0,0,1),IF(IFERROR(MATCH($A2,attributeMapFeedProductType,0),0)&gt;0,1,0))</formula>
    </cfRule>
  </conditionalFormatting>
  <conditionalFormatting sqref="M2:M3">
    <cfRule type="expression" dxfId="233" priority="145" stopIfTrue="1">
      <formula>IF(VLOOKUP($AB$3,requiredAttributePTDMap,MATCH($A2,attributeMapFeedProductType,0)+1,FALSE)&gt;0,1,0)</formula>
    </cfRule>
    <cfRule type="expression" dxfId="232" priority="146" stopIfTrue="1">
      <formula>IF(VLOOKUP($AB$3,optionalAttributePTDMap,MATCH($A2,attributeMapFeedProductType,0)+1,FALSE)&gt;0,1,0)</formula>
    </cfRule>
    <cfRule type="expression" dxfId="231" priority="147" stopIfTrue="1">
      <formula>IF(VLOOKUP($AB$3,preferredAttributePTDMap,MATCH($A2,attributeMapFeedProductType,0)+1,FALSE)&gt;0,1,0)</formula>
    </cfRule>
    <cfRule type="expression" dxfId="230" priority="148" stopIfTrue="1">
      <formula>AND(IF(IFERROR(VLOOKUP($AB$3,requiredAttributePTDMap,MATCH($A2,attributeMapFeedProductType,0)+1,FALSE),0)&gt;0,0,1),IF(IFERROR(VLOOKUP($AB$3,optionalAttributePTDMap,MATCH($A2,attributeMapFeedProductType,0)+1,FALSE),0)&gt;0,0,1),IF(IFERROR(VLOOKUP($AB$3,preferredAttributePTDMap,MATCH($A2,attributeMapFeedProductType,0)+1,FALSE),0)&gt;0,0,1),IF(IFERROR(MATCH($A2,attributeMapFeedProductType,0),0)&gt;0,1,0))</formula>
    </cfRule>
  </conditionalFormatting>
  <conditionalFormatting sqref="N2:N3">
    <cfRule type="expression" dxfId="229" priority="144" stopIfTrue="1">
      <formula>AND(IF(IFERROR(VLOOKUP($AC$3,requiredAttributePTDMap,MATCH($A2,attributeMapFeedProductType,0)+1,FALSE),0)&gt;0,0,1),IF(IFERROR(VLOOKUP($AC$3,optionalAttributePTDMap,MATCH($A2,attributeMapFeedProductType,0)+1,FALSE),0)&gt;0,0,1),IF(IFERROR(VLOOKUP($AC$3,preferredAttributePTDMap,MATCH($A2,attributeMapFeedProductType,0)+1,FALSE),0)&gt;0,0,1),IF(IFERROR(MATCH($A2,attributeMapFeedProductType,0),0)&gt;0,1,0))</formula>
    </cfRule>
    <cfRule type="expression" dxfId="228" priority="143" stopIfTrue="1">
      <formula>IF(VLOOKUP($AC$3,preferredAttributePTDMap,MATCH($A2,attributeMapFeedProductType,0)+1,FALSE)&gt;0,1,0)</formula>
    </cfRule>
    <cfRule type="expression" dxfId="227" priority="142" stopIfTrue="1">
      <formula>IF(VLOOKUP($AC$3,optionalAttributePTDMap,MATCH($A2,attributeMapFeedProductType,0)+1,FALSE)&gt;0,1,0)</formula>
    </cfRule>
    <cfRule type="expression" dxfId="226" priority="141" stopIfTrue="1">
      <formula>IF(VLOOKUP($AC$3,requiredAttributePTDMap,MATCH($A2,attributeMapFeedProductType,0)+1,FALSE)&gt;0,1,0)</formula>
    </cfRule>
  </conditionalFormatting>
  <conditionalFormatting sqref="O2:O3">
    <cfRule type="expression" dxfId="225" priority="139" stopIfTrue="1">
      <formula>IF(VLOOKUP($AJ$3,preferredAttributePTDMap,MATCH($A2,attributeMapFeedProductType,0)+1,FALSE)&gt;0,1,0)</formula>
    </cfRule>
    <cfRule type="expression" dxfId="224" priority="138" stopIfTrue="1">
      <formula>IF(VLOOKUP($AJ$3,optionalAttributePTDMap,MATCH($A2,attributeMapFeedProductType,0)+1,FALSE)&gt;0,1,0)</formula>
    </cfRule>
    <cfRule type="expression" dxfId="223" priority="137" stopIfTrue="1">
      <formula>IF(VLOOKUP($AJ$3,requiredAttributePTDMap,MATCH($A2,attributeMapFeedProductType,0)+1,FALSE)&gt;0,1,0)</formula>
    </cfRule>
    <cfRule type="expression" dxfId="222" priority="140" stopIfTrue="1">
      <formula>AND(IF(IFERROR(VLOOKUP($AJ$3,requiredAttributePTDMap,MATCH($A2,attributeMapFeedProductType,0)+1,FALSE),0)&gt;0,0,1),IF(IFERROR(VLOOKUP($AJ$3,optionalAttributePTDMap,MATCH($A2,attributeMapFeedProductType,0)+1,FALSE),0)&gt;0,0,1),IF(IFERROR(VLOOKUP($AJ$3,preferredAttributePTDMap,MATCH($A2,attributeMapFeedProductType,0)+1,FALSE),0)&gt;0,0,1),IF(IFERROR(MATCH($A2,attributeMapFeedProductType,0),0)&gt;0,1,0))</formula>
    </cfRule>
  </conditionalFormatting>
  <conditionalFormatting sqref="P2:P3">
    <cfRule type="expression" dxfId="221" priority="136" stopIfTrue="1">
      <formula>AND(IF(IFERROR(VLOOKUP($AK$3,requiredAttributePTDMap,MATCH($A2,attributeMapFeedProductType,0)+1,FALSE),0)&gt;0,0,1),IF(IFERROR(VLOOKUP($AK$3,optionalAttributePTDMap,MATCH($A2,attributeMapFeedProductType,0)+1,FALSE),0)&gt;0,0,1),IF(IFERROR(VLOOKUP($AK$3,preferredAttributePTDMap,MATCH($A2,attributeMapFeedProductType,0)+1,FALSE),0)&gt;0,0,1),IF(IFERROR(MATCH($A2,attributeMapFeedProductType,0),0)&gt;0,1,0))</formula>
    </cfRule>
    <cfRule type="expression" dxfId="220" priority="135" stopIfTrue="1">
      <formula>IF(VLOOKUP($AK$3,preferredAttributePTDMap,MATCH($A2,attributeMapFeedProductType,0)+1,FALSE)&gt;0,1,0)</formula>
    </cfRule>
    <cfRule type="expression" dxfId="219" priority="134" stopIfTrue="1">
      <formula>IF(VLOOKUP($AK$3,optionalAttributePTDMap,MATCH($A2,attributeMapFeedProductType,0)+1,FALSE)&gt;0,1,0)</formula>
    </cfRule>
    <cfRule type="expression" dxfId="218" priority="133" stopIfTrue="1">
      <formula>IF(VLOOKUP($AK$3,requiredAttributePTDMap,MATCH($A2,attributeMapFeedProductType,0)+1,FALSE)&gt;0,1,0)</formula>
    </cfRule>
  </conditionalFormatting>
  <conditionalFormatting sqref="Q2">
    <cfRule type="expression" dxfId="217" priority="131" stopIfTrue="1">
      <formula>AND(IF(IFERROR(VLOOKUP($BC$3,requiredAttributePTDMap,MATCH($A36,attributeMapFeedProductType,0)+1,FALSE),0)&gt;0,0,1),IF(IFERROR(VLOOKUP($BC$3,optionalAttributePTDMap,MATCH($A36,attributeMapFeedProductType,0)+1,FALSE),0)&gt;0,0,1),IF(IFERROR(VLOOKUP($BC$3,preferredAttributePTDMap,MATCH($A36,attributeMapFeedProductType,0)+1,FALSE),0)&gt;0,0,1),IF(IFERROR(MATCH($A36,attributeMapFeedProductType,0),0)&gt;0,1,0))</formula>
    </cfRule>
    <cfRule type="expression" dxfId="216" priority="130" stopIfTrue="1">
      <formula>IF(VLOOKUP($BC$3,preferredAttributePTDMap,MATCH($A36,attributeMapFeedProductType,0)+1,FALSE)&gt;0,1,0)</formula>
    </cfRule>
    <cfRule type="expression" dxfId="215" priority="129" stopIfTrue="1">
      <formula>IF(VLOOKUP($BC$3,optionalAttributePTDMap,MATCH($A36,attributeMapFeedProductType,0)+1,FALSE)&gt;0,1,0)</formula>
    </cfRule>
    <cfRule type="expression" dxfId="214" priority="128" stopIfTrue="1">
      <formula>IF(VLOOKUP($BC$3,requiredAttributePTDMap,MATCH($A36,attributeMapFeedProductType,0)+1,FALSE)&gt;0,1,0)</formula>
    </cfRule>
  </conditionalFormatting>
  <conditionalFormatting sqref="Q2:X2">
    <cfRule type="expression" dxfId="213" priority="123" stopIfTrue="1">
      <formula>IF(LEN(Q2)&gt;0,1,0)</formula>
    </cfRule>
  </conditionalFormatting>
  <conditionalFormatting sqref="R2">
    <cfRule type="expression" dxfId="212" priority="127" stopIfTrue="1">
      <formula>AND(IF(IFERROR(VLOOKUP($BD$3,requiredAttributePTDMap,MATCH($A36,attributeMapFeedProductType,0)+1,FALSE),0)&gt;0,0,1),IF(IFERROR(VLOOKUP($BD$3,optionalAttributePTDMap,MATCH($A36,attributeMapFeedProductType,0)+1,FALSE),0)&gt;0,0,1),IF(IFERROR(VLOOKUP($BD$3,preferredAttributePTDMap,MATCH($A36,attributeMapFeedProductType,0)+1,FALSE),0)&gt;0,0,1),IF(IFERROR(MATCH($A36,attributeMapFeedProductType,0),0)&gt;0,1,0))</formula>
    </cfRule>
    <cfRule type="expression" dxfId="211" priority="126" stopIfTrue="1">
      <formula>IF(VLOOKUP($BD$3,preferredAttributePTDMap,MATCH($A36,attributeMapFeedProductType,0)+1,FALSE)&gt;0,1,0)</formula>
    </cfRule>
    <cfRule type="expression" dxfId="210" priority="125" stopIfTrue="1">
      <formula>IF(VLOOKUP($BD$3,optionalAttributePTDMap,MATCH($A36,attributeMapFeedProductType,0)+1,FALSE)&gt;0,1,0)</formula>
    </cfRule>
    <cfRule type="expression" dxfId="209" priority="124" stopIfTrue="1">
      <formula>IF(VLOOKUP($BD$3,requiredAttributePTDMap,MATCH($A36,attributeMapFeedProductType,0)+1,FALSE)&gt;0,1,0)</formula>
    </cfRule>
  </conditionalFormatting>
  <conditionalFormatting sqref="S2">
    <cfRule type="expression" dxfId="208" priority="190" stopIfTrue="1">
      <formula>IF(VLOOKUP($AV$3,requiredAttributePTDMap,MATCH($A36,attributeMapFeedProductType,0)+1,FALSE)&gt;0,1,0)</formula>
    </cfRule>
    <cfRule type="expression" dxfId="207" priority="193" stopIfTrue="1">
      <formula>AND(IF(IFERROR(VLOOKUP($AV$3,requiredAttributePTDMap,MATCH($A36,attributeMapFeedProductType,0)+1,FALSE),0)&gt;0,0,1),IF(IFERROR(VLOOKUP($AV$3,optionalAttributePTDMap,MATCH($A36,attributeMapFeedProductType,0)+1,FALSE),0)&gt;0,0,1),IF(IFERROR(VLOOKUP($AV$3,preferredAttributePTDMap,MATCH($A36,attributeMapFeedProductType,0)+1,FALSE),0)&gt;0,0,1),IF(IFERROR(MATCH($A36,attributeMapFeedProductType,0),0)&gt;0,1,0))</formula>
    </cfRule>
    <cfRule type="expression" dxfId="206" priority="192" stopIfTrue="1">
      <formula>IF(VLOOKUP($AV$3,preferredAttributePTDMap,MATCH($A36,attributeMapFeedProductType,0)+1,FALSE)&gt;0,1,0)</formula>
    </cfRule>
    <cfRule type="expression" dxfId="205" priority="191" stopIfTrue="1">
      <formula>IF(VLOOKUP($AV$3,optionalAttributePTDMap,MATCH($A36,attributeMapFeedProductType,0)+1,FALSE)&gt;0,1,0)</formula>
    </cfRule>
  </conditionalFormatting>
  <conditionalFormatting sqref="T2">
    <cfRule type="expression" dxfId="204" priority="220" stopIfTrue="1">
      <formula>IF(VLOOKUP($BE$3,optionalAttributePTDMap,MATCH($A2,attributeMapFeedProductType,0)+1,FALSE)&gt;0,1,0)</formula>
    </cfRule>
    <cfRule type="expression" dxfId="203" priority="219" stopIfTrue="1">
      <formula>IF(VLOOKUP($BE$3,requiredAttributePTDMap,MATCH($A2,attributeMapFeedProductType,0)+1,FALSE)&gt;0,1,0)</formula>
    </cfRule>
    <cfRule type="expression" dxfId="202" priority="222" stopIfTrue="1">
      <formula>AND(IF(IFERROR(VLOOKUP($BE$3,requiredAttributePTDMap,MATCH($A2,attributeMapFeedProductType,0)+1,FALSE),0)&gt;0,0,1),IF(IFERROR(VLOOKUP($BE$3,optionalAttributePTDMap,MATCH($A2,attributeMapFeedProductType,0)+1,FALSE),0)&gt;0,0,1),IF(IFERROR(VLOOKUP($BE$3,preferredAttributePTDMap,MATCH($A2,attributeMapFeedProductType,0)+1,FALSE),0)&gt;0,0,1),IF(IFERROR(MATCH($A2,attributeMapFeedProductType,0),0)&gt;0,1,0))</formula>
    </cfRule>
    <cfRule type="expression" dxfId="201" priority="221" stopIfTrue="1">
      <formula>IF(VLOOKUP($BE$3,preferredAttributePTDMap,MATCH($A2,attributeMapFeedProductType,0)+1,FALSE)&gt;0,1,0)</formula>
    </cfRule>
  </conditionalFormatting>
  <conditionalFormatting sqref="T3">
    <cfRule type="expression" dxfId="200" priority="197" stopIfTrue="1">
      <formula>IF(VLOOKUP($AV$3,preferredAttributePTDMap,MATCH($A37,attributeMapFeedProductType,0)+1,FALSE)&gt;0,1,0)</formula>
    </cfRule>
    <cfRule type="expression" dxfId="199" priority="194" stopIfTrue="1">
      <formula>IF(LEN(T3)&gt;0,1,0)</formula>
    </cfRule>
    <cfRule type="expression" dxfId="198" priority="195" stopIfTrue="1">
      <formula>IF(VLOOKUP($AV$3,requiredAttributePTDMap,MATCH($A37,attributeMapFeedProductType,0)+1,FALSE)&gt;0,1,0)</formula>
    </cfRule>
    <cfRule type="expression" dxfId="197" priority="198" stopIfTrue="1">
      <formula>AND(IF(IFERROR(VLOOKUP($AV$3,requiredAttributePTDMap,MATCH($A37,attributeMapFeedProductType,0)+1,FALSE),0)&gt;0,0,1),IF(IFERROR(VLOOKUP($AV$3,optionalAttributePTDMap,MATCH($A37,attributeMapFeedProductType,0)+1,FALSE),0)&gt;0,0,1),IF(IFERROR(VLOOKUP($AV$3,preferredAttributePTDMap,MATCH($A37,attributeMapFeedProductType,0)+1,FALSE),0)&gt;0,0,1),IF(IFERROR(MATCH($A37,attributeMapFeedProductType,0),0)&gt;0,1,0))</formula>
    </cfRule>
    <cfRule type="expression" dxfId="196" priority="196" stopIfTrue="1">
      <formula>IF(VLOOKUP($AV$3,optionalAttributePTDMap,MATCH($A37,attributeMapFeedProductType,0)+1,FALSE)&gt;0,1,0)</formula>
    </cfRule>
  </conditionalFormatting>
  <conditionalFormatting sqref="U2">
    <cfRule type="expression" dxfId="195" priority="226" stopIfTrue="1">
      <formula>AND(IF(IFERROR(VLOOKUP($BI$3,requiredAttributePTDMap,MATCH($A36,attributeMapFeedProductType,0)+1,FALSE),0)&gt;0,0,1),IF(IFERROR(VLOOKUP($BI$3,optionalAttributePTDMap,MATCH($A36,attributeMapFeedProductType,0)+1,FALSE),0)&gt;0,0,1),IF(IFERROR(VLOOKUP($BI$3,preferredAttributePTDMap,MATCH($A36,attributeMapFeedProductType,0)+1,FALSE),0)&gt;0,0,1),IF(IFERROR(MATCH($A36,attributeMapFeedProductType,0),0)&gt;0,1,0))</formula>
    </cfRule>
    <cfRule type="expression" dxfId="194" priority="225" stopIfTrue="1">
      <formula>IF(VLOOKUP($BI$3,preferredAttributePTDMap,MATCH($A36,attributeMapFeedProductType,0)+1,FALSE)&gt;0,1,0)</formula>
    </cfRule>
    <cfRule type="expression" dxfId="193" priority="224" stopIfTrue="1">
      <formula>IF(VLOOKUP($BI$3,optionalAttributePTDMap,MATCH($A36,attributeMapFeedProductType,0)+1,FALSE)&gt;0,1,0)</formula>
    </cfRule>
    <cfRule type="expression" dxfId="192" priority="223" stopIfTrue="1">
      <formula>IF(VLOOKUP($BI$3,requiredAttributePTDMap,MATCH($A36,attributeMapFeedProductType,0)+1,FALSE)&gt;0,1,0)</formula>
    </cfRule>
  </conditionalFormatting>
  <conditionalFormatting sqref="V2">
    <cfRule type="expression" dxfId="191" priority="230" stopIfTrue="1">
      <formula>AND(IF(IFERROR(VLOOKUP($BM$3,requiredAttributePTDMap,MATCH($A36,attributeMapFeedProductType,0)+1,FALSE),0)&gt;0,0,1),IF(IFERROR(VLOOKUP($BM$3,optionalAttributePTDMap,MATCH($A36,attributeMapFeedProductType,0)+1,FALSE),0)&gt;0,0,1),IF(IFERROR(VLOOKUP($BM$3,preferredAttributePTDMap,MATCH($A36,attributeMapFeedProductType,0)+1,FALSE),0)&gt;0,0,1),IF(IFERROR(MATCH($A36,attributeMapFeedProductType,0),0)&gt;0,1,0))</formula>
    </cfRule>
    <cfRule type="expression" dxfId="190" priority="229" stopIfTrue="1">
      <formula>IF(VLOOKUP($BM$3,preferredAttributePTDMap,MATCH($A36,attributeMapFeedProductType,0)+1,FALSE)&gt;0,1,0)</formula>
    </cfRule>
    <cfRule type="expression" dxfId="189" priority="228" stopIfTrue="1">
      <formula>IF(VLOOKUP($BM$3,optionalAttributePTDMap,MATCH($A36,attributeMapFeedProductType,0)+1,FALSE)&gt;0,1,0)</formula>
    </cfRule>
    <cfRule type="expression" dxfId="188" priority="227" stopIfTrue="1">
      <formula>IF(VLOOKUP($BM$3,requiredAttributePTDMap,MATCH($A36,attributeMapFeedProductType,0)+1,FALSE)&gt;0,1,0)</formula>
    </cfRule>
  </conditionalFormatting>
  <conditionalFormatting sqref="W2">
    <cfRule type="expression" dxfId="187" priority="233" stopIfTrue="1">
      <formula>IF(VLOOKUP($BQ$3,preferredAttributePTDMap,MATCH($A36,attributeMapFeedProductType,0)+1,FALSE)&gt;0,1,0)</formula>
    </cfRule>
    <cfRule type="expression" dxfId="186" priority="231" stopIfTrue="1">
      <formula>IF(VLOOKUP($BQ$3,requiredAttributePTDMap,MATCH($A36,attributeMapFeedProductType,0)+1,FALSE)&gt;0,1,0)</formula>
    </cfRule>
    <cfRule type="expression" dxfId="185" priority="232" stopIfTrue="1">
      <formula>IF(VLOOKUP($BQ$3,optionalAttributePTDMap,MATCH($A36,attributeMapFeedProductType,0)+1,FALSE)&gt;0,1,0)</formula>
    </cfRule>
    <cfRule type="expression" dxfId="184" priority="234" stopIfTrue="1">
      <formula>AND(IF(IFERROR(VLOOKUP($BQ$3,requiredAttributePTDMap,MATCH($A36,attributeMapFeedProductType,0)+1,FALSE),0)&gt;0,0,1),IF(IFERROR(VLOOKUP($BQ$3,optionalAttributePTDMap,MATCH($A36,attributeMapFeedProductType,0)+1,FALSE),0)&gt;0,0,1),IF(IFERROR(VLOOKUP($BQ$3,preferredAttributePTDMap,MATCH($A36,attributeMapFeedProductType,0)+1,FALSE),0)&gt;0,0,1),IF(IFERROR(MATCH($A36,attributeMapFeedProductType,0),0)&gt;0,1,0))</formula>
    </cfRule>
  </conditionalFormatting>
  <conditionalFormatting sqref="X2">
    <cfRule type="expression" dxfId="183" priority="237" stopIfTrue="1">
      <formula>IF(VLOOKUP($BX$3,preferredAttributePTDMap,MATCH($A36,attributeMapFeedProductType,0)+1,FALSE)&gt;0,1,0)</formula>
    </cfRule>
    <cfRule type="expression" dxfId="182" priority="236" stopIfTrue="1">
      <formula>IF(VLOOKUP($BX$3,optionalAttributePTDMap,MATCH($A36,attributeMapFeedProductType,0)+1,FALSE)&gt;0,1,0)</formula>
    </cfRule>
    <cfRule type="expression" dxfId="181" priority="235" stopIfTrue="1">
      <formula>IF(VLOOKUP($BX$3,requiredAttributePTDMap,MATCH($A36,attributeMapFeedProductType,0)+1,FALSE)&gt;0,1,0)</formula>
    </cfRule>
    <cfRule type="expression" dxfId="180" priority="238" stopIfTrue="1">
      <formula>AND(IF(IFERROR(VLOOKUP($BX$3,requiredAttributePTDMap,MATCH($A36,attributeMapFeedProductType,0)+1,FALSE),0)&gt;0,0,1),IF(IFERROR(VLOOKUP($BX$3,optionalAttributePTDMap,MATCH($A36,attributeMapFeedProductType,0)+1,FALSE),0)&gt;0,0,1),IF(IFERROR(VLOOKUP($BX$3,preferredAttributePTDMap,MATCH($A36,attributeMapFeedProductType,0)+1,FALSE),0)&gt;0,0,1),IF(IFERROR(MATCH($A36,attributeMapFeedProductType,0),0)&gt;0,1,0))</formula>
    </cfRule>
  </conditionalFormatting>
  <conditionalFormatting sqref="Y2:Y3">
    <cfRule type="expression" dxfId="179" priority="199" stopIfTrue="1">
      <formula>IF(VLOOKUP($BY$3,requiredAttributePTDMap,MATCH($A2,attributeMapFeedProductType,0)+1,FALSE)&gt;0,1,0)</formula>
    </cfRule>
    <cfRule type="expression" dxfId="178" priority="200" stopIfTrue="1">
      <formula>IF(VLOOKUP($BY$3,optionalAttributePTDMap,MATCH($A2,attributeMapFeedProductType,0)+1,FALSE)&gt;0,1,0)</formula>
    </cfRule>
    <cfRule type="expression" dxfId="177" priority="201" stopIfTrue="1">
      <formula>IF(VLOOKUP($BY$3,preferredAttributePTDMap,MATCH($A2,attributeMapFeedProductType,0)+1,FALSE)&gt;0,1,0)</formula>
    </cfRule>
    <cfRule type="expression" dxfId="176" priority="202" stopIfTrue="1">
      <formula>AND(IF(IFERROR(VLOOKUP($BY$3,requiredAttributePTDMap,MATCH($A2,attributeMapFeedProductType,0)+1,FALSE),0)&gt;0,0,1),IF(IFERROR(VLOOKUP($BY$3,optionalAttributePTDMap,MATCH($A2,attributeMapFeedProductType,0)+1,FALSE),0)&gt;0,0,1),IF(IFERROR(VLOOKUP($BY$3,preferredAttributePTDMap,MATCH($A2,attributeMapFeedProductType,0)+1,FALSE),0)&gt;0,0,1),IF(IFERROR(MATCH($A2,attributeMapFeedProductType,0),0)&gt;0,1,0))</formula>
    </cfRule>
  </conditionalFormatting>
  <conditionalFormatting sqref="Y2:AE3">
    <cfRule type="expression" dxfId="175" priority="106" stopIfTrue="1">
      <formula>IF(LEN(Y2)&gt;0,1,0)</formula>
    </cfRule>
  </conditionalFormatting>
  <conditionalFormatting sqref="Z2:Z3">
    <cfRule type="expression" dxfId="174" priority="121" stopIfTrue="1">
      <formula>IF(VLOOKUP($BZ$3,preferredAttributePTDMap,MATCH($A2,attributeMapFeedProductType,0)+1,FALSE)&gt;0,1,0)</formula>
    </cfRule>
    <cfRule type="expression" dxfId="173" priority="120" stopIfTrue="1">
      <formula>IF(VLOOKUP($BZ$3,optionalAttributePTDMap,MATCH($A2,attributeMapFeedProductType,0)+1,FALSE)&gt;0,1,0)</formula>
    </cfRule>
    <cfRule type="expression" dxfId="172" priority="119" stopIfTrue="1">
      <formula>IF(VLOOKUP($BZ$3,requiredAttributePTDMap,MATCH($A2,attributeMapFeedProductType,0)+1,FALSE)&gt;0,1,0)</formula>
    </cfRule>
    <cfRule type="expression" dxfId="171" priority="122" stopIfTrue="1">
      <formula>AND(IF(IFERROR(VLOOKUP($BZ$3,requiredAttributePTDMap,MATCH($A2,attributeMapFeedProductType,0)+1,FALSE),0)&gt;0,0,1),IF(IFERROR(VLOOKUP($BZ$3,optionalAttributePTDMap,MATCH($A2,attributeMapFeedProductType,0)+1,FALSE),0)&gt;0,0,1),IF(IFERROR(VLOOKUP($BZ$3,preferredAttributePTDMap,MATCH($A2,attributeMapFeedProductType,0)+1,FALSE),0)&gt;0,0,1),IF(IFERROR(MATCH($A2,attributeMapFeedProductType,0),0)&gt;0,1,0))</formula>
    </cfRule>
  </conditionalFormatting>
  <conditionalFormatting sqref="AA2:AA3">
    <cfRule type="expression" dxfId="170" priority="118" stopIfTrue="1">
      <formula>AND(IF(IFERROR(VLOOKUP($CA$3,requiredAttributePTDMap,MATCH($A2,attributeMapFeedProductType,0)+1,FALSE),0)&gt;0,0,1),IF(IFERROR(VLOOKUP($CA$3,optionalAttributePTDMap,MATCH($A2,attributeMapFeedProductType,0)+1,FALSE),0)&gt;0,0,1),IF(IFERROR(VLOOKUP($CA$3,preferredAttributePTDMap,MATCH($A2,attributeMapFeedProductType,0)+1,FALSE),0)&gt;0,0,1),IF(IFERROR(MATCH($A2,attributeMapFeedProductType,0),0)&gt;0,1,0))</formula>
    </cfRule>
    <cfRule type="expression" dxfId="169" priority="117" stopIfTrue="1">
      <formula>IF(VLOOKUP($CA$3,preferredAttributePTDMap,MATCH($A2,attributeMapFeedProductType,0)+1,FALSE)&gt;0,1,0)</formula>
    </cfRule>
    <cfRule type="expression" dxfId="168" priority="116" stopIfTrue="1">
      <formula>IF(VLOOKUP($CA$3,optionalAttributePTDMap,MATCH($A2,attributeMapFeedProductType,0)+1,FALSE)&gt;0,1,0)</formula>
    </cfRule>
    <cfRule type="expression" dxfId="167" priority="115" stopIfTrue="1">
      <formula>IF(VLOOKUP($CA$3,requiredAttributePTDMap,MATCH($A2,attributeMapFeedProductType,0)+1,FALSE)&gt;0,1,0)</formula>
    </cfRule>
  </conditionalFormatting>
  <conditionalFormatting sqref="AB2:AB3">
    <cfRule type="expression" dxfId="166" priority="111" stopIfTrue="1">
      <formula>IF(VLOOKUP($CB$3,requiredAttributePTDMap,MATCH($A2,attributeMapFeedProductType,0)+1,FALSE)&gt;0,1,0)</formula>
    </cfRule>
    <cfRule type="expression" dxfId="165" priority="112" stopIfTrue="1">
      <formula>IF(VLOOKUP($CB$3,optionalAttributePTDMap,MATCH($A2,attributeMapFeedProductType,0)+1,FALSE)&gt;0,1,0)</formula>
    </cfRule>
    <cfRule type="expression" dxfId="164" priority="113" stopIfTrue="1">
      <formula>IF(VLOOKUP($CB$3,preferredAttributePTDMap,MATCH($A2,attributeMapFeedProductType,0)+1,FALSE)&gt;0,1,0)</formula>
    </cfRule>
    <cfRule type="expression" dxfId="163" priority="114" stopIfTrue="1">
      <formula>AND(IF(IFERROR(VLOOKUP($CB$3,requiredAttributePTDMap,MATCH($A2,attributeMapFeedProductType,0)+1,FALSE),0)&gt;0,0,1),IF(IFERROR(VLOOKUP($CB$3,optionalAttributePTDMap,MATCH($A2,attributeMapFeedProductType,0)+1,FALSE),0)&gt;0,0,1),IF(IFERROR(VLOOKUP($CB$3,preferredAttributePTDMap,MATCH($A2,attributeMapFeedProductType,0)+1,FALSE),0)&gt;0,0,1),IF(IFERROR(MATCH($A2,attributeMapFeedProductType,0),0)&gt;0,1,0))</formula>
    </cfRule>
  </conditionalFormatting>
  <conditionalFormatting sqref="AC2:AC3">
    <cfRule type="expression" dxfId="162" priority="110" stopIfTrue="1">
      <formula>AND(IF(IFERROR(VLOOKUP($CC$3,requiredAttributePTDMap,MATCH($A2,attributeMapFeedProductType,0)+1,FALSE),0)&gt;0,0,1),IF(IFERROR(VLOOKUP($CC$3,optionalAttributePTDMap,MATCH($A2,attributeMapFeedProductType,0)+1,FALSE),0)&gt;0,0,1),IF(IFERROR(VLOOKUP($CC$3,preferredAttributePTDMap,MATCH($A2,attributeMapFeedProductType,0)+1,FALSE),0)&gt;0,0,1),IF(IFERROR(MATCH($A2,attributeMapFeedProductType,0),0)&gt;0,1,0))</formula>
    </cfRule>
    <cfRule type="expression" dxfId="161" priority="107" stopIfTrue="1">
      <formula>IF(VLOOKUP($CC$3,requiredAttributePTDMap,MATCH($A2,attributeMapFeedProductType,0)+1,FALSE)&gt;0,1,0)</formula>
    </cfRule>
    <cfRule type="expression" dxfId="160" priority="108" stopIfTrue="1">
      <formula>IF(VLOOKUP($CC$3,optionalAttributePTDMap,MATCH($A2,attributeMapFeedProductType,0)+1,FALSE)&gt;0,1,0)</formula>
    </cfRule>
    <cfRule type="expression" dxfId="159" priority="109" stopIfTrue="1">
      <formula>IF(VLOOKUP($CC$3,preferredAttributePTDMap,MATCH($A2,attributeMapFeedProductType,0)+1,FALSE)&gt;0,1,0)</formula>
    </cfRule>
  </conditionalFormatting>
  <conditionalFormatting sqref="AD2:AD3">
    <cfRule type="expression" dxfId="158" priority="241" stopIfTrue="1">
      <formula>IF(VLOOKUP($CK$3,preferredAttributePTDMap,MATCH($A2,attributeMapFeedProductType,0)+1,FALSE)&gt;0,1,0)</formula>
    </cfRule>
    <cfRule type="expression" dxfId="157" priority="239" stopIfTrue="1">
      <formula>IF(VLOOKUP($CK$3,requiredAttributePTDMap,MATCH($A2,attributeMapFeedProductType,0)+1,FALSE)&gt;0,1,0)</formula>
    </cfRule>
    <cfRule type="expression" dxfId="156" priority="240" stopIfTrue="1">
      <formula>IF(VLOOKUP($CK$3,optionalAttributePTDMap,MATCH($A2,attributeMapFeedProductType,0)+1,FALSE)&gt;0,1,0)</formula>
    </cfRule>
    <cfRule type="expression" dxfId="155" priority="242" stopIfTrue="1">
      <formula>AND(IF(IFERROR(VLOOKUP($CK$3,requiredAttributePTDMap,MATCH($A2,attributeMapFeedProductType,0)+1,FALSE),0)&gt;0,0,1),IF(IFERROR(VLOOKUP($CK$3,optionalAttributePTDMap,MATCH($A2,attributeMapFeedProductType,0)+1,FALSE),0)&gt;0,0,1),IF(IFERROR(VLOOKUP($CK$3,preferredAttributePTDMap,MATCH($A2,attributeMapFeedProductType,0)+1,FALSE),0)&gt;0,0,1),IF(IFERROR(MATCH($A2,attributeMapFeedProductType,0),0)&gt;0,1,0))</formula>
    </cfRule>
  </conditionalFormatting>
  <conditionalFormatting sqref="AE2:AE3">
    <cfRule type="expression" dxfId="154" priority="246" stopIfTrue="1">
      <formula>AND(IF(IFERROR(VLOOKUP($CX$3,requiredAttributePTDMap,MATCH($A2,attributeMapFeedProductType,0)+1,FALSE),0)&gt;0,0,1),IF(IFERROR(VLOOKUP($CX$3,optionalAttributePTDMap,MATCH($A2,attributeMapFeedProductType,0)+1,FALSE),0)&gt;0,0,1),IF(IFERROR(VLOOKUP($CX$3,preferredAttributePTDMap,MATCH($A2,attributeMapFeedProductType,0)+1,FALSE),0)&gt;0,0,1),IF(IFERROR(MATCH($A2,attributeMapFeedProductType,0),0)&gt;0,1,0))</formula>
    </cfRule>
    <cfRule type="expression" dxfId="153" priority="245" stopIfTrue="1">
      <formula>IF(VLOOKUP($CX$3,preferredAttributePTDMap,MATCH($A2,attributeMapFeedProductType,0)+1,FALSE)&gt;0,1,0)</formula>
    </cfRule>
    <cfRule type="expression" dxfId="152" priority="243" stopIfTrue="1">
      <formula>IF(VLOOKUP($CX$3,requiredAttributePTDMap,MATCH($A2,attributeMapFeedProductType,0)+1,FALSE)&gt;0,1,0)</formula>
    </cfRule>
    <cfRule type="expression" dxfId="151" priority="244" stopIfTrue="1">
      <formula>IF(VLOOKUP($CX$3,optionalAttributePTDMap,MATCH($A2,attributeMapFeedProductType,0)+1,FALSE)&gt;0,1,0)</formula>
    </cfRule>
  </conditionalFormatting>
  <conditionalFormatting sqref="AF2">
    <cfRule type="expression" dxfId="150" priority="249" stopIfTrue="1">
      <formula>IF(VLOOKUP($DV$3,requiredAttributePTDMap,MATCH($A36,attributeMapFeedProductType,0)+1,FALSE)&gt;0,1,0)</formula>
    </cfRule>
    <cfRule type="expression" dxfId="149" priority="252" stopIfTrue="1">
      <formula>AND(IF(IFERROR(VLOOKUP($DV$3,requiredAttributePTDMap,MATCH($A36,attributeMapFeedProductType,0)+1,FALSE),0)&gt;0,0,1),IF(IFERROR(VLOOKUP($DV$3,optionalAttributePTDMap,MATCH($A36,attributeMapFeedProductType,0)+1,FALSE),0)&gt;0,0,1),IF(IFERROR(VLOOKUP($DV$3,preferredAttributePTDMap,MATCH($A36,attributeMapFeedProductType,0)+1,FALSE),0)&gt;0,0,1),IF(IFERROR(MATCH($A36,attributeMapFeedProductType,0),0)&gt;0,1,0))</formula>
    </cfRule>
    <cfRule type="expression" dxfId="148" priority="250" stopIfTrue="1">
      <formula>IF(VLOOKUP($DV$3,optionalAttributePTDMap,MATCH($A36,attributeMapFeedProductType,0)+1,FALSE)&gt;0,1,0)</formula>
    </cfRule>
    <cfRule type="expression" dxfId="147" priority="248" stopIfTrue="1">
      <formula>IF(LEN(AF2)&gt;0,1,0)</formula>
    </cfRule>
    <cfRule type="expression" dxfId="146" priority="247" stopIfTrue="1">
      <formula>IF($BC2&lt;&gt;"Parent",0,1)</formula>
    </cfRule>
    <cfRule type="expression" dxfId="145" priority="251" stopIfTrue="1">
      <formula>IF(VLOOKUP($DV$3,preferredAttributePTDMap,MATCH($A36,attributeMapFeedProductType,0)+1,FALSE)&gt;0,1,0)</formula>
    </cfRule>
  </conditionalFormatting>
  <conditionalFormatting sqref="AG2 AI2">
    <cfRule type="expression" dxfId="144" priority="103">
      <formula>IF(VLOOKUP($CR$3,optionalAttributePTDMap,MATCH($A2,attributeMapFeedProductType,0)+1,FALSE)&gt;0,1,0)</formula>
    </cfRule>
    <cfRule type="expression" dxfId="143" priority="102">
      <formula>IF(VLOOKUP($CR$3,requiredAttributePTDMap,MATCH($A2,attributeMapFeedProductType,0)+1,FALSE)&gt;0,1,0)</formula>
    </cfRule>
    <cfRule type="expression" dxfId="142" priority="104">
      <formula>IF(VLOOKUP($CR$3,preferredAttributePTDMap,MATCH($A2,attributeMapFeedProductType,0)+1,FALSE)&gt;0,1,0)</formula>
    </cfRule>
    <cfRule type="expression" dxfId="141" priority="105">
      <formula>AND(IF(IFERROR(VLOOKUP($CR$3,requiredAttributePTDMap,MATCH($A2,attributeMapFeedProductType,0)+1,FALSE),0)&gt;0,0,1),IF(IFERROR(VLOOKUP($CR$3,optionalAttributePTDMap,MATCH($A2,attributeMapFeedProductType,0)+1,FALSE),0)&gt;0,0,1),IF(IFERROR(VLOOKUP($CR$3,preferredAttributePTDMap,MATCH($A2,attributeMapFeedProductType,0)+1,FALSE),0)&gt;0,0,1),IF(IFERROR(MATCH($A2,attributeMapFeedProductType,0),0)&gt;0,1,0))</formula>
    </cfRule>
  </conditionalFormatting>
  <conditionalFormatting sqref="AG2:AN2">
    <cfRule type="expression" dxfId="140" priority="85">
      <formula>IF(LEN(AG2)&gt;0,1,0)</formula>
    </cfRule>
  </conditionalFormatting>
  <conditionalFormatting sqref="AH2">
    <cfRule type="expression" dxfId="139" priority="204">
      <formula>IF(VLOOKUP($CQ$3,optionalAttributePTDMap,MATCH($A2,attributeMapFeedProductType,0)+1,FALSE)&gt;0,1,0)</formula>
    </cfRule>
    <cfRule type="expression" dxfId="138" priority="205">
      <formula>IF(VLOOKUP($CQ$3,preferredAttributePTDMap,MATCH($A2,attributeMapFeedProductType,0)+1,FALSE)&gt;0,1,0)</formula>
    </cfRule>
    <cfRule type="expression" dxfId="137" priority="206">
      <formula>AND(IF(IFERROR(VLOOKUP($CQ$3,requiredAttributePTDMap,MATCH($A2,attributeMapFeedProductType,0)+1,FALSE),0)&gt;0,0,1),IF(IFERROR(VLOOKUP($CQ$3,optionalAttributePTDMap,MATCH($A2,attributeMapFeedProductType,0)+1,FALSE),0)&gt;0,0,1),IF(IFERROR(VLOOKUP($CQ$3,preferredAttributePTDMap,MATCH($A2,attributeMapFeedProductType,0)+1,FALSE),0)&gt;0,0,1),IF(IFERROR(MATCH($A2,attributeMapFeedProductType,0),0)&gt;0,1,0))</formula>
    </cfRule>
    <cfRule type="expression" dxfId="136" priority="203">
      <formula>IF(VLOOKUP($CQ$3,requiredAttributePTDMap,MATCH($A2,attributeMapFeedProductType,0)+1,FALSE)&gt;0,1,0)</formula>
    </cfRule>
  </conditionalFormatting>
  <conditionalFormatting sqref="AJ2">
    <cfRule type="expression" dxfId="135" priority="209">
      <formula>IF(VLOOKUP($FD$3,preferredAttributePTDMap,MATCH($A2,attributeMapFeedProductType,0)+1,FALSE)&gt;0,1,0)</formula>
    </cfRule>
    <cfRule type="expression" dxfId="134" priority="210">
      <formula>AND(IF(IFERROR(VLOOKUP($FD$3,requiredAttributePTDMap,MATCH($A2,attributeMapFeedProductType,0)+1,FALSE),0)&gt;0,0,1),IF(IFERROR(VLOOKUP($FD$3,optionalAttributePTDMap,MATCH($A2,attributeMapFeedProductType,0)+1,FALSE),0)&gt;0,0,1),IF(IFERROR(VLOOKUP($FD$3,preferredAttributePTDMap,MATCH($A2,attributeMapFeedProductType,0)+1,FALSE),0)&gt;0,0,1),IF(IFERROR(MATCH($A2,attributeMapFeedProductType,0),0)&gt;0,1,0))</formula>
    </cfRule>
    <cfRule type="expression" dxfId="133" priority="207">
      <formula>IF(VLOOKUP($FD$3,requiredAttributePTDMap,MATCH($A2,attributeMapFeedProductType,0)+1,FALSE)&gt;0,1,0)</formula>
    </cfRule>
    <cfRule type="expression" dxfId="132" priority="208">
      <formula>IF(VLOOKUP($FD$3,optionalAttributePTDMap,MATCH($A2,attributeMapFeedProductType,0)+1,FALSE)&gt;0,1,0)</formula>
    </cfRule>
  </conditionalFormatting>
  <conditionalFormatting sqref="AK2">
    <cfRule type="expression" dxfId="131" priority="101">
      <formula>AND(IF(IFERROR(VLOOKUP($FE$3,requiredAttributePTDMap,MATCH($A2,attributeMapFeedProductType,0)+1,FALSE),0)&gt;0,0,1),IF(IFERROR(VLOOKUP($FE$3,optionalAttributePTDMap,MATCH($A2,attributeMapFeedProductType,0)+1,FALSE),0)&gt;0,0,1),IF(IFERROR(VLOOKUP($FE$3,preferredAttributePTDMap,MATCH($A2,attributeMapFeedProductType,0)+1,FALSE),0)&gt;0,0,1),IF(IFERROR(MATCH($A2,attributeMapFeedProductType,0),0)&gt;0,1,0))</formula>
    </cfRule>
    <cfRule type="expression" dxfId="130" priority="98">
      <formula>IF(VLOOKUP($FE$3,requiredAttributePTDMap,MATCH($A2,attributeMapFeedProductType,0)+1,FALSE)&gt;0,1,0)</formula>
    </cfRule>
    <cfRule type="expression" dxfId="129" priority="99">
      <formula>IF(VLOOKUP($FE$3,optionalAttributePTDMap,MATCH($A2,attributeMapFeedProductType,0)+1,FALSE)&gt;0,1,0)</formula>
    </cfRule>
    <cfRule type="expression" dxfId="128" priority="100">
      <formula>IF(VLOOKUP($FE$3,preferredAttributePTDMap,MATCH($A2,attributeMapFeedProductType,0)+1,FALSE)&gt;0,1,0)</formula>
    </cfRule>
  </conditionalFormatting>
  <conditionalFormatting sqref="AL2">
    <cfRule type="expression" dxfId="127" priority="96">
      <formula>IF(VLOOKUP($FF$3,preferredAttributePTDMap,MATCH($A2,attributeMapFeedProductType,0)+1,FALSE)&gt;0,1,0)</formula>
    </cfRule>
    <cfRule type="expression" dxfId="126" priority="95">
      <formula>IF(VLOOKUP($FF$3,optionalAttributePTDMap,MATCH($A2,attributeMapFeedProductType,0)+1,FALSE)&gt;0,1,0)</formula>
    </cfRule>
    <cfRule type="expression" dxfId="125" priority="94">
      <formula>IF(VLOOKUP($FF$3,requiredAttributePTDMap,MATCH($A2,attributeMapFeedProductType,0)+1,FALSE)&gt;0,1,0)</formula>
    </cfRule>
    <cfRule type="expression" dxfId="124" priority="97">
      <formula>AND(IF(IFERROR(VLOOKUP($FF$3,requiredAttributePTDMap,MATCH($A2,attributeMapFeedProductType,0)+1,FALSE),0)&gt;0,0,1),IF(IFERROR(VLOOKUP($FF$3,optionalAttributePTDMap,MATCH($A2,attributeMapFeedProductType,0)+1,FALSE),0)&gt;0,0,1),IF(IFERROR(VLOOKUP($FF$3,preferredAttributePTDMap,MATCH($A2,attributeMapFeedProductType,0)+1,FALSE),0)&gt;0,0,1),IF(IFERROR(MATCH($A2,attributeMapFeedProductType,0),0)&gt;0,1,0))</formula>
    </cfRule>
  </conditionalFormatting>
  <conditionalFormatting sqref="AM2">
    <cfRule type="expression" dxfId="123" priority="93">
      <formula>AND(IF(IFERROR(VLOOKUP($FG$3,requiredAttributePTDMap,MATCH($A2,attributeMapFeedProductType,0)+1,FALSE),0)&gt;0,0,1),IF(IFERROR(VLOOKUP($FG$3,optionalAttributePTDMap,MATCH($A2,attributeMapFeedProductType,0)+1,FALSE),0)&gt;0,0,1),IF(IFERROR(VLOOKUP($FG$3,preferredAttributePTDMap,MATCH($A2,attributeMapFeedProductType,0)+1,FALSE),0)&gt;0,0,1),IF(IFERROR(MATCH($A2,attributeMapFeedProductType,0),0)&gt;0,1,0))</formula>
    </cfRule>
    <cfRule type="expression" dxfId="122" priority="92">
      <formula>IF(VLOOKUP($FG$3,preferredAttributePTDMap,MATCH($A2,attributeMapFeedProductType,0)+1,FALSE)&gt;0,1,0)</formula>
    </cfRule>
    <cfRule type="expression" dxfId="121" priority="91">
      <formula>IF(VLOOKUP($FG$3,optionalAttributePTDMap,MATCH($A2,attributeMapFeedProductType,0)+1,FALSE)&gt;0,1,0)</formula>
    </cfRule>
    <cfRule type="expression" dxfId="120" priority="90">
      <formula>IF(VLOOKUP($FG$3,requiredAttributePTDMap,MATCH($A2,attributeMapFeedProductType,0)+1,FALSE)&gt;0,1,0)</formula>
    </cfRule>
  </conditionalFormatting>
  <conditionalFormatting sqref="AN2">
    <cfRule type="expression" dxfId="119" priority="89">
      <formula>AND(IF(IFERROR(VLOOKUP($FH$3,requiredAttributePTDMap,MATCH($A2,attributeMapFeedProductType,0)+1,FALSE),0)&gt;0,0,1),IF(IFERROR(VLOOKUP($FH$3,optionalAttributePTDMap,MATCH($A2,attributeMapFeedProductType,0)+1,FALSE),0)&gt;0,0,1),IF(IFERROR(VLOOKUP($FH$3,preferredAttributePTDMap,MATCH($A2,attributeMapFeedProductType,0)+1,FALSE),0)&gt;0,0,1),IF(IFERROR(MATCH($A2,attributeMapFeedProductType,0),0)&gt;0,1,0))</formula>
    </cfRule>
    <cfRule type="expression" dxfId="118" priority="88">
      <formula>IF(VLOOKUP($FH$3,preferredAttributePTDMap,MATCH($A2,attributeMapFeedProductType,0)+1,FALSE)&gt;0,1,0)</formula>
    </cfRule>
    <cfRule type="expression" dxfId="117" priority="87">
      <formula>IF(VLOOKUP($FH$3,optionalAttributePTDMap,MATCH($A2,attributeMapFeedProductType,0)+1,FALSE)&gt;0,1,0)</formula>
    </cfRule>
    <cfRule type="expression" dxfId="116" priority="86">
      <formula>IF(VLOOKUP($FH$3,requiredAttributePTDMap,MATCH($A2,attributeMapFeedProductType,0)+1,FALSE)&gt;0,1,0)</formula>
    </cfRule>
  </conditionalFormatting>
  <conditionalFormatting sqref="AO2">
    <cfRule type="expression" dxfId="115" priority="256" stopIfTrue="1">
      <formula>IF(VLOOKUP($EJ$3,preferredAttributePTDMap,MATCH($A36,attributeMapFeedProductType,0)+1,FALSE)&gt;0,1,0)</formula>
    </cfRule>
    <cfRule type="expression" dxfId="114" priority="255" stopIfTrue="1">
      <formula>IF(VLOOKUP($EJ$3,optionalAttributePTDMap,MATCH($A36,attributeMapFeedProductType,0)+1,FALSE)&gt;0,1,0)</formula>
    </cfRule>
    <cfRule type="expression" dxfId="113" priority="254" stopIfTrue="1">
      <formula>IF(VLOOKUP($EJ$3,requiredAttributePTDMap,MATCH($A36,attributeMapFeedProductType,0)+1,FALSE)&gt;0,1,0)</formula>
    </cfRule>
    <cfRule type="expression" dxfId="112" priority="253" stopIfTrue="1">
      <formula>IF(LEN(AO2)&gt;0,1,0)</formula>
    </cfRule>
    <cfRule type="expression" dxfId="111" priority="257" stopIfTrue="1">
      <formula>AND(IF(IFERROR(VLOOKUP($EJ$3,requiredAttributePTDMap,MATCH($A36,attributeMapFeedProductType,0)+1,FALSE),0)&gt;0,0,1),IF(IFERROR(VLOOKUP($EJ$3,optionalAttributePTDMap,MATCH($A36,attributeMapFeedProductType,0)+1,FALSE),0)&gt;0,0,1),IF(IFERROR(VLOOKUP($EJ$3,preferredAttributePTDMap,MATCH($A36,attributeMapFeedProductType,0)+1,FALSE),0)&gt;0,0,1),IF(IFERROR(MATCH($A36,attributeMapFeedProductType,0),0)&gt;0,1,0))</formula>
    </cfRule>
  </conditionalFormatting>
  <conditionalFormatting sqref="AP2:AP3">
    <cfRule type="expression" dxfId="110" priority="258" stopIfTrue="1">
      <formula>AND(AND((0)),1=1)</formula>
    </cfRule>
    <cfRule type="expression" dxfId="109" priority="260" stopIfTrue="1">
      <formula>IF(LEN(AP2)&gt;0,1,0)</formula>
    </cfRule>
    <cfRule type="expression" dxfId="108" priority="259" stopIfTrue="1">
      <formula>AND(AND(OR(AND(OR(OR(NOT(AA2&lt;&gt;"DEFAULT"),AA2="")))),XBJ36&lt;&gt;""))</formula>
    </cfRule>
    <cfRule type="expression" dxfId="107" priority="261" stopIfTrue="1">
      <formula>IF(VLOOKUP($EK$3,requiredAttributePTDMap,MATCH($A36,attributeMapFeedProductType,0)+1,FALSE)&gt;0,1,0)</formula>
    </cfRule>
    <cfRule type="expression" dxfId="106" priority="262" stopIfTrue="1">
      <formula>IF(VLOOKUP($EK$3,optionalAttributePTDMap,MATCH($A36,attributeMapFeedProductType,0)+1,FALSE)&gt;0,1,0)</formula>
    </cfRule>
    <cfRule type="expression" dxfId="105" priority="264" stopIfTrue="1">
      <formula>AND(IF(IFERROR(VLOOKUP($EK$3,requiredAttributePTDMap,MATCH($A36,attributeMapFeedProductType,0)+1,FALSE),0)&gt;0,0,1),IF(IFERROR(VLOOKUP($EK$3,optionalAttributePTDMap,MATCH($A36,attributeMapFeedProductType,0)+1,FALSE),0)&gt;0,0,1),IF(IFERROR(VLOOKUP($EK$3,preferredAttributePTDMap,MATCH($A36,attributeMapFeedProductType,0)+1,FALSE),0)&gt;0,0,1),IF(IFERROR(MATCH($A36,attributeMapFeedProductType,0),0)&gt;0,1,0))</formula>
    </cfRule>
    <cfRule type="expression" dxfId="104" priority="263" stopIfTrue="1">
      <formula>IF(VLOOKUP($EK$3,preferredAttributePTDMap,MATCH($A36,attributeMapFeedProductType,0)+1,FALSE)&gt;0,1,0)</formula>
    </cfRule>
  </conditionalFormatting>
  <conditionalFormatting sqref="AQ2">
    <cfRule type="expression" dxfId="103" priority="271" stopIfTrue="1">
      <formula>AND(IF(IFERROR(VLOOKUP($FE$3,requiredAttributePTDMap,MATCH($A36,attributeMapFeedProductType,0)+1,FALSE),0)&gt;0,0,1),IF(IFERROR(VLOOKUP($FE$3,optionalAttributePTDMap,MATCH($A36,attributeMapFeedProductType,0)+1,FALSE),0)&gt;0,0,1),IF(IFERROR(VLOOKUP($FE$3,preferredAttributePTDMap,MATCH($A36,attributeMapFeedProductType,0)+1,FALSE),0)&gt;0,0,1),IF(IFERROR(MATCH($A36,attributeMapFeedProductType,0),0)&gt;0,1,0))</formula>
    </cfRule>
    <cfRule type="expression" dxfId="102" priority="270" stopIfTrue="1">
      <formula>IF(VLOOKUP($FE$3,preferredAttributePTDMap,MATCH($A36,attributeMapFeedProductType,0)+1,FALSE)&gt;0,1,0)</formula>
    </cfRule>
    <cfRule type="expression" dxfId="101" priority="269" stopIfTrue="1">
      <formula>IF(VLOOKUP($FE$3,optionalAttributePTDMap,MATCH($A36,attributeMapFeedProductType,0)+1,FALSE)&gt;0,1,0)</formula>
    </cfRule>
    <cfRule type="expression" dxfId="100" priority="268" stopIfTrue="1">
      <formula>IF(VLOOKUP($FE$3,requiredAttributePTDMap,MATCH($A36,attributeMapFeedProductType,0)+1,FALSE)&gt;0,1,0)</formula>
    </cfRule>
    <cfRule type="expression" dxfId="99" priority="267" stopIfTrue="1">
      <formula>IF(LEN(AQ2)&gt;0,1,0)</formula>
    </cfRule>
    <cfRule type="expression" dxfId="98" priority="266" stopIfTrue="1">
      <formula>AND(AND(OR(AND(OR(OR(NOT(H2&lt;&gt;"DEFAULT"),H2="")))),XAQ36&lt;&gt;""))</formula>
    </cfRule>
    <cfRule type="expression" dxfId="97" priority="265" stopIfTrue="1">
      <formula>AND(AND((0)),1=1)</formula>
    </cfRule>
  </conditionalFormatting>
  <conditionalFormatting sqref="AR2">
    <cfRule type="expression" dxfId="96" priority="275" stopIfTrue="1">
      <formula>AND(IF(IFERROR(VLOOKUP($FO$3,requiredAttributePTDMap,MATCH($A36,attributeMapFeedProductType,0)+1,FALSE),0)&gt;0,0,1),IF(IFERROR(VLOOKUP($FO$3,optionalAttributePTDMap,MATCH($A36,attributeMapFeedProductType,0)+1,FALSE),0)&gt;0,0,1),IF(IFERROR(VLOOKUP($FO$3,preferredAttributePTDMap,MATCH($A36,attributeMapFeedProductType,0)+1,FALSE),0)&gt;0,0,1),IF(IFERROR(MATCH($A36,attributeMapFeedProductType,0),0)&gt;0,1,0))</formula>
    </cfRule>
    <cfRule type="expression" dxfId="95" priority="273" stopIfTrue="1">
      <formula>IF(VLOOKUP($FO$3,optionalAttributePTDMap,MATCH($A36,attributeMapFeedProductType,0)+1,FALSE)&gt;0,1,0)</formula>
    </cfRule>
    <cfRule type="expression" dxfId="94" priority="272" stopIfTrue="1">
      <formula>IF(VLOOKUP($FO$3,requiredAttributePTDMap,MATCH($A36,attributeMapFeedProductType,0)+1,FALSE)&gt;0,1,0)</formula>
    </cfRule>
    <cfRule type="expression" dxfId="93" priority="274" stopIfTrue="1">
      <formula>IF(VLOOKUP($FO$3,preferredAttributePTDMap,MATCH($A36,attributeMapFeedProductType,0)+1,FALSE)&gt;0,1,0)</formula>
    </cfRule>
  </conditionalFormatting>
  <conditionalFormatting sqref="AR2:AW2 AY2:AY3 AX4:AX8 B2:D3">
    <cfRule type="expression" dxfId="92" priority="177" stopIfTrue="1">
      <formula>IF(LEN(B2)&gt;0,1,0)</formula>
    </cfRule>
  </conditionalFormatting>
  <conditionalFormatting sqref="AS2">
    <cfRule type="expression" dxfId="91" priority="214" stopIfTrue="1">
      <formula>AND(IF(IFERROR(VLOOKUP($GA$3,requiredAttributePTDMap,MATCH($A36,attributeMapFeedProductType,0)+1,FALSE),0)&gt;0,0,1),IF(IFERROR(VLOOKUP($GA$3,optionalAttributePTDMap,MATCH($A36,attributeMapFeedProductType,0)+1,FALSE),0)&gt;0,0,1),IF(IFERROR(VLOOKUP($GA$3,preferredAttributePTDMap,MATCH($A36,attributeMapFeedProductType,0)+1,FALSE),0)&gt;0,0,1),IF(IFERROR(MATCH($A36,attributeMapFeedProductType,0),0)&gt;0,1,0))</formula>
    </cfRule>
    <cfRule type="expression" dxfId="90" priority="213" stopIfTrue="1">
      <formula>IF(VLOOKUP($GA$3,preferredAttributePTDMap,MATCH($A36,attributeMapFeedProductType,0)+1,FALSE)&gt;0,1,0)</formula>
    </cfRule>
    <cfRule type="expression" dxfId="89" priority="212" stopIfTrue="1">
      <formula>IF(VLOOKUP($GA$3,optionalAttributePTDMap,MATCH($A36,attributeMapFeedProductType,0)+1,FALSE)&gt;0,1,0)</formula>
    </cfRule>
    <cfRule type="expression" dxfId="88" priority="211" stopIfTrue="1">
      <formula>IF(VLOOKUP($GA$3,requiredAttributePTDMap,MATCH($A36,attributeMapFeedProductType,0)+1,FALSE)&gt;0,1,0)</formula>
    </cfRule>
  </conditionalFormatting>
  <conditionalFormatting sqref="AT2">
    <cfRule type="expression" dxfId="87" priority="84" stopIfTrue="1">
      <formula>AND(IF(IFERROR(VLOOKUP($GB$3,requiredAttributePTDMap,MATCH($A36,attributeMapFeedProductType,0)+1,FALSE),0)&gt;0,0,1),IF(IFERROR(VLOOKUP($GB$3,optionalAttributePTDMap,MATCH($A36,attributeMapFeedProductType,0)+1,FALSE),0)&gt;0,0,1),IF(IFERROR(VLOOKUP($GB$3,preferredAttributePTDMap,MATCH($A36,attributeMapFeedProductType,0)+1,FALSE),0)&gt;0,0,1),IF(IFERROR(MATCH($A36,attributeMapFeedProductType,0),0)&gt;0,1,0))</formula>
    </cfRule>
    <cfRule type="expression" dxfId="86" priority="83" stopIfTrue="1">
      <formula>IF(VLOOKUP($GB$3,preferredAttributePTDMap,MATCH($A36,attributeMapFeedProductType,0)+1,FALSE)&gt;0,1,0)</formula>
    </cfRule>
    <cfRule type="expression" dxfId="85" priority="82" stopIfTrue="1">
      <formula>IF(VLOOKUP($GB$3,optionalAttributePTDMap,MATCH($A36,attributeMapFeedProductType,0)+1,FALSE)&gt;0,1,0)</formula>
    </cfRule>
    <cfRule type="expression" dxfId="84" priority="81" stopIfTrue="1">
      <formula>IF(VLOOKUP($GB$3,requiredAttributePTDMap,MATCH($A36,attributeMapFeedProductType,0)+1,FALSE)&gt;0,1,0)</formula>
    </cfRule>
  </conditionalFormatting>
  <conditionalFormatting sqref="AU2">
    <cfRule type="expression" dxfId="83" priority="80" stopIfTrue="1">
      <formula>AND(IF(IFERROR(VLOOKUP($GC$3,requiredAttributePTDMap,MATCH($A36,attributeMapFeedProductType,0)+1,FALSE),0)&gt;0,0,1),IF(IFERROR(VLOOKUP($GC$3,optionalAttributePTDMap,MATCH($A36,attributeMapFeedProductType,0)+1,FALSE),0)&gt;0,0,1),IF(IFERROR(VLOOKUP($GC$3,preferredAttributePTDMap,MATCH($A36,attributeMapFeedProductType,0)+1,FALSE),0)&gt;0,0,1),IF(IFERROR(MATCH($A36,attributeMapFeedProductType,0),0)&gt;0,1,0))</formula>
    </cfRule>
    <cfRule type="expression" dxfId="82" priority="78" stopIfTrue="1">
      <formula>IF(VLOOKUP($GC$3,optionalAttributePTDMap,MATCH($A36,attributeMapFeedProductType,0)+1,FALSE)&gt;0,1,0)</formula>
    </cfRule>
    <cfRule type="expression" dxfId="81" priority="77" stopIfTrue="1">
      <formula>IF(VLOOKUP($GC$3,requiredAttributePTDMap,MATCH($A36,attributeMapFeedProductType,0)+1,FALSE)&gt;0,1,0)</formula>
    </cfRule>
    <cfRule type="expression" dxfId="80" priority="79" stopIfTrue="1">
      <formula>IF(VLOOKUP($GC$3,preferredAttributePTDMap,MATCH($A36,attributeMapFeedProductType,0)+1,FALSE)&gt;0,1,0)</formula>
    </cfRule>
  </conditionalFormatting>
  <conditionalFormatting sqref="AW2">
    <cfRule type="expression" dxfId="79" priority="216" stopIfTrue="1">
      <formula>IF(VLOOKUP($GS$3,optionalAttributePTDMap,MATCH($A2,attributeMapFeedProductType,0)+1,FALSE)&gt;0,1,0)</formula>
    </cfRule>
    <cfRule type="expression" dxfId="78" priority="215" stopIfTrue="1">
      <formula>IF(VLOOKUP($GS$3,requiredAttributePTDMap,MATCH($A2,attributeMapFeedProductType,0)+1,FALSE)&gt;0,1,0)</formula>
    </cfRule>
    <cfRule type="expression" dxfId="77" priority="217" stopIfTrue="1">
      <formula>IF(VLOOKUP($GS$3,preferredAttributePTDMap,MATCH($A2,attributeMapFeedProductType,0)+1,FALSE)&gt;0,1,0)</formula>
    </cfRule>
    <cfRule type="expression" dxfId="76" priority="218" stopIfTrue="1">
      <formula>AND(IF(IFERROR(VLOOKUP($GS$3,requiredAttributePTDMap,MATCH($A2,attributeMapFeedProductType,0)+1,FALSE),0)&gt;0,0,1),IF(IFERROR(VLOOKUP($GS$3,optionalAttributePTDMap,MATCH($A2,attributeMapFeedProductType,0)+1,FALSE),0)&gt;0,0,1),IF(IFERROR(VLOOKUP($GS$3,preferredAttributePTDMap,MATCH($A2,attributeMapFeedProductType,0)+1,FALSE),0)&gt;0,0,1),IF(IFERROR(MATCH($A2,attributeMapFeedProductType,0),0)&gt;0,1,0))</formula>
    </cfRule>
  </conditionalFormatting>
  <conditionalFormatting sqref="AY2">
    <cfRule type="expression" dxfId="75" priority="75" stopIfTrue="1">
      <formula>IF(VLOOKUP($AL$3,preferredAttributePTDMap,MATCH($A36,attributeMapFeedProductType,0)+1,FALSE)&gt;0,1,0)</formula>
    </cfRule>
    <cfRule type="expression" dxfId="74" priority="74" stopIfTrue="1">
      <formula>IF(VLOOKUP($AL$3,optionalAttributePTDMap,MATCH($A36,attributeMapFeedProductType,0)+1,FALSE)&gt;0,1,0)</formula>
    </cfRule>
    <cfRule type="expression" dxfId="73" priority="73" stopIfTrue="1">
      <formula>IF(VLOOKUP($AL$3,requiredAttributePTDMap,MATCH($A36,attributeMapFeedProductType,0)+1,FALSE)&gt;0,1,0)</formula>
    </cfRule>
    <cfRule type="expression" dxfId="72" priority="76" stopIfTrue="1">
      <formula>AND(IF(IFERROR(VLOOKUP($AL$3,requiredAttributePTDMap,MATCH($A36,attributeMapFeedProductType,0)+1,FALSE),0)&gt;0,0,1),IF(IFERROR(VLOOKUP($AL$3,optionalAttributePTDMap,MATCH($A36,attributeMapFeedProductType,0)+1,FALSE),0)&gt;0,0,1),IF(IFERROR(VLOOKUP($AL$3,preferredAttributePTDMap,MATCH($A36,attributeMapFeedProductType,0)+1,FALSE),0)&gt;0,0,1),IF(IFERROR(MATCH($A36,attributeMapFeedProductType,0),0)&gt;0,1,0))</formula>
    </cfRule>
  </conditionalFormatting>
  <conditionalFormatting sqref="AY3 AX4:AX8">
    <cfRule type="expression" dxfId="71" priority="72" stopIfTrue="1">
      <formula>AND(IF(IFERROR(VLOOKUP($AL$3,requiredAttributePTDMap,MATCH($A3,attributeMapFeedProductType,0)+1,FALSE),0)&gt;0,0,1),IF(IFERROR(VLOOKUP($AL$3,optionalAttributePTDMap,MATCH($A3,attributeMapFeedProductType,0)+1,FALSE),0)&gt;0,0,1),IF(IFERROR(VLOOKUP($AL$3,preferredAttributePTDMap,MATCH($A3,attributeMapFeedProductType,0)+1,FALSE),0)&gt;0,0,1),IF(IFERROR(MATCH($A3,attributeMapFeedProductType,0),0)&gt;0,1,0))</formula>
    </cfRule>
    <cfRule type="expression" dxfId="70" priority="71" stopIfTrue="1">
      <formula>IF(VLOOKUP($AL$3,preferredAttributePTDMap,MATCH($A3,attributeMapFeedProductType,0)+1,FALSE)&gt;0,1,0)</formula>
    </cfRule>
    <cfRule type="expression" dxfId="69" priority="70" stopIfTrue="1">
      <formula>IF(VLOOKUP($AL$3,optionalAttributePTDMap,MATCH($A3,attributeMapFeedProductType,0)+1,FALSE)&gt;0,1,0)</formula>
    </cfRule>
    <cfRule type="expression" dxfId="68" priority="69" stopIfTrue="1">
      <formula>IF(VLOOKUP($AL$3,requiredAttributePTDMap,MATCH($A3,attributeMapFeedProductType,0)+1,FALSE)&gt;0,1,0)</formula>
    </cfRule>
  </conditionalFormatting>
  <conditionalFormatting sqref="AY4">
    <cfRule type="expression" dxfId="67" priority="22" stopIfTrue="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fRule type="expression" dxfId="66" priority="21" stopIfTrue="1">
      <formula>IF(VLOOKUP($AM$3,preferredAttributePTDMap,MATCH($A4,attributeMapFeedProductType,0)+1,FALSE)&gt;0,1,0)</formula>
    </cfRule>
    <cfRule type="expression" dxfId="65" priority="20" stopIfTrue="1">
      <formula>IF(VLOOKUP($AM$3,optionalAttributePTDMap,MATCH($A4,attributeMapFeedProductType,0)+1,FALSE)&gt;0,1,0)</formula>
    </cfRule>
    <cfRule type="expression" dxfId="64" priority="19" stopIfTrue="1">
      <formula>IF(VLOOKUP($AM$3,requiredAttributePTDMap,MATCH($A4,attributeMapFeedProductType,0)+1,FALSE)&gt;0,1,0)</formula>
    </cfRule>
  </conditionalFormatting>
  <conditionalFormatting sqref="AY5:AY8">
    <cfRule type="expression" dxfId="63" priority="2" stopIfTrue="1">
      <formula>IF(VLOOKUP($AM$3,requiredAttributePTDMap,MATCH($A5,attributeMapFeedProductType,0)+1,FALSE)&gt;0,1,0)</formula>
    </cfRule>
    <cfRule type="expression" dxfId="62" priority="3" stopIfTrue="1">
      <formula>IF(VLOOKUP($AM$3,optionalAttributePTDMap,MATCH($A5,attributeMapFeedProductType,0)+1,FALSE)&gt;0,1,0)</formula>
    </cfRule>
    <cfRule type="expression" dxfId="61" priority="4" stopIfTrue="1">
      <formula>IF(VLOOKUP($AM$3,preferredAttributePTDMap,MATCH($A5,attributeMapFeedProductType,0)+1,FALSE)&gt;0,1,0)</formula>
    </cfRule>
    <cfRule type="expression" dxfId="60" priority="5" stopIfTrue="1">
      <formula>AND(IF(IFERROR(VLOOKUP($AM$3,requiredAttributePTDMap,MATCH($A5,attributeMapFeedProductType,0)+1,FALSE),0)&gt;0,0,1),IF(IFERROR(VLOOKUP($AM$3,optionalAttributePTDMap,MATCH($A5,attributeMapFeedProductType,0)+1,FALSE),0)&gt;0,0,1),IF(IFERROR(VLOOKUP($AM$3,preferredAttributePTDMap,MATCH($A5,attributeMapFeedProductType,0)+1,FALSE),0)&gt;0,0,1),IF(IFERROR(MATCH($A5,attributeMapFeedProductType,0),0)&gt;0,1,0))</formula>
    </cfRule>
  </conditionalFormatting>
  <conditionalFormatting sqref="AY4:BA4">
    <cfRule type="expression" dxfId="59" priority="18" stopIfTrue="1">
      <formula>IF(LEN(AY4)&gt;0,1,0)</formula>
    </cfRule>
  </conditionalFormatting>
  <conditionalFormatting sqref="AY5:BB8">
    <cfRule type="expression" dxfId="58" priority="1" stopIfTrue="1">
      <formula>IF(LEN(AY5)&gt;0,1,0)</formula>
    </cfRule>
  </conditionalFormatting>
  <conditionalFormatting sqref="AZ2">
    <cfRule type="expression" dxfId="57" priority="56" stopIfTrue="1">
      <formula>AND(IF(IFERROR(VLOOKUP($AM$3,requiredAttributePTDMap,MATCH($A36,attributeMapFeedProductType,0)+1,FALSE),0)&gt;0,0,1),IF(IFERROR(VLOOKUP($AM$3,optionalAttributePTDMap,MATCH($A36,attributeMapFeedProductType,0)+1,FALSE),0)&gt;0,0,1),IF(IFERROR(VLOOKUP($AM$3,preferredAttributePTDMap,MATCH($A36,attributeMapFeedProductType,0)+1,FALSE),0)&gt;0,0,1),IF(IFERROR(MATCH($A36,attributeMapFeedProductType,0),0)&gt;0,1,0))</formula>
    </cfRule>
    <cfRule type="expression" dxfId="56" priority="55" stopIfTrue="1">
      <formula>IF(VLOOKUP($AM$3,preferredAttributePTDMap,MATCH($A36,attributeMapFeedProductType,0)+1,FALSE)&gt;0,1,0)</formula>
    </cfRule>
    <cfRule type="expression" dxfId="55" priority="54" stopIfTrue="1">
      <formula>IF(VLOOKUP($AM$3,optionalAttributePTDMap,MATCH($A36,attributeMapFeedProductType,0)+1,FALSE)&gt;0,1,0)</formula>
    </cfRule>
    <cfRule type="expression" dxfId="54" priority="53" stopIfTrue="1">
      <formula>IF(VLOOKUP($AM$3,requiredAttributePTDMap,MATCH($A36,attributeMapFeedProductType,0)+1,FALSE)&gt;0,1,0)</formula>
    </cfRule>
  </conditionalFormatting>
  <conditionalFormatting sqref="AZ3">
    <cfRule type="expression" dxfId="53" priority="35" stopIfTrue="1">
      <formula>AND(IF(IFERROR(VLOOKUP($AM$3,requiredAttributePTDMap,MATCH($A3,attributeMapFeedProductType,0)+1,FALSE),0)&gt;0,0,1),IF(IFERROR(VLOOKUP($AM$3,optionalAttributePTDMap,MATCH($A3,attributeMapFeedProductType,0)+1,FALSE),0)&gt;0,0,1),IF(IFERROR(VLOOKUP($AM$3,preferredAttributePTDMap,MATCH($A3,attributeMapFeedProductType,0)+1,FALSE),0)&gt;0,0,1),IF(IFERROR(MATCH($A3,attributeMapFeedProductType,0),0)&gt;0,1,0))</formula>
    </cfRule>
    <cfRule type="expression" dxfId="52" priority="32" stopIfTrue="1">
      <formula>IF(VLOOKUP($AM$3,requiredAttributePTDMap,MATCH($A3,attributeMapFeedProductType,0)+1,FALSE)&gt;0,1,0)</formula>
    </cfRule>
    <cfRule type="expression" dxfId="51" priority="33" stopIfTrue="1">
      <formula>IF(VLOOKUP($AM$3,optionalAttributePTDMap,MATCH($A3,attributeMapFeedProductType,0)+1,FALSE)&gt;0,1,0)</formula>
    </cfRule>
    <cfRule type="expression" dxfId="50" priority="34" stopIfTrue="1">
      <formula>IF(VLOOKUP($AM$3,preferredAttributePTDMap,MATCH($A3,attributeMapFeedProductType,0)+1,FALSE)&gt;0,1,0)</formula>
    </cfRule>
  </conditionalFormatting>
  <conditionalFormatting sqref="AZ4">
    <cfRule type="expression" dxfId="49" priority="25" stopIfTrue="1">
      <formula>IF(VLOOKUP($AN$3,preferredAttributePTDMap,MATCH($A4,attributeMapFeedProductType,0)+1,FALSE)&gt;0,1,0)</formula>
    </cfRule>
    <cfRule type="expression" dxfId="48" priority="24" stopIfTrue="1">
      <formula>IF(VLOOKUP($AN$3,optionalAttributePTDMap,MATCH($A4,attributeMapFeedProductType,0)+1,FALSE)&gt;0,1,0)</formula>
    </cfRule>
    <cfRule type="expression" dxfId="47" priority="23" stopIfTrue="1">
      <formula>IF(VLOOKUP($AN$3,requiredAttributePTDMap,MATCH($A4,attributeMapFeedProductType,0)+1,FALSE)&gt;0,1,0)</formula>
    </cfRule>
    <cfRule type="expression" dxfId="46" priority="26" stopIfTrue="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Z5:AZ8">
    <cfRule type="expression" dxfId="45" priority="9" stopIfTrue="1">
      <formula>AND(IF(IFERROR(VLOOKUP($AN$3,requiredAttributePTDMap,MATCH($A5,attributeMapFeedProductType,0)+1,FALSE),0)&gt;0,0,1),IF(IFERROR(VLOOKUP($AN$3,optionalAttributePTDMap,MATCH($A5,attributeMapFeedProductType,0)+1,FALSE),0)&gt;0,0,1),IF(IFERROR(VLOOKUP($AN$3,preferredAttributePTDMap,MATCH($A5,attributeMapFeedProductType,0)+1,FALSE),0)&gt;0,0,1),IF(IFERROR(MATCH($A5,attributeMapFeedProductType,0),0)&gt;0,1,0))</formula>
    </cfRule>
    <cfRule type="expression" dxfId="44" priority="8" stopIfTrue="1">
      <formula>IF(VLOOKUP($AN$3,preferredAttributePTDMap,MATCH($A5,attributeMapFeedProductType,0)+1,FALSE)&gt;0,1,0)</formula>
    </cfRule>
    <cfRule type="expression" dxfId="43" priority="6" stopIfTrue="1">
      <formula>IF(VLOOKUP($AN$3,requiredAttributePTDMap,MATCH($A5,attributeMapFeedProductType,0)+1,FALSE)&gt;0,1,0)</formula>
    </cfRule>
    <cfRule type="expression" dxfId="42" priority="7" stopIfTrue="1">
      <formula>IF(VLOOKUP($AN$3,optionalAttributePTDMap,MATCH($A5,attributeMapFeedProductType,0)+1,FALSE)&gt;0,1,0)</formula>
    </cfRule>
  </conditionalFormatting>
  <conditionalFormatting sqref="AZ2:BC2">
    <cfRule type="expression" dxfId="41" priority="52" stopIfTrue="1">
      <formula>IF(LEN(AZ2)&gt;0,1,0)</formula>
    </cfRule>
  </conditionalFormatting>
  <conditionalFormatting sqref="AZ3:BD3">
    <cfRule type="expression" dxfId="40" priority="31" stopIfTrue="1">
      <formula>IF(LEN(AZ3)&gt;0,1,0)</formula>
    </cfRule>
  </conditionalFormatting>
  <conditionalFormatting sqref="BA2">
    <cfRule type="expression" dxfId="39" priority="57" stopIfTrue="1">
      <formula>IF(VLOOKUP($AN$3,requiredAttributePTDMap,MATCH($A36,attributeMapFeedProductType,0)+1,FALSE)&gt;0,1,0)</formula>
    </cfRule>
    <cfRule type="expression" dxfId="38" priority="58" stopIfTrue="1">
      <formula>IF(VLOOKUP($AN$3,optionalAttributePTDMap,MATCH($A36,attributeMapFeedProductType,0)+1,FALSE)&gt;0,1,0)</formula>
    </cfRule>
    <cfRule type="expression" dxfId="37" priority="59" stopIfTrue="1">
      <formula>IF(VLOOKUP($AN$3,preferredAttributePTDMap,MATCH($A36,attributeMapFeedProductType,0)+1,FALSE)&gt;0,1,0)</formula>
    </cfRule>
    <cfRule type="expression" dxfId="36" priority="60" stopIfTrue="1">
      <formula>AND(IF(IFERROR(VLOOKUP($AN$3,requiredAttributePTDMap,MATCH($A36,attributeMapFeedProductType,0)+1,FALSE),0)&gt;0,0,1),IF(IFERROR(VLOOKUP($AN$3,optionalAttributePTDMap,MATCH($A36,attributeMapFeedProductType,0)+1,FALSE),0)&gt;0,0,1),IF(IFERROR(VLOOKUP($AN$3,preferredAttributePTDMap,MATCH($A36,attributeMapFeedProductType,0)+1,FALSE),0)&gt;0,0,1),IF(IFERROR(MATCH($A36,attributeMapFeedProductType,0),0)&gt;0,1,0))</formula>
    </cfRule>
  </conditionalFormatting>
  <conditionalFormatting sqref="BA3">
    <cfRule type="expression" dxfId="35" priority="37" stopIfTrue="1">
      <formula>IF(VLOOKUP($AN$3,optionalAttributePTDMap,MATCH($A3,attributeMapFeedProductType,0)+1,FALSE)&gt;0,1,0)</formula>
    </cfRule>
    <cfRule type="expression" dxfId="34" priority="38" stopIfTrue="1">
      <formula>IF(VLOOKUP($AN$3,preferredAttributePTDMap,MATCH($A3,attributeMapFeedProductType,0)+1,FALSE)&gt;0,1,0)</formula>
    </cfRule>
    <cfRule type="expression" dxfId="33" priority="39" stopIfTrue="1">
      <formula>AND(IF(IFERROR(VLOOKUP($AN$3,requiredAttributePTDMap,MATCH($A3,attributeMapFeedProductType,0)+1,FALSE),0)&gt;0,0,1),IF(IFERROR(VLOOKUP($AN$3,optionalAttributePTDMap,MATCH($A3,attributeMapFeedProductType,0)+1,FALSE),0)&gt;0,0,1),IF(IFERROR(VLOOKUP($AN$3,preferredAttributePTDMap,MATCH($A3,attributeMapFeedProductType,0)+1,FALSE),0)&gt;0,0,1),IF(IFERROR(MATCH($A3,attributeMapFeedProductType,0),0)&gt;0,1,0))</formula>
    </cfRule>
    <cfRule type="expression" dxfId="32" priority="36" stopIfTrue="1">
      <formula>IF(VLOOKUP($AN$3,requiredAttributePTDMap,MATCH($A3,attributeMapFeedProductType,0)+1,FALSE)&gt;0,1,0)</formula>
    </cfRule>
  </conditionalFormatting>
  <conditionalFormatting sqref="BA4">
    <cfRule type="expression" dxfId="31" priority="27" stopIfTrue="1">
      <formula>IF(VLOOKUP($AO$3,requiredAttributePTDMap,MATCH($A4,attributeMapFeedProductType,0)+1,FALSE)&gt;0,1,0)</formula>
    </cfRule>
    <cfRule type="expression" dxfId="30" priority="28" stopIfTrue="1">
      <formula>IF(VLOOKUP($AO$3,optionalAttributePTDMap,MATCH($A4,attributeMapFeedProductType,0)+1,FALSE)&gt;0,1,0)</formula>
    </cfRule>
    <cfRule type="expression" dxfId="29" priority="29" stopIfTrue="1">
      <formula>IF(VLOOKUP($AO$3,preferredAttributePTDMap,MATCH($A4,attributeMapFeedProductType,0)+1,FALSE)&gt;0,1,0)</formula>
    </cfRule>
    <cfRule type="expression" dxfId="28" priority="30" stopIfTrue="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BA5:BA8">
    <cfRule type="expression" dxfId="27" priority="13" stopIfTrue="1">
      <formula>AND(IF(IFERROR(VLOOKUP($AO$3,requiredAttributePTDMap,MATCH($A5,attributeMapFeedProductType,0)+1,FALSE),0)&gt;0,0,1),IF(IFERROR(VLOOKUP($AO$3,optionalAttributePTDMap,MATCH($A5,attributeMapFeedProductType,0)+1,FALSE),0)&gt;0,0,1),IF(IFERROR(VLOOKUP($AO$3,preferredAttributePTDMap,MATCH($A5,attributeMapFeedProductType,0)+1,FALSE),0)&gt;0,0,1),IF(IFERROR(MATCH($A5,attributeMapFeedProductType,0),0)&gt;0,1,0))</formula>
    </cfRule>
    <cfRule type="expression" dxfId="26" priority="12" stopIfTrue="1">
      <formula>IF(VLOOKUP($AO$3,preferredAttributePTDMap,MATCH($A5,attributeMapFeedProductType,0)+1,FALSE)&gt;0,1,0)</formula>
    </cfRule>
    <cfRule type="expression" dxfId="25" priority="11" stopIfTrue="1">
      <formula>IF(VLOOKUP($AO$3,optionalAttributePTDMap,MATCH($A5,attributeMapFeedProductType,0)+1,FALSE)&gt;0,1,0)</formula>
    </cfRule>
    <cfRule type="expression" dxfId="24" priority="10" stopIfTrue="1">
      <formula>IF(VLOOKUP($AO$3,requiredAttributePTDMap,MATCH($A5,attributeMapFeedProductType,0)+1,FALSE)&gt;0,1,0)</formula>
    </cfRule>
  </conditionalFormatting>
  <conditionalFormatting sqref="BB2">
    <cfRule type="expression" dxfId="23" priority="62" stopIfTrue="1">
      <formula>IF(VLOOKUP($AO$3,optionalAttributePTDMap,MATCH($A36,attributeMapFeedProductType,0)+1,FALSE)&gt;0,1,0)</formula>
    </cfRule>
    <cfRule type="expression" dxfId="22" priority="63" stopIfTrue="1">
      <formula>IF(VLOOKUP($AO$3,preferredAttributePTDMap,MATCH($A36,attributeMapFeedProductType,0)+1,FALSE)&gt;0,1,0)</formula>
    </cfRule>
    <cfRule type="expression" dxfId="21" priority="64" stopIfTrue="1">
      <formula>AND(IF(IFERROR(VLOOKUP($AO$3,requiredAttributePTDMap,MATCH($A36,attributeMapFeedProductType,0)+1,FALSE),0)&gt;0,0,1),IF(IFERROR(VLOOKUP($AO$3,optionalAttributePTDMap,MATCH($A36,attributeMapFeedProductType,0)+1,FALSE),0)&gt;0,0,1),IF(IFERROR(VLOOKUP($AO$3,preferredAttributePTDMap,MATCH($A36,attributeMapFeedProductType,0)+1,FALSE),0)&gt;0,0,1),IF(IFERROR(MATCH($A36,attributeMapFeedProductType,0),0)&gt;0,1,0))</formula>
    </cfRule>
    <cfRule type="expression" dxfId="20" priority="61" stopIfTrue="1">
      <formula>IF(VLOOKUP($AO$3,requiredAttributePTDMap,MATCH($A36,attributeMapFeedProductType,0)+1,FALSE)&gt;0,1,0)</formula>
    </cfRule>
  </conditionalFormatting>
  <conditionalFormatting sqref="BB3">
    <cfRule type="expression" dxfId="19" priority="42" stopIfTrue="1">
      <formula>IF(VLOOKUP($AO$3,preferredAttributePTDMap,MATCH($A3,attributeMapFeedProductType,0)+1,FALSE)&gt;0,1,0)</formula>
    </cfRule>
    <cfRule type="expression" dxfId="18" priority="41" stopIfTrue="1">
      <formula>IF(VLOOKUP($AO$3,optionalAttributePTDMap,MATCH($A3,attributeMapFeedProductType,0)+1,FALSE)&gt;0,1,0)</formula>
    </cfRule>
    <cfRule type="expression" dxfId="17" priority="43" stopIfTrue="1">
      <formula>AND(IF(IFERROR(VLOOKUP($AO$3,requiredAttributePTDMap,MATCH($A3,attributeMapFeedProductType,0)+1,FALSE),0)&gt;0,0,1),IF(IFERROR(VLOOKUP($AO$3,optionalAttributePTDMap,MATCH($A3,attributeMapFeedProductType,0)+1,FALSE),0)&gt;0,0,1),IF(IFERROR(VLOOKUP($AO$3,preferredAttributePTDMap,MATCH($A3,attributeMapFeedProductType,0)+1,FALSE),0)&gt;0,0,1),IF(IFERROR(MATCH($A3,attributeMapFeedProductType,0),0)&gt;0,1,0))</formula>
    </cfRule>
    <cfRule type="expression" dxfId="16" priority="40" stopIfTrue="1">
      <formula>IF(VLOOKUP($AO$3,requiredAttributePTDMap,MATCH($A3,attributeMapFeedProductType,0)+1,FALSE)&gt;0,1,0)</formula>
    </cfRule>
  </conditionalFormatting>
  <conditionalFormatting sqref="BB5:BB8">
    <cfRule type="expression" dxfId="15" priority="15" stopIfTrue="1">
      <formula>IF(VLOOKUP($AP$3,optionalAttributePTDMap,MATCH($A5,attributeMapFeedProductType,0)+1,FALSE)&gt;0,1,0)</formula>
    </cfRule>
    <cfRule type="expression" dxfId="14" priority="16" stopIfTrue="1">
      <formula>IF(VLOOKUP($AP$3,preferredAttributePTDMap,MATCH($A5,attributeMapFeedProductType,0)+1,FALSE)&gt;0,1,0)</formula>
    </cfRule>
    <cfRule type="expression" dxfId="13" priority="17" stopIfTrue="1">
      <formula>AND(IF(IFERROR(VLOOKUP($AP$3,requiredAttributePTDMap,MATCH($A5,attributeMapFeedProductType,0)+1,FALSE),0)&gt;0,0,1),IF(IFERROR(VLOOKUP($AP$3,optionalAttributePTDMap,MATCH($A5,attributeMapFeedProductType,0)+1,FALSE),0)&gt;0,0,1),IF(IFERROR(VLOOKUP($AP$3,preferredAttributePTDMap,MATCH($A5,attributeMapFeedProductType,0)+1,FALSE),0)&gt;0,0,1),IF(IFERROR(MATCH($A5,attributeMapFeedProductType,0),0)&gt;0,1,0))</formula>
    </cfRule>
    <cfRule type="expression" dxfId="12" priority="14" stopIfTrue="1">
      <formula>IF(VLOOKUP($AP$3,requiredAttributePTDMap,MATCH($A5,attributeMapFeedProductType,0)+1,FALSE)&gt;0,1,0)</formula>
    </cfRule>
  </conditionalFormatting>
  <conditionalFormatting sqref="BC2">
    <cfRule type="expression" dxfId="11" priority="65" stopIfTrue="1">
      <formula>IF(VLOOKUP($AP$3,requiredAttributePTDMap,MATCH($A36,attributeMapFeedProductType,0)+1,FALSE)&gt;0,1,0)</formula>
    </cfRule>
    <cfRule type="expression" dxfId="10" priority="68" stopIfTrue="1">
      <formula>AND(IF(IFERROR(VLOOKUP($AP$3,requiredAttributePTDMap,MATCH($A36,attributeMapFeedProductType,0)+1,FALSE),0)&gt;0,0,1),IF(IFERROR(VLOOKUP($AP$3,optionalAttributePTDMap,MATCH($A36,attributeMapFeedProductType,0)+1,FALSE),0)&gt;0,0,1),IF(IFERROR(VLOOKUP($AP$3,preferredAttributePTDMap,MATCH($A36,attributeMapFeedProductType,0)+1,FALSE),0)&gt;0,0,1),IF(IFERROR(MATCH($A36,attributeMapFeedProductType,0),0)&gt;0,1,0))</formula>
    </cfRule>
    <cfRule type="expression" dxfId="9" priority="67" stopIfTrue="1">
      <formula>IF(VLOOKUP($AP$3,preferredAttributePTDMap,MATCH($A36,attributeMapFeedProductType,0)+1,FALSE)&gt;0,1,0)</formula>
    </cfRule>
    <cfRule type="expression" dxfId="8" priority="66" stopIfTrue="1">
      <formula>IF(VLOOKUP($AP$3,optionalAttributePTDMap,MATCH($A36,attributeMapFeedProductType,0)+1,FALSE)&gt;0,1,0)</formula>
    </cfRule>
  </conditionalFormatting>
  <conditionalFormatting sqref="BC3">
    <cfRule type="expression" dxfId="7" priority="47" stopIfTrue="1">
      <formula>AND(IF(IFERROR(VLOOKUP($AP$3,requiredAttributePTDMap,MATCH($A3,attributeMapFeedProductType,0)+1,FALSE),0)&gt;0,0,1),IF(IFERROR(VLOOKUP($AP$3,optionalAttributePTDMap,MATCH($A3,attributeMapFeedProductType,0)+1,FALSE),0)&gt;0,0,1),IF(IFERROR(VLOOKUP($AP$3,preferredAttributePTDMap,MATCH($A3,attributeMapFeedProductType,0)+1,FALSE),0)&gt;0,0,1),IF(IFERROR(MATCH($A3,attributeMapFeedProductType,0),0)&gt;0,1,0))</formula>
    </cfRule>
    <cfRule type="expression" dxfId="6" priority="44" stopIfTrue="1">
      <formula>IF(VLOOKUP($AP$3,requiredAttributePTDMap,MATCH($A3,attributeMapFeedProductType,0)+1,FALSE)&gt;0,1,0)</formula>
    </cfRule>
    <cfRule type="expression" dxfId="5" priority="45" stopIfTrue="1">
      <formula>IF(VLOOKUP($AP$3,optionalAttributePTDMap,MATCH($A3,attributeMapFeedProductType,0)+1,FALSE)&gt;0,1,0)</formula>
    </cfRule>
    <cfRule type="expression" dxfId="4" priority="46" stopIfTrue="1">
      <formula>IF(VLOOKUP($AP$3,preferredAttributePTDMap,MATCH($A3,attributeMapFeedProductType,0)+1,FALSE)&gt;0,1,0)</formula>
    </cfRule>
  </conditionalFormatting>
  <conditionalFormatting sqref="BD3">
    <cfRule type="expression" dxfId="3" priority="48" stopIfTrue="1">
      <formula>IF(VLOOKUP($AQ$3,requiredAttributePTDMap,MATCH($A3,attributeMapFeedProductType,0)+1,FALSE)&gt;0,1,0)</formula>
    </cfRule>
    <cfRule type="expression" dxfId="2" priority="49" stopIfTrue="1">
      <formula>IF(VLOOKUP($AQ$3,optionalAttributePTDMap,MATCH($A3,attributeMapFeedProductType,0)+1,FALSE)&gt;0,1,0)</formula>
    </cfRule>
    <cfRule type="expression" dxfId="1" priority="50" stopIfTrue="1">
      <formula>IF(VLOOKUP($AQ$3,preferredAttributePTDMap,MATCH($A3,attributeMapFeedProductType,0)+1,FALSE)&gt;0,1,0)</formula>
    </cfRule>
    <cfRule type="expression" dxfId="0" priority="51" stopIfTrue="1">
      <formula>AND(IF(IFERROR(VLOOKUP($AQ$3,requiredAttributePTDMap,MATCH($A3,attributeMapFeedProductType,0)+1,FALSE),0)&gt;0,0,1),IF(IFERROR(VLOOKUP($AQ$3,optionalAttributePTDMap,MATCH($A3,attributeMapFeedProductType,0)+1,FALSE),0)&gt;0,0,1),IF(IFERROR(VLOOKUP($AQ$3,preferredAttributePTDMap,MATCH($A3,attributeMapFeedProductType,0)+1,FALSE),0)&gt;0,0,1),IF(IFERROR(MATCH($A3,attributeMapFeedProductType,0),0)&gt;0,1,0))</formula>
    </cfRule>
  </conditionalFormatting>
  <dataValidations count="28">
    <dataValidation type="list" showInputMessage="1" showErrorMessage="1" sqref="A2:A3" xr:uid="{6C75CE78-10AD-405B-9FDD-111F8A7628C2}">
      <formula1>feed_product_type</formula1>
    </dataValidation>
    <dataValidation type="list" showInputMessage="1" sqref="B2:B3" xr:uid="{1A12918D-B109-4324-A381-4B0397EC420A}">
      <formula1>brand_name</formula1>
    </dataValidation>
    <dataValidation allowBlank="1" showInputMessage="1" sqref="F2:F3 R2 U2 Y2:AC3 AG2:AI2 AK2 AR2:AS2 AW2 AZ2:BC2 AZ3:BD3 AY4:BA4 AY5:BB8 I2:J3 AY2:AY3 AX4:AX8" xr:uid="{AE4AD5A3-D979-46C9-B5BE-5BD4E8A2320A}"/>
    <dataValidation type="list" showInputMessage="1" showErrorMessage="1" sqref="K2:K3" xr:uid="{9C4842D6-C10E-4685-B85D-89B9A691AAB0}">
      <formula1>INDIRECT(IF(ISNUMBER(VALUE(LEFT(XEP2,1))),"_","")&amp;SUBSTITUTE(SUBSTITUTE(XEP2,"-","_")," ","")&amp;"target_gender")</formula1>
    </dataValidation>
    <dataValidation type="list" showInputMessage="1" sqref="L2:L3" xr:uid="{A429CD03-DEC3-463D-AF58-8AD603D40CB2}">
      <formula1>INDIRECT(IF(ISNUMBER(VALUE(LEFT(XEP2,1))),"_","")&amp;SUBSTITUTE(SUBSTITUTE(XEP2,"-","_")," ","")&amp;"age_range_description")</formula1>
    </dataValidation>
    <dataValidation type="list" showInputMessage="1" showErrorMessage="1" sqref="M2:M3" xr:uid="{AA797EB9-A338-4BF9-96B8-10F4AB2197D9}">
      <formula1>INDIRECT(IF(ISNUMBER(VALUE(LEFT(XEP2,1))),"_","")&amp;SUBSTITUTE(SUBSTITUTE(XEP2,"-","_")," ","")&amp;"shirt_size_system")</formula1>
    </dataValidation>
    <dataValidation type="list" showInputMessage="1" showErrorMessage="1" sqref="N2:N3" xr:uid="{C933900A-9001-457C-90F1-302212970D32}">
      <formula1>INDIRECT(IF(ISNUMBER(VALUE(LEFT(XEP2,1))),"_","")&amp;SUBSTITUTE(SUBSTITUTE(XEP2,"-","_")," ","")&amp;"shirt_size_class")</formula1>
    </dataValidation>
    <dataValidation type="list" showInputMessage="1" showErrorMessage="1" sqref="O2:O3" xr:uid="{93C3288D-26E4-4E59-B6E2-781A31B280EE}">
      <formula1>INDIRECT(IF(ISNUMBER(VALUE(LEFT(XEJ2,1))),"_","")&amp;SUBSTITUTE(SUBSTITUTE(XEJ2,"-","_")," ","")&amp;"shirt_body_type")</formula1>
    </dataValidation>
    <dataValidation type="list" showInputMessage="1" showErrorMessage="1" sqref="P2:P3" xr:uid="{DF5048C9-D066-41E6-83C8-332BAB01AEE2}">
      <formula1>INDIRECT(IF(ISNUMBER(VALUE(LEFT(XEJ2,1))),"_","")&amp;SUBSTITUTE(SUBSTITUTE(XEJ2,"-","_")," ","")&amp;"shirt_height_type")</formula1>
    </dataValidation>
    <dataValidation type="list" showInputMessage="1" showErrorMessage="1" sqref="Q2" xr:uid="{07F7D347-2080-4C26-AA6D-0B085D5B7AF4}">
      <formula1>INDIRECT(IF(ISNUMBER(VALUE(LEFT(XDT36,1))),"_","")&amp;SUBSTITUTE(SUBSTITUTE(XDT36,"-","_")," ","")&amp;"parent_child")</formula1>
    </dataValidation>
    <dataValidation type="list" showInputMessage="1" showErrorMessage="1" sqref="S2 T3" xr:uid="{601DDD2B-D051-4688-9789-D4EEBF255760}">
      <formula1>INDIRECT(IF(ISNUMBER(VALUE(LEFT(XDT36,1))),"_","")&amp;SUBSTITUTE(SUBSTITUTE(XDT36,"-","_")," ","")&amp;"relationship_type")</formula1>
    </dataValidation>
    <dataValidation type="list" showInputMessage="1" showErrorMessage="1" sqref="T2" xr:uid="{A51F1C6F-4C9F-4F42-89DD-CF1B44A264CF}">
      <formula1>INDIRECT(IF(ISNUMBER(VALUE(LEFT(XDT2,1))),"_","")&amp;SUBSTITUTE(SUBSTITUTE(XDT2,"-","_")," ","")&amp;"variation_theme")</formula1>
    </dataValidation>
    <dataValidation type="list" showInputMessage="1" sqref="V2" xr:uid="{9FD755D6-DF83-4C4A-9CDA-9984DF7D269C}">
      <formula1>INDIRECT(IF(ISNUMBER(VALUE(LEFT(XDN36,1))),"_","")&amp;SUBSTITUTE(SUBSTITUTE(XDN36,"-","_")," ","")&amp;"collection_name")</formula1>
    </dataValidation>
    <dataValidation type="list" showInputMessage="1" sqref="X2" xr:uid="{B9C95BEF-13E5-4162-85C6-BF06D0671E04}">
      <formula1>INDIRECT(IF(ISNUMBER(VALUE(LEFT(XDE36,1))),"_","")&amp;SUBSTITUTE(SUBSTITUTE(XDE36,"-","_")," ","")&amp;"department_name")</formula1>
    </dataValidation>
    <dataValidation type="list" showInputMessage="1" sqref="AD2:AD3" xr:uid="{A33AF1C8-03CA-493D-852E-B374A93E0542}">
      <formula1>INDIRECT(IF(ISNUMBER(VALUE(LEFT(XCX2,1))),"_","")&amp;SUBSTITUTE(SUBSTITUTE(XCX2,"-","_")," ","")&amp;"item_type_name")</formula1>
    </dataValidation>
    <dataValidation type="list" showInputMessage="1" sqref="AE2:AE3" xr:uid="{5B5B299A-81CB-431C-A586-642FACB8E906}">
      <formula1>INDIRECT(IF(ISNUMBER(VALUE(LEFT(XCL2,1))),"_","")&amp;SUBSTITUTE(SUBSTITUTE(XCL2,"-","_")," ","")&amp;"weave_type")</formula1>
    </dataValidation>
    <dataValidation type="list" showInputMessage="1" showErrorMessage="1" sqref="AF2" xr:uid="{827D6336-7935-4F13-A8E1-EEA9E377DE4E}">
      <formula1>INDIRECT(IF(ISNUMBER(VALUE(LEFT(XBO36,1))),"_","")&amp;SUBSTITUTE(SUBSTITUTE(XBO36,"-","_")," ","")&amp;"fulfillment_center_id")</formula1>
    </dataValidation>
    <dataValidation type="list" allowBlank="1" showInputMessage="1" sqref="AJ2" xr:uid="{F3D8C57F-C357-4640-BDC6-25D106DC34E5}">
      <formula1>INDIRECT(SUBSTITUTE(XAK2,"-","_")&amp;"package_length_unit_of_measure")</formula1>
    </dataValidation>
    <dataValidation type="list" allowBlank="1" showInputMessage="1" sqref="AL2" xr:uid="{291BD551-CADC-48A8-A738-677F3B595B60}">
      <formula1>INDIRECT(SUBSTITUTE(XAK2,"-","_")&amp;"package_weight_unit_of_measure")</formula1>
    </dataValidation>
    <dataValidation type="list" allowBlank="1" showInputMessage="1" sqref="AM2" xr:uid="{49401F3F-FCDC-4F26-9461-00A8B294FA63}">
      <formula1>INDIRECT(SUBSTITUTE(XAK2,"-","_")&amp;"package_height_unit_of_measure")</formula1>
    </dataValidation>
    <dataValidation type="list" allowBlank="1" showInputMessage="1" sqref="AN2" xr:uid="{A1D2B90E-36A4-4039-B79A-86B1FC17B724}">
      <formula1>INDIRECT(SUBSTITUTE(XAK2,"-","_")&amp;"package_width_unit_of_measure")</formula1>
    </dataValidation>
    <dataValidation type="list" showInputMessage="1" showErrorMessage="1" sqref="AO2" xr:uid="{9685AE74-8B86-4FE1-B741-B3491A3C955E}">
      <formula1>INDIRECT(IF(ISNUMBER(VALUE(LEFT(XBJ36,1))),"_","")&amp;SUBSTITUTE(SUBSTITUTE(XBJ36,"-","_")," ","")&amp;"country_of_origin")</formula1>
    </dataValidation>
    <dataValidation type="list" showInputMessage="1" showErrorMessage="1" sqref="AP2:AP3" xr:uid="{5BD2BDBF-A74B-4F2F-B7B9-3F43BF141C1A}">
      <formula1>INDIRECT(IF(ISNUMBER(VALUE(LEFT(XBJ36,1))),"_","")&amp;SUBSTITUTE(SUBSTITUTE(XBJ36,"-","_")," ","")&amp;"batteries_required")</formula1>
    </dataValidation>
    <dataValidation type="list" showInputMessage="1" showErrorMessage="1" sqref="AQ2" xr:uid="{F3C2BA49-1986-46F6-A147-B90FF0BC8B9F}">
      <formula1>INDIRECT(IF(ISNUMBER(VALUE(LEFT(XAQ36,1))),"_","")&amp;SUBSTITUTE(SUBSTITUTE(XAQ36,"-","_")," ","")&amp;"supplier_declared_dg_hz_regulation")</formula1>
    </dataValidation>
    <dataValidation type="list" showInputMessage="1" showErrorMessage="1" sqref="C2:C3" xr:uid="{1FB55DC4-3671-4238-8161-BA23EB774CD2}">
      <formula1>INDIRECT(IF(ISNUMBER(VALUE(LEFT(#REF!,1))),"_","")&amp;SUBSTITUTE(SUBSTITUTE(#REF!,"-","_")," ","")&amp;"update_delete")</formula1>
    </dataValidation>
    <dataValidation type="list" showInputMessage="1" showErrorMessage="1" sqref="D2:D3" xr:uid="{6E6F124F-01DA-447B-9562-E8B6F27EEFA8}">
      <formula1>INDIRECT(IF(ISNUMBER(VALUE(LEFT(XFC2,1))),"_","")&amp;SUBSTITUTE(SUBSTITUTE(XFC2,"-","_")," ","")&amp;"external_product_id_type")</formula1>
    </dataValidation>
    <dataValidation type="list" showInputMessage="1" sqref="G2:G3" xr:uid="{908BB98E-FA6C-4C65-805E-4EF0E98A6ED7}">
      <formula1>INDIRECT(IF(ISNUMBER(VALUE(LEFT(XFC2,1))),"_","")&amp;SUBSTITUTE(SUBSTITUTE(XFC2,"-","_")," ","")&amp;"recommended_browse_nodes")</formula1>
    </dataValidation>
    <dataValidation type="list" showInputMessage="1" sqref="H2:H3" xr:uid="{FA80C51F-DABE-41CC-ACE8-CD90DFC2FEDE}">
      <formula1>INDIRECT(IF(ISNUMBER(VALUE(LEFT(XFC2,1))),"_","")&amp;SUBSTITUTE(SUBSTITUTE(XFC2,"-","_")," ","")&amp;"outer_material_type")</formula1>
    </dataValidation>
  </dataValidations>
  <pageMargins left="0.7" right="0.7" top="0.75" bottom="0.75" header="0.3" footer="0.3"/>
  <pageSetup paperSize="9"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omments xmlns="https://web.wps.cn/et/2018/main" xmlns:s="http://schemas.openxmlformats.org/spreadsheetml/2006/main">
  <commentList sheetStid="9">
    <comment s:ref="J1" rgbClr="EFC9C0"/>
  </commentList>
  <commentList sheetStid="10">
    <comment s:ref="C1" rgbClr="57C674"/>
    <comment s:ref="D1" rgbClr="57C674"/>
    <comment s:ref="I1" rgbClr="57C674"/>
    <comment s:ref="J1" rgbClr="57C674"/>
  </commentList>
</comments>
</file>

<file path=customXml/item2.xml><?xml version="1.0" encoding="utf-8"?>
<allowEditUser xmlns="https://web.wps.cn/et/2018/main" xmlns:s="http://schemas.openxmlformats.org/spreadsheetml/2006/main" hasInvisiblePropRange="0">
  <rangeList sheetStid="6" master=""/>
  <rangeList sheetStid="7" master="">
    <arrUserId title="订单号" rangeCreator="" othersAccessPermission="edit"/>
  </rangeList>
  <rangeList sheetStid="9" master=""/>
  <rangeList sheetStid="4" master=""/>
  <rangeList sheetStid="11" master=""/>
  <rangeList sheetStid="1" master=""/>
  <rangeList sheetStid="10" master=""/>
  <rangeList sheetStid="5" master=""/>
</allowEditUser>
</file>

<file path=customXml/itemProps1.xml><?xml version="1.0" encoding="utf-8"?>
<ds:datastoreItem xmlns:ds="http://schemas.openxmlformats.org/officeDocument/2006/customXml" ds:itemID="{06A0048C-2381-489B-AA07-9611017176EA}">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1</vt:i4>
      </vt:variant>
    </vt:vector>
  </HeadingPairs>
  <TitlesOfParts>
    <vt:vector size="10" baseType="lpstr">
      <vt:lpstr>运营生产订单</vt:lpstr>
      <vt:lpstr>（运营）采购订单</vt:lpstr>
      <vt:lpstr>（运营）批量导入采购计划模板</vt:lpstr>
      <vt:lpstr>（工厂填写）送货清单汇总</vt:lpstr>
      <vt:lpstr>工厂打印（送货清单）</vt:lpstr>
      <vt:lpstr>（仓库）拆货后复核</vt:lpstr>
      <vt:lpstr>（仓库）批量导入库数据模板</vt:lpstr>
      <vt:lpstr>（运营）数据源</vt:lpstr>
      <vt:lpstr>MySQLdata</vt:lpstr>
      <vt:lpstr>运营生产订单!Print_Area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天健 李</cp:lastModifiedBy>
  <cp:lastPrinted>2023-12-18T00:54:09Z</cp:lastPrinted>
  <dcterms:created xsi:type="dcterms:W3CDTF">2022-04-13T03:46:00Z</dcterms:created>
  <dcterms:modified xsi:type="dcterms:W3CDTF">2023-12-28T08:38:00Z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97FEC6AA8E58406BA72FE369890EE524_13</vt:lpwstr>
  </property>
  <property fmtid="{D5CDD505-2E9C-101B-9397-08002B2CF9AE}" pid="3" name="KSOProductBuildVer">
    <vt:lpwstr>2052-12.1.0.15712</vt:lpwstr>
  </property>
</Properties>
</file>