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908" activeTab="7"/>
  </bookViews>
  <sheets>
    <sheet name="运营生产订单" sheetId="6" r:id="rId1"/>
    <sheet name="（运营）采购订单" sheetId="7" r:id="rId2"/>
    <sheet name="（运营）批量导入采购计划模板" sheetId="9" r:id="rId3"/>
    <sheet name="（工厂）送货清单汇总" sheetId="4" r:id="rId4"/>
    <sheet name="（工厂打印）送货清单" sheetId="1" r:id="rId5"/>
    <sheet name="（仓库）批量导入库数据模板" sheetId="10" r:id="rId6"/>
    <sheet name="（运营）数据源" sheetId="5" r:id="rId7"/>
    <sheet name="亚马逊资料" sheetId="11" r:id="rId8"/>
  </sheets>
  <externalReferences>
    <externalReference r:id="rId11"/>
    <externalReference r:id="rId12"/>
    <externalReference r:id="rId13"/>
  </externalReferences>
  <definedNames>
    <definedName name="_xlnm._FilterDatabase" localSheetId="3" hidden="1">'（工厂）送货清单汇总'!$A$3:$Q$199</definedName>
    <definedName name="_xlnm._FilterDatabase" localSheetId="4" hidden="1">'（工厂打印）送货清单'!$A$3:$O$194</definedName>
    <definedName name="_xlnm._FilterDatabase" localSheetId="5" hidden="1">'（仓库）批量导入库数据模板'!$A$1:$G$193</definedName>
    <definedName name="_xlnm._FilterDatabase" localSheetId="6" hidden="1">'（运营）数据源'!$A$1:$I$229</definedName>
    <definedName name="_xlnm._FilterDatabase" localSheetId="1" hidden="1">'（运营）采购订单'!$A$3:$L$194</definedName>
    <definedName name="_xlnm.Print_Area" localSheetId="0">运营生产订单!$A$1:$X$75</definedName>
    <definedName name="_xlnm._FilterDatabase" localSheetId="2" hidden="1">'（运营）批量导入采购计划模板'!$A$1:$K$137</definedName>
    <definedName name="attributeMapFeedProductType">[1]AttributePTDMAP!$B$1</definedName>
    <definedName name="brand_name">'[1]Dropdown Lists'!$CH$4</definedName>
    <definedName name="CONDITION_LIST_0">'[1]Conditions List'!$A$2</definedName>
    <definedName name="CONDITION_LIST_1">'[1]Conditions List'!$B$2:$B$13</definedName>
    <definedName name="CONDITION_LIST_2">'[1]Conditions List'!$C$2</definedName>
    <definedName name="CONDITION_LIST_3">'[1]Conditions List'!$D$2</definedName>
    <definedName name="feed_product_type">'[1]Dropdown Lists'!$A$4</definedName>
    <definedName name="merchant_shipping_group_name">'[1]Dropdown Lists'!$CI$4</definedName>
    <definedName name="optionalAttributePTDMap">[1]AttributePTDMAP!$A$22:$B$227</definedName>
    <definedName name="preferredAttributePTDMap">[1]AttributePTDMAP!$A$228:$B$237</definedName>
    <definedName name="requiredAttributePTDMap">[1]AttributePTDMAP!$A$1:$B$21</definedName>
    <definedName name="shirtrelationship_type">'[3]Dropdown Lists'!$B$4:$B$7</definedName>
    <definedName name="shirtage_range_description">'[3]Dropdown Lists'!$C$4:$C$7</definedName>
    <definedName name="shirtis_autographed">'[3]Dropdown Lists'!$D$4:$D$5</definedName>
    <definedName name="shirtitem_width_unit_of_measure">'[3]Dropdown Lists'!$E$4:$E$9</definedName>
    <definedName name="shirtshirt_size_system">'[3]Dropdown Lists'!$F$4</definedName>
    <definedName name="shirtcountry_of_origin">'[3]Dropdown Lists'!$G$4:$G$271</definedName>
    <definedName name="shirtlithium_battery_packaging">'[3]Dropdown Lists'!$H$4:$H$6</definedName>
    <definedName name="shirtexternal_product_id_type">'[3]Dropdown Lists'!$I$4:$I$8</definedName>
    <definedName name="shirtvariation_theme">'[3]Dropdown Lists'!$J$4:$J$15</definedName>
    <definedName name="shirttarget_gender">'[3]Dropdown Lists'!$K$4:$K$6</definedName>
    <definedName name="shirtspecial_features">'[3]Dropdown Lists'!$L$4:$L$17</definedName>
    <definedName name="shirtclosure_type">'[3]Dropdown Lists'!$M$4:$M$12</definedName>
    <definedName name="shirtitem_type_name">'[3]Dropdown Lists'!$N$4:$N$32</definedName>
    <definedName name="shirtcurrency">'[3]Dropdown Lists'!$O$4:$O$11</definedName>
    <definedName name="shirtsupplier_declared_dg_hz_regulation">'[3]Dropdown Lists'!$P$4:$P$10</definedName>
    <definedName name="shirtsport_type">'[3]Dropdown Lists'!$Q$4:$Q$84</definedName>
    <definedName name="shirtbatteries_required">'[3]Dropdown Lists'!$R$4:$R$5</definedName>
    <definedName name="shirtshirt_sleeve_length_to">'[3]Dropdown Lists'!$S$4:$S$19</definedName>
    <definedName name="shirtbattery_cell_composition">'[3]Dropdown Lists'!$T$4:$T$36</definedName>
    <definedName name="shirtneck_size_unit_of_measure">'[3]Dropdown Lists'!$U$4:$U$8</definedName>
    <definedName name="shirtpackage_weight_unit_of_measure">'[3]Dropdown Lists'!$V$4:$V$8</definedName>
    <definedName name="shirtshirt_neck_size_to">'[3]Dropdown Lists'!$W$4:$W$28</definedName>
    <definedName name="shirtupdate_delete">'[3]Dropdown Lists'!$X$4:$X$6</definedName>
    <definedName name="shirtcolor_map">'[3]Dropdown Lists'!$Y$4:$Y$24</definedName>
    <definedName name="shirtare_batteries_included">'[3]Dropdown Lists'!$Z$4:$Z$5</definedName>
    <definedName name="shirtsize_map">'[3]Dropdown Lists'!$AA$4:$AA$54</definedName>
    <definedName name="shirtshirt_height_type">'[3]Dropdown Lists'!$AB$4:$AB$8</definedName>
    <definedName name="shirtseasons">'[3]Dropdown Lists'!$AC$4:$AC$5</definedName>
    <definedName name="shirtpattern_type">'[3]Dropdown Lists'!$AD$4:$AD$17</definedName>
    <definedName name="shirtshirt_size">'[3]Dropdown Lists'!$AE$4:$AE$116</definedName>
    <definedName name="shirtshirt_size_to">'[3]Dropdown Lists'!$AF$4:$AF$116</definedName>
    <definedName name="shirtteam_name">'[3]Dropdown Lists'!$AG$4</definedName>
    <definedName name="shirteu_toys_safety_directive_language">'[3]Dropdown Lists'!$AH$4:$AH$24</definedName>
    <definedName name="shirtshirt_body_type">'[3]Dropdown Lists'!$AI$4:$AI$5</definedName>
    <definedName name="shirtwebsite_shipping_weight_unit_of_measure">'[3]Dropdown Lists'!$AJ$4:$AJ$8</definedName>
    <definedName name="shirtcup_size">'[3]Dropdown Lists'!$AK$4:$AK$19</definedName>
    <definedName name="shirtcollection_name">'[3]Dropdown Lists'!$AL$4:$AL$17</definedName>
    <definedName name="shirtprogressive_discount_type">'[3]Dropdown Lists'!$AM$4:$AM$5</definedName>
    <definedName name="shirtlithium_battery_weight_unit_of_measure">'[3]Dropdown Lists'!$AN$4:$AN$8</definedName>
    <definedName name="shirtfulfillment_center_id">'[3]Dropdown Lists'!$AO$4:$AO$5</definedName>
    <definedName name="shirtpackage_length_unit_of_measure">'[3]Dropdown Lists'!$AP$4:$AP$9</definedName>
    <definedName name="shirtlifestyle">'[3]Dropdown Lists'!$AQ$4:$AQ$16</definedName>
    <definedName name="shirtghs_classification_class">'[3]Dropdown Lists'!$AR$4:$AR$13</definedName>
    <definedName name="shirtpackage_height_unit_of_measure">'[3]Dropdown Lists'!$AS$4:$AS$9</definedName>
    <definedName name="shirtoffering_can_be_giftwrapped">'[3]Dropdown Lists'!$AT$4:$AT$5</definedName>
    <definedName name="shirtlithium_battery_energy_content_unit_of_measure">'[3]Dropdown Lists'!$AU$4:$AU$12</definedName>
    <definedName name="shirtbattery_type">'[3]Dropdown Lists'!$AV$4:$AV$25</definedName>
    <definedName name="shirtouter_material_type">'[3]Dropdown Lists'!$AW$4:$AW$30</definedName>
    <definedName name="shirtflash_point_unit_of_measure">'[3]Dropdown Lists'!$AX$4:$AX$6</definedName>
    <definedName name="shirtfit_type">'[3]Dropdown Lists'!$AY$4:$AY$17</definedName>
    <definedName name="shirtpackage_level">'[3]Dropdown Lists'!$AZ$4:$AZ$6</definedName>
    <definedName name="shirtcollar_style">'[3]Dropdown Lists'!$BA$4:$BA$19</definedName>
    <definedName name="shirtitem_height_unit_of_measure">'[3]Dropdown Lists'!$BB$4:$BB$9</definedName>
    <definedName name="shirteu_toys_safety_directive_warning">'[3]Dropdown Lists'!$BC$4:$BC$12</definedName>
    <definedName name="shirtweave_type">'[3]Dropdown Lists'!$BD$4:$BD$5</definedName>
    <definedName name="shirttheme">'[3]Dropdown Lists'!$BE$4:$BE$15</definedName>
    <definedName name="shirtshirt_sleeve_length">'[3]Dropdown Lists'!$BF$4:$BF$20</definedName>
    <definedName name="shirtdepartment_name">'[3]Dropdown Lists'!$BG$4:$BG$14</definedName>
    <definedName name="shirtleague_name">'[3]Dropdown Lists'!$BH$4:$BH$41</definedName>
    <definedName name="shirtcondition_type">'[3]Dropdown Lists'!$BI$4:$BI$13</definedName>
    <definedName name="shirtspecial_size_type">'[3]Dropdown Lists'!$BJ$4:$BJ$26</definedName>
    <definedName name="shirtshirt_neck_size">'[3]Dropdown Lists'!$BK$4:$BK$28</definedName>
    <definedName name="shirtbattery_weight_unit_of_measure">'[3]Dropdown Lists'!$BL$4:$BL$8</definedName>
    <definedName name="shirtmerchant_shipping_group_name">'[3]Dropdown Lists'!$BM$4</definedName>
    <definedName name="shirtgtin_exemption_reason">'[3]Dropdown Lists'!$BN$4:$BN$5</definedName>
    <definedName name="shirtis_discontinued_by_manufacturer">'[3]Dropdown Lists'!$BO$4:$BO$5</definedName>
    <definedName name="shirtitem_weight_unit_of_measure">'[3]Dropdown Lists'!$BP$4:$BP$8</definedName>
    <definedName name="shirtsupplier_declared_material_regulation">'[3]Dropdown Lists'!$BQ$4:$BQ$7</definedName>
    <definedName name="shirtsleeve_type">'[3]Dropdown Lists'!$BR$4:$BR$17</definedName>
    <definedName name="shirtlanguage_value">'[3]Dropdown Lists'!$BS$4:$BS$546</definedName>
    <definedName name="shirtitem_volume_unit_of_measure">'[3]Dropdown Lists'!$BT$4:$BT$21</definedName>
    <definedName name="shirtpricing_action">'[3]Dropdown Lists'!$BU$4:$BU$6</definedName>
    <definedName name="shirteu_toys_safety_directive_age_warning">'[3]Dropdown Lists'!$BV$4:$BV$17</definedName>
    <definedName name="shirtparent_child">'[3]Dropdown Lists'!$BW$4:$BW$7</definedName>
    <definedName name="shirtpackage_width_unit_of_measure">'[3]Dropdown Lists'!$BX$4:$BX$9</definedName>
    <definedName name="shirtitem_length_unit_of_measure">'[3]Dropdown Lists'!$BY$4:$BY$9</definedName>
    <definedName name="shirtlifecycle_supply_type">'[3]Dropdown Lists'!$BZ$4:$BZ$7</definedName>
    <definedName name="shirtquantity_price_type">'[3]Dropdown Lists'!$CA$4:$CA$5</definedName>
    <definedName name="shirtshirt_size_class">'[3]Dropdown Lists'!$CB$4:$CB$8</definedName>
    <definedName name="shirtpattern_name">'[3]Dropdown Lists'!$CC$4:$CC$20</definedName>
    <definedName name="shirtproduct_tax_code">'[3]Dropdown Lists'!$CD$4:$CD$72</definedName>
    <definedName name="shirtcare_instructions">'[3]Dropdown Lists'!$CE$4:$CE$6</definedName>
    <definedName name="shirtoffering_can_be_gift_messaged">'[3]Dropdown Lists'!$CF$4:$CF$5</definedName>
    <definedName name="shirtstyle_name">'[3]Dropdown Lists'!$CG$4:$CG$46</definedName>
    <definedName name="shirtrecommended_browse_nodes">'[3]Dropdown Lists'!$CJ$4</definedName>
    <definedName name="item_sku">[3]Template!$B$1:$B$1048575</definedName>
  </definedNames>
  <calcPr calcId="191029" calcMode="manual" concurrentManualCount="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10585</author>
  </authors>
  <commentList>
    <comment ref="J1" authorId="0">
      <text>
        <r>
          <rPr>
            <b/>
            <sz val="9"/>
            <rFont val="宋体"/>
            <charset val="134"/>
          </rPr>
          <t>请输入时间格式，如：
2020-05-10</t>
        </r>
      </text>
    </comment>
  </commentList>
</comments>
</file>

<file path=xl/comments2.xml><?xml version="1.0" encoding="utf-8"?>
<comments xmlns="http://schemas.openxmlformats.org/spreadsheetml/2006/main">
  <authors>
    <author>sos63</author>
    <author>liyiy_kzea7sw</author>
  </authors>
  <commentList>
    <comment ref="C1" authorId="0">
      <text>
        <r>
          <rPr>
            <b/>
            <sz val="9"/>
            <rFont val="宋体"/>
            <charset val="134"/>
          </rPr>
          <t>sos63:</t>
        </r>
        <r>
          <rPr>
            <sz val="9"/>
            <rFont val="宋体"/>
            <charset val="134"/>
          </rPr>
          <t xml:space="preserve">
请与采购单保持内容一致
</t>
        </r>
      </text>
    </comment>
    <comment ref="D1" authorId="1">
      <text>
        <r>
          <rPr>
            <sz val="9"/>
            <rFont val="宋体"/>
            <charset val="134"/>
          </rPr>
          <t xml:space="preserve">请与采购单保持内容一致
</t>
        </r>
      </text>
    </comment>
    <comment ref="I1" authorId="1">
      <text>
        <r>
          <rPr>
            <sz val="9"/>
            <rFont val="宋体"/>
            <charset val="134"/>
          </rPr>
          <t>1、填写的数值，对采购单本次到货的所有产品生效，同一采购单重复填写，只取第一个有效值
2、填写了数值，则对本次到货产品按照采购单选择的分配方式进行计算，最多支持填两位小数
3、若不填写保持为空，则按采购单维护的费用和分配方式自动计算</t>
        </r>
      </text>
    </comment>
    <comment ref="J1" authorId="1">
      <text>
        <r>
          <rPr>
            <sz val="9"/>
            <rFont val="宋体"/>
            <charset val="134"/>
          </rPr>
          <t>1、填写的数值，对采购单本次到货的所有产品生效，同一采购单重复填写，只取第一个有效值
2、填写了数值，则对本次到货产品按照采购单选择的分配方式进行计算，最多支持填两位小数
3、若不填写保持为空，则按采购单维护的费用和分配方式自动计算</t>
        </r>
      </text>
    </comment>
  </commentList>
</comments>
</file>

<file path=xl/sharedStrings.xml><?xml version="1.0" encoding="utf-8"?>
<sst xmlns="http://schemas.openxmlformats.org/spreadsheetml/2006/main" count="958" uniqueCount="323">
  <si>
    <t>展翼（张伟）生产订单-系统版本</t>
  </si>
  <si>
    <t>NT4076大货生产制造单</t>
  </si>
  <si>
    <t>颜色图</t>
  </si>
  <si>
    <t>订单出完日期</t>
  </si>
  <si>
    <t>加工厂</t>
  </si>
  <si>
    <t>佳韵加工厂</t>
  </si>
  <si>
    <t>制单纸样编号</t>
  </si>
  <si>
    <t>5013（2021年8月25日）</t>
  </si>
  <si>
    <t>款号</t>
  </si>
  <si>
    <t>NTUS-NT4076</t>
  </si>
  <si>
    <t>下单日期</t>
  </si>
  <si>
    <t>项目</t>
  </si>
  <si>
    <t>上衣</t>
  </si>
  <si>
    <t>度量法</t>
  </si>
  <si>
    <t>档差</t>
  </si>
  <si>
    <t>S</t>
  </si>
  <si>
    <t>M*</t>
  </si>
  <si>
    <t>L</t>
  </si>
  <si>
    <t>XL</t>
  </si>
  <si>
    <t>2XL</t>
  </si>
  <si>
    <t>订单号</t>
  </si>
  <si>
    <t>PO230505NT4076-1</t>
  </si>
  <si>
    <t>运营</t>
  </si>
  <si>
    <t>Cathy</t>
  </si>
  <si>
    <t>部
位
名
称</t>
  </si>
  <si>
    <t>前长</t>
  </si>
  <si>
    <t>肩顶至下</t>
  </si>
  <si>
    <t>店铺</t>
  </si>
  <si>
    <t>NT-US</t>
  </si>
  <si>
    <t>品牌</t>
  </si>
  <si>
    <t>NT</t>
  </si>
  <si>
    <t>肩宽</t>
  </si>
  <si>
    <t>骨至骨</t>
  </si>
  <si>
    <t>2-2.5</t>
  </si>
  <si>
    <t>做货纸样编号</t>
  </si>
  <si>
    <t>布料类型</t>
  </si>
  <si>
    <t>纯棉</t>
  </si>
  <si>
    <t>胸围</t>
  </si>
  <si>
    <t>夹底</t>
  </si>
  <si>
    <t>8.0-10</t>
  </si>
  <si>
    <t xml:space="preserve">           尺码
   颜色</t>
  </si>
  <si>
    <t>XS</t>
  </si>
  <si>
    <t>M</t>
  </si>
  <si>
    <t>3XL</t>
  </si>
  <si>
    <t>总计</t>
  </si>
  <si>
    <t>布料条数</t>
  </si>
  <si>
    <t>布行</t>
  </si>
  <si>
    <t>腰围</t>
  </si>
  <si>
    <t>夹下18CM</t>
  </si>
  <si>
    <t>7.0-10</t>
  </si>
  <si>
    <t>脚 围</t>
  </si>
  <si>
    <t>直度</t>
  </si>
  <si>
    <t>（实益长丰CVC拉架）135#杂蓝</t>
  </si>
  <si>
    <t>袖长</t>
  </si>
  <si>
    <t>1-1.5</t>
  </si>
  <si>
    <t>（晓华精棉拉架）130#杂紫色</t>
  </si>
  <si>
    <t>袖肥</t>
  </si>
  <si>
    <t>（晓华精棉拉架）197#杂红</t>
  </si>
  <si>
    <t>袖口</t>
  </si>
  <si>
    <t>沿边</t>
  </si>
  <si>
    <t>（晓华精棉拉架）27#杂灰米</t>
  </si>
  <si>
    <t>前领深</t>
  </si>
  <si>
    <t>（晓华精棉拉架）196#杂深蓝</t>
  </si>
  <si>
    <t>后领深</t>
  </si>
  <si>
    <t>（长丰纯棉）42#灰色</t>
  </si>
  <si>
    <t>夹直</t>
  </si>
  <si>
    <t>（晓华精棉拉架）252#杂浅绿</t>
  </si>
  <si>
    <t>筒宽</t>
  </si>
  <si>
    <t>（晓华精棉拉架）140#杂米色</t>
  </si>
  <si>
    <t>大灰蓝条纹9#大灰蓝条纹</t>
  </si>
  <si>
    <t>款式图片</t>
  </si>
  <si>
    <t>大货生产工艺要求：</t>
  </si>
  <si>
    <t xml:space="preserve">1.开货前，裁床要先测试好缩水率。      
2.排唛架注意色差，布疵，污渍，同一件衣服不能有色差。      
3.PP线要配色，针距每英寸12针，打边13针。      
4.缝纫要求;各部位缝制线路要整齐，牢固，底面线松紧适宜，无跳线，断线，重线，起皱.      
5.前筒粘朴后包烫成型，开筒要垂直，不可歪斜。前中有四粒钮扣，位置跟纸样。前筒凸嘴处一定要跟纸样形状（有斜度）不然会顶住翻领。      
6.扁击领大烫定型后跟纸样裁剪，领对齐三刀口，以确保领圈溶位均匀。前领尖完成5.5CM,后中领高6CM.领骨包人字带，面间0.6CM单线。两边领角要对称。      
7.袖圈四线车合不可拉大夹圈，保持圆顺。      
8.下脚0.6CM宽双针坎车完成2CM，不可拉松起扭，保持圆顺。      
9.袖口罗纹要溶位均匀，袖底骨位要平车订位止口。      
10.生产中半成品每码先一件测量尺寸，是否有误，然后进行调整。以此来
确保大货尺寸的准确性。  
产品问题备注      
重要提示：请严格控制大货尺寸，围度尺寸只接受1CM公差。  
</t>
  </si>
  <si>
    <t>布料+做货颜色编号</t>
  </si>
  <si>
    <t>颜色</t>
  </si>
  <si>
    <t>色号</t>
  </si>
  <si>
    <t>包装要求</t>
  </si>
  <si>
    <t>常规质检问题惩罚力度和标准</t>
  </si>
  <si>
    <t>洗水唛</t>
  </si>
  <si>
    <t>主唛</t>
  </si>
  <si>
    <t>吊牌</t>
  </si>
  <si>
    <t>包装袋</t>
  </si>
  <si>
    <t>包装袋外贴纸</t>
  </si>
  <si>
    <t>问题类型</t>
  </si>
  <si>
    <t>判断标准</t>
  </si>
  <si>
    <t>工厂或布行处罚方法</t>
  </si>
  <si>
    <t>运营处理方法</t>
  </si>
  <si>
    <t xml:space="preserve">95% Cotton
5% Spandex
+
常规洗涤方式
+
MADE IN CHINA
  </t>
  </si>
  <si>
    <t>用NITAGUT主唛</t>
  </si>
  <si>
    <t>用NITAGUT
双面透明包装袋27*37cm</t>
  </si>
  <si>
    <t>款号
+
颜色
+
尺码
+
工厂简称
例如：
NT4076#
藏蓝
Small
JY</t>
  </si>
  <si>
    <t>不罚项
（小瑕疵）</t>
  </si>
  <si>
    <t>布料问题</t>
  </si>
  <si>
    <t>小破洞</t>
  </si>
  <si>
    <t>不易发现，且不在敏感部位，且不影响穿着使用</t>
  </si>
  <si>
    <t>不罚款，记录并告知对应布行，督促布行提高布料品质
（一直没有改进，减少下单数量；多次警告仍没改进，淘汰停止合作）</t>
  </si>
  <si>
    <t>正常发货</t>
  </si>
  <si>
    <t>小布疵</t>
  </si>
  <si>
    <t>小色差</t>
  </si>
  <si>
    <t>工艺问题</t>
  </si>
  <si>
    <t>小断线</t>
  </si>
  <si>
    <t>不罚款，记录并告知对应工厂，督促工厂提高工艺和质检
（一直没有改进，减少下单数量；多次警告仍没改进，淘汰停止合作）</t>
  </si>
  <si>
    <t>小跳线</t>
  </si>
  <si>
    <t>特别注意事项</t>
  </si>
  <si>
    <t>小落坑</t>
  </si>
  <si>
    <t>小生产破洞</t>
  </si>
  <si>
    <t>小打褶</t>
  </si>
  <si>
    <t>小尺寸问题</t>
  </si>
  <si>
    <t>大小在1/3码以内</t>
  </si>
  <si>
    <t>线头</t>
  </si>
  <si>
    <t>数量小于3％</t>
  </si>
  <si>
    <t>一般罚项
（一般不良）</t>
  </si>
  <si>
    <t>破洞</t>
  </si>
  <si>
    <t>易发现，或在敏感部位，或影响穿着使用</t>
  </si>
  <si>
    <t>可返修</t>
  </si>
  <si>
    <t>10元/件</t>
  </si>
  <si>
    <t>退回工厂返修，一周内返好退回，运营人员记录并跟踪
(布料破洞是供应链拿布的，退货虎门仓库修补)</t>
  </si>
  <si>
    <t>布疵</t>
  </si>
  <si>
    <t>色差</t>
  </si>
  <si>
    <t>断线</t>
  </si>
  <si>
    <t>跳线</t>
  </si>
  <si>
    <t>爆口</t>
  </si>
  <si>
    <t>不可返修</t>
  </si>
  <si>
    <t>30元/件</t>
  </si>
  <si>
    <t>自己报损</t>
  </si>
  <si>
    <t>落坑</t>
  </si>
  <si>
    <t>散口</t>
  </si>
  <si>
    <t>生产破洞</t>
  </si>
  <si>
    <t>打褶</t>
  </si>
  <si>
    <t>外观不顺</t>
  </si>
  <si>
    <t>尺寸问题</t>
  </si>
  <si>
    <t>大于1/2小于2/3</t>
  </si>
  <si>
    <t>胶袋贴错码、款号</t>
  </si>
  <si>
    <t>每发现一件罚30元</t>
  </si>
  <si>
    <t>重罚项
（严重不良）</t>
  </si>
  <si>
    <t>车错码</t>
  </si>
  <si>
    <t>属于态度问题，很容易发现，问题重大，且顾客购买肯定会造成退款，给差评，严重影响销量的问题</t>
  </si>
  <si>
    <t>150元/件</t>
  </si>
  <si>
    <t>退回工厂返修，一周内返好退回，运营人员记录并跟踪</t>
  </si>
  <si>
    <t>车错款</t>
  </si>
  <si>
    <t>车错品牌</t>
  </si>
  <si>
    <t>大破洞</t>
  </si>
  <si>
    <t>大污渍</t>
  </si>
  <si>
    <t>200元/件</t>
  </si>
  <si>
    <t>半成品</t>
  </si>
  <si>
    <t>因工厂原因造成顾客给的差评</t>
  </si>
  <si>
    <t>展翼公司采购订单</t>
  </si>
  <si>
    <t>接单工厂：</t>
  </si>
  <si>
    <t>店铺：</t>
  </si>
  <si>
    <t>账号简称：</t>
  </si>
  <si>
    <t>品牌：</t>
  </si>
  <si>
    <t>需求交期：</t>
  </si>
  <si>
    <t>品名</t>
  </si>
  <si>
    <t>SKU</t>
  </si>
  <si>
    <t>尺码</t>
  </si>
  <si>
    <t>订单数量</t>
  </si>
  <si>
    <t>备注</t>
  </si>
  <si>
    <t>订单数量：</t>
  </si>
  <si>
    <t>接单人：</t>
  </si>
  <si>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SKU</t>
    </r>
  </si>
  <si>
    <t>FNSKU</t>
  </si>
  <si>
    <t>供应商</t>
  </si>
  <si>
    <t>单箱数量</t>
  </si>
  <si>
    <t>箱数</t>
  </si>
  <si>
    <t>仓库</t>
  </si>
  <si>
    <t>采购方</t>
  </si>
  <si>
    <t>计划采购量</t>
  </si>
  <si>
    <t>期望到货时间</t>
  </si>
  <si>
    <t>送至:</t>
  </si>
  <si>
    <t>展翼-全伟达4-201</t>
  </si>
  <si>
    <t>登记人：</t>
  </si>
  <si>
    <t>包码：</t>
  </si>
  <si>
    <t>2包</t>
  </si>
  <si>
    <t>送货日期：</t>
  </si>
  <si>
    <t>送货日期</t>
  </si>
  <si>
    <t>第一次送货</t>
  </si>
  <si>
    <t>第二次送货</t>
  </si>
  <si>
    <t>第三次送货</t>
  </si>
  <si>
    <t>合计送货</t>
  </si>
  <si>
    <t>差异</t>
  </si>
  <si>
    <t>说明：</t>
  </si>
  <si>
    <t>1.蓝色背景区域需要工厂端填写，“送货日期”栏的日期需填写每次送货日期。</t>
  </si>
  <si>
    <t>2.多交或少交，10%时差异栏的数字会显示红色字体黄色背景及加粗字体（这类是不允许接受的）。</t>
  </si>
  <si>
    <t>3.一个订单颜色数量控制6个内，一个订单最大可接收次数为3次。</t>
  </si>
  <si>
    <t>4.填写“第一次送货”，“第二次送货”，“第三次送货”数据后，数据会自动填充至“（工厂打印）送货清单”内。</t>
  </si>
  <si>
    <t>5.(工厂打印)送货清单表格的电子文档和纸档同步发出，每次只需要列印（工厂打印）送货清单。</t>
  </si>
  <si>
    <t>接收公司:</t>
  </si>
  <si>
    <t>展翼</t>
  </si>
  <si>
    <t>账号：</t>
  </si>
  <si>
    <t>发货数量</t>
  </si>
  <si>
    <t>实际接收</t>
  </si>
  <si>
    <t>点数差值</t>
  </si>
  <si>
    <t>次品扣减</t>
  </si>
  <si>
    <t>发货总量：</t>
  </si>
  <si>
    <t>接收总量：</t>
  </si>
  <si>
    <t>签收人：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</si>
  <si>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采购单号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</si>
  <si>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SKU</t>
    </r>
  </si>
  <si>
    <t>店铺（展翼不需要）</t>
  </si>
  <si>
    <t>FNSKU（展翼不需要）</t>
  </si>
  <si>
    <t>可用量</t>
  </si>
  <si>
    <t>次品量</t>
  </si>
  <si>
    <t>可用仓位</t>
  </si>
  <si>
    <t>次品仓位</t>
  </si>
  <si>
    <t>本次运费</t>
  </si>
  <si>
    <t>本次其他费用</t>
  </si>
  <si>
    <t>组合（款号+色号+尺码）</t>
  </si>
  <si>
    <t xml:space="preserve">SKU </t>
  </si>
  <si>
    <t>不需要填写，直接下拉</t>
  </si>
  <si>
    <t>4076色卡</t>
  </si>
  <si>
    <t>NT4076-BLack-2XL</t>
  </si>
  <si>
    <t>NT4076</t>
  </si>
  <si>
    <t>长丰纯棉13#黑色</t>
  </si>
  <si>
    <t>长丰</t>
  </si>
  <si>
    <t>杂蓝</t>
  </si>
  <si>
    <t>（实益长丰CVC拉架）135#</t>
  </si>
  <si>
    <t>NT4076-BLack-L</t>
  </si>
  <si>
    <t>杂紫色</t>
  </si>
  <si>
    <t>（晓华精棉拉架）130#</t>
  </si>
  <si>
    <t>NT4076-BLack-M</t>
  </si>
  <si>
    <t>杂红</t>
  </si>
  <si>
    <t>（晓华精棉拉架）197#</t>
  </si>
  <si>
    <t>NT4076-BLack-S</t>
  </si>
  <si>
    <t>杂灰米</t>
  </si>
  <si>
    <t>（晓华精棉拉架）27#</t>
  </si>
  <si>
    <t>NT4076-BLack-XL</t>
  </si>
  <si>
    <t>杂深蓝</t>
  </si>
  <si>
    <t>（晓华精棉拉架）196#</t>
  </si>
  <si>
    <t>NT4076-Dark Gray-2XL</t>
  </si>
  <si>
    <t>鹏能CVC(H)19-3910深灰</t>
  </si>
  <si>
    <t>CVC</t>
  </si>
  <si>
    <t>鹏能</t>
  </si>
  <si>
    <t>灰色</t>
  </si>
  <si>
    <t>（长丰纯棉）42#</t>
  </si>
  <si>
    <t>NT4076-Dark Gray-L</t>
  </si>
  <si>
    <t>杂浅绿</t>
  </si>
  <si>
    <t>（晓华精棉拉架）252#</t>
  </si>
  <si>
    <t>NT4076-Dark Gray-M</t>
  </si>
  <si>
    <t>杂米色</t>
  </si>
  <si>
    <t>（晓华精棉拉架）140#</t>
  </si>
  <si>
    <t>NT4076-Dark Gray-S</t>
  </si>
  <si>
    <t>大灰蓝条纹</t>
  </si>
  <si>
    <t>大灰蓝条纹9#</t>
  </si>
  <si>
    <t>NT4076-Dark Gray-XL</t>
  </si>
  <si>
    <t>白色</t>
  </si>
  <si>
    <t>长丰纯棉68#</t>
  </si>
  <si>
    <t>长丰纯棉68#白色</t>
  </si>
  <si>
    <t>NT4076-Green-2XL</t>
  </si>
  <si>
    <t>长丰CVC136#杂绿</t>
  </si>
  <si>
    <t>黑色</t>
  </si>
  <si>
    <t>长丰纯棉13#</t>
  </si>
  <si>
    <t>NT4076-Green-L</t>
  </si>
  <si>
    <t>杂绿</t>
  </si>
  <si>
    <t>长丰CVC136#</t>
  </si>
  <si>
    <t>NT4076-Green-M</t>
  </si>
  <si>
    <t>深蓝</t>
  </si>
  <si>
    <t>长丰纯棉101#</t>
  </si>
  <si>
    <t>长丰纯棉101#深蓝</t>
  </si>
  <si>
    <t>NT4076-Green-S</t>
  </si>
  <si>
    <t>深灰</t>
  </si>
  <si>
    <t>鹏能CVC(H)19-3910</t>
  </si>
  <si>
    <t>NT4076-Green-XL</t>
  </si>
  <si>
    <t>NT4076-Light Gray-2XL</t>
  </si>
  <si>
    <t>NT4076-Light Gray-L</t>
  </si>
  <si>
    <t>NT4076-Light Gray-M</t>
  </si>
  <si>
    <t>NT4076-Light Gray-S</t>
  </si>
  <si>
    <t>NT4076-Light Gray-XL</t>
  </si>
  <si>
    <t>NT4076-Navy Blue-2XL</t>
  </si>
  <si>
    <t>NT4076-Navy Blue-L</t>
  </si>
  <si>
    <t>NT4076-Navy Blue-M</t>
  </si>
  <si>
    <t>NT4076-Navy Blue-S</t>
  </si>
  <si>
    <t>NT4076-Navy Blue-XL</t>
  </si>
  <si>
    <t>NT4076-Vg-Blue-2XL</t>
  </si>
  <si>
    <t>NT4076-Vg-Blue-L</t>
  </si>
  <si>
    <t>NT4076-Vg-Blue-M</t>
  </si>
  <si>
    <t>NT4076-Vg-Blue-S</t>
  </si>
  <si>
    <t>NT4076-Vg-Blue-XL</t>
  </si>
  <si>
    <t>NT4076-Vg-Navy Blue-2XL</t>
  </si>
  <si>
    <t>精棉拉架</t>
  </si>
  <si>
    <t>晓华</t>
  </si>
  <si>
    <t>NT4076-Vg-Navy Blue-L</t>
  </si>
  <si>
    <t>NT4076-Vg-Navy Blue-M</t>
  </si>
  <si>
    <t>NT4076-Vg-Navy Blue-S</t>
  </si>
  <si>
    <t>NT4076-Vg-Navy Blue-XL</t>
  </si>
  <si>
    <t>NT4076-Vg Grey Beige-2XL</t>
  </si>
  <si>
    <t>NT4076-Vg Grey Beige-L</t>
  </si>
  <si>
    <t>NT4076-Vg Grey Beige-M</t>
  </si>
  <si>
    <t>NT4076-Vg Grey Beige-S</t>
  </si>
  <si>
    <t>NT4076-Vg Grey Beige-XL</t>
  </si>
  <si>
    <t>NT4076-Vg Light Green-2XL</t>
  </si>
  <si>
    <t>NT4076-Vg Light Green-L</t>
  </si>
  <si>
    <t>NT4076-Vg Light Green-M</t>
  </si>
  <si>
    <t>NT4076-Vg Light Green-S</t>
  </si>
  <si>
    <t>NT4076-Vg Light Green-XL</t>
  </si>
  <si>
    <t>NT4076-Vg-Red-2XL</t>
  </si>
  <si>
    <t>NT4076-Vg-Red-L</t>
  </si>
  <si>
    <t>NT4076-Vg-Red-M</t>
  </si>
  <si>
    <t>NT4076-Vg-Red-S</t>
  </si>
  <si>
    <t>NT4076-Vg-Red-XL</t>
  </si>
  <si>
    <t>NT4076-White-2XL</t>
  </si>
  <si>
    <t>NT4076-White-L</t>
  </si>
  <si>
    <t>NT4076-White-M</t>
  </si>
  <si>
    <t>NT4076-White-S</t>
  </si>
  <si>
    <t>NT4076-White-XL</t>
  </si>
  <si>
    <t>NT4076-Vg Purple-2XL</t>
  </si>
  <si>
    <t>NT4076-Vg Purple-L</t>
  </si>
  <si>
    <t>NT4076-Vg Purple-M</t>
  </si>
  <si>
    <t>NT4076-Vg Purple-S</t>
  </si>
  <si>
    <t>NT4076-Vg Purple-XL</t>
  </si>
  <si>
    <t>NT4076-Vg Beige-2XL</t>
  </si>
  <si>
    <t>NT4076-Vg Beige-L</t>
  </si>
  <si>
    <t>NT4076-Vg Beige-M</t>
  </si>
  <si>
    <t>NT4076-Vg Beige-S</t>
  </si>
  <si>
    <t>NT4076-Vg Beige-XL</t>
  </si>
  <si>
    <t>TR抗起球系列</t>
  </si>
  <si>
    <t>柯霖纺织</t>
  </si>
  <si>
    <t>NT4056</t>
  </si>
  <si>
    <t>feed_product_type</t>
  </si>
  <si>
    <t>brand_name</t>
  </si>
  <si>
    <t>update_delete</t>
  </si>
  <si>
    <t>shirt</t>
  </si>
  <si>
    <t>Anelune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</si>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</sst>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  <numFmt numFmtId="177" formatCode="yyyy/m/d;@"/>
    <numFmt numFmtId="178" formatCode="0.0%"/>
    <numFmt numFmtId="179" formatCode="yyyy/m/d;"/>
    <numFmt numFmtId="180" formatCode="0_ "/>
    <numFmt numFmtId="181" formatCode="0.0_ "/>
  </numFmts>
  <fonts count="99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微软雅黑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B1019"/>
      <name val="Verdana"/>
      <charset val="134"/>
    </font>
    <font>
      <sz val="12"/>
      <name val="宋体"/>
      <charset val="134"/>
    </font>
    <font>
      <b/>
      <sz val="16"/>
      <name val="Microsoft YaHei"/>
      <charset val="134"/>
    </font>
    <font>
      <b/>
      <sz val="12"/>
      <name val="Microsoft YaHei"/>
      <charset val="134"/>
    </font>
    <font>
      <b/>
      <sz val="12"/>
      <name val="宋体"/>
      <charset val="134"/>
    </font>
    <font>
      <b/>
      <sz val="12"/>
      <color theme="1"/>
      <name val="Microsoft YaHei"/>
      <charset val="134"/>
    </font>
    <font>
      <sz val="12"/>
      <name val="Microsoft YaHei"/>
      <charset val="134"/>
    </font>
    <font>
      <b/>
      <sz val="12"/>
      <color rgb="FFFF0000"/>
      <name val="Microsoft YaHei"/>
      <charset val="134"/>
    </font>
    <font>
      <sz val="14"/>
      <name val="宋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sz val="12"/>
      <name val="微软雅黑"/>
      <charset val="134"/>
    </font>
    <font>
      <sz val="14"/>
      <name val="微软雅黑"/>
      <charset val="134"/>
    </font>
    <font>
      <b/>
      <sz val="12"/>
      <color rgb="FFFF0000"/>
      <name val="宋体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name val="楷体"/>
      <charset val="134"/>
    </font>
    <font>
      <b/>
      <sz val="11"/>
      <color indexed="8"/>
      <name val="宋体"/>
      <charset val="134"/>
    </font>
    <font>
      <b/>
      <sz val="11"/>
      <name val="楷体"/>
      <charset val="134"/>
    </font>
    <font>
      <b/>
      <sz val="26"/>
      <color rgb="FF000000"/>
      <name val="宋体"/>
      <charset val="134"/>
    </font>
    <font>
      <b/>
      <sz val="18"/>
      <name val="宋体"/>
      <charset val="134"/>
    </font>
    <font>
      <sz val="22"/>
      <name val="宋体"/>
      <charset val="134"/>
    </font>
    <font>
      <sz val="22"/>
      <color theme="1"/>
      <name val="宋体"/>
      <charset val="134"/>
    </font>
    <font>
      <b/>
      <sz val="22"/>
      <color rgb="FFFF0000"/>
      <name val="宋体"/>
      <charset val="134"/>
    </font>
    <font>
      <b/>
      <sz val="14"/>
      <color rgb="FFFF0000"/>
      <name val="宋体"/>
      <charset val="134"/>
    </font>
    <font>
      <sz val="14"/>
      <color rgb="FF000000"/>
      <name val="宋体"/>
      <charset val="134"/>
    </font>
    <font>
      <b/>
      <sz val="26"/>
      <color rgb="FF00B0F0"/>
      <name val="宋体"/>
      <charset val="134"/>
    </font>
    <font>
      <sz val="10"/>
      <name val="宋体"/>
      <charset val="134"/>
    </font>
    <font>
      <b/>
      <sz val="24"/>
      <name val="宋体"/>
      <charset val="134"/>
    </font>
    <font>
      <b/>
      <sz val="24"/>
      <color rgb="FF000000"/>
      <name val="宋体"/>
      <charset val="134"/>
    </font>
    <font>
      <sz val="24"/>
      <name val="宋体"/>
      <charset val="134"/>
    </font>
    <font>
      <b/>
      <sz val="14"/>
      <color rgb="FF000000"/>
      <name val="宋体"/>
      <charset val="134"/>
    </font>
    <font>
      <b/>
      <sz val="18"/>
      <color rgb="FF000000"/>
      <name val="宋体"/>
      <charset val="134"/>
    </font>
    <font>
      <b/>
      <sz val="16"/>
      <color rgb="FF000000"/>
      <name val="宋体"/>
      <charset val="134"/>
    </font>
    <font>
      <b/>
      <sz val="14"/>
      <color rgb="FFFF0000"/>
      <name val="宋体"/>
      <charset val="134"/>
      <scheme val="minor"/>
    </font>
    <font>
      <b/>
      <sz val="20"/>
      <color rgb="FF000000"/>
      <name val="宋体"/>
      <charset val="134"/>
    </font>
    <font>
      <b/>
      <sz val="20"/>
      <color theme="1"/>
      <name val="宋体"/>
      <charset val="134"/>
    </font>
    <font>
      <b/>
      <sz val="16"/>
      <color theme="1"/>
      <name val="宋体"/>
      <charset val="134"/>
    </font>
    <font>
      <b/>
      <sz val="16"/>
      <color rgb="FFFF0000"/>
      <name val="宋体"/>
      <charset val="134"/>
    </font>
    <font>
      <b/>
      <sz val="24"/>
      <color theme="1"/>
      <name val="微软雅黑"/>
      <charset val="134"/>
    </font>
    <font>
      <b/>
      <sz val="24"/>
      <color rgb="FFFF0000"/>
      <name val="微软雅黑"/>
      <charset val="134"/>
    </font>
    <font>
      <b/>
      <sz val="24"/>
      <color theme="1"/>
      <name val="宋体"/>
      <charset val="134"/>
    </font>
    <font>
      <b/>
      <sz val="2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0"/>
      <color rgb="FF00B0F0"/>
      <name val="宋体"/>
      <charset val="134"/>
    </font>
    <font>
      <b/>
      <sz val="24"/>
      <color rgb="FFFF0000"/>
      <name val="宋体"/>
      <charset val="134"/>
    </font>
    <font>
      <sz val="18"/>
      <name val="宋体"/>
      <charset val="134"/>
    </font>
    <font>
      <sz val="14"/>
      <color theme="1"/>
      <name val="宋体"/>
      <charset val="134"/>
      <scheme val="minor"/>
    </font>
    <font>
      <sz val="16"/>
      <name val="宋体"/>
      <charset val="134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aj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006100"/>
      <name val="宋体"/>
      <charset val="134"/>
      <scheme val="minor"/>
    </font>
    <font>
      <sz val="2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6"/>
      <name val="宋体"/>
      <charset val="134"/>
    </font>
    <font>
      <b/>
      <sz val="16"/>
      <color rgb="FF9C6500"/>
      <name val="宋体"/>
      <charset val="134"/>
      <scheme val="minor"/>
    </font>
    <font>
      <b/>
      <sz val="16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11"/>
      <color indexed="8"/>
      <name val="宋体"/>
      <charset val="134"/>
      <scheme val="minor"/>
    </font>
    <font>
      <sz val="11"/>
      <color rgb="FFFF0000"/>
      <name val="等线"/>
      <charset val="134"/>
    </font>
    <font>
      <sz val="11"/>
      <color theme="1"/>
      <name val="等线"/>
      <charset val="134"/>
    </font>
    <font>
      <b/>
      <sz val="9"/>
      <name val="宋体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79" fillId="0" borderId="19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20" borderId="21" applyNumberFormat="0" applyAlignment="0" applyProtection="0">
      <alignment vertical="center"/>
    </xf>
    <xf numFmtId="0" fontId="82" fillId="21" borderId="22" applyNumberFormat="0" applyAlignment="0" applyProtection="0">
      <alignment vertical="center"/>
    </xf>
    <xf numFmtId="0" fontId="83" fillId="21" borderId="21" applyNumberFormat="0" applyAlignment="0" applyProtection="0">
      <alignment vertical="center"/>
    </xf>
    <xf numFmtId="0" fontId="84" fillId="22" borderId="23" applyNumberFormat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0" fontId="86" fillId="0" borderId="25" applyNumberFormat="0" applyFill="0" applyAlignment="0" applyProtection="0">
      <alignment vertical="center"/>
    </xf>
    <xf numFmtId="0" fontId="87" fillId="16" borderId="0" applyNumberFormat="0" applyBorder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91" fillId="24" borderId="0" applyNumberFormat="0" applyBorder="0" applyAlignment="0" applyProtection="0">
      <alignment vertical="center"/>
    </xf>
    <xf numFmtId="0" fontId="91" fillId="3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1" fillId="28" borderId="0" applyNumberFormat="0" applyBorder="0" applyAlignment="0" applyProtection="0">
      <alignment vertical="center"/>
    </xf>
    <xf numFmtId="0" fontId="90" fillId="29" borderId="0" applyNumberFormat="0" applyBorder="0" applyAlignment="0" applyProtection="0">
      <alignment vertical="center"/>
    </xf>
    <xf numFmtId="0" fontId="90" fillId="30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91" fillId="32" borderId="0" applyNumberFormat="0" applyBorder="0" applyAlignment="0" applyProtection="0">
      <alignment vertical="center"/>
    </xf>
    <xf numFmtId="0" fontId="90" fillId="33" borderId="0" applyNumberFormat="0" applyBorder="0" applyAlignment="0" applyProtection="0">
      <alignment vertical="center"/>
    </xf>
    <xf numFmtId="0" fontId="90" fillId="34" borderId="0" applyNumberFormat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0" fontId="91" fillId="36" borderId="0" applyNumberFormat="0" applyBorder="0" applyAlignment="0" applyProtection="0">
      <alignment vertical="center"/>
    </xf>
    <xf numFmtId="0" fontId="90" fillId="37" borderId="0" applyNumberFormat="0" applyBorder="0" applyAlignment="0" applyProtection="0">
      <alignment vertical="center"/>
    </xf>
    <xf numFmtId="0" fontId="90" fillId="38" borderId="0" applyNumberFormat="0" applyBorder="0" applyAlignment="0" applyProtection="0">
      <alignment vertical="center"/>
    </xf>
    <xf numFmtId="0" fontId="91" fillId="39" borderId="0" applyNumberFormat="0" applyBorder="0" applyAlignment="0" applyProtection="0">
      <alignment vertical="center"/>
    </xf>
    <xf numFmtId="0" fontId="91" fillId="40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2" borderId="0" applyNumberFormat="0" applyBorder="0" applyAlignment="0" applyProtection="0">
      <alignment vertical="center"/>
    </xf>
    <xf numFmtId="0" fontId="91" fillId="43" borderId="0" applyNumberFormat="0" applyBorder="0" applyAlignment="0" applyProtection="0">
      <alignment vertical="center"/>
    </xf>
    <xf numFmtId="0" fontId="91" fillId="44" borderId="0" applyNumberFormat="0" applyBorder="0" applyAlignment="0" applyProtection="0">
      <alignment vertical="center"/>
    </xf>
    <xf numFmtId="0" fontId="9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2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3" fillId="0" borderId="0"/>
    <xf numFmtId="0" fontId="9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3" fillId="0" borderId="0"/>
    <xf numFmtId="0" fontId="94" fillId="0" borderId="0"/>
  </cellStyleXfs>
  <cellXfs count="26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61" applyFont="1" applyFill="1" applyAlignment="1"/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4" fillId="3" borderId="0" xfId="55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49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49" applyFont="1" applyFill="1" applyBorder="1" applyAlignment="1">
      <alignment horizontal="center" vertical="center"/>
    </xf>
    <xf numFmtId="0" fontId="5" fillId="0" borderId="2" xfId="0" applyNumberFormat="1" applyFont="1" applyFill="1" applyBorder="1" applyProtection="1">
      <alignment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Border="1" applyProtection="1">
      <alignment vertical="center"/>
    </xf>
    <xf numFmtId="0" fontId="0" fillId="4" borderId="0" xfId="0" applyFill="1">
      <alignment vertical="center"/>
    </xf>
    <xf numFmtId="0" fontId="8" fillId="0" borderId="2" xfId="0" applyNumberFormat="1" applyFont="1" applyFill="1" applyBorder="1" applyProtection="1">
      <alignment vertical="center"/>
    </xf>
    <xf numFmtId="0" fontId="9" fillId="0" borderId="2" xfId="0" applyNumberFormat="1" applyFont="1" applyFill="1" applyBorder="1" applyAlignment="1" applyProtection="1">
      <alignment horizontal="center" vertical="center"/>
    </xf>
    <xf numFmtId="0" fontId="10" fillId="0" borderId="2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11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2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4" fillId="0" borderId="1" xfId="0" applyFont="1" applyFill="1" applyBorder="1" applyAlignment="1" applyProtection="1">
      <alignment horizontal="centerContinuous" vertical="center" wrapText="1"/>
      <protection locked="0"/>
    </xf>
    <xf numFmtId="0" fontId="14" fillId="0" borderId="3" xfId="0" applyFont="1" applyFill="1" applyBorder="1" applyAlignment="1" applyProtection="1">
      <alignment horizontal="centerContinuous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6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 applyProtection="1">
      <alignment horizontal="centerContinuous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Fill="1" applyAlignment="1">
      <alignment horizontal="center" vertical="center" wrapText="1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176" fontId="18" fillId="0" borderId="5" xfId="0" applyNumberFormat="1" applyFont="1" applyFill="1" applyBorder="1" applyAlignment="1" applyProtection="1">
      <alignment horizontal="center" vertical="center" wrapText="1"/>
    </xf>
    <xf numFmtId="0" fontId="18" fillId="0" borderId="5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2" xfId="49" applyFont="1" applyFill="1" applyBorder="1" applyAlignment="1">
      <alignment horizontal="center" vertical="center" wrapText="1"/>
    </xf>
    <xf numFmtId="176" fontId="18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6" xfId="0" applyFont="1" applyFill="1" applyBorder="1" applyAlignment="1" applyProtection="1">
      <alignment horizontal="centerContinuous" vertical="center" wrapText="1"/>
      <protection locked="0"/>
    </xf>
    <xf numFmtId="0" fontId="18" fillId="0" borderId="3" xfId="0" applyFont="1" applyFill="1" applyBorder="1" applyAlignment="1">
      <alignment horizontal="centerContinuous" vertical="center" wrapText="1"/>
    </xf>
    <xf numFmtId="0" fontId="18" fillId="0" borderId="6" xfId="0" applyFont="1" applyFill="1" applyBorder="1" applyAlignment="1">
      <alignment horizontal="centerContinuous" vertical="center" wrapText="1"/>
    </xf>
    <xf numFmtId="177" fontId="15" fillId="0" borderId="3" xfId="0" applyNumberFormat="1" applyFont="1" applyFill="1" applyBorder="1" applyAlignment="1" applyProtection="1">
      <alignment horizontal="left" vertical="center" wrapText="1"/>
      <protection locked="0"/>
    </xf>
    <xf numFmtId="14" fontId="15" fillId="0" borderId="2" xfId="0" applyNumberFormat="1" applyFont="1" applyFill="1" applyBorder="1" applyAlignment="1" applyProtection="1">
      <alignment horizontal="centerContinuous" vertical="center" wrapText="1"/>
      <protection locked="0"/>
    </xf>
    <xf numFmtId="0" fontId="15" fillId="0" borderId="4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176" fontId="18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Fill="1" applyBorder="1" applyAlignment="1">
      <alignment horizontal="center" vertical="center" wrapText="1"/>
    </xf>
    <xf numFmtId="178" fontId="1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Alignment="1" applyProtection="1">
      <alignment horizontal="center" vertical="center" wrapText="1"/>
      <protection locked="0"/>
    </xf>
    <xf numFmtId="9" fontId="15" fillId="0" borderId="0" xfId="3" applyNumberFormat="1" applyFont="1" applyAlignment="1" applyProtection="1">
      <alignment horizontal="center" vertical="center" wrapText="1"/>
      <protection locked="0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176" fontId="20" fillId="0" borderId="2" xfId="0" applyNumberFormat="1" applyFont="1" applyFill="1" applyBorder="1" applyAlignment="1">
      <alignment horizontal="center" vertical="center"/>
    </xf>
    <xf numFmtId="0" fontId="20" fillId="0" borderId="5" xfId="0" applyFont="1" applyFill="1" applyBorder="1" applyAlignment="1" applyProtection="1">
      <alignment horizontal="center" vertical="center"/>
      <protection locked="0"/>
    </xf>
    <xf numFmtId="0" fontId="20" fillId="0" borderId="2" xfId="0" applyFont="1" applyFill="1" applyBorder="1" applyAlignment="1" applyProtection="1">
      <alignment horizontal="center" vertical="center"/>
      <protection locked="0"/>
    </xf>
    <xf numFmtId="0" fontId="24" fillId="0" borderId="2" xfId="49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177" fontId="16" fillId="5" borderId="1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178" fontId="16" fillId="0" borderId="0" xfId="0" applyNumberFormat="1" applyFont="1" applyFill="1" applyBorder="1" applyAlignment="1">
      <alignment horizontal="center" vertical="center"/>
    </xf>
    <xf numFmtId="9" fontId="16" fillId="0" borderId="0" xfId="3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79" fontId="0" fillId="0" borderId="0" xfId="0" applyNumberFormat="1">
      <alignment vertical="center"/>
    </xf>
    <xf numFmtId="0" fontId="0" fillId="0" borderId="2" xfId="0" applyBorder="1" applyAlignment="1">
      <alignment horizontal="left" vertical="center"/>
    </xf>
    <xf numFmtId="179" fontId="0" fillId="0" borderId="2" xfId="0" applyNumberForma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79" fontId="11" fillId="0" borderId="0" xfId="0" applyNumberFormat="1" applyFont="1">
      <alignment vertical="center"/>
    </xf>
    <xf numFmtId="0" fontId="22" fillId="0" borderId="2" xfId="0" applyFont="1" applyFill="1" applyBorder="1" applyAlignment="1">
      <alignment horizontal="centerContinuous" vertical="center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6" fillId="0" borderId="3" xfId="0" applyNumberFormat="1" applyFont="1" applyFill="1" applyBorder="1" applyAlignment="1" applyProtection="1">
      <alignment vertical="center"/>
    </xf>
    <xf numFmtId="0" fontId="16" fillId="0" borderId="6" xfId="0" applyNumberFormat="1" applyFont="1" applyFill="1" applyBorder="1" applyAlignment="1" applyProtection="1">
      <alignment vertical="center"/>
    </xf>
    <xf numFmtId="0" fontId="13" fillId="0" borderId="3" xfId="0" applyNumberFormat="1" applyFont="1" applyFill="1" applyBorder="1" applyAlignment="1" applyProtection="1">
      <alignment horizontal="center" vertical="center"/>
    </xf>
    <xf numFmtId="0" fontId="16" fillId="0" borderId="3" xfId="0" applyNumberFormat="1" applyFont="1" applyFill="1" applyBorder="1" applyAlignment="1" applyProtection="1">
      <alignment horizontal="center" vertical="center"/>
    </xf>
    <xf numFmtId="0" fontId="13" fillId="0" borderId="2" xfId="0" applyNumberFormat="1" applyFont="1" applyFill="1" applyBorder="1" applyAlignment="1" applyProtection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13" fillId="0" borderId="4" xfId="0" applyNumberFormat="1" applyFont="1" applyFill="1" applyBorder="1" applyAlignment="1" applyProtection="1">
      <alignment horizontal="center" vertical="center"/>
    </xf>
    <xf numFmtId="176" fontId="13" fillId="0" borderId="2" xfId="0" applyNumberFormat="1" applyFont="1" applyFill="1" applyBorder="1" applyAlignment="1" applyProtection="1">
      <alignment horizontal="center" vertical="center"/>
    </xf>
    <xf numFmtId="0" fontId="27" fillId="0" borderId="2" xfId="0" applyNumberFormat="1" applyFont="1" applyFill="1" applyBorder="1" applyAlignment="1" applyProtection="1">
      <alignment horizontal="center"/>
    </xf>
    <xf numFmtId="0" fontId="13" fillId="0" borderId="2" xfId="0" applyNumberFormat="1" applyFont="1" applyFill="1" applyBorder="1" applyAlignment="1" applyProtection="1">
      <alignment horizontal="left" vertical="center"/>
    </xf>
    <xf numFmtId="176" fontId="13" fillId="0" borderId="5" xfId="0" applyNumberFormat="1" applyFont="1" applyFill="1" applyBorder="1" applyAlignment="1" applyProtection="1">
      <alignment horizontal="center" vertical="center"/>
    </xf>
    <xf numFmtId="0" fontId="27" fillId="0" borderId="5" xfId="0" applyNumberFormat="1" applyFont="1" applyFill="1" applyBorder="1" applyAlignment="1" applyProtection="1">
      <alignment horizontal="center"/>
    </xf>
    <xf numFmtId="0" fontId="13" fillId="0" borderId="5" xfId="0" applyNumberFormat="1" applyFont="1" applyFill="1" applyBorder="1" applyAlignment="1" applyProtection="1">
      <alignment horizontal="center" vertical="center"/>
    </xf>
    <xf numFmtId="0" fontId="13" fillId="0" borderId="5" xfId="0" applyNumberFormat="1" applyFont="1" applyFill="1" applyBorder="1" applyAlignment="1" applyProtection="1">
      <alignment horizontal="left" vertical="center"/>
    </xf>
    <xf numFmtId="0" fontId="13" fillId="0" borderId="4" xfId="0" applyNumberFormat="1" applyFont="1" applyFill="1" applyBorder="1" applyAlignment="1" applyProtection="1">
      <alignment horizontal="left" vertical="center"/>
    </xf>
    <xf numFmtId="0" fontId="22" fillId="0" borderId="5" xfId="0" applyFont="1" applyFill="1" applyBorder="1" applyAlignment="1">
      <alignment horizontal="centerContinuous" vertical="center"/>
    </xf>
    <xf numFmtId="0" fontId="13" fillId="0" borderId="1" xfId="0" applyNumberFormat="1" applyFont="1" applyFill="1" applyBorder="1" applyAlignment="1" applyProtection="1">
      <alignment horizontal="centerContinuous" vertical="center"/>
    </xf>
    <xf numFmtId="0" fontId="13" fillId="0" borderId="3" xfId="0" applyNumberFormat="1" applyFont="1" applyFill="1" applyBorder="1" applyAlignment="1" applyProtection="1">
      <alignment horizontal="centerContinuous" vertical="center"/>
    </xf>
    <xf numFmtId="177" fontId="16" fillId="0" borderId="6" xfId="0" applyNumberFormat="1" applyFont="1" applyFill="1" applyBorder="1" applyAlignment="1" applyProtection="1">
      <alignment horizontal="center" vertical="center"/>
    </xf>
    <xf numFmtId="0" fontId="28" fillId="0" borderId="2" xfId="0" applyNumberFormat="1" applyFont="1" applyFill="1" applyBorder="1" applyAlignment="1" applyProtection="1">
      <alignment horizontal="center" vertical="center" shrinkToFit="1"/>
    </xf>
    <xf numFmtId="0" fontId="13" fillId="0" borderId="5" xfId="0" applyNumberFormat="1" applyFont="1" applyFill="1" applyBorder="1" applyAlignment="1" applyProtection="1">
      <alignment horizontal="center" vertical="center" wrapText="1"/>
    </xf>
    <xf numFmtId="0" fontId="28" fillId="0" borderId="5" xfId="0" applyNumberFormat="1" applyFont="1" applyFill="1" applyBorder="1" applyAlignment="1" applyProtection="1">
      <alignment horizontal="center" vertical="center" shrinkToFit="1"/>
    </xf>
    <xf numFmtId="0" fontId="28" fillId="0" borderId="4" xfId="0" applyNumberFormat="1" applyFont="1" applyFill="1" applyBorder="1" applyAlignment="1" applyProtection="1">
      <alignment horizontal="center" vertical="center" shrinkToFit="1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176" fontId="16" fillId="0" borderId="0" xfId="0" applyNumberFormat="1" applyFont="1" applyFill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29" fillId="0" borderId="0" xfId="0" applyFont="1" applyFill="1" applyBorder="1" applyAlignment="1">
      <alignment horizontal="center"/>
    </xf>
    <xf numFmtId="0" fontId="29" fillId="0" borderId="0" xfId="0" applyFont="1" applyFill="1" applyAlignment="1">
      <alignment horizontal="center"/>
    </xf>
    <xf numFmtId="0" fontId="16" fillId="0" borderId="0" xfId="0" applyFont="1" applyFill="1" applyAlignment="1">
      <alignment vertical="center"/>
    </xf>
    <xf numFmtId="0" fontId="13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left" vertical="center"/>
    </xf>
    <xf numFmtId="0" fontId="30" fillId="0" borderId="0" xfId="0" applyNumberFormat="1" applyFont="1" applyFill="1" applyBorder="1" applyAlignment="1" applyProtection="1">
      <alignment horizontal="center" vertical="center" shrinkToFit="1"/>
    </xf>
    <xf numFmtId="0" fontId="1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31" fillId="7" borderId="2" xfId="55" applyFont="1" applyFill="1" applyBorder="1" applyAlignment="1">
      <alignment horizontal="left" vertical="center"/>
    </xf>
    <xf numFmtId="0" fontId="31" fillId="7" borderId="2" xfId="55" applyFont="1" applyFill="1" applyBorder="1" applyAlignment="1">
      <alignment horizontal="center" vertical="center"/>
    </xf>
    <xf numFmtId="0" fontId="32" fillId="0" borderId="1" xfId="55" applyFont="1" applyFill="1" applyBorder="1" applyAlignment="1">
      <alignment horizontal="left" vertical="center"/>
    </xf>
    <xf numFmtId="0" fontId="32" fillId="0" borderId="6" xfId="55" applyFont="1" applyFill="1" applyBorder="1" applyAlignment="1">
      <alignment horizontal="center" vertical="center"/>
    </xf>
    <xf numFmtId="31" fontId="33" fillId="0" borderId="1" xfId="55" applyNumberFormat="1" applyFont="1" applyFill="1" applyBorder="1" applyAlignment="1">
      <alignment horizontal="center" vertical="center"/>
    </xf>
    <xf numFmtId="31" fontId="33" fillId="0" borderId="3" xfId="55" applyNumberFormat="1" applyFont="1" applyFill="1" applyBorder="1" applyAlignment="1">
      <alignment horizontal="center" vertical="center"/>
    </xf>
    <xf numFmtId="0" fontId="32" fillId="0" borderId="1" xfId="55" applyFont="1" applyFill="1" applyBorder="1" applyAlignment="1">
      <alignment horizontal="center" vertical="center"/>
    </xf>
    <xf numFmtId="0" fontId="34" fillId="0" borderId="2" xfId="55" applyFont="1" applyFill="1" applyBorder="1" applyAlignment="1">
      <alignment horizontal="center" vertical="center"/>
    </xf>
    <xf numFmtId="14" fontId="34" fillId="0" borderId="2" xfId="55" applyNumberFormat="1" applyFont="1" applyFill="1" applyBorder="1" applyAlignment="1">
      <alignment horizontal="center" vertical="center"/>
    </xf>
    <xf numFmtId="31" fontId="35" fillId="0" borderId="1" xfId="55" applyNumberFormat="1" applyFont="1" applyFill="1" applyBorder="1" applyAlignment="1">
      <alignment horizontal="center" vertical="center"/>
    </xf>
    <xf numFmtId="31" fontId="35" fillId="0" borderId="3" xfId="55" applyNumberFormat="1" applyFont="1" applyFill="1" applyBorder="1" applyAlignment="1">
      <alignment horizontal="center" vertical="center"/>
    </xf>
    <xf numFmtId="31" fontId="36" fillId="0" borderId="1" xfId="55" applyNumberFormat="1" applyFont="1" applyFill="1" applyBorder="1" applyAlignment="1">
      <alignment horizontal="center" vertical="center"/>
    </xf>
    <xf numFmtId="31" fontId="36" fillId="0" borderId="3" xfId="55" applyNumberFormat="1" applyFont="1" applyFill="1" applyBorder="1" applyAlignment="1">
      <alignment horizontal="center" vertical="center"/>
    </xf>
    <xf numFmtId="0" fontId="34" fillId="0" borderId="7" xfId="0" applyFont="1" applyFill="1" applyBorder="1" applyAlignment="1">
      <alignment horizontal="center" vertical="center"/>
    </xf>
    <xf numFmtId="0" fontId="37" fillId="0" borderId="8" xfId="55" applyFont="1" applyFill="1" applyBorder="1" applyAlignment="1">
      <alignment horizontal="left" vertical="center" wrapText="1"/>
    </xf>
    <xf numFmtId="0" fontId="37" fillId="0" borderId="8" xfId="55" applyFont="1" applyFill="1" applyBorder="1" applyAlignment="1">
      <alignment vertical="center"/>
    </xf>
    <xf numFmtId="0" fontId="38" fillId="0" borderId="5" xfId="55" applyFont="1" applyFill="1" applyBorder="1" applyAlignment="1">
      <alignment horizontal="center" vertical="center"/>
    </xf>
    <xf numFmtId="0" fontId="37" fillId="0" borderId="9" xfId="55" applyFont="1" applyFill="1" applyBorder="1" applyAlignment="1">
      <alignment horizontal="left" vertical="center"/>
    </xf>
    <xf numFmtId="0" fontId="37" fillId="0" borderId="9" xfId="55" applyFont="1" applyFill="1" applyBorder="1" applyAlignment="1">
      <alignment vertical="center"/>
    </xf>
    <xf numFmtId="0" fontId="38" fillId="0" borderId="4" xfId="55" applyFont="1" applyFill="1" applyBorder="1" applyAlignment="1">
      <alignment horizontal="center" vertical="center"/>
    </xf>
    <xf numFmtId="0" fontId="39" fillId="0" borderId="1" xfId="57" applyFont="1" applyFill="1" applyBorder="1" applyAlignment="1">
      <alignment horizontal="left" vertical="center"/>
    </xf>
    <xf numFmtId="0" fontId="40" fillId="0" borderId="6" xfId="57" applyFont="1" applyFill="1" applyBorder="1" applyAlignment="1">
      <alignment horizontal="centerContinuous" vertical="top"/>
    </xf>
    <xf numFmtId="0" fontId="41" fillId="0" borderId="6" xfId="56" applyFont="1" applyFill="1" applyBorder="1" applyAlignment="1">
      <alignment horizontal="center" vertical="center"/>
    </xf>
    <xf numFmtId="0" fontId="41" fillId="0" borderId="2" xfId="56" applyFont="1" applyFill="1" applyBorder="1" applyAlignment="1">
      <alignment horizontal="center" vertical="center"/>
    </xf>
    <xf numFmtId="0" fontId="39" fillId="0" borderId="1" xfId="57" applyFont="1" applyFill="1" applyBorder="1" applyAlignment="1">
      <alignment horizontal="left" vertical="top"/>
    </xf>
    <xf numFmtId="0" fontId="40" fillId="0" borderId="1" xfId="57" applyFont="1" applyFill="1" applyBorder="1" applyAlignment="1">
      <alignment horizontal="left" vertical="top"/>
    </xf>
    <xf numFmtId="0" fontId="40" fillId="0" borderId="10" xfId="57" applyFont="1" applyFill="1" applyBorder="1" applyAlignment="1">
      <alignment horizontal="left" vertical="top"/>
    </xf>
    <xf numFmtId="0" fontId="40" fillId="0" borderId="11" xfId="57" applyFont="1" applyFill="1" applyBorder="1" applyAlignment="1">
      <alignment horizontal="centerContinuous" vertical="top"/>
    </xf>
    <xf numFmtId="0" fontId="40" fillId="0" borderId="6" xfId="0" applyFont="1" applyFill="1" applyBorder="1" applyAlignment="1">
      <alignment vertical="center"/>
    </xf>
    <xf numFmtId="0" fontId="40" fillId="0" borderId="2" xfId="0" applyFont="1" applyFill="1" applyBorder="1" applyAlignment="1">
      <alignment vertical="center"/>
    </xf>
    <xf numFmtId="0" fontId="42" fillId="0" borderId="2" xfId="0" applyFont="1" applyFill="1" applyBorder="1" applyAlignment="1">
      <alignment vertical="center"/>
    </xf>
    <xf numFmtId="0" fontId="32" fillId="8" borderId="1" xfId="0" applyFont="1" applyFill="1" applyBorder="1" applyAlignment="1">
      <alignment horizontal="center" vertical="center"/>
    </xf>
    <xf numFmtId="0" fontId="32" fillId="8" borderId="3" xfId="0" applyFont="1" applyFill="1" applyBorder="1" applyAlignment="1">
      <alignment horizontal="center" vertical="center"/>
    </xf>
    <xf numFmtId="0" fontId="43" fillId="9" borderId="2" xfId="55" applyFont="1" applyFill="1" applyBorder="1" applyAlignment="1">
      <alignment horizontal="center" vertical="top"/>
    </xf>
    <xf numFmtId="0" fontId="44" fillId="10" borderId="2" xfId="55" applyFont="1" applyFill="1" applyBorder="1" applyAlignment="1">
      <alignment horizontal="center" vertical="center"/>
    </xf>
    <xf numFmtId="0" fontId="45" fillId="0" borderId="1" xfId="55" applyFont="1" applyFill="1" applyBorder="1" applyAlignment="1">
      <alignment horizontal="center" vertical="center"/>
    </xf>
    <xf numFmtId="0" fontId="45" fillId="0" borderId="3" xfId="55" applyFont="1" applyFill="1" applyBorder="1" applyAlignment="1">
      <alignment horizontal="center" vertical="center"/>
    </xf>
    <xf numFmtId="0" fontId="22" fillId="11" borderId="2" xfId="55" applyFont="1" applyFill="1" applyBorder="1" applyAlignment="1">
      <alignment horizontal="center" vertical="center"/>
    </xf>
    <xf numFmtId="0" fontId="46" fillId="12" borderId="2" xfId="52" applyFont="1" applyFill="1" applyBorder="1" applyAlignment="1">
      <alignment horizontal="center" vertical="center" wrapText="1"/>
    </xf>
    <xf numFmtId="0" fontId="36" fillId="13" borderId="2" xfId="51" applyFont="1" applyFill="1" applyBorder="1" applyAlignment="1">
      <alignment horizontal="center" vertical="center"/>
    </xf>
    <xf numFmtId="0" fontId="36" fillId="13" borderId="2" xfId="53" applyFont="1" applyFill="1" applyBorder="1" applyAlignment="1">
      <alignment horizontal="center" vertical="center"/>
    </xf>
    <xf numFmtId="0" fontId="47" fillId="14" borderId="1" xfId="55" applyFont="1" applyFill="1" applyBorder="1" applyAlignment="1">
      <alignment horizontal="center" vertical="center"/>
    </xf>
    <xf numFmtId="0" fontId="47" fillId="14" borderId="3" xfId="55" applyFont="1" applyFill="1" applyBorder="1" applyAlignment="1">
      <alignment horizontal="center" vertical="center"/>
    </xf>
    <xf numFmtId="0" fontId="48" fillId="8" borderId="2" xfId="55" applyFont="1" applyFill="1" applyBorder="1" applyAlignment="1">
      <alignment horizontal="center" vertical="center"/>
    </xf>
    <xf numFmtId="0" fontId="47" fillId="8" borderId="2" xfId="55" applyFont="1" applyFill="1" applyBorder="1" applyAlignment="1">
      <alignment horizontal="center" vertical="center"/>
    </xf>
    <xf numFmtId="0" fontId="49" fillId="12" borderId="2" xfId="55" applyFont="1" applyFill="1" applyBorder="1" applyAlignment="1">
      <alignment horizontal="center" vertical="center" wrapText="1"/>
    </xf>
    <xf numFmtId="0" fontId="49" fillId="12" borderId="10" xfId="55" applyFont="1" applyFill="1" applyBorder="1" applyAlignment="1">
      <alignment horizontal="center" vertical="center" wrapText="1"/>
    </xf>
    <xf numFmtId="0" fontId="49" fillId="12" borderId="11" xfId="55" applyFont="1" applyFill="1" applyBorder="1" applyAlignment="1">
      <alignment horizontal="center" vertical="center" wrapText="1"/>
    </xf>
    <xf numFmtId="0" fontId="50" fillId="12" borderId="2" xfId="55" applyFont="1" applyFill="1" applyBorder="1" applyAlignment="1">
      <alignment horizontal="center" vertical="center" wrapText="1"/>
    </xf>
    <xf numFmtId="0" fontId="49" fillId="12" borderId="12" xfId="55" applyFont="1" applyFill="1" applyBorder="1" applyAlignment="1">
      <alignment horizontal="center" vertical="center" wrapText="1"/>
    </xf>
    <xf numFmtId="0" fontId="49" fillId="12" borderId="13" xfId="55" applyFont="1" applyFill="1" applyBorder="1" applyAlignment="1">
      <alignment horizontal="center" vertical="center" wrapText="1"/>
    </xf>
    <xf numFmtId="0" fontId="49" fillId="12" borderId="7" xfId="55" applyFont="1" applyFill="1" applyBorder="1" applyAlignment="1">
      <alignment horizontal="center" vertical="center" wrapText="1"/>
    </xf>
    <xf numFmtId="0" fontId="49" fillId="12" borderId="14" xfId="55" applyFont="1" applyFill="1" applyBorder="1" applyAlignment="1">
      <alignment horizontal="center" vertical="center" wrapText="1"/>
    </xf>
    <xf numFmtId="0" fontId="51" fillId="6" borderId="2" xfId="55" applyFont="1" applyFill="1" applyBorder="1" applyAlignment="1">
      <alignment horizontal="center" vertical="center" wrapText="1"/>
    </xf>
    <xf numFmtId="0" fontId="52" fillId="11" borderId="15" xfId="55" applyFont="1" applyFill="1" applyBorder="1" applyAlignment="1">
      <alignment horizontal="left" vertical="top" wrapText="1"/>
    </xf>
    <xf numFmtId="0" fontId="31" fillId="14" borderId="10" xfId="55" applyFont="1" applyFill="1" applyBorder="1" applyAlignment="1">
      <alignment horizontal="center" vertical="center"/>
    </xf>
    <xf numFmtId="0" fontId="31" fillId="14" borderId="15" xfId="55" applyFont="1" applyFill="1" applyBorder="1" applyAlignment="1">
      <alignment horizontal="center" vertical="center"/>
    </xf>
    <xf numFmtId="0" fontId="53" fillId="9" borderId="2" xfId="55" applyFont="1" applyFill="1" applyBorder="1" applyAlignment="1">
      <alignment horizontal="center" vertical="center"/>
    </xf>
    <xf numFmtId="0" fontId="54" fillId="0" borderId="2" xfId="0" applyFont="1" applyFill="1" applyBorder="1" applyAlignment="1">
      <alignment horizontal="center" vertical="center"/>
    </xf>
    <xf numFmtId="0" fontId="55" fillId="0" borderId="2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 wrapText="1"/>
    </xf>
    <xf numFmtId="0" fontId="56" fillId="0" borderId="2" xfId="55" applyFont="1" applyFill="1" applyBorder="1" applyAlignment="1">
      <alignment horizontal="left" vertical="center"/>
    </xf>
    <xf numFmtId="0" fontId="57" fillId="0" borderId="4" xfId="55" applyNumberFormat="1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 wrapText="1"/>
    </xf>
    <xf numFmtId="49" fontId="57" fillId="0" borderId="2" xfId="55" applyNumberFormat="1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/>
    </xf>
    <xf numFmtId="0" fontId="34" fillId="0" borderId="14" xfId="0" applyFont="1" applyFill="1" applyBorder="1" applyAlignment="1">
      <alignment horizontal="center" vertical="center"/>
    </xf>
    <xf numFmtId="0" fontId="57" fillId="0" borderId="2" xfId="55" applyNumberFormat="1" applyFont="1" applyFill="1" applyBorder="1" applyAlignment="1">
      <alignment horizontal="center" vertical="center"/>
    </xf>
    <xf numFmtId="0" fontId="58" fillId="0" borderId="2" xfId="55" applyFont="1" applyFill="1" applyBorder="1" applyAlignment="1">
      <alignment horizontal="center" vertical="center"/>
    </xf>
    <xf numFmtId="0" fontId="58" fillId="0" borderId="5" xfId="55" applyFont="1" applyFill="1" applyBorder="1" applyAlignment="1">
      <alignment horizontal="center" vertical="center"/>
    </xf>
    <xf numFmtId="0" fontId="58" fillId="0" borderId="4" xfId="55" applyFont="1" applyFill="1" applyBorder="1" applyAlignment="1">
      <alignment horizontal="center" vertical="center"/>
    </xf>
    <xf numFmtId="0" fontId="57" fillId="0" borderId="2" xfId="55" applyFont="1" applyFill="1" applyBorder="1" applyAlignment="1">
      <alignment horizontal="center" vertical="center" wrapText="1"/>
    </xf>
    <xf numFmtId="0" fontId="59" fillId="0" borderId="2" xfId="56" applyFont="1" applyFill="1" applyBorder="1" applyAlignment="1">
      <alignment horizontal="center" vertical="center"/>
    </xf>
    <xf numFmtId="180" fontId="59" fillId="0" borderId="2" xfId="56" applyNumberFormat="1" applyFont="1" applyFill="1" applyBorder="1" applyAlignment="1">
      <alignment horizontal="center" vertical="center"/>
    </xf>
    <xf numFmtId="0" fontId="60" fillId="0" borderId="5" xfId="56" applyFont="1" applyFill="1" applyBorder="1" applyAlignment="1">
      <alignment horizontal="center" vertical="center" wrapText="1"/>
    </xf>
    <xf numFmtId="0" fontId="57" fillId="0" borderId="2" xfId="55" applyFont="1" applyFill="1" applyBorder="1" applyAlignment="1">
      <alignment horizontal="center" vertical="center"/>
    </xf>
    <xf numFmtId="0" fontId="61" fillId="0" borderId="2" xfId="55" applyFont="1" applyFill="1" applyBorder="1" applyAlignment="1">
      <alignment horizontal="left" vertical="center" wrapText="1"/>
    </xf>
    <xf numFmtId="0" fontId="60" fillId="0" borderId="2" xfId="0" applyFont="1" applyFill="1" applyBorder="1" applyAlignment="1">
      <alignment horizontal="left" vertical="center"/>
    </xf>
    <xf numFmtId="0" fontId="62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40" fillId="0" borderId="2" xfId="0" applyFont="1" applyFill="1" applyBorder="1" applyAlignment="1">
      <alignment horizontal="center" vertical="center"/>
    </xf>
    <xf numFmtId="0" fontId="59" fillId="0" borderId="2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 wrapText="1"/>
    </xf>
    <xf numFmtId="0" fontId="63" fillId="9" borderId="2" xfId="52" applyFont="1" applyFill="1" applyBorder="1" applyAlignment="1">
      <alignment horizontal="center" vertical="top" wrapText="1"/>
    </xf>
    <xf numFmtId="0" fontId="32" fillId="6" borderId="2" xfId="0" applyFont="1" applyFill="1" applyBorder="1" applyAlignment="1">
      <alignment horizontal="center" vertical="center"/>
    </xf>
    <xf numFmtId="0" fontId="43" fillId="9" borderId="1" xfId="55" applyFont="1" applyFill="1" applyBorder="1" applyAlignment="1">
      <alignment horizontal="center" vertical="top"/>
    </xf>
    <xf numFmtId="0" fontId="64" fillId="0" borderId="10" xfId="0" applyFont="1" applyFill="1" applyBorder="1" applyAlignment="1">
      <alignment horizontal="left" vertical="top" wrapText="1"/>
    </xf>
    <xf numFmtId="0" fontId="64" fillId="0" borderId="15" xfId="0" applyFont="1" applyFill="1" applyBorder="1" applyAlignment="1">
      <alignment horizontal="left" vertical="top" wrapText="1"/>
    </xf>
    <xf numFmtId="0" fontId="64" fillId="0" borderId="12" xfId="0" applyFont="1" applyFill="1" applyBorder="1" applyAlignment="1">
      <alignment horizontal="left" vertical="top" wrapText="1"/>
    </xf>
    <xf numFmtId="0" fontId="64" fillId="0" borderId="0" xfId="0" applyFont="1" applyFill="1" applyAlignment="1">
      <alignment horizontal="left" vertical="top" wrapText="1"/>
    </xf>
    <xf numFmtId="0" fontId="44" fillId="10" borderId="1" xfId="55" applyFont="1" applyFill="1" applyBorder="1" applyAlignment="1">
      <alignment horizontal="center" vertical="center"/>
    </xf>
    <xf numFmtId="0" fontId="22" fillId="11" borderId="1" xfId="55" applyFont="1" applyFill="1" applyBorder="1" applyAlignment="1">
      <alignment horizontal="center" vertical="center"/>
    </xf>
    <xf numFmtId="0" fontId="36" fillId="13" borderId="2" xfId="54" applyFont="1" applyFill="1" applyBorder="1" applyAlignment="1">
      <alignment horizontal="center" vertical="center"/>
    </xf>
    <xf numFmtId="0" fontId="36" fillId="13" borderId="1" xfId="54" applyFont="1" applyFill="1" applyBorder="1" applyAlignment="1">
      <alignment horizontal="center" vertical="center"/>
    </xf>
    <xf numFmtId="0" fontId="65" fillId="15" borderId="2" xfId="52" applyFont="1" applyFill="1" applyBorder="1" applyAlignment="1">
      <alignment horizontal="center" vertical="center" wrapText="1"/>
    </xf>
    <xf numFmtId="0" fontId="47" fillId="8" borderId="1" xfId="55" applyFont="1" applyFill="1" applyBorder="1" applyAlignment="1">
      <alignment horizontal="center" vertical="center"/>
    </xf>
    <xf numFmtId="0" fontId="47" fillId="8" borderId="3" xfId="55" applyFont="1" applyFill="1" applyBorder="1" applyAlignment="1">
      <alignment horizontal="center" vertical="center"/>
    </xf>
    <xf numFmtId="0" fontId="57" fillId="0" borderId="2" xfId="0" applyFont="1" applyFill="1" applyBorder="1" applyAlignment="1">
      <alignment vertical="center" wrapText="1"/>
    </xf>
    <xf numFmtId="0" fontId="66" fillId="0" borderId="2" xfId="0" applyFont="1" applyFill="1" applyBorder="1" applyAlignment="1">
      <alignment horizontal="center" vertical="center" wrapText="1"/>
    </xf>
    <xf numFmtId="0" fontId="49" fillId="12" borderId="15" xfId="55" applyFont="1" applyFill="1" applyBorder="1" applyAlignment="1">
      <alignment horizontal="center" vertical="center" wrapText="1"/>
    </xf>
    <xf numFmtId="0" fontId="67" fillId="16" borderId="2" xfId="22" applyFont="1" applyFill="1" applyBorder="1" applyAlignment="1">
      <alignment horizontal="center" vertical="center" wrapText="1"/>
    </xf>
    <xf numFmtId="0" fontId="67" fillId="16" borderId="2" xfId="22" applyFont="1" applyFill="1" applyBorder="1" applyAlignment="1">
      <alignment horizontal="left" vertical="center" wrapText="1"/>
    </xf>
    <xf numFmtId="0" fontId="49" fillId="12" borderId="0" xfId="55" applyFont="1" applyFill="1" applyAlignment="1">
      <alignment horizontal="center" vertical="center" wrapText="1"/>
    </xf>
    <xf numFmtId="0" fontId="49" fillId="12" borderId="0" xfId="55" applyFont="1" applyFill="1" applyBorder="1" applyAlignment="1">
      <alignment horizontal="center" vertical="center" wrapText="1"/>
    </xf>
    <xf numFmtId="0" fontId="49" fillId="12" borderId="17" xfId="55" applyFont="1" applyFill="1" applyBorder="1" applyAlignment="1">
      <alignment horizontal="center" vertical="center" wrapText="1"/>
    </xf>
    <xf numFmtId="0" fontId="51" fillId="6" borderId="1" xfId="55" applyFont="1" applyFill="1" applyBorder="1" applyAlignment="1">
      <alignment horizontal="center" vertical="center" wrapText="1"/>
    </xf>
    <xf numFmtId="0" fontId="31" fillId="14" borderId="11" xfId="55" applyFont="1" applyFill="1" applyBorder="1" applyAlignment="1">
      <alignment horizontal="center" vertical="center"/>
    </xf>
    <xf numFmtId="181" fontId="62" fillId="0" borderId="4" xfId="0" applyNumberFormat="1" applyFont="1" applyFill="1" applyBorder="1" applyAlignment="1">
      <alignment horizontal="center" vertical="center"/>
    </xf>
    <xf numFmtId="0" fontId="62" fillId="0" borderId="4" xfId="0" applyFont="1" applyFill="1" applyBorder="1" applyAlignment="1">
      <alignment horizontal="center" vertical="center"/>
    </xf>
    <xf numFmtId="0" fontId="57" fillId="0" borderId="4" xfId="55" applyFont="1" applyFill="1" applyBorder="1" applyAlignment="1">
      <alignment horizontal="center" vertical="center"/>
    </xf>
    <xf numFmtId="0" fontId="68" fillId="0" borderId="4" xfId="55" applyFont="1" applyFill="1" applyBorder="1" applyAlignment="1">
      <alignment horizontal="center" vertical="center"/>
    </xf>
    <xf numFmtId="0" fontId="68" fillId="0" borderId="2" xfId="55" applyFont="1" applyFill="1" applyBorder="1" applyAlignment="1">
      <alignment horizontal="center" vertical="center"/>
    </xf>
    <xf numFmtId="0" fontId="69" fillId="0" borderId="2" xfId="55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64" fillId="0" borderId="11" xfId="0" applyFont="1" applyFill="1" applyBorder="1" applyAlignment="1">
      <alignment horizontal="left" vertical="top" wrapText="1"/>
    </xf>
    <xf numFmtId="0" fontId="64" fillId="0" borderId="13" xfId="0" applyFont="1" applyFill="1" applyBorder="1" applyAlignment="1">
      <alignment horizontal="left" vertical="top" wrapText="1"/>
    </xf>
    <xf numFmtId="0" fontId="70" fillId="0" borderId="0" xfId="0" applyFont="1" applyFill="1" applyAlignment="1">
      <alignment vertical="center"/>
    </xf>
    <xf numFmtId="0" fontId="52" fillId="11" borderId="0" xfId="55" applyFont="1" applyFill="1" applyAlignment="1">
      <alignment horizontal="left" vertical="top" wrapText="1"/>
    </xf>
    <xf numFmtId="0" fontId="9" fillId="0" borderId="0" xfId="0" applyNumberFormat="1" applyFont="1" applyFill="1" applyAlignment="1">
      <alignment horizontal="left" vertical="center"/>
    </xf>
    <xf numFmtId="0" fontId="71" fillId="17" borderId="2" xfId="24" applyFont="1" applyFill="1" applyBorder="1" applyAlignment="1">
      <alignment horizontal="center" vertical="center" wrapText="1"/>
    </xf>
    <xf numFmtId="0" fontId="71" fillId="17" borderId="2" xfId="24" applyFont="1" applyFill="1" applyBorder="1" applyAlignment="1">
      <alignment horizontal="left" vertical="center" wrapText="1"/>
    </xf>
    <xf numFmtId="0" fontId="72" fillId="18" borderId="2" xfId="23" applyFont="1" applyFill="1" applyBorder="1" applyAlignment="1">
      <alignment horizontal="center" vertical="center" wrapText="1"/>
    </xf>
    <xf numFmtId="0" fontId="72" fillId="18" borderId="2" xfId="23" applyFont="1" applyFill="1" applyBorder="1" applyAlignment="1">
      <alignment horizontal="left" vertical="center" wrapText="1"/>
    </xf>
    <xf numFmtId="0" fontId="72" fillId="18" borderId="2" xfId="23" applyNumberFormat="1" applyFont="1" applyFill="1" applyBorder="1" applyAlignment="1">
      <alignment horizontal="center" vertical="center" wrapText="1"/>
    </xf>
    <xf numFmtId="0" fontId="71" fillId="17" borderId="2" xfId="24" applyNumberFormat="1" applyFont="1" applyFill="1" applyBorder="1" applyAlignment="1">
      <alignment horizontal="center" vertical="center" wrapText="1"/>
    </xf>
    <xf numFmtId="0" fontId="71" fillId="17" borderId="2" xfId="24" applyNumberFormat="1" applyFont="1" applyFill="1" applyBorder="1" applyAlignment="1">
      <alignment horizontal="left" vertical="center" wrapText="1"/>
    </xf>
  </cellXfs>
  <cellStyles count="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1" xfId="49"/>
    <cellStyle name="警告文本 3" xfId="50"/>
    <cellStyle name="常规 9" xfId="51"/>
    <cellStyle name="常规 2 2" xfId="52"/>
    <cellStyle name="常规 10" xfId="53"/>
    <cellStyle name="常规 11" xfId="54"/>
    <cellStyle name="常规 2" xfId="55"/>
    <cellStyle name="常规 2 7" xfId="56"/>
    <cellStyle name="常规 3" xfId="57"/>
    <cellStyle name="警告文本 4" xfId="58"/>
    <cellStyle name="常规 58" xfId="59"/>
    <cellStyle name="常规 2 6" xfId="60"/>
    <cellStyle name="Normal" xfId="61"/>
  </cellStyles>
  <dxfs count="6"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auto="1"/>
      </font>
      <fill>
        <patternFill patternType="solid">
          <bgColor rgb="FFFFC000"/>
        </patternFill>
      </fill>
    </dxf>
    <dxf>
      <font>
        <b val="1"/>
        <i val="0"/>
        <color rgb="FFFF0000"/>
      </font>
      <fill>
        <patternFill patternType="solid">
          <bgColor rgb="FFFFFF00"/>
        </patternFill>
      </fill>
    </dxf>
    <dxf>
      <font>
        <b val="1"/>
        <i val="0"/>
        <color theme="1"/>
      </font>
      <fill>
        <patternFill patternType="solid">
          <bgColor theme="9" tint="0.599993896298105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181EFE"/>
      <color rgb="00FF0000"/>
      <color rgb="00DFE11D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3.xml"/><Relationship Id="rId12" Type="http://schemas.openxmlformats.org/officeDocument/2006/relationships/externalLink" Target="externalLinks/externalLink2.xml"/><Relationship Id="rId11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98425</xdr:colOff>
      <xdr:row>57</xdr:row>
      <xdr:rowOff>356870</xdr:rowOff>
    </xdr:from>
    <xdr:to>
      <xdr:col>5</xdr:col>
      <xdr:colOff>545465</xdr:colOff>
      <xdr:row>60</xdr:row>
      <xdr:rowOff>513080</xdr:rowOff>
    </xdr:to>
    <xdr:pic>
      <xdr:nvPicPr>
        <xdr:cNvPr id="21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180715" y="22556470"/>
          <a:ext cx="1132840" cy="19469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41</xdr:row>
      <xdr:rowOff>739140</xdr:rowOff>
    </xdr:from>
    <xdr:to>
      <xdr:col>12</xdr:col>
      <xdr:colOff>25400</xdr:colOff>
      <xdr:row>56</xdr:row>
      <xdr:rowOff>34925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18538190"/>
          <a:ext cx="10201275" cy="3181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3</xdr:col>
      <xdr:colOff>194310</xdr:colOff>
      <xdr:row>40</xdr:row>
      <xdr:rowOff>219710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0" y="14801850"/>
          <a:ext cx="2590800" cy="24676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litia\Desktop\Super Browser\Anelune-uk\SHIR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&#25968;&#25454;&#28304;\Amazonuploadfi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i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ktionen"/>
      <sheetName val="Info zu Produktabbildungen"/>
      <sheetName val="Beispiel"/>
      <sheetName val="Datendefinitionen"/>
      <sheetName val="Dropdown Lists"/>
      <sheetName val="AttributePTDMAP"/>
      <sheetName val="Vorlage"/>
      <sheetName val="Daten durchsuchen"/>
      <sheetName val="Condition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Example"/>
      <sheetName val="Data Definitions"/>
      <sheetName val="Dropdown Lists"/>
      <sheetName val="AttributePTDMAP"/>
      <sheetName val="Template"/>
      <sheetName val="Browse Data"/>
      <sheetName val="Conditions List"/>
      <sheetName val="Valid Val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A1:Y89"/>
  <sheetViews>
    <sheetView showGridLines="0" zoomScale="70" zoomScaleNormal="70" zoomScaleSheetLayoutView="25" workbookViewId="0">
      <pane xSplit="2" ySplit="2" topLeftCell="C1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3.5"/>
  <cols>
    <col min="1" max="1" width="10.3166666666667" style="136" customWidth="1"/>
    <col min="2" max="2" width="12.1333333333333" style="137" customWidth="1"/>
    <col min="3" max="6" width="9" style="137" customWidth="1"/>
    <col min="7" max="7" width="14.5916666666667" style="137" customWidth="1"/>
    <col min="8" max="9" width="8.775" style="137" customWidth="1"/>
    <col min="10" max="10" width="12.1416666666667" style="137" customWidth="1"/>
    <col min="11" max="11" width="17.4916666666667" style="137" customWidth="1"/>
    <col min="12" max="12" width="13.4416666666667" style="137" customWidth="1"/>
    <col min="13" max="13" width="10.3166666666667" style="137" customWidth="1"/>
    <col min="14" max="14" width="12.225" style="137" customWidth="1"/>
    <col min="15" max="15" width="18.25" style="137" customWidth="1"/>
    <col min="16" max="16" width="10.8" style="137" customWidth="1"/>
    <col min="17" max="17" width="12.8583333333333" style="137" customWidth="1"/>
    <col min="18" max="18" width="9.2" style="137" customWidth="1"/>
    <col min="19" max="19" width="9.675" style="137" customWidth="1"/>
    <col min="20" max="20" width="10.6333333333333" style="137" customWidth="1"/>
    <col min="21" max="21" width="12.3166666666667" style="137" customWidth="1"/>
    <col min="22" max="22" width="11.4166666666667" style="137" customWidth="1"/>
    <col min="23" max="23" width="11.4166666666667" style="137" hidden="1" customWidth="1"/>
    <col min="24" max="24" width="11.4166666666667" style="137" customWidth="1"/>
    <col min="25" max="75" width="9" style="137"/>
    <col min="76" max="76" width="8.56666666666667" style="137" customWidth="1"/>
    <col min="77" max="77" width="9" style="137" customWidth="1"/>
    <col min="78" max="16384" width="9" style="137"/>
  </cols>
  <sheetData>
    <row r="1" ht="36" customHeight="1" spans="1:25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93" t="s">
        <v>1</v>
      </c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244"/>
      <c r="Y1" s="255" t="s">
        <v>2</v>
      </c>
    </row>
    <row r="2" ht="31.5" customHeight="1" spans="1:24">
      <c r="A2" s="140" t="s">
        <v>3</v>
      </c>
      <c r="B2" s="141"/>
      <c r="C2" s="142">
        <v>45064</v>
      </c>
      <c r="D2" s="143"/>
      <c r="E2" s="143"/>
      <c r="F2" s="143"/>
      <c r="G2" s="144" t="s">
        <v>4</v>
      </c>
      <c r="H2" s="145" t="s">
        <v>5</v>
      </c>
      <c r="I2" s="145"/>
      <c r="J2" s="145"/>
      <c r="K2" s="145"/>
      <c r="L2" s="145"/>
      <c r="M2" s="195" t="s">
        <v>6</v>
      </c>
      <c r="N2" s="195"/>
      <c r="O2" s="195"/>
      <c r="P2" s="195" t="s">
        <v>7</v>
      </c>
      <c r="Q2" s="195"/>
      <c r="R2" s="195"/>
      <c r="S2" s="195"/>
      <c r="T2" s="195"/>
      <c r="U2" s="195"/>
      <c r="V2" s="195"/>
      <c r="W2" s="195"/>
      <c r="X2" s="195"/>
    </row>
    <row r="3" s="134" customFormat="1" ht="31.5" customHeight="1" spans="1:24">
      <c r="A3" s="140" t="s">
        <v>8</v>
      </c>
      <c r="B3" s="141"/>
      <c r="C3" s="142" t="s">
        <v>9</v>
      </c>
      <c r="D3" s="143"/>
      <c r="E3" s="143"/>
      <c r="F3" s="143"/>
      <c r="G3" s="144" t="s">
        <v>10</v>
      </c>
      <c r="H3" s="146">
        <v>45051</v>
      </c>
      <c r="I3" s="145"/>
      <c r="J3" s="145"/>
      <c r="K3" s="145"/>
      <c r="L3" s="145"/>
      <c r="M3" s="196" t="s">
        <v>11</v>
      </c>
      <c r="N3" s="197" t="s">
        <v>12</v>
      </c>
      <c r="O3" s="196" t="s">
        <v>13</v>
      </c>
      <c r="P3" s="196" t="s">
        <v>14</v>
      </c>
      <c r="Q3" s="218" t="s">
        <v>15</v>
      </c>
      <c r="R3" s="218" t="s">
        <v>16</v>
      </c>
      <c r="S3" s="218" t="s">
        <v>17</v>
      </c>
      <c r="T3" s="218" t="s">
        <v>18</v>
      </c>
      <c r="U3" s="218" t="s">
        <v>19</v>
      </c>
      <c r="V3" s="218"/>
      <c r="W3" s="218"/>
      <c r="X3" s="218"/>
    </row>
    <row r="4" s="134" customFormat="1" ht="31.5" customHeight="1" spans="1:24">
      <c r="A4" s="140" t="s">
        <v>20</v>
      </c>
      <c r="B4" s="141"/>
      <c r="C4" s="147" t="s">
        <v>21</v>
      </c>
      <c r="D4" s="148"/>
      <c r="E4" s="148"/>
      <c r="F4" s="148"/>
      <c r="G4" s="144" t="s">
        <v>22</v>
      </c>
      <c r="H4" s="145" t="s">
        <v>23</v>
      </c>
      <c r="I4" s="145"/>
      <c r="J4" s="145"/>
      <c r="K4" s="145"/>
      <c r="L4" s="145"/>
      <c r="M4" s="198" t="s">
        <v>24</v>
      </c>
      <c r="N4" s="199" t="s">
        <v>25</v>
      </c>
      <c r="O4" s="199" t="s">
        <v>26</v>
      </c>
      <c r="P4" s="200">
        <v>1.5</v>
      </c>
      <c r="Q4" s="245">
        <v>70</v>
      </c>
      <c r="R4" s="246">
        <v>72</v>
      </c>
      <c r="S4" s="247">
        <v>74</v>
      </c>
      <c r="T4" s="247">
        <v>76</v>
      </c>
      <c r="U4" s="248">
        <v>78</v>
      </c>
      <c r="V4" s="248"/>
      <c r="W4" s="217"/>
      <c r="X4" s="217"/>
    </row>
    <row r="5" ht="31.5" customHeight="1" spans="1:24">
      <c r="A5" s="140" t="s">
        <v>27</v>
      </c>
      <c r="B5" s="141"/>
      <c r="C5" s="142" t="s">
        <v>28</v>
      </c>
      <c r="D5" s="143"/>
      <c r="E5" s="143"/>
      <c r="F5" s="143"/>
      <c r="G5" s="144" t="s">
        <v>29</v>
      </c>
      <c r="H5" s="145" t="s">
        <v>30</v>
      </c>
      <c r="I5" s="145"/>
      <c r="J5" s="145"/>
      <c r="K5" s="145"/>
      <c r="L5" s="145"/>
      <c r="M5" s="201"/>
      <c r="N5" s="199" t="s">
        <v>31</v>
      </c>
      <c r="O5" s="199" t="s">
        <v>32</v>
      </c>
      <c r="P5" s="202" t="s">
        <v>33</v>
      </c>
      <c r="Q5" s="245">
        <v>43</v>
      </c>
      <c r="R5" s="216">
        <v>45</v>
      </c>
      <c r="S5" s="213">
        <v>47.5</v>
      </c>
      <c r="T5" s="213">
        <v>50</v>
      </c>
      <c r="U5" s="249">
        <v>52.5</v>
      </c>
      <c r="V5" s="249"/>
      <c r="W5" s="217"/>
      <c r="X5" s="217"/>
    </row>
    <row r="6" ht="31.5" customHeight="1" spans="1:24">
      <c r="A6" s="140" t="s">
        <v>34</v>
      </c>
      <c r="B6" s="141"/>
      <c r="C6" s="149"/>
      <c r="D6" s="150"/>
      <c r="E6" s="150"/>
      <c r="F6" s="150"/>
      <c r="G6" s="144" t="s">
        <v>35</v>
      </c>
      <c r="H6" s="151" t="s">
        <v>36</v>
      </c>
      <c r="I6" s="203"/>
      <c r="J6" s="203"/>
      <c r="K6" s="203"/>
      <c r="L6" s="204"/>
      <c r="M6" s="201"/>
      <c r="N6" s="199" t="s">
        <v>37</v>
      </c>
      <c r="O6" s="199" t="s">
        <v>38</v>
      </c>
      <c r="P6" s="205" t="s">
        <v>39</v>
      </c>
      <c r="Q6" s="245">
        <v>98</v>
      </c>
      <c r="R6" s="216">
        <v>104</v>
      </c>
      <c r="S6" s="213">
        <v>114</v>
      </c>
      <c r="T6" s="213">
        <v>124</v>
      </c>
      <c r="U6" s="249">
        <v>134</v>
      </c>
      <c r="V6" s="249"/>
      <c r="W6" s="217"/>
      <c r="X6" s="217"/>
    </row>
    <row r="7" ht="31.5" customHeight="1" spans="1:24">
      <c r="A7" s="152" t="s">
        <v>40</v>
      </c>
      <c r="B7" s="153"/>
      <c r="C7" s="154" t="s">
        <v>41</v>
      </c>
      <c r="D7" s="154" t="s">
        <v>15</v>
      </c>
      <c r="E7" s="154" t="s">
        <v>42</v>
      </c>
      <c r="F7" s="154" t="s">
        <v>17</v>
      </c>
      <c r="G7" s="154" t="s">
        <v>18</v>
      </c>
      <c r="H7" s="154" t="s">
        <v>19</v>
      </c>
      <c r="I7" s="154" t="s">
        <v>43</v>
      </c>
      <c r="J7" s="206" t="s">
        <v>44</v>
      </c>
      <c r="K7" s="206" t="s">
        <v>45</v>
      </c>
      <c r="L7" s="207" t="s">
        <v>46</v>
      </c>
      <c r="M7" s="201"/>
      <c r="N7" s="199" t="s">
        <v>47</v>
      </c>
      <c r="O7" s="199" t="s">
        <v>48</v>
      </c>
      <c r="P7" s="202" t="s">
        <v>49</v>
      </c>
      <c r="Q7" s="245">
        <v>91</v>
      </c>
      <c r="R7" s="216">
        <v>98</v>
      </c>
      <c r="S7" s="213">
        <v>108</v>
      </c>
      <c r="T7" s="213">
        <v>118</v>
      </c>
      <c r="U7" s="249">
        <v>128</v>
      </c>
      <c r="V7" s="250"/>
      <c r="W7" s="217"/>
      <c r="X7" s="217"/>
    </row>
    <row r="8" ht="31.5" customHeight="1" spans="1:24">
      <c r="A8" s="155"/>
      <c r="B8" s="156"/>
      <c r="C8" s="157"/>
      <c r="D8" s="157"/>
      <c r="E8" s="157"/>
      <c r="F8" s="157"/>
      <c r="G8" s="157"/>
      <c r="H8" s="157"/>
      <c r="I8" s="157"/>
      <c r="J8" s="206"/>
      <c r="K8" s="206"/>
      <c r="L8" s="208"/>
      <c r="M8" s="201"/>
      <c r="N8" s="199" t="s">
        <v>50</v>
      </c>
      <c r="O8" s="199" t="s">
        <v>51</v>
      </c>
      <c r="P8" s="209" t="s">
        <v>39</v>
      </c>
      <c r="Q8" s="245">
        <v>98</v>
      </c>
      <c r="R8" s="216">
        <v>106</v>
      </c>
      <c r="S8" s="213">
        <v>116</v>
      </c>
      <c r="T8" s="213">
        <v>126</v>
      </c>
      <c r="U8" s="249">
        <v>136</v>
      </c>
      <c r="V8" s="249"/>
      <c r="W8" s="217"/>
      <c r="X8" s="217"/>
    </row>
    <row r="9" ht="31.5" customHeight="1" spans="1:24">
      <c r="A9" s="158" t="s">
        <v>52</v>
      </c>
      <c r="B9" s="159"/>
      <c r="C9" s="160"/>
      <c r="D9" s="161"/>
      <c r="E9" s="161"/>
      <c r="F9" s="161"/>
      <c r="G9" s="161"/>
      <c r="H9" s="161"/>
      <c r="I9" s="161"/>
      <c r="J9" s="210">
        <f>SUM(D9:H9)</f>
        <v>0</v>
      </c>
      <c r="K9" s="211"/>
      <c r="L9" s="212" t="str">
        <f>VLOOKUP(A9,'（运营）数据源'!E:H,4,0)</f>
        <v>长丰</v>
      </c>
      <c r="M9" s="201"/>
      <c r="N9" s="199" t="s">
        <v>53</v>
      </c>
      <c r="O9" s="199"/>
      <c r="P9" s="209" t="s">
        <v>54</v>
      </c>
      <c r="Q9" s="245">
        <v>17.5</v>
      </c>
      <c r="R9" s="216">
        <v>18.5</v>
      </c>
      <c r="S9" s="213">
        <v>20</v>
      </c>
      <c r="T9" s="213">
        <v>21.5</v>
      </c>
      <c r="U9" s="249">
        <v>23</v>
      </c>
      <c r="V9" s="249"/>
      <c r="W9" s="217"/>
      <c r="X9" s="217"/>
    </row>
    <row r="10" ht="31.5" customHeight="1" spans="1:24">
      <c r="A10" s="158" t="s">
        <v>55</v>
      </c>
      <c r="B10" s="159"/>
      <c r="C10" s="160"/>
      <c r="D10" s="161"/>
      <c r="E10" s="161"/>
      <c r="F10" s="161"/>
      <c r="G10" s="161"/>
      <c r="H10" s="161"/>
      <c r="I10" s="161"/>
      <c r="J10" s="210">
        <f t="shared" ref="J10:J17" si="0">SUM(D10:H10)</f>
        <v>0</v>
      </c>
      <c r="K10" s="211"/>
      <c r="L10" s="212" t="str">
        <f>VLOOKUP(A10,'（运营）数据源'!E:H,4,0)</f>
        <v>晓华</v>
      </c>
      <c r="M10" s="201"/>
      <c r="N10" s="199" t="s">
        <v>56</v>
      </c>
      <c r="O10" s="199" t="s">
        <v>38</v>
      </c>
      <c r="P10" s="213">
        <v>2.5</v>
      </c>
      <c r="Q10" s="245">
        <v>39</v>
      </c>
      <c r="R10" s="216">
        <v>41.5</v>
      </c>
      <c r="S10" s="213">
        <v>44</v>
      </c>
      <c r="T10" s="213">
        <v>46.5</v>
      </c>
      <c r="U10" s="249">
        <v>49</v>
      </c>
      <c r="V10" s="249"/>
      <c r="W10" s="217"/>
      <c r="X10" s="217"/>
    </row>
    <row r="11" ht="31.5" customHeight="1" spans="1:24">
      <c r="A11" s="158" t="s">
        <v>57</v>
      </c>
      <c r="B11" s="159"/>
      <c r="C11" s="160"/>
      <c r="D11" s="161"/>
      <c r="E11" s="161"/>
      <c r="F11" s="161"/>
      <c r="G11" s="161"/>
      <c r="H11" s="161"/>
      <c r="I11" s="161"/>
      <c r="J11" s="210">
        <f t="shared" si="0"/>
        <v>0</v>
      </c>
      <c r="K11" s="210"/>
      <c r="L11" s="212" t="str">
        <f>VLOOKUP(A11,'（运营）数据源'!E:H,4,0)</f>
        <v>晓华</v>
      </c>
      <c r="M11" s="201"/>
      <c r="N11" s="199" t="s">
        <v>58</v>
      </c>
      <c r="O11" s="199" t="s">
        <v>59</v>
      </c>
      <c r="P11" s="213">
        <v>2</v>
      </c>
      <c r="Q11" s="245">
        <v>34</v>
      </c>
      <c r="R11" s="216">
        <v>36</v>
      </c>
      <c r="S11" s="213">
        <v>38</v>
      </c>
      <c r="T11" s="213">
        <v>40</v>
      </c>
      <c r="U11" s="249">
        <v>42</v>
      </c>
      <c r="V11" s="249"/>
      <c r="W11" s="217"/>
      <c r="X11" s="217"/>
    </row>
    <row r="12" ht="31.5" customHeight="1" spans="1:24">
      <c r="A12" s="158" t="s">
        <v>60</v>
      </c>
      <c r="B12" s="159"/>
      <c r="C12" s="160"/>
      <c r="D12" s="161"/>
      <c r="E12" s="161"/>
      <c r="F12" s="161"/>
      <c r="G12" s="161"/>
      <c r="H12" s="161"/>
      <c r="I12" s="161"/>
      <c r="J12" s="210">
        <f t="shared" si="0"/>
        <v>0</v>
      </c>
      <c r="K12" s="210"/>
      <c r="L12" s="212" t="str">
        <f>VLOOKUP(A12,'（运营）数据源'!E:H,4,0)</f>
        <v>晓华</v>
      </c>
      <c r="M12" s="201"/>
      <c r="N12" s="199" t="s">
        <v>61</v>
      </c>
      <c r="O12" s="199"/>
      <c r="P12" s="213">
        <v>0.3</v>
      </c>
      <c r="Q12" s="245">
        <v>10.3</v>
      </c>
      <c r="R12" s="216">
        <v>10.6</v>
      </c>
      <c r="S12" s="213">
        <v>10.9</v>
      </c>
      <c r="T12" s="213">
        <v>11.2</v>
      </c>
      <c r="U12" s="249">
        <v>11.5</v>
      </c>
      <c r="V12" s="249"/>
      <c r="W12" s="217"/>
      <c r="X12" s="217"/>
    </row>
    <row r="13" ht="31.5" customHeight="1" spans="1:24">
      <c r="A13" s="158" t="s">
        <v>62</v>
      </c>
      <c r="B13" s="159"/>
      <c r="C13" s="160"/>
      <c r="D13" s="161"/>
      <c r="E13" s="161"/>
      <c r="F13" s="161"/>
      <c r="G13" s="161"/>
      <c r="H13" s="161"/>
      <c r="I13" s="161"/>
      <c r="J13" s="210">
        <f t="shared" si="0"/>
        <v>0</v>
      </c>
      <c r="K13" s="210"/>
      <c r="L13" s="212" t="str">
        <f>VLOOKUP(A13,'（运营）数据源'!E:H,4,0)</f>
        <v>晓华</v>
      </c>
      <c r="M13" s="201"/>
      <c r="N13" s="214" t="s">
        <v>63</v>
      </c>
      <c r="O13" s="199"/>
      <c r="P13" s="213">
        <v>0</v>
      </c>
      <c r="Q13" s="245">
        <v>2</v>
      </c>
      <c r="R13" s="216">
        <v>2</v>
      </c>
      <c r="S13" s="213">
        <v>2</v>
      </c>
      <c r="T13" s="213">
        <v>2</v>
      </c>
      <c r="U13" s="249">
        <v>2</v>
      </c>
      <c r="V13" s="249"/>
      <c r="W13" s="217"/>
      <c r="X13" s="217"/>
    </row>
    <row r="14" ht="31.5" customHeight="1" spans="1:24">
      <c r="A14" s="158" t="s">
        <v>64</v>
      </c>
      <c r="B14" s="159"/>
      <c r="C14" s="160"/>
      <c r="D14" s="161"/>
      <c r="E14" s="161"/>
      <c r="F14" s="161"/>
      <c r="G14" s="161"/>
      <c r="H14" s="161"/>
      <c r="I14" s="161"/>
      <c r="J14" s="210">
        <f t="shared" si="0"/>
        <v>0</v>
      </c>
      <c r="K14" s="210"/>
      <c r="L14" s="212" t="str">
        <f>VLOOKUP(A14,'（运营）数据源'!E:H,4,0)</f>
        <v>长丰</v>
      </c>
      <c r="M14" s="201"/>
      <c r="N14" s="215" t="s">
        <v>65</v>
      </c>
      <c r="O14" s="215" t="s">
        <v>51</v>
      </c>
      <c r="P14" s="216">
        <v>1</v>
      </c>
      <c r="Q14" s="245">
        <v>21</v>
      </c>
      <c r="R14" s="216">
        <v>22</v>
      </c>
      <c r="S14" s="216">
        <v>23</v>
      </c>
      <c r="T14" s="216">
        <v>24</v>
      </c>
      <c r="U14" s="251">
        <v>25</v>
      </c>
      <c r="V14" s="251"/>
      <c r="W14" s="217"/>
      <c r="X14" s="217"/>
    </row>
    <row r="15" ht="31.5" customHeight="1" spans="1:24">
      <c r="A15" s="158" t="s">
        <v>66</v>
      </c>
      <c r="B15" s="159"/>
      <c r="C15" s="160"/>
      <c r="D15" s="161"/>
      <c r="E15" s="161"/>
      <c r="F15" s="161"/>
      <c r="G15" s="161"/>
      <c r="H15" s="161"/>
      <c r="I15" s="161"/>
      <c r="J15" s="210">
        <f t="shared" si="0"/>
        <v>0</v>
      </c>
      <c r="K15" s="161"/>
      <c r="L15" s="212" t="str">
        <f>VLOOKUP(A15,'（运营）数据源'!E:H,4,0)</f>
        <v>晓华</v>
      </c>
      <c r="M15" s="201"/>
      <c r="N15" s="215" t="s">
        <v>67</v>
      </c>
      <c r="O15" s="215"/>
      <c r="P15" s="216">
        <v>0</v>
      </c>
      <c r="Q15" s="216">
        <v>2.5</v>
      </c>
      <c r="R15" s="216">
        <v>2.5</v>
      </c>
      <c r="S15" s="216">
        <v>2.5</v>
      </c>
      <c r="T15" s="216">
        <v>2.5</v>
      </c>
      <c r="U15" s="251">
        <v>2.5</v>
      </c>
      <c r="V15" s="251"/>
      <c r="W15" s="217"/>
      <c r="X15" s="217"/>
    </row>
    <row r="16" ht="31.5" customHeight="1" spans="1:24">
      <c r="A16" s="158" t="s">
        <v>68</v>
      </c>
      <c r="B16" s="159"/>
      <c r="C16" s="160"/>
      <c r="D16" s="161"/>
      <c r="E16" s="161"/>
      <c r="F16" s="161"/>
      <c r="G16" s="161"/>
      <c r="H16" s="161"/>
      <c r="I16" s="161"/>
      <c r="J16" s="210">
        <f t="shared" si="0"/>
        <v>0</v>
      </c>
      <c r="K16" s="161"/>
      <c r="L16" s="212" t="str">
        <f>VLOOKUP(A16,'（运营）数据源'!E:H,4,0)</f>
        <v>晓华</v>
      </c>
      <c r="M16" s="201"/>
      <c r="N16" s="215"/>
      <c r="O16" s="215"/>
      <c r="P16" s="216"/>
      <c r="Q16" s="216"/>
      <c r="R16" s="216"/>
      <c r="S16" s="216"/>
      <c r="T16" s="216"/>
      <c r="U16" s="251"/>
      <c r="V16" s="251"/>
      <c r="W16" s="217"/>
      <c r="X16" s="217"/>
    </row>
    <row r="17" ht="31.5" customHeight="1" spans="1:24">
      <c r="A17" s="162" t="s">
        <v>69</v>
      </c>
      <c r="B17" s="159"/>
      <c r="C17" s="160"/>
      <c r="D17" s="161"/>
      <c r="E17" s="161"/>
      <c r="F17" s="161"/>
      <c r="G17" s="161"/>
      <c r="H17" s="161"/>
      <c r="I17" s="161"/>
      <c r="J17" s="210">
        <f t="shared" si="0"/>
        <v>0</v>
      </c>
      <c r="K17" s="161"/>
      <c r="L17" s="212" t="e">
        <f>VLOOKUP(A17,'（运营）数据源'!E:H,4,0)</f>
        <v>#N/A</v>
      </c>
      <c r="M17" s="201"/>
      <c r="N17" s="215"/>
      <c r="O17" s="215"/>
      <c r="P17" s="216"/>
      <c r="Q17" s="216"/>
      <c r="R17" s="216"/>
      <c r="S17" s="216"/>
      <c r="T17" s="216"/>
      <c r="U17" s="251"/>
      <c r="V17" s="251"/>
      <c r="W17" s="217"/>
      <c r="X17" s="217"/>
    </row>
    <row r="18" ht="31.5" customHeight="1" spans="1:24">
      <c r="A18" s="162" t="s">
        <v>64</v>
      </c>
      <c r="B18" s="159"/>
      <c r="C18" s="160"/>
      <c r="D18" s="161"/>
      <c r="E18" s="161"/>
      <c r="F18" s="161"/>
      <c r="G18" s="161"/>
      <c r="H18" s="161"/>
      <c r="I18" s="161"/>
      <c r="J18" s="210">
        <f t="shared" ref="J10:J35" si="1">SUM(D18:H18)</f>
        <v>0</v>
      </c>
      <c r="K18" s="161"/>
      <c r="L18" s="212" t="str">
        <f>VLOOKUP(A18,'（运营）数据源'!E:H,4,0)</f>
        <v>长丰</v>
      </c>
      <c r="M18" s="201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</row>
    <row r="19" ht="31.5" customHeight="1" outlineLevel="1" spans="1:24">
      <c r="A19" s="163"/>
      <c r="B19" s="159"/>
      <c r="C19" s="160"/>
      <c r="D19" s="161"/>
      <c r="E19" s="161"/>
      <c r="F19" s="161"/>
      <c r="G19" s="161"/>
      <c r="H19" s="161"/>
      <c r="I19" s="161"/>
      <c r="J19" s="210">
        <f t="shared" si="1"/>
        <v>0</v>
      </c>
      <c r="K19" s="161"/>
      <c r="L19" s="212" t="e">
        <f>VLOOKUP(A19,'（运营）数据源'!E:H,4,0)</f>
        <v>#N/A</v>
      </c>
      <c r="M19" s="201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</row>
    <row r="20" ht="31.5" customHeight="1" outlineLevel="1" spans="1:24">
      <c r="A20" s="163"/>
      <c r="B20" s="159"/>
      <c r="C20" s="160"/>
      <c r="D20" s="161"/>
      <c r="E20" s="161"/>
      <c r="F20" s="161"/>
      <c r="G20" s="161"/>
      <c r="H20" s="161"/>
      <c r="I20" s="161"/>
      <c r="J20" s="210">
        <f t="shared" si="1"/>
        <v>0</v>
      </c>
      <c r="K20" s="161"/>
      <c r="L20" s="212" t="e">
        <f>VLOOKUP(A20,'（运营）数据源'!E:H,4,0)</f>
        <v>#N/A</v>
      </c>
      <c r="M20" s="201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</row>
    <row r="21" ht="31.5" customHeight="1" outlineLevel="1" spans="1:24">
      <c r="A21" s="163"/>
      <c r="B21" s="159"/>
      <c r="C21" s="160"/>
      <c r="D21" s="161"/>
      <c r="E21" s="161"/>
      <c r="F21" s="161"/>
      <c r="G21" s="161"/>
      <c r="H21" s="161"/>
      <c r="I21" s="161"/>
      <c r="J21" s="210">
        <f t="shared" si="1"/>
        <v>0</v>
      </c>
      <c r="K21" s="161"/>
      <c r="L21" s="212" t="e">
        <f>VLOOKUP(A21,'（运营）数据源'!E:H,4,0)</f>
        <v>#N/A</v>
      </c>
      <c r="M21" s="201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</row>
    <row r="22" ht="31.5" customHeight="1" outlineLevel="1" spans="1:24">
      <c r="A22" s="163"/>
      <c r="B22" s="159"/>
      <c r="C22" s="160"/>
      <c r="D22" s="161"/>
      <c r="E22" s="161"/>
      <c r="F22" s="161"/>
      <c r="G22" s="161"/>
      <c r="H22" s="161"/>
      <c r="I22" s="161"/>
      <c r="J22" s="210">
        <f t="shared" si="1"/>
        <v>0</v>
      </c>
      <c r="K22" s="161"/>
      <c r="L22" s="212" t="e">
        <f>VLOOKUP(A22,'（运营）数据源'!E:H,4,0)</f>
        <v>#N/A</v>
      </c>
      <c r="M22" s="201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</row>
    <row r="23" ht="31.5" customHeight="1" outlineLevel="1" spans="1:24">
      <c r="A23" s="163"/>
      <c r="B23" s="159"/>
      <c r="C23" s="160"/>
      <c r="D23" s="161"/>
      <c r="E23" s="161"/>
      <c r="F23" s="161"/>
      <c r="G23" s="161"/>
      <c r="H23" s="161"/>
      <c r="I23" s="161"/>
      <c r="J23" s="210">
        <f t="shared" si="1"/>
        <v>0</v>
      </c>
      <c r="K23" s="161"/>
      <c r="L23" s="212" t="e">
        <f>VLOOKUP(A23,'（运营）数据源'!E:H,4,0)</f>
        <v>#N/A</v>
      </c>
      <c r="M23" s="201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</row>
    <row r="24" ht="31.5" customHeight="1" outlineLevel="1" spans="1:24">
      <c r="A24" s="163"/>
      <c r="B24" s="159"/>
      <c r="C24" s="160"/>
      <c r="D24" s="161"/>
      <c r="E24" s="161"/>
      <c r="F24" s="161"/>
      <c r="G24" s="161"/>
      <c r="H24" s="161"/>
      <c r="I24" s="161"/>
      <c r="J24" s="210">
        <f t="shared" si="1"/>
        <v>0</v>
      </c>
      <c r="K24" s="161"/>
      <c r="L24" s="212" t="e">
        <f>VLOOKUP(A24,'（运营）数据源'!E:H,4,0)</f>
        <v>#N/A</v>
      </c>
      <c r="M24" s="201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</row>
    <row r="25" ht="31.5" customHeight="1" outlineLevel="1" spans="1:24">
      <c r="A25" s="163"/>
      <c r="B25" s="159"/>
      <c r="C25" s="160"/>
      <c r="D25" s="161"/>
      <c r="E25" s="161"/>
      <c r="F25" s="161"/>
      <c r="G25" s="161"/>
      <c r="H25" s="161"/>
      <c r="I25" s="161"/>
      <c r="J25" s="210">
        <f t="shared" si="1"/>
        <v>0</v>
      </c>
      <c r="K25" s="161"/>
      <c r="L25" s="212" t="e">
        <f>VLOOKUP(A25,'（运营）数据源'!E:H,4,0)</f>
        <v>#N/A</v>
      </c>
      <c r="M25" s="201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</row>
    <row r="26" ht="31.5" customHeight="1" outlineLevel="1" spans="1:24">
      <c r="A26" s="163"/>
      <c r="B26" s="159"/>
      <c r="C26" s="160"/>
      <c r="D26" s="161"/>
      <c r="E26" s="161"/>
      <c r="F26" s="161"/>
      <c r="G26" s="161"/>
      <c r="H26" s="161"/>
      <c r="I26" s="161"/>
      <c r="J26" s="210">
        <f t="shared" si="1"/>
        <v>0</v>
      </c>
      <c r="K26" s="161"/>
      <c r="L26" s="212" t="e">
        <f>VLOOKUP(A26,'（运营）数据源'!E:H,4,0)</f>
        <v>#N/A</v>
      </c>
      <c r="M26" s="201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</row>
    <row r="27" ht="31.5" customHeight="1" outlineLevel="1" spans="1:24">
      <c r="A27" s="163"/>
      <c r="B27" s="159"/>
      <c r="C27" s="160"/>
      <c r="D27" s="161"/>
      <c r="E27" s="161"/>
      <c r="F27" s="161"/>
      <c r="G27" s="161"/>
      <c r="H27" s="161"/>
      <c r="I27" s="161"/>
      <c r="J27" s="210">
        <f t="shared" si="1"/>
        <v>0</v>
      </c>
      <c r="K27" s="161"/>
      <c r="L27" s="212" t="e">
        <f>VLOOKUP(A27,'（运营）数据源'!E:H,4,0)</f>
        <v>#N/A</v>
      </c>
      <c r="M27" s="201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</row>
    <row r="28" ht="31.5" customHeight="1" outlineLevel="1" spans="1:24">
      <c r="A28" s="163"/>
      <c r="B28" s="159"/>
      <c r="C28" s="160"/>
      <c r="D28" s="161"/>
      <c r="E28" s="161"/>
      <c r="F28" s="161"/>
      <c r="G28" s="161"/>
      <c r="H28" s="161"/>
      <c r="I28" s="161"/>
      <c r="J28" s="210">
        <f t="shared" si="1"/>
        <v>0</v>
      </c>
      <c r="K28" s="161"/>
      <c r="L28" s="212" t="e">
        <f>VLOOKUP(A28,'（运营）数据源'!E:H,4,0)</f>
        <v>#N/A</v>
      </c>
      <c r="M28" s="201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</row>
    <row r="29" ht="31.5" customHeight="1" outlineLevel="1" spans="1:24">
      <c r="A29" s="163"/>
      <c r="B29" s="159"/>
      <c r="C29" s="160"/>
      <c r="D29" s="161"/>
      <c r="E29" s="161"/>
      <c r="F29" s="161"/>
      <c r="G29" s="161"/>
      <c r="H29" s="161"/>
      <c r="I29" s="161"/>
      <c r="J29" s="210">
        <f t="shared" si="1"/>
        <v>0</v>
      </c>
      <c r="K29" s="161"/>
      <c r="L29" s="212" t="e">
        <f>VLOOKUP(A29,'（运营）数据源'!E:H,4,0)</f>
        <v>#N/A</v>
      </c>
      <c r="M29" s="201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</row>
    <row r="30" ht="31.5" customHeight="1" outlineLevel="1" spans="1:24">
      <c r="A30" s="163"/>
      <c r="B30" s="159"/>
      <c r="C30" s="160"/>
      <c r="D30" s="161"/>
      <c r="E30" s="161"/>
      <c r="F30" s="161"/>
      <c r="G30" s="161"/>
      <c r="H30" s="161"/>
      <c r="I30" s="161"/>
      <c r="J30" s="210">
        <f t="shared" si="1"/>
        <v>0</v>
      </c>
      <c r="K30" s="161"/>
      <c r="L30" s="212" t="e">
        <f>VLOOKUP(A30,'（运营）数据源'!E:H,4,0)</f>
        <v>#N/A</v>
      </c>
      <c r="M30" s="201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</row>
    <row r="31" ht="31.5" customHeight="1" outlineLevel="1" spans="1:24">
      <c r="A31" s="163"/>
      <c r="B31" s="159"/>
      <c r="C31" s="160"/>
      <c r="D31" s="161"/>
      <c r="E31" s="161"/>
      <c r="F31" s="161"/>
      <c r="G31" s="161"/>
      <c r="H31" s="161"/>
      <c r="I31" s="161"/>
      <c r="J31" s="210">
        <f t="shared" si="1"/>
        <v>0</v>
      </c>
      <c r="K31" s="161"/>
      <c r="L31" s="212" t="e">
        <f>VLOOKUP(A31,'（运营）数据源'!E:H,4,0)</f>
        <v>#N/A</v>
      </c>
      <c r="M31" s="201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</row>
    <row r="32" ht="31.5" customHeight="1" outlineLevel="1" spans="1:24">
      <c r="A32" s="163"/>
      <c r="B32" s="159"/>
      <c r="C32" s="160"/>
      <c r="D32" s="161"/>
      <c r="E32" s="161"/>
      <c r="F32" s="161"/>
      <c r="G32" s="161"/>
      <c r="H32" s="161"/>
      <c r="I32" s="161"/>
      <c r="J32" s="210">
        <f t="shared" si="1"/>
        <v>0</v>
      </c>
      <c r="K32" s="161"/>
      <c r="L32" s="212" t="e">
        <f>VLOOKUP(A32,'（运营）数据源'!E:H,4,0)</f>
        <v>#N/A</v>
      </c>
      <c r="M32" s="201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</row>
    <row r="33" ht="31.5" customHeight="1" outlineLevel="1" spans="1:24">
      <c r="A33" s="163"/>
      <c r="B33" s="159"/>
      <c r="C33" s="160"/>
      <c r="D33" s="161"/>
      <c r="E33" s="161"/>
      <c r="F33" s="161"/>
      <c r="G33" s="161"/>
      <c r="H33" s="161"/>
      <c r="I33" s="161"/>
      <c r="J33" s="210">
        <f t="shared" si="1"/>
        <v>0</v>
      </c>
      <c r="K33" s="161"/>
      <c r="L33" s="212" t="e">
        <f>VLOOKUP(A33,'（运营）数据源'!E:H,4,0)</f>
        <v>#N/A</v>
      </c>
      <c r="M33" s="201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</row>
    <row r="34" ht="31.5" customHeight="1" outlineLevel="1" spans="1:24">
      <c r="A34" s="163"/>
      <c r="B34" s="159"/>
      <c r="C34" s="160"/>
      <c r="D34" s="161"/>
      <c r="E34" s="161"/>
      <c r="F34" s="161"/>
      <c r="G34" s="161"/>
      <c r="H34" s="161"/>
      <c r="I34" s="161"/>
      <c r="J34" s="210">
        <f t="shared" si="1"/>
        <v>0</v>
      </c>
      <c r="K34" s="161"/>
      <c r="L34" s="212" t="e">
        <f>VLOOKUP(A34,'（运营）数据源'!E:H,4,0)</f>
        <v>#N/A</v>
      </c>
      <c r="M34" s="201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</row>
    <row r="35" ht="31.5" customHeight="1" outlineLevel="1" spans="1:24">
      <c r="A35" s="164"/>
      <c r="B35" s="165"/>
      <c r="C35" s="160"/>
      <c r="D35" s="161"/>
      <c r="E35" s="161"/>
      <c r="F35" s="161"/>
      <c r="G35" s="161"/>
      <c r="H35" s="161"/>
      <c r="I35" s="161"/>
      <c r="J35" s="210">
        <f t="shared" si="1"/>
        <v>0</v>
      </c>
      <c r="K35" s="161"/>
      <c r="L35" s="212" t="e">
        <f>VLOOKUP(A35,'（运营）数据源'!E:H,4,0)</f>
        <v>#N/A</v>
      </c>
      <c r="M35" s="201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</row>
    <row r="36" ht="31.5" customHeight="1" spans="1:24">
      <c r="A36" s="163"/>
      <c r="B36" s="159"/>
      <c r="C36" s="166"/>
      <c r="D36" s="167"/>
      <c r="E36" s="167"/>
      <c r="F36" s="167"/>
      <c r="G36" s="167"/>
      <c r="H36" s="168"/>
      <c r="I36" s="218" t="s">
        <v>44</v>
      </c>
      <c r="J36" s="219">
        <f>SUM(J9:J35)</f>
        <v>0</v>
      </c>
      <c r="K36" s="219"/>
      <c r="L36" s="219"/>
      <c r="M36" s="220"/>
      <c r="N36" s="221"/>
      <c r="O36" s="221"/>
      <c r="P36" s="221"/>
      <c r="Q36" s="221"/>
      <c r="R36" s="221"/>
      <c r="S36" s="221"/>
      <c r="T36" s="221"/>
      <c r="U36" s="252"/>
      <c r="V36" s="252"/>
      <c r="W36" s="217"/>
      <c r="X36" s="217"/>
    </row>
    <row r="37" ht="27" customHeight="1" spans="1:24">
      <c r="A37" s="169" t="s">
        <v>70</v>
      </c>
      <c r="B37" s="170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222" t="s">
        <v>71</v>
      </c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</row>
    <row r="38" ht="59" customHeight="1" spans="1:24">
      <c r="A38" s="171"/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223"/>
      <c r="M38" s="224" t="s">
        <v>72</v>
      </c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53"/>
    </row>
    <row r="39" ht="59" customHeight="1" spans="1:24">
      <c r="A39" s="171"/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223"/>
      <c r="M39" s="226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54"/>
    </row>
    <row r="40" ht="59" customHeight="1" spans="1:24">
      <c r="A40" s="171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223"/>
      <c r="M40" s="226"/>
      <c r="N40" s="227"/>
      <c r="O40" s="227"/>
      <c r="P40" s="227"/>
      <c r="Q40" s="227"/>
      <c r="R40" s="227"/>
      <c r="S40" s="227"/>
      <c r="T40" s="227"/>
      <c r="U40" s="227"/>
      <c r="V40" s="227"/>
      <c r="W40" s="227"/>
      <c r="X40" s="254"/>
    </row>
    <row r="41" ht="59" customHeight="1" spans="1:24">
      <c r="A41" s="171"/>
      <c r="B41" s="171"/>
      <c r="C41" s="171"/>
      <c r="D41" s="171"/>
      <c r="E41" s="171"/>
      <c r="F41" s="171"/>
      <c r="G41" s="171"/>
      <c r="H41" s="171"/>
      <c r="I41" s="171"/>
      <c r="J41" s="171"/>
      <c r="K41" s="171"/>
      <c r="L41" s="223"/>
      <c r="M41" s="226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54"/>
    </row>
    <row r="42" ht="59" customHeight="1" spans="1:24">
      <c r="A42" s="171"/>
      <c r="B42" s="171"/>
      <c r="C42" s="171"/>
      <c r="D42" s="171"/>
      <c r="E42" s="171"/>
      <c r="F42" s="171"/>
      <c r="G42" s="171"/>
      <c r="H42" s="171"/>
      <c r="I42" s="171"/>
      <c r="J42" s="171"/>
      <c r="K42" s="171"/>
      <c r="L42" s="223"/>
      <c r="M42" s="226"/>
      <c r="N42" s="227"/>
      <c r="O42" s="227"/>
      <c r="P42" s="227"/>
      <c r="Q42" s="227"/>
      <c r="R42" s="227"/>
      <c r="S42" s="227"/>
      <c r="T42" s="227"/>
      <c r="U42" s="227"/>
      <c r="V42" s="227"/>
      <c r="W42" s="227"/>
      <c r="X42" s="254"/>
    </row>
    <row r="43" ht="27" customHeight="1" spans="1:24">
      <c r="A43" s="172" t="s">
        <v>73</v>
      </c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228"/>
      <c r="M43" s="226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54"/>
    </row>
    <row r="44" ht="27" customHeight="1" spans="1:24">
      <c r="A44" s="173"/>
      <c r="B44" s="174"/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226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54"/>
    </row>
    <row r="45" ht="27" customHeight="1" spans="1:24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229"/>
      <c r="M45" s="226"/>
      <c r="N45" s="227"/>
      <c r="O45" s="227"/>
      <c r="P45" s="227"/>
      <c r="Q45" s="227"/>
      <c r="R45" s="227"/>
      <c r="S45" s="227"/>
      <c r="T45" s="227"/>
      <c r="U45" s="227"/>
      <c r="V45" s="227"/>
      <c r="W45" s="227"/>
      <c r="X45" s="254"/>
    </row>
    <row r="46" ht="27" customHeight="1" spans="1:24">
      <c r="A46" s="175"/>
      <c r="B46" s="176"/>
      <c r="C46" s="176"/>
      <c r="D46" s="176"/>
      <c r="E46" s="176"/>
      <c r="F46" s="176"/>
      <c r="G46" s="177"/>
      <c r="H46" s="178"/>
      <c r="I46" s="230"/>
      <c r="J46" s="230"/>
      <c r="K46" s="230"/>
      <c r="L46" s="231"/>
      <c r="M46" s="226"/>
      <c r="N46" s="227"/>
      <c r="O46" s="227"/>
      <c r="P46" s="227"/>
      <c r="Q46" s="227"/>
      <c r="R46" s="227"/>
      <c r="S46" s="227"/>
      <c r="T46" s="227"/>
      <c r="U46" s="227"/>
      <c r="V46" s="227"/>
      <c r="W46" s="227"/>
      <c r="X46" s="254"/>
    </row>
    <row r="47" ht="27" customHeight="1" spans="1:24">
      <c r="A47" s="175"/>
      <c r="B47" s="176"/>
      <c r="C47" s="176"/>
      <c r="D47" s="176"/>
      <c r="E47" s="176"/>
      <c r="F47" s="176"/>
      <c r="G47" s="177"/>
      <c r="H47" s="178"/>
      <c r="I47" s="230"/>
      <c r="J47" s="230"/>
      <c r="K47" s="230"/>
      <c r="L47" s="230"/>
      <c r="M47" s="226"/>
      <c r="N47" s="227"/>
      <c r="O47" s="227"/>
      <c r="P47" s="227"/>
      <c r="Q47" s="227"/>
      <c r="R47" s="227"/>
      <c r="S47" s="227"/>
      <c r="T47" s="227"/>
      <c r="U47" s="227"/>
      <c r="V47" s="227"/>
      <c r="W47" s="227"/>
      <c r="X47" s="254"/>
    </row>
    <row r="48" ht="27" customHeight="1" spans="1:24">
      <c r="A48" s="173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226"/>
      <c r="N48" s="227"/>
      <c r="O48" s="227"/>
      <c r="P48" s="227"/>
      <c r="Q48" s="227"/>
      <c r="R48" s="227"/>
      <c r="S48" s="227"/>
      <c r="T48" s="227"/>
      <c r="U48" s="227"/>
      <c r="V48" s="227"/>
      <c r="W48" s="227"/>
      <c r="X48" s="254"/>
    </row>
    <row r="49" ht="27" customHeight="1" spans="1:24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229"/>
      <c r="M49" s="226"/>
      <c r="N49" s="227"/>
      <c r="O49" s="227"/>
      <c r="P49" s="227"/>
      <c r="Q49" s="227"/>
      <c r="R49" s="227"/>
      <c r="S49" s="227"/>
      <c r="T49" s="227"/>
      <c r="U49" s="227"/>
      <c r="V49" s="227"/>
      <c r="W49" s="227"/>
      <c r="X49" s="254"/>
    </row>
    <row r="50" ht="28" customHeight="1" spans="1:24">
      <c r="A50" s="175"/>
      <c r="B50" s="176"/>
      <c r="C50" s="176"/>
      <c r="D50" s="176"/>
      <c r="E50" s="176"/>
      <c r="F50" s="176"/>
      <c r="G50" s="177"/>
      <c r="H50" s="178"/>
      <c r="I50" s="178"/>
      <c r="J50" s="230"/>
      <c r="K50" s="230"/>
      <c r="L50" s="231"/>
      <c r="M50" s="226"/>
      <c r="N50" s="227"/>
      <c r="O50" s="227"/>
      <c r="P50" s="227"/>
      <c r="Q50" s="227"/>
      <c r="R50" s="227"/>
      <c r="S50" s="227"/>
      <c r="T50" s="227"/>
      <c r="U50" s="227"/>
      <c r="V50" s="227"/>
      <c r="W50" s="227"/>
      <c r="X50" s="254"/>
    </row>
    <row r="51" ht="28" hidden="1" customHeight="1" spans="1:24">
      <c r="A51" s="175"/>
      <c r="B51" s="176"/>
      <c r="C51" s="176"/>
      <c r="D51" s="176"/>
      <c r="E51" s="176"/>
      <c r="F51" s="176"/>
      <c r="G51" s="177"/>
      <c r="H51" s="178"/>
      <c r="I51" s="178"/>
      <c r="J51" s="230"/>
      <c r="K51" s="230"/>
      <c r="L51" s="230"/>
      <c r="M51" s="226"/>
      <c r="N51" s="227"/>
      <c r="O51" s="227"/>
      <c r="P51" s="227"/>
      <c r="Q51" s="227"/>
      <c r="R51" s="227"/>
      <c r="S51" s="227"/>
      <c r="T51" s="227"/>
      <c r="U51" s="227"/>
      <c r="V51" s="227"/>
      <c r="W51" s="227"/>
      <c r="X51" s="254"/>
    </row>
    <row r="52" ht="27" hidden="1" customHeight="1" spans="1:24">
      <c r="A52" s="173"/>
      <c r="B52" s="174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226"/>
      <c r="N52" s="227"/>
      <c r="O52" s="227"/>
      <c r="P52" s="227"/>
      <c r="Q52" s="227"/>
      <c r="R52" s="227"/>
      <c r="S52" s="227"/>
      <c r="T52" s="227"/>
      <c r="U52" s="227"/>
      <c r="V52" s="227"/>
      <c r="W52" s="227"/>
      <c r="X52" s="254"/>
    </row>
    <row r="53" ht="27" hidden="1" customHeight="1" spans="1:24">
      <c r="A53" s="175" t="s">
        <v>74</v>
      </c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229"/>
      <c r="M53" s="226"/>
      <c r="N53" s="227"/>
      <c r="O53" s="227"/>
      <c r="P53" s="227"/>
      <c r="Q53" s="227"/>
      <c r="R53" s="227"/>
      <c r="S53" s="227"/>
      <c r="T53" s="227"/>
      <c r="U53" s="227"/>
      <c r="V53" s="227"/>
      <c r="W53" s="227"/>
      <c r="X53" s="254"/>
    </row>
    <row r="54" ht="30" hidden="1" customHeight="1" spans="1:24">
      <c r="A54" s="175" t="s">
        <v>75</v>
      </c>
      <c r="B54" s="176"/>
      <c r="C54" s="176"/>
      <c r="D54" s="176"/>
      <c r="E54" s="176"/>
      <c r="F54" s="176"/>
      <c r="G54" s="177"/>
      <c r="H54" s="178"/>
      <c r="I54" s="178"/>
      <c r="J54" s="230"/>
      <c r="K54" s="230"/>
      <c r="L54" s="231"/>
      <c r="M54" s="226"/>
      <c r="N54" s="227"/>
      <c r="O54" s="227"/>
      <c r="P54" s="227"/>
      <c r="Q54" s="227"/>
      <c r="R54" s="227"/>
      <c r="S54" s="227"/>
      <c r="T54" s="227"/>
      <c r="U54" s="227"/>
      <c r="V54" s="227"/>
      <c r="W54" s="227"/>
      <c r="X54" s="254"/>
    </row>
    <row r="55" ht="30" hidden="1" customHeight="1" spans="1:24">
      <c r="A55" s="175"/>
      <c r="B55" s="176"/>
      <c r="C55" s="176"/>
      <c r="D55" s="176"/>
      <c r="E55" s="176"/>
      <c r="F55" s="176"/>
      <c r="G55" s="177"/>
      <c r="H55" s="178"/>
      <c r="I55" s="178"/>
      <c r="J55" s="230"/>
      <c r="K55" s="230"/>
      <c r="L55" s="230"/>
      <c r="M55" s="226"/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54"/>
    </row>
    <row r="56" ht="30" customHeight="1" spans="1:24">
      <c r="A56" s="179" t="s">
        <v>76</v>
      </c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232" t="s">
        <v>77</v>
      </c>
      <c r="N56" s="232"/>
      <c r="O56" s="232"/>
      <c r="P56" s="232"/>
      <c r="Q56" s="232"/>
      <c r="R56" s="232"/>
      <c r="S56" s="232"/>
      <c r="T56" s="232"/>
      <c r="U56" s="232"/>
      <c r="V56" s="232"/>
      <c r="W56" s="232"/>
      <c r="X56" s="232"/>
    </row>
    <row r="57" ht="40.5" customHeight="1" spans="1:24">
      <c r="A57" s="181" t="s">
        <v>78</v>
      </c>
      <c r="B57" s="181"/>
      <c r="C57" s="182" t="s">
        <v>79</v>
      </c>
      <c r="D57" s="182"/>
      <c r="E57" s="182" t="s">
        <v>80</v>
      </c>
      <c r="F57" s="182"/>
      <c r="G57" s="182" t="s">
        <v>81</v>
      </c>
      <c r="H57" s="182"/>
      <c r="I57" s="233" t="s">
        <v>82</v>
      </c>
      <c r="J57" s="234"/>
      <c r="K57" s="234"/>
      <c r="L57" s="234"/>
      <c r="M57" s="235"/>
      <c r="N57" s="236" t="s">
        <v>83</v>
      </c>
      <c r="O57" s="236"/>
      <c r="P57" s="236" t="s">
        <v>84</v>
      </c>
      <c r="Q57" s="236"/>
      <c r="R57" s="236" t="s">
        <v>85</v>
      </c>
      <c r="S57" s="236"/>
      <c r="T57" s="236"/>
      <c r="U57" s="236"/>
      <c r="V57" s="236" t="s">
        <v>86</v>
      </c>
      <c r="W57" s="236"/>
      <c r="X57" s="236"/>
    </row>
    <row r="58" ht="47" customHeight="1" spans="1:24">
      <c r="A58" s="183" t="s">
        <v>87</v>
      </c>
      <c r="B58" s="183"/>
      <c r="C58" s="184" t="s">
        <v>88</v>
      </c>
      <c r="D58" s="185"/>
      <c r="E58" s="186"/>
      <c r="F58" s="186"/>
      <c r="G58" s="183" t="s">
        <v>89</v>
      </c>
      <c r="H58" s="183"/>
      <c r="I58" s="184" t="s">
        <v>90</v>
      </c>
      <c r="J58" s="237"/>
      <c r="K58" s="237"/>
      <c r="L58" s="237"/>
      <c r="M58" s="238" t="s">
        <v>91</v>
      </c>
      <c r="N58" s="238" t="s">
        <v>92</v>
      </c>
      <c r="O58" s="239" t="s">
        <v>93</v>
      </c>
      <c r="P58" s="238" t="s">
        <v>94</v>
      </c>
      <c r="Q58" s="238"/>
      <c r="R58" s="238" t="s">
        <v>95</v>
      </c>
      <c r="S58" s="238"/>
      <c r="T58" s="238"/>
      <c r="U58" s="238"/>
      <c r="V58" s="238" t="s">
        <v>96</v>
      </c>
      <c r="W58" s="238"/>
      <c r="X58" s="238"/>
    </row>
    <row r="59" ht="47" customHeight="1" spans="1:24">
      <c r="A59" s="183"/>
      <c r="B59" s="183"/>
      <c r="C59" s="187"/>
      <c r="D59" s="188"/>
      <c r="E59" s="186"/>
      <c r="F59" s="186"/>
      <c r="G59" s="183"/>
      <c r="H59" s="183"/>
      <c r="I59" s="187"/>
      <c r="J59" s="240"/>
      <c r="K59" s="240"/>
      <c r="L59" s="241"/>
      <c r="M59" s="238"/>
      <c r="N59" s="238"/>
      <c r="O59" s="239" t="s">
        <v>97</v>
      </c>
      <c r="P59" s="238"/>
      <c r="Q59" s="238"/>
      <c r="R59" s="238"/>
      <c r="S59" s="238"/>
      <c r="T59" s="238"/>
      <c r="U59" s="238"/>
      <c r="V59" s="238"/>
      <c r="W59" s="238"/>
      <c r="X59" s="238"/>
    </row>
    <row r="60" ht="47" customHeight="1" spans="1:24">
      <c r="A60" s="183"/>
      <c r="B60" s="183"/>
      <c r="C60" s="187"/>
      <c r="D60" s="188"/>
      <c r="E60" s="186"/>
      <c r="F60" s="186"/>
      <c r="G60" s="183"/>
      <c r="H60" s="183"/>
      <c r="I60" s="187"/>
      <c r="J60" s="240"/>
      <c r="K60" s="240"/>
      <c r="L60" s="241"/>
      <c r="M60" s="238"/>
      <c r="N60" s="238"/>
      <c r="O60" s="239" t="s">
        <v>98</v>
      </c>
      <c r="P60" s="238"/>
      <c r="Q60" s="238"/>
      <c r="R60" s="238"/>
      <c r="S60" s="238"/>
      <c r="T60" s="238"/>
      <c r="U60" s="238"/>
      <c r="V60" s="238"/>
      <c r="W60" s="238"/>
      <c r="X60" s="238"/>
    </row>
    <row r="61" ht="47" customHeight="1" spans="1:24">
      <c r="A61" s="183"/>
      <c r="B61" s="183"/>
      <c r="C61" s="187"/>
      <c r="D61" s="188"/>
      <c r="E61" s="186"/>
      <c r="F61" s="186"/>
      <c r="G61" s="183"/>
      <c r="H61" s="183"/>
      <c r="I61" s="187"/>
      <c r="J61" s="240"/>
      <c r="K61" s="240"/>
      <c r="L61" s="241"/>
      <c r="M61" s="238"/>
      <c r="N61" s="238" t="s">
        <v>99</v>
      </c>
      <c r="O61" s="239" t="s">
        <v>100</v>
      </c>
      <c r="P61" s="238" t="s">
        <v>94</v>
      </c>
      <c r="Q61" s="238"/>
      <c r="R61" s="238" t="s">
        <v>101</v>
      </c>
      <c r="S61" s="238"/>
      <c r="T61" s="238"/>
      <c r="U61" s="238"/>
      <c r="V61" s="238" t="s">
        <v>96</v>
      </c>
      <c r="W61" s="238"/>
      <c r="X61" s="238"/>
    </row>
    <row r="62" ht="47" customHeight="1" spans="1:24">
      <c r="A62" s="183"/>
      <c r="B62" s="183"/>
      <c r="C62" s="189"/>
      <c r="D62" s="190"/>
      <c r="E62" s="186"/>
      <c r="F62" s="186"/>
      <c r="G62" s="183"/>
      <c r="H62" s="183"/>
      <c r="I62" s="189"/>
      <c r="J62" s="242"/>
      <c r="K62" s="242"/>
      <c r="L62" s="242"/>
      <c r="M62" s="238"/>
      <c r="N62" s="238"/>
      <c r="O62" s="239" t="s">
        <v>102</v>
      </c>
      <c r="P62" s="238"/>
      <c r="Q62" s="238"/>
      <c r="R62" s="238"/>
      <c r="S62" s="238"/>
      <c r="T62" s="238"/>
      <c r="U62" s="238"/>
      <c r="V62" s="238"/>
      <c r="W62" s="238"/>
      <c r="X62" s="238"/>
    </row>
    <row r="63" ht="47" customHeight="1" spans="1:24">
      <c r="A63" s="191" t="s">
        <v>103</v>
      </c>
      <c r="B63" s="191"/>
      <c r="C63" s="191"/>
      <c r="D63" s="191"/>
      <c r="E63" s="191"/>
      <c r="F63" s="191"/>
      <c r="G63" s="191"/>
      <c r="H63" s="191"/>
      <c r="I63" s="191"/>
      <c r="J63" s="191"/>
      <c r="K63" s="191"/>
      <c r="L63" s="243"/>
      <c r="M63" s="238"/>
      <c r="N63" s="238"/>
      <c r="O63" s="239" t="s">
        <v>104</v>
      </c>
      <c r="P63" s="238"/>
      <c r="Q63" s="238"/>
      <c r="R63" s="238"/>
      <c r="S63" s="238"/>
      <c r="T63" s="238"/>
      <c r="U63" s="238"/>
      <c r="V63" s="238"/>
      <c r="W63" s="238"/>
      <c r="X63" s="238"/>
    </row>
    <row r="64" ht="47" customHeight="1" spans="1:24">
      <c r="A64" s="192"/>
      <c r="B64" s="192"/>
      <c r="C64" s="192"/>
      <c r="D64" s="192"/>
      <c r="E64" s="192"/>
      <c r="F64" s="192"/>
      <c r="G64" s="192"/>
      <c r="H64" s="192"/>
      <c r="I64" s="192"/>
      <c r="J64" s="192"/>
      <c r="K64" s="192"/>
      <c r="L64" s="192"/>
      <c r="M64" s="238"/>
      <c r="N64" s="238"/>
      <c r="O64" s="239" t="s">
        <v>105</v>
      </c>
      <c r="P64" s="238"/>
      <c r="Q64" s="238"/>
      <c r="R64" s="238"/>
      <c r="S64" s="238"/>
      <c r="T64" s="238"/>
      <c r="U64" s="238"/>
      <c r="V64" s="238"/>
      <c r="W64" s="238"/>
      <c r="X64" s="238"/>
    </row>
    <row r="65" ht="33" customHeight="1" spans="1:24">
      <c r="A65" s="256"/>
      <c r="B65" s="256"/>
      <c r="C65" s="256"/>
      <c r="D65" s="256"/>
      <c r="E65" s="256"/>
      <c r="F65" s="256"/>
      <c r="G65" s="256"/>
      <c r="H65" s="256"/>
      <c r="I65" s="256"/>
      <c r="J65" s="256"/>
      <c r="K65" s="256"/>
      <c r="L65" s="256"/>
      <c r="M65" s="238"/>
      <c r="N65" s="238"/>
      <c r="O65" s="239" t="s">
        <v>106</v>
      </c>
      <c r="P65" s="238"/>
      <c r="Q65" s="238"/>
      <c r="R65" s="238"/>
      <c r="S65" s="238"/>
      <c r="T65" s="238"/>
      <c r="U65" s="238"/>
      <c r="V65" s="238"/>
      <c r="W65" s="238"/>
      <c r="X65" s="238"/>
    </row>
    <row r="66" ht="47" customHeight="1" spans="1:24">
      <c r="A66" s="256"/>
      <c r="B66" s="256"/>
      <c r="C66" s="256"/>
      <c r="D66" s="256"/>
      <c r="E66" s="256"/>
      <c r="F66" s="256"/>
      <c r="G66" s="256"/>
      <c r="H66" s="256"/>
      <c r="I66" s="256"/>
      <c r="J66" s="256"/>
      <c r="K66" s="256"/>
      <c r="L66" s="256"/>
      <c r="M66" s="238"/>
      <c r="N66" s="238"/>
      <c r="O66" s="239" t="s">
        <v>107</v>
      </c>
      <c r="P66" s="238" t="s">
        <v>108</v>
      </c>
      <c r="Q66" s="238"/>
      <c r="R66" s="238"/>
      <c r="S66" s="238"/>
      <c r="T66" s="238"/>
      <c r="U66" s="238"/>
      <c r="V66" s="238"/>
      <c r="W66" s="238"/>
      <c r="X66" s="238"/>
    </row>
    <row r="67" ht="34" customHeight="1" spans="1:24">
      <c r="A67" s="256"/>
      <c r="B67" s="256"/>
      <c r="C67" s="256"/>
      <c r="D67" s="256"/>
      <c r="E67" s="256"/>
      <c r="F67" s="256"/>
      <c r="G67" s="256"/>
      <c r="H67" s="256"/>
      <c r="I67" s="256"/>
      <c r="J67" s="256"/>
      <c r="K67" s="256"/>
      <c r="L67" s="256"/>
      <c r="M67" s="238"/>
      <c r="N67" s="238"/>
      <c r="O67" s="239" t="s">
        <v>109</v>
      </c>
      <c r="P67" s="238" t="s">
        <v>110</v>
      </c>
      <c r="Q67" s="239"/>
      <c r="R67" s="238"/>
      <c r="S67" s="238"/>
      <c r="T67" s="238"/>
      <c r="U67" s="238"/>
      <c r="V67" s="238"/>
      <c r="W67" s="238"/>
      <c r="X67" s="238"/>
    </row>
    <row r="68" ht="34" customHeight="1" spans="1:24">
      <c r="A68" s="256"/>
      <c r="B68" s="256"/>
      <c r="C68" s="256"/>
      <c r="D68" s="256"/>
      <c r="E68" s="256"/>
      <c r="F68" s="256"/>
      <c r="G68" s="256"/>
      <c r="H68" s="256"/>
      <c r="I68" s="256"/>
      <c r="J68" s="256"/>
      <c r="K68" s="256"/>
      <c r="L68" s="256"/>
      <c r="M68" s="258" t="s">
        <v>111</v>
      </c>
      <c r="N68" s="258" t="s">
        <v>92</v>
      </c>
      <c r="O68" s="259" t="s">
        <v>112</v>
      </c>
      <c r="P68" s="258" t="s">
        <v>113</v>
      </c>
      <c r="Q68" s="258"/>
      <c r="R68" s="258" t="s">
        <v>114</v>
      </c>
      <c r="S68" s="258"/>
      <c r="T68" s="258" t="s">
        <v>115</v>
      </c>
      <c r="U68" s="258"/>
      <c r="V68" s="258" t="s">
        <v>116</v>
      </c>
      <c r="W68" s="258"/>
      <c r="X68" s="258"/>
    </row>
    <row r="69" ht="47" customHeight="1" spans="1:24">
      <c r="A69" s="256"/>
      <c r="B69" s="256"/>
      <c r="C69" s="256"/>
      <c r="D69" s="256"/>
      <c r="E69" s="256"/>
      <c r="F69" s="256"/>
      <c r="G69" s="256"/>
      <c r="H69" s="256"/>
      <c r="I69" s="256"/>
      <c r="J69" s="256"/>
      <c r="K69" s="256"/>
      <c r="L69" s="256"/>
      <c r="M69" s="258"/>
      <c r="N69" s="258"/>
      <c r="O69" s="259" t="s">
        <v>117</v>
      </c>
      <c r="P69" s="258"/>
      <c r="Q69" s="258"/>
      <c r="R69" s="258"/>
      <c r="S69" s="258"/>
      <c r="T69" s="258"/>
      <c r="U69" s="258"/>
      <c r="V69" s="258"/>
      <c r="W69" s="258"/>
      <c r="X69" s="258"/>
    </row>
    <row r="70" ht="37" customHeight="1" spans="1:24">
      <c r="A70" s="256"/>
      <c r="B70" s="256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8"/>
      <c r="N70" s="258"/>
      <c r="O70" s="259" t="s">
        <v>118</v>
      </c>
      <c r="P70" s="258"/>
      <c r="Q70" s="258"/>
      <c r="R70" s="258"/>
      <c r="S70" s="258"/>
      <c r="T70" s="258"/>
      <c r="U70" s="258"/>
      <c r="V70" s="258"/>
      <c r="W70" s="258"/>
      <c r="X70" s="258"/>
    </row>
    <row r="71" ht="37" customHeight="1" spans="1:24">
      <c r="A71" s="256"/>
      <c r="B71" s="256"/>
      <c r="C71" s="256"/>
      <c r="D71" s="256"/>
      <c r="E71" s="256"/>
      <c r="F71" s="256"/>
      <c r="G71" s="256"/>
      <c r="H71" s="256"/>
      <c r="I71" s="256"/>
      <c r="J71" s="256"/>
      <c r="K71" s="256"/>
      <c r="L71" s="256"/>
      <c r="M71" s="258"/>
      <c r="N71" s="258" t="s">
        <v>99</v>
      </c>
      <c r="O71" s="259" t="s">
        <v>119</v>
      </c>
      <c r="P71" s="258"/>
      <c r="Q71" s="258"/>
      <c r="R71" s="258"/>
      <c r="S71" s="258"/>
      <c r="T71" s="258"/>
      <c r="U71" s="258"/>
      <c r="V71" s="258"/>
      <c r="W71" s="258"/>
      <c r="X71" s="258"/>
    </row>
    <row r="72" ht="37" customHeight="1" spans="1:24">
      <c r="A72" s="256"/>
      <c r="B72" s="256"/>
      <c r="C72" s="256"/>
      <c r="D72" s="256"/>
      <c r="E72" s="256"/>
      <c r="F72" s="256"/>
      <c r="G72" s="256"/>
      <c r="H72" s="256"/>
      <c r="I72" s="256"/>
      <c r="J72" s="256"/>
      <c r="K72" s="256"/>
      <c r="L72" s="256"/>
      <c r="M72" s="258"/>
      <c r="N72" s="258"/>
      <c r="O72" s="259" t="s">
        <v>120</v>
      </c>
      <c r="P72" s="258"/>
      <c r="Q72" s="258"/>
      <c r="R72" s="258"/>
      <c r="S72" s="258"/>
      <c r="T72" s="258"/>
      <c r="U72" s="258"/>
      <c r="V72" s="258"/>
      <c r="W72" s="258"/>
      <c r="X72" s="258"/>
    </row>
    <row r="73" ht="37" customHeight="1" spans="1:24">
      <c r="A73" s="256"/>
      <c r="B73" s="256"/>
      <c r="C73" s="256"/>
      <c r="D73" s="256"/>
      <c r="E73" s="256"/>
      <c r="F73" s="256"/>
      <c r="G73" s="256"/>
      <c r="H73" s="256"/>
      <c r="I73" s="256"/>
      <c r="J73" s="256"/>
      <c r="K73" s="256"/>
      <c r="L73" s="256"/>
      <c r="M73" s="258"/>
      <c r="N73" s="258"/>
      <c r="O73" s="259" t="s">
        <v>121</v>
      </c>
      <c r="P73" s="258"/>
      <c r="Q73" s="258"/>
      <c r="R73" s="258" t="s">
        <v>122</v>
      </c>
      <c r="S73" s="258"/>
      <c r="T73" s="258" t="s">
        <v>123</v>
      </c>
      <c r="U73" s="258"/>
      <c r="V73" s="258" t="s">
        <v>124</v>
      </c>
      <c r="W73" s="258"/>
      <c r="X73" s="258"/>
    </row>
    <row r="74" ht="37" customHeight="1" spans="1:24">
      <c r="A74" s="256"/>
      <c r="B74" s="256"/>
      <c r="C74" s="256"/>
      <c r="D74" s="256"/>
      <c r="E74" s="256"/>
      <c r="F74" s="256"/>
      <c r="G74" s="256"/>
      <c r="H74" s="256"/>
      <c r="I74" s="256"/>
      <c r="J74" s="256"/>
      <c r="K74" s="256"/>
      <c r="L74" s="256"/>
      <c r="M74" s="258"/>
      <c r="N74" s="258"/>
      <c r="O74" s="259" t="s">
        <v>125</v>
      </c>
      <c r="P74" s="258"/>
      <c r="Q74" s="258"/>
      <c r="R74" s="258"/>
      <c r="S74" s="258"/>
      <c r="T74" s="258"/>
      <c r="U74" s="258"/>
      <c r="V74" s="258"/>
      <c r="W74" s="258"/>
      <c r="X74" s="258"/>
    </row>
    <row r="75" ht="37" customHeight="1" spans="1:24">
      <c r="A75" s="256"/>
      <c r="B75" s="256"/>
      <c r="C75" s="256"/>
      <c r="D75" s="256"/>
      <c r="E75" s="256"/>
      <c r="F75" s="256"/>
      <c r="G75" s="256"/>
      <c r="H75" s="256"/>
      <c r="I75" s="256"/>
      <c r="J75" s="256"/>
      <c r="K75" s="256"/>
      <c r="L75" s="256"/>
      <c r="M75" s="258"/>
      <c r="N75" s="258"/>
      <c r="O75" s="259" t="s">
        <v>126</v>
      </c>
      <c r="P75" s="258"/>
      <c r="Q75" s="258"/>
      <c r="R75" s="258"/>
      <c r="S75" s="258"/>
      <c r="T75" s="258"/>
      <c r="U75" s="258"/>
      <c r="V75" s="258"/>
      <c r="W75" s="258"/>
      <c r="X75" s="258"/>
    </row>
    <row r="76" s="135" customFormat="1" ht="14.25" customHeight="1" spans="1:24">
      <c r="A76" s="256"/>
      <c r="B76" s="256"/>
      <c r="C76" s="256"/>
      <c r="D76" s="256"/>
      <c r="E76" s="256"/>
      <c r="F76" s="256"/>
      <c r="G76" s="256"/>
      <c r="H76" s="256"/>
      <c r="I76" s="256"/>
      <c r="J76" s="256"/>
      <c r="K76" s="256"/>
      <c r="L76" s="256"/>
      <c r="M76" s="258"/>
      <c r="N76" s="258"/>
      <c r="O76" s="259" t="s">
        <v>127</v>
      </c>
      <c r="P76" s="258"/>
      <c r="Q76" s="258"/>
      <c r="R76" s="258"/>
      <c r="S76" s="258"/>
      <c r="T76" s="258"/>
      <c r="U76" s="258"/>
      <c r="V76" s="258"/>
      <c r="W76" s="258"/>
      <c r="X76" s="263"/>
    </row>
    <row r="77" s="135" customFormat="1" ht="14.25" customHeight="1" spans="1:24">
      <c r="A77" s="256"/>
      <c r="B77" s="256"/>
      <c r="C77" s="256"/>
      <c r="D77" s="256"/>
      <c r="E77" s="256"/>
      <c r="F77" s="256"/>
      <c r="G77" s="256"/>
      <c r="H77" s="256"/>
      <c r="I77" s="256"/>
      <c r="J77" s="256"/>
      <c r="K77" s="256"/>
      <c r="L77" s="256"/>
      <c r="M77" s="258"/>
      <c r="N77" s="258"/>
      <c r="O77" s="259" t="s">
        <v>128</v>
      </c>
      <c r="P77" s="258"/>
      <c r="Q77" s="258"/>
      <c r="R77" s="258"/>
      <c r="S77" s="258"/>
      <c r="T77" s="258"/>
      <c r="U77" s="258"/>
      <c r="V77" s="258"/>
      <c r="W77" s="258"/>
      <c r="X77" s="263"/>
    </row>
    <row r="78" s="135" customFormat="1" ht="14.25" customHeight="1" spans="1:24">
      <c r="A78" s="256"/>
      <c r="B78" s="256"/>
      <c r="C78" s="256"/>
      <c r="D78" s="256"/>
      <c r="E78" s="256"/>
      <c r="F78" s="256"/>
      <c r="G78" s="256"/>
      <c r="H78" s="256"/>
      <c r="I78" s="256"/>
      <c r="J78" s="256"/>
      <c r="K78" s="256"/>
      <c r="L78" s="256"/>
      <c r="M78" s="258"/>
      <c r="N78" s="258"/>
      <c r="O78" s="259" t="s">
        <v>129</v>
      </c>
      <c r="P78" s="258"/>
      <c r="Q78" s="258"/>
      <c r="R78" s="258"/>
      <c r="S78" s="258"/>
      <c r="T78" s="258"/>
      <c r="U78" s="258"/>
      <c r="V78" s="258"/>
      <c r="W78" s="258"/>
      <c r="X78" s="263"/>
    </row>
    <row r="79" s="135" customFormat="1" ht="15" customHeight="1" spans="1:24">
      <c r="A79" s="256"/>
      <c r="B79" s="256"/>
      <c r="C79" s="256"/>
      <c r="D79" s="256"/>
      <c r="E79" s="256"/>
      <c r="F79" s="256"/>
      <c r="G79" s="256"/>
      <c r="H79" s="256"/>
      <c r="I79" s="256"/>
      <c r="J79" s="256"/>
      <c r="K79" s="256"/>
      <c r="L79" s="256"/>
      <c r="M79" s="258"/>
      <c r="N79" s="258"/>
      <c r="O79" s="259" t="s">
        <v>130</v>
      </c>
      <c r="P79" s="258" t="s">
        <v>131</v>
      </c>
      <c r="Q79" s="264"/>
      <c r="R79" s="258"/>
      <c r="S79" s="263"/>
      <c r="T79" s="258"/>
      <c r="U79" s="263"/>
      <c r="V79" s="258"/>
      <c r="W79" s="263"/>
      <c r="X79" s="263"/>
    </row>
    <row r="80" s="135" customFormat="1" ht="40.5" spans="1:24">
      <c r="A80" s="256"/>
      <c r="B80" s="256"/>
      <c r="C80" s="256"/>
      <c r="D80" s="256"/>
      <c r="E80" s="256"/>
      <c r="F80" s="256"/>
      <c r="G80" s="256"/>
      <c r="H80" s="256"/>
      <c r="I80" s="256"/>
      <c r="J80" s="256"/>
      <c r="K80" s="256"/>
      <c r="L80" s="256"/>
      <c r="M80" s="258"/>
      <c r="N80" s="258"/>
      <c r="O80" s="259" t="s">
        <v>132</v>
      </c>
      <c r="P80" s="258" t="s">
        <v>133</v>
      </c>
      <c r="Q80" s="264"/>
      <c r="R80" s="258"/>
      <c r="S80" s="263"/>
      <c r="T80" s="258"/>
      <c r="U80" s="263"/>
      <c r="V80" s="258"/>
      <c r="W80" s="263"/>
      <c r="X80" s="263"/>
    </row>
    <row r="81" s="135" customFormat="1" ht="18.75" customHeight="1" spans="1:24">
      <c r="A81" s="256"/>
      <c r="B81" s="256"/>
      <c r="C81" s="256"/>
      <c r="D81" s="256"/>
      <c r="E81" s="256"/>
      <c r="F81" s="256"/>
      <c r="G81" s="256"/>
      <c r="H81" s="256"/>
      <c r="I81" s="256"/>
      <c r="J81" s="256"/>
      <c r="K81" s="256"/>
      <c r="L81" s="256"/>
      <c r="M81" s="260" t="s">
        <v>134</v>
      </c>
      <c r="N81" s="261" t="s">
        <v>135</v>
      </c>
      <c r="O81" s="261"/>
      <c r="P81" s="260" t="s">
        <v>136</v>
      </c>
      <c r="Q81" s="262"/>
      <c r="R81" s="260" t="s">
        <v>114</v>
      </c>
      <c r="S81" s="262"/>
      <c r="T81" s="260" t="s">
        <v>137</v>
      </c>
      <c r="U81" s="262"/>
      <c r="V81" s="260" t="s">
        <v>138</v>
      </c>
      <c r="W81" s="262"/>
      <c r="X81" s="262"/>
    </row>
    <row r="82" s="135" customFormat="1" ht="14.25" customHeight="1" spans="1:24">
      <c r="A82" s="256"/>
      <c r="B82" s="256"/>
      <c r="C82" s="256"/>
      <c r="D82" s="256"/>
      <c r="E82" s="256"/>
      <c r="F82" s="256"/>
      <c r="G82" s="256"/>
      <c r="H82" s="256"/>
      <c r="I82" s="256"/>
      <c r="J82" s="256"/>
      <c r="K82" s="256"/>
      <c r="L82" s="256"/>
      <c r="M82" s="260"/>
      <c r="N82" s="261" t="s">
        <v>139</v>
      </c>
      <c r="O82" s="261"/>
      <c r="P82" s="262"/>
      <c r="Q82" s="260"/>
      <c r="R82" s="260"/>
      <c r="S82" s="262"/>
      <c r="T82" s="260"/>
      <c r="U82" s="262"/>
      <c r="V82" s="260"/>
      <c r="W82" s="262"/>
      <c r="X82" s="262"/>
    </row>
    <row r="83" s="135" customFormat="1" ht="14.25" customHeight="1" spans="1:24">
      <c r="A83" s="256"/>
      <c r="B83" s="256"/>
      <c r="C83" s="256"/>
      <c r="D83" s="256"/>
      <c r="E83" s="256"/>
      <c r="F83" s="256"/>
      <c r="G83" s="256"/>
      <c r="H83" s="256"/>
      <c r="I83" s="256"/>
      <c r="J83" s="256"/>
      <c r="K83" s="256"/>
      <c r="L83" s="256"/>
      <c r="M83" s="260"/>
      <c r="N83" s="261" t="s">
        <v>140</v>
      </c>
      <c r="O83" s="261"/>
      <c r="P83" s="262"/>
      <c r="Q83" s="260"/>
      <c r="R83" s="260"/>
      <c r="S83" s="262"/>
      <c r="T83" s="260"/>
      <c r="U83" s="262"/>
      <c r="V83" s="260"/>
      <c r="W83" s="262"/>
      <c r="X83" s="262"/>
    </row>
    <row r="84" s="135" customFormat="1" ht="14.25" customHeight="1" spans="1:24">
      <c r="A84" s="256"/>
      <c r="B84" s="256"/>
      <c r="C84" s="256"/>
      <c r="D84" s="256"/>
      <c r="E84" s="256"/>
      <c r="F84" s="256"/>
      <c r="G84" s="256"/>
      <c r="H84" s="256"/>
      <c r="I84" s="256"/>
      <c r="J84" s="256"/>
      <c r="K84" s="256"/>
      <c r="L84" s="256"/>
      <c r="M84" s="260"/>
      <c r="N84" s="261" t="s">
        <v>141</v>
      </c>
      <c r="O84" s="261"/>
      <c r="P84" s="262"/>
      <c r="Q84" s="260"/>
      <c r="R84" s="260"/>
      <c r="S84" s="262"/>
      <c r="T84" s="260"/>
      <c r="U84" s="262"/>
      <c r="V84" s="260"/>
      <c r="W84" s="262"/>
      <c r="X84" s="262"/>
    </row>
    <row r="85" s="135" customFormat="1" ht="14.25" customHeight="1" spans="1:24">
      <c r="A85" s="256"/>
      <c r="B85" s="256"/>
      <c r="C85" s="256"/>
      <c r="D85" s="256"/>
      <c r="E85" s="256"/>
      <c r="F85" s="256"/>
      <c r="G85" s="256"/>
      <c r="H85" s="256"/>
      <c r="I85" s="256"/>
      <c r="J85" s="256"/>
      <c r="K85" s="256"/>
      <c r="L85" s="256"/>
      <c r="M85" s="260"/>
      <c r="N85" s="261" t="s">
        <v>142</v>
      </c>
      <c r="O85" s="261"/>
      <c r="P85" s="262"/>
      <c r="Q85" s="260"/>
      <c r="R85" s="260" t="s">
        <v>122</v>
      </c>
      <c r="S85" s="262"/>
      <c r="T85" s="260" t="s">
        <v>143</v>
      </c>
      <c r="U85" s="262"/>
      <c r="V85" s="260" t="s">
        <v>124</v>
      </c>
      <c r="W85" s="262"/>
      <c r="X85" s="262"/>
    </row>
    <row r="86" s="135" customFormat="1" ht="20.25" customHeight="1" spans="1:24">
      <c r="A86" s="256"/>
      <c r="B86" s="256"/>
      <c r="C86" s="256"/>
      <c r="D86" s="256"/>
      <c r="E86" s="256"/>
      <c r="F86" s="256"/>
      <c r="G86" s="256"/>
      <c r="H86" s="256"/>
      <c r="I86" s="256"/>
      <c r="J86" s="256"/>
      <c r="K86" s="256"/>
      <c r="L86" s="256"/>
      <c r="M86" s="260"/>
      <c r="N86" s="261" t="s">
        <v>144</v>
      </c>
      <c r="O86" s="261"/>
      <c r="P86" s="262"/>
      <c r="Q86" s="260"/>
      <c r="R86" s="260"/>
      <c r="S86" s="262"/>
      <c r="T86" s="260"/>
      <c r="U86" s="262"/>
      <c r="V86" s="260"/>
      <c r="W86" s="262"/>
      <c r="X86" s="262"/>
    </row>
    <row r="87" s="135" customFormat="1" ht="14.25" customHeight="1" spans="1:24">
      <c r="A87" s="256"/>
      <c r="B87" s="256"/>
      <c r="C87" s="256"/>
      <c r="D87" s="256"/>
      <c r="E87" s="256"/>
      <c r="F87" s="256"/>
      <c r="G87" s="256"/>
      <c r="H87" s="256"/>
      <c r="I87" s="256"/>
      <c r="J87" s="256"/>
      <c r="K87" s="256"/>
      <c r="L87" s="256"/>
      <c r="M87" s="260"/>
      <c r="N87" s="261" t="s">
        <v>145</v>
      </c>
      <c r="O87" s="261"/>
      <c r="P87" s="262"/>
      <c r="Q87" s="260"/>
      <c r="R87" s="260"/>
      <c r="S87" s="262"/>
      <c r="T87" s="260"/>
      <c r="U87" s="262"/>
      <c r="V87" s="260"/>
      <c r="W87" s="262"/>
      <c r="X87" s="262"/>
    </row>
    <row r="88" s="135" customFormat="1" ht="14.25" customHeight="1" spans="1:22">
      <c r="A88" s="257"/>
      <c r="M88" s="137"/>
      <c r="N88" s="137"/>
      <c r="O88" s="137"/>
      <c r="P88" s="137"/>
      <c r="Q88" s="137"/>
      <c r="R88" s="137"/>
      <c r="S88" s="137"/>
      <c r="T88" s="137"/>
      <c r="U88" s="137"/>
      <c r="V88" s="137"/>
    </row>
    <row r="89" spans="1:12">
      <c r="A89" s="257"/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</row>
  </sheetData>
  <mergeCells count="88">
    <mergeCell ref="A1:L1"/>
    <mergeCell ref="M1:X1"/>
    <mergeCell ref="A2:B2"/>
    <mergeCell ref="C2:F2"/>
    <mergeCell ref="H2:L2"/>
    <mergeCell ref="M2:O2"/>
    <mergeCell ref="P2:X2"/>
    <mergeCell ref="A3:B3"/>
    <mergeCell ref="C3:F3"/>
    <mergeCell ref="H3:L3"/>
    <mergeCell ref="A4:B4"/>
    <mergeCell ref="C4:F4"/>
    <mergeCell ref="H4:L4"/>
    <mergeCell ref="A5:B5"/>
    <mergeCell ref="C5:F5"/>
    <mergeCell ref="H5:L5"/>
    <mergeCell ref="A6:B6"/>
    <mergeCell ref="C6:F6"/>
    <mergeCell ref="H6:L6"/>
    <mergeCell ref="A37:L37"/>
    <mergeCell ref="M37:X37"/>
    <mergeCell ref="A43:L43"/>
    <mergeCell ref="A44:L44"/>
    <mergeCell ref="A48:L48"/>
    <mergeCell ref="A52:L52"/>
    <mergeCell ref="A56:L56"/>
    <mergeCell ref="M56:X56"/>
    <mergeCell ref="A57:B57"/>
    <mergeCell ref="C57:D57"/>
    <mergeCell ref="E57:F57"/>
    <mergeCell ref="G57:H57"/>
    <mergeCell ref="I57:L57"/>
    <mergeCell ref="N57:O57"/>
    <mergeCell ref="P57:Q57"/>
    <mergeCell ref="R57:U57"/>
    <mergeCell ref="V57:X57"/>
    <mergeCell ref="A63:L63"/>
    <mergeCell ref="P66:Q66"/>
    <mergeCell ref="P67:Q67"/>
    <mergeCell ref="P79:Q79"/>
    <mergeCell ref="P80:Q80"/>
    <mergeCell ref="N81:O81"/>
    <mergeCell ref="N82:O82"/>
    <mergeCell ref="N83:O83"/>
    <mergeCell ref="N84:O84"/>
    <mergeCell ref="N85:O85"/>
    <mergeCell ref="N86:O86"/>
    <mergeCell ref="N87:O87"/>
    <mergeCell ref="J7:J8"/>
    <mergeCell ref="K7:K8"/>
    <mergeCell ref="L7:L8"/>
    <mergeCell ref="M4:M36"/>
    <mergeCell ref="M58:M67"/>
    <mergeCell ref="M68:M80"/>
    <mergeCell ref="M81:M87"/>
    <mergeCell ref="N58:N60"/>
    <mergeCell ref="N61:N67"/>
    <mergeCell ref="N68:N70"/>
    <mergeCell ref="N71:N80"/>
    <mergeCell ref="A7:B8"/>
    <mergeCell ref="M38:X55"/>
    <mergeCell ref="P58:Q60"/>
    <mergeCell ref="R58:U60"/>
    <mergeCell ref="V58:X60"/>
    <mergeCell ref="P61:Q65"/>
    <mergeCell ref="R61:U67"/>
    <mergeCell ref="V61:X67"/>
    <mergeCell ref="P68:Q78"/>
    <mergeCell ref="R68:S72"/>
    <mergeCell ref="T68:U72"/>
    <mergeCell ref="V68:X72"/>
    <mergeCell ref="R73:S80"/>
    <mergeCell ref="T73:U80"/>
    <mergeCell ref="V73:X80"/>
    <mergeCell ref="P81:Q87"/>
    <mergeCell ref="R81:S84"/>
    <mergeCell ref="T81:U84"/>
    <mergeCell ref="V81:X84"/>
    <mergeCell ref="R85:S87"/>
    <mergeCell ref="T85:U87"/>
    <mergeCell ref="V85:X87"/>
    <mergeCell ref="A38:L42"/>
    <mergeCell ref="A58:B62"/>
    <mergeCell ref="C58:D62"/>
    <mergeCell ref="E58:F62"/>
    <mergeCell ref="G58:H62"/>
    <mergeCell ref="I58:L62"/>
    <mergeCell ref="A64:L87"/>
  </mergeCells>
  <dataValidations count="1">
    <dataValidation allowBlank="1" showInputMessage="1" showErrorMessage="1" sqref="H2:L2"/>
  </dataValidations>
  <printOptions horizontalCentered="1"/>
  <pageMargins left="0.118055555555556" right="0.118055555555556" top="0.0388888888888889" bottom="0.0388888888888889" header="0.0388888888888889" footer="0.0388888888888889"/>
  <pageSetup paperSize="9" scale="47" fitToHeight="0" orientation="portrait" horizontalDpi="600"/>
  <headerFooter/>
  <rowBreaks count="2" manualBreakCount="2">
    <brk id="75" max="16383" man="1"/>
    <brk id="76" max="16383" man="1"/>
  </rowBreaks>
  <colBreaks count="1" manualBreakCount="1">
    <brk id="22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L194"/>
  <sheetViews>
    <sheetView showGridLines="0" showZeros="0" zoomScaleSheetLayoutView="85" workbookViewId="0">
      <pane xSplit="1" ySplit="3" topLeftCell="B4" activePane="bottomRight" state="frozen"/>
      <selection/>
      <selection pane="topRight"/>
      <selection pane="bottomLeft"/>
      <selection pane="bottomRight" activeCell="D5" sqref="D5"/>
    </sheetView>
  </sheetViews>
  <sheetFormatPr defaultColWidth="9.775" defaultRowHeight="14.25"/>
  <cols>
    <col min="1" max="1" width="13" style="33" customWidth="1"/>
    <col min="2" max="2" width="27.6083333333333" style="33" customWidth="1"/>
    <col min="3" max="3" width="13" style="33" customWidth="1"/>
    <col min="4" max="4" width="32.1083333333333" style="33" customWidth="1"/>
    <col min="5" max="5" width="16.5" style="33" hidden="1" customWidth="1"/>
    <col min="6" max="6" width="19.5166666666667" style="33" customWidth="1"/>
    <col min="7" max="7" width="14.275" style="33" customWidth="1"/>
    <col min="8" max="8" width="15.3916666666667" style="33" customWidth="1"/>
    <col min="9" max="10" width="10.5583333333333" style="33" customWidth="1"/>
    <col min="11" max="11" width="24.1166666666667" style="66" customWidth="1"/>
    <col min="12" max="12" width="15.3916666666667" style="66" hidden="1" customWidth="1"/>
    <col min="13" max="13" width="9.775" style="33"/>
    <col min="14" max="14" width="26.3333333333333" style="33" customWidth="1"/>
    <col min="15" max="16384" width="9.775" style="33"/>
  </cols>
  <sheetData>
    <row r="1" s="33" customFormat="1" ht="33" customHeight="1" spans="1:12">
      <c r="A1" s="98" t="s">
        <v>146</v>
      </c>
      <c r="B1" s="98"/>
      <c r="C1" s="98"/>
      <c r="D1" s="98"/>
      <c r="E1" s="98"/>
      <c r="F1" s="98"/>
      <c r="G1" s="98"/>
      <c r="H1" s="98"/>
      <c r="I1" s="116"/>
      <c r="J1" s="116"/>
      <c r="K1" s="68"/>
      <c r="L1" s="66"/>
    </row>
    <row r="2" s="33" customFormat="1" ht="30" customHeight="1" spans="1:12">
      <c r="A2" s="99" t="s">
        <v>147</v>
      </c>
      <c r="B2" s="100" t="str">
        <f>运营生产订单!H2</f>
        <v>佳韵加工厂</v>
      </c>
      <c r="C2" s="99" t="s">
        <v>148</v>
      </c>
      <c r="D2" s="101"/>
      <c r="E2" s="102" t="s">
        <v>149</v>
      </c>
      <c r="F2" s="103" t="str">
        <f>+LEFT(运营生产订单!C3,FIND("-",运营生产订单!C3)-1)</f>
        <v>NTUS</v>
      </c>
      <c r="G2" s="99" t="s">
        <v>150</v>
      </c>
      <c r="H2" s="101" t="str">
        <f>+运营生产订单!$H$5</f>
        <v>NT</v>
      </c>
      <c r="I2" s="117" t="s">
        <v>151</v>
      </c>
      <c r="J2" s="118"/>
      <c r="K2" s="119">
        <f>+运营生产订单!$C$2</f>
        <v>45064</v>
      </c>
      <c r="L2" s="66"/>
    </row>
    <row r="3" s="33" customFormat="1" ht="22.05" customHeight="1" spans="1:12">
      <c r="A3" s="104" t="s">
        <v>10</v>
      </c>
      <c r="B3" s="104" t="s">
        <v>20</v>
      </c>
      <c r="C3" s="104" t="s">
        <v>152</v>
      </c>
      <c r="D3" s="104" t="s">
        <v>153</v>
      </c>
      <c r="E3" s="105"/>
      <c r="F3" s="74" t="s">
        <v>35</v>
      </c>
      <c r="G3" s="106" t="s">
        <v>75</v>
      </c>
      <c r="H3" s="107" t="s">
        <v>74</v>
      </c>
      <c r="I3" s="107" t="s">
        <v>154</v>
      </c>
      <c r="J3" s="107" t="s">
        <v>155</v>
      </c>
      <c r="K3" s="107" t="s">
        <v>156</v>
      </c>
      <c r="L3" s="66"/>
    </row>
    <row r="4" s="33" customFormat="1" spans="1:12">
      <c r="A4" s="108" t="str">
        <f ca="1">IF(J4&gt;0,运营生产订单!$H$3,"")</f>
        <v/>
      </c>
      <c r="B4" s="104" t="str">
        <f ca="1">+IF(J4&gt;0,运营生产订单!$C$4,"")</f>
        <v/>
      </c>
      <c r="C4" s="104" t="str">
        <f ca="1">+IF(J4&gt;0,MID(运营生产订单!$C$3,FIND("-",运营生产订单!$C$3)+1,20),"")</f>
        <v/>
      </c>
      <c r="D4" s="109" t="str">
        <f ca="1">+IF(J4&gt;0,VLOOKUP(C4&amp;H4&amp;I4,'（运营）数据源'!$A:$B,2,0),"")</f>
        <v/>
      </c>
      <c r="E4" s="109" t="str">
        <f ca="1">+IF(J4&gt;0,VLOOKUP(D4,'（运营）数据源'!$B:$H,7,0),"")</f>
        <v/>
      </c>
      <c r="F4" s="109" t="str">
        <f ca="1">+IF(J4&gt;0,VLOOKUP(D4,'（运营）数据源'!B:G,6,0),"")</f>
        <v/>
      </c>
      <c r="G4" s="104" t="str">
        <f ca="1">+IFERROR(VLOOKUP(D4,'（运营）数据源'!$B:$D,3,0),"")</f>
        <v/>
      </c>
      <c r="H4" s="110" t="str">
        <f ca="1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（实益长丰CVC拉架）135#杂蓝</v>
      </c>
      <c r="I4" s="120" t="str">
        <f>+运营生产订单!$C$7</f>
        <v>XS</v>
      </c>
      <c r="J4" s="104">
        <f ca="1">+SUMPRODUCT((运营生产订单!$A$9:$A$35=L4)*(运营生产订单!$C$7:$I$7=I4)*运营生产订单!$C$9:运营生产订单!$I$35)</f>
        <v>0</v>
      </c>
      <c r="K4" s="121" t="str">
        <f ca="1">E4</f>
        <v/>
      </c>
      <c r="L4" s="66" t="str">
        <f ca="1">INDIRECT("运营生产订单!$A$"&amp;(INT((ROW()-4)/7)+9))</f>
        <v>（实益长丰CVC拉架）135#杂蓝</v>
      </c>
    </row>
    <row r="5" s="33" customFormat="1" spans="1:12">
      <c r="A5" s="108" t="str">
        <f ca="1">IF(J5&gt;0,运营生产订单!$H$3,"")</f>
        <v/>
      </c>
      <c r="B5" s="104" t="str">
        <f ca="1">+IF(J5&gt;0,运营生产订单!$C$4,"")</f>
        <v/>
      </c>
      <c r="C5" s="104" t="str">
        <f ca="1">+IF(J5&gt;0,MID(运营生产订单!$C$3,FIND("-",运营生产订单!$C$3)+1,20),"")</f>
        <v/>
      </c>
      <c r="D5" s="109" t="str">
        <f ca="1">+IF(J5&gt;0,VLOOKUP(C5&amp;H5&amp;I5,'（运营）数据源'!$A:$B,2,0),"")</f>
        <v/>
      </c>
      <c r="E5" s="109"/>
      <c r="F5" s="109" t="str">
        <f ca="1">+IF(J5&gt;0,VLOOKUP(D5,'（运营）数据源'!B:G,6,0),"")</f>
        <v/>
      </c>
      <c r="G5" s="104" t="str">
        <f ca="1">+IFERROR(VLOOKUP(D5,'（运营）数据源'!$B:$D,3,0),"")</f>
        <v/>
      </c>
      <c r="H5" s="110" t="str">
        <f ca="1" t="shared" ref="H5:H45" si="0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（实益长丰CVC拉架）135#杂蓝</v>
      </c>
      <c r="I5" s="120" t="str">
        <f>+运营生产订单!$D$7</f>
        <v>S</v>
      </c>
      <c r="J5" s="104">
        <f ca="1">+SUMPRODUCT((运营生产订单!$A$9:$A$35=L5)*(运营生产订单!$C$7:$I$7=I5)*运营生产订单!$C$9:运营生产订单!$I$35)</f>
        <v>0</v>
      </c>
      <c r="K5" s="121" t="e">
        <f ca="1">VLOOKUP(D5,'（运营）数据源'!B:H,7,0)</f>
        <v>#N/A</v>
      </c>
      <c r="L5" s="66" t="str">
        <f ca="1" t="shared" ref="L5:L45" si="1">INDIRECT("运营生产订单!$A$"&amp;(INT((ROW()-4)/7)+9))</f>
        <v>（实益长丰CVC拉架）135#杂蓝</v>
      </c>
    </row>
    <row r="6" s="33" customFormat="1" spans="1:12">
      <c r="A6" s="108" t="str">
        <f ca="1">IF(J6&gt;0,运营生产订单!$H$3,"")</f>
        <v/>
      </c>
      <c r="B6" s="104" t="str">
        <f ca="1">+IF(J6&gt;0,运营生产订单!$C$4,"")</f>
        <v/>
      </c>
      <c r="C6" s="104" t="str">
        <f ca="1">+IF(J6&gt;0,MID(运营生产订单!$C$3,FIND("-",运营生产订单!$C$3)+1,20),"")</f>
        <v/>
      </c>
      <c r="D6" s="109" t="str">
        <f ca="1">+IF(J6&gt;0,VLOOKUP(C6&amp;H6&amp;I6,'（运营）数据源'!$A:$B,2,0),"")</f>
        <v/>
      </c>
      <c r="E6" s="109"/>
      <c r="F6" s="109" t="str">
        <f ca="1">+IF(J6&gt;0,VLOOKUP(D6,'（运营）数据源'!B:G,6,0),"")</f>
        <v/>
      </c>
      <c r="G6" s="104" t="str">
        <f ca="1">+IFERROR(VLOOKUP(D6,'（运营）数据源'!$B:$D,3,0),"")</f>
        <v/>
      </c>
      <c r="H6" s="110" t="str">
        <f ca="1" t="shared" si="0"/>
        <v>（实益长丰CVC拉架）135#杂蓝</v>
      </c>
      <c r="I6" s="120" t="str">
        <f>+运营生产订单!$E$7</f>
        <v>M</v>
      </c>
      <c r="J6" s="104">
        <f ca="1">+SUMPRODUCT((运营生产订单!$A$9:$A$35=L6)*(运营生产订单!$C$7:$I$7=I6)*运营生产订单!$C$9:运营生产订单!$I$35)</f>
        <v>0</v>
      </c>
      <c r="K6" s="121" t="e">
        <f ca="1">VLOOKUP(D6,'（运营）数据源'!B:H,7,0)</f>
        <v>#N/A</v>
      </c>
      <c r="L6" s="66" t="str">
        <f ca="1" t="shared" si="1"/>
        <v>（实益长丰CVC拉架）135#杂蓝</v>
      </c>
    </row>
    <row r="7" s="33" customFormat="1" spans="1:12">
      <c r="A7" s="108" t="str">
        <f ca="1">IF(J7&gt;0,运营生产订单!$H$3,"")</f>
        <v/>
      </c>
      <c r="B7" s="104" t="str">
        <f ca="1">+IF(J7&gt;0,运营生产订单!$C$4,"")</f>
        <v/>
      </c>
      <c r="C7" s="104" t="str">
        <f ca="1">+IF(J7&gt;0,MID(运营生产订单!$C$3,FIND("-",运营生产订单!$C$3)+1,20),"")</f>
        <v/>
      </c>
      <c r="D7" s="109" t="str">
        <f ca="1">+IF(J7&gt;0,VLOOKUP(C7&amp;H7&amp;I7,'（运营）数据源'!$A:$B,2,0),"")</f>
        <v/>
      </c>
      <c r="E7" s="109"/>
      <c r="F7" s="109" t="str">
        <f ca="1">+IF(J7&gt;0,VLOOKUP(D7,'（运营）数据源'!B:G,6,0),"")</f>
        <v/>
      </c>
      <c r="G7" s="104" t="str">
        <f ca="1">+IFERROR(VLOOKUP(D7,'（运营）数据源'!$B:$D,3,0),"")</f>
        <v/>
      </c>
      <c r="H7" s="110" t="str">
        <f ca="1" t="shared" si="0"/>
        <v>（实益长丰CVC拉架）135#杂蓝</v>
      </c>
      <c r="I7" s="120" t="str">
        <f>+运营生产订单!$F$7</f>
        <v>L</v>
      </c>
      <c r="J7" s="104">
        <f ca="1">+SUMPRODUCT((运营生产订单!$A$9:$A$35=L7)*(运营生产订单!$C$7:$I$7=I7)*运营生产订单!$C$9:运营生产订单!$I$35)</f>
        <v>0</v>
      </c>
      <c r="K7" s="121" t="e">
        <f ca="1">VLOOKUP(D7,'（运营）数据源'!B:H,7,0)</f>
        <v>#N/A</v>
      </c>
      <c r="L7" s="66" t="str">
        <f ca="1" t="shared" si="1"/>
        <v>（实益长丰CVC拉架）135#杂蓝</v>
      </c>
    </row>
    <row r="8" s="33" customFormat="1" spans="1:12">
      <c r="A8" s="108" t="str">
        <f ca="1">IF(J8&gt;0,运营生产订单!$H$3,"")</f>
        <v/>
      </c>
      <c r="B8" s="104" t="str">
        <f ca="1">+IF(J8&gt;0,运营生产订单!$C$4,"")</f>
        <v/>
      </c>
      <c r="C8" s="104" t="str">
        <f ca="1">+IF(J8&gt;0,MID(运营生产订单!$C$3,FIND("-",运营生产订单!$C$3)+1,20),"")</f>
        <v/>
      </c>
      <c r="D8" s="109" t="str">
        <f ca="1">+IF(J8&gt;0,VLOOKUP(C8&amp;H8&amp;I8,'（运营）数据源'!$A:$B,2,0),"")</f>
        <v/>
      </c>
      <c r="E8" s="109"/>
      <c r="F8" s="109" t="str">
        <f ca="1">+IF(J8&gt;0,VLOOKUP(D8,'（运营）数据源'!B:G,6,0),"")</f>
        <v/>
      </c>
      <c r="G8" s="104" t="str">
        <f ca="1">+IFERROR(VLOOKUP(D8,'（运营）数据源'!$B:$D,3,0),"")</f>
        <v/>
      </c>
      <c r="H8" s="110" t="str">
        <f ca="1" t="shared" si="0"/>
        <v>（实益长丰CVC拉架）135#杂蓝</v>
      </c>
      <c r="I8" s="120" t="str">
        <f>+运营生产订单!$G$7</f>
        <v>XL</v>
      </c>
      <c r="J8" s="104">
        <f ca="1">+SUMPRODUCT((运营生产订单!$A$9:$A$35=L8)*(运营生产订单!$C$7:$I$7=I8)*运营生产订单!$C$9:运营生产订单!$I$35)</f>
        <v>0</v>
      </c>
      <c r="K8" s="121" t="e">
        <f ca="1">VLOOKUP(D8,'（运营）数据源'!B:H,7,0)</f>
        <v>#N/A</v>
      </c>
      <c r="L8" s="66" t="str">
        <f ca="1" t="shared" si="1"/>
        <v>（实益长丰CVC拉架）135#杂蓝</v>
      </c>
    </row>
    <row r="9" s="33" customFormat="1" spans="1:12">
      <c r="A9" s="108" t="str">
        <f ca="1">IF(J9&gt;0,运营生产订单!$H$3,"")</f>
        <v/>
      </c>
      <c r="B9" s="104" t="str">
        <f ca="1">+IF(J9&gt;0,运营生产订单!$C$4,"")</f>
        <v/>
      </c>
      <c r="C9" s="104" t="str">
        <f ca="1">+IF(J9&gt;0,MID(运营生产订单!$C$3,FIND("-",运营生产订单!$C$3)+1,20),"")</f>
        <v/>
      </c>
      <c r="D9" s="109" t="str">
        <f ca="1">+IF(J9&gt;0,VLOOKUP(C9&amp;H9&amp;I9,'（运营）数据源'!$A:$B,2,0),"")</f>
        <v/>
      </c>
      <c r="E9" s="109"/>
      <c r="F9" s="109" t="str">
        <f ca="1">+IF(J9&gt;0,VLOOKUP(D9,'（运营）数据源'!B:G,6,0),"")</f>
        <v/>
      </c>
      <c r="G9" s="104" t="str">
        <f ca="1">+IFERROR(VLOOKUP(D9,'（运营）数据源'!$B:$D,3,0),"")</f>
        <v/>
      </c>
      <c r="H9" s="110" t="str">
        <f ca="1" t="shared" si="0"/>
        <v>（实益长丰CVC拉架）135#杂蓝</v>
      </c>
      <c r="I9" s="120" t="str">
        <f>+运营生产订单!$H$7</f>
        <v>2XL</v>
      </c>
      <c r="J9" s="104">
        <f ca="1">+SUMPRODUCT((运营生产订单!$A$9:$A$35=L9)*(运营生产订单!$C$7:$I$7=I9)*运营生产订单!$C$9:运营生产订单!$I$35)</f>
        <v>0</v>
      </c>
      <c r="K9" s="121" t="e">
        <f ca="1">VLOOKUP(D9,'（运营）数据源'!B:H,7,0)</f>
        <v>#N/A</v>
      </c>
      <c r="L9" s="66" t="str">
        <f ca="1" t="shared" si="1"/>
        <v>（实益长丰CVC拉架）135#杂蓝</v>
      </c>
    </row>
    <row r="10" s="33" customFormat="1" spans="1:12">
      <c r="A10" s="108" t="str">
        <f ca="1">IF(J10&gt;0,运营生产订单!$H$3,"")</f>
        <v/>
      </c>
      <c r="B10" s="104" t="str">
        <f ca="1">+IF(J10&gt;0,运营生产订单!$C$4,"")</f>
        <v/>
      </c>
      <c r="C10" s="104" t="str">
        <f ca="1">+IF(J10&gt;0,MID(运营生产订单!$C$3,FIND("-",运营生产订单!$C$3)+1,20),"")</f>
        <v/>
      </c>
      <c r="D10" s="109" t="str">
        <f ca="1">+IF(J10&gt;0,VLOOKUP(C10&amp;H10&amp;I10,'（运营）数据源'!$A:$B,2,0),"")</f>
        <v/>
      </c>
      <c r="E10" s="109"/>
      <c r="F10" s="109" t="str">
        <f ca="1">+IF(J10&gt;0,VLOOKUP(D10,'（运营）数据源'!B:G,6,0),"")</f>
        <v/>
      </c>
      <c r="G10" s="104" t="str">
        <f ca="1">+IFERROR(VLOOKUP(D10,'（运营）数据源'!$B:$D,3,0),"")</f>
        <v/>
      </c>
      <c r="H10" s="110" t="str">
        <f ca="1" t="shared" si="0"/>
        <v>（实益长丰CVC拉架）135#杂蓝</v>
      </c>
      <c r="I10" s="120" t="str">
        <f>+运营生产订单!$I$7</f>
        <v>3XL</v>
      </c>
      <c r="J10" s="104">
        <f ca="1">+SUMPRODUCT((运营生产订单!$A$9:$A$35=L10)*(运营生产订单!$C$7:$I$7=I10)*运营生产订单!$C$9:运营生产订单!$I$35)</f>
        <v>0</v>
      </c>
      <c r="K10" s="121" t="e">
        <f ca="1">VLOOKUP(D10,'（运营）数据源'!B:H,7,0)</f>
        <v>#N/A</v>
      </c>
      <c r="L10" s="66" t="str">
        <f ca="1" t="shared" si="1"/>
        <v>（实益长丰CVC拉架）135#杂蓝</v>
      </c>
    </row>
    <row r="11" s="33" customFormat="1" spans="1:12">
      <c r="A11" s="108" t="str">
        <f ca="1">IF(J11&gt;0,运营生产订单!$H$3,"")</f>
        <v/>
      </c>
      <c r="B11" s="104" t="str">
        <f ca="1">+IF(J11&gt;0,运营生产订单!$C$4,"")</f>
        <v/>
      </c>
      <c r="C11" s="104" t="str">
        <f ca="1">+IF(J11&gt;0,MID(运营生产订单!$C$3,FIND("-",运营生产订单!$C$3)+1,20),"")</f>
        <v/>
      </c>
      <c r="D11" s="109" t="str">
        <f ca="1">+IF(J11&gt;0,VLOOKUP(C11&amp;H11&amp;I11,'（运营）数据源'!$A:$B,2,0),"")</f>
        <v/>
      </c>
      <c r="E11" s="109"/>
      <c r="F11" s="109" t="str">
        <f ca="1">+IF(J11&gt;0,VLOOKUP(D11,'（运营）数据源'!B:G,6,0),"")</f>
        <v/>
      </c>
      <c r="G11" s="104" t="str">
        <f ca="1">+IFERROR(VLOOKUP(D11,'（运营）数据源'!$B:$D,3,0),"")</f>
        <v/>
      </c>
      <c r="H11" s="110" t="str">
        <f ca="1" t="shared" si="0"/>
        <v>（晓华精棉拉架）130#杂紫色</v>
      </c>
      <c r="I11" s="120" t="str">
        <f>+运营生产订单!$C$7</f>
        <v>XS</v>
      </c>
      <c r="J11" s="104">
        <f ca="1">+SUMPRODUCT((运营生产订单!$A$9:$A$35=L11)*(运营生产订单!$C$7:$I$7=I11)*运营生产订单!$C$9:运营生产订单!$I$35)</f>
        <v>0</v>
      </c>
      <c r="K11" s="121" t="e">
        <f ca="1">VLOOKUP(D11,'（运营）数据源'!B:H,7,0)</f>
        <v>#N/A</v>
      </c>
      <c r="L11" s="66" t="str">
        <f ca="1" t="shared" si="1"/>
        <v>（晓华精棉拉架）130#杂紫色</v>
      </c>
    </row>
    <row r="12" s="33" customFormat="1" spans="1:12">
      <c r="A12" s="108" t="str">
        <f ca="1">IF(J12&gt;0,运营生产订单!$H$3,"")</f>
        <v/>
      </c>
      <c r="B12" s="104" t="str">
        <f ca="1">+IF(J12&gt;0,运营生产订单!$C$4,"")</f>
        <v/>
      </c>
      <c r="C12" s="104" t="str">
        <f ca="1">+IF(J12&gt;0,MID(运营生产订单!$C$3,FIND("-",运营生产订单!$C$3)+1,20),"")</f>
        <v/>
      </c>
      <c r="D12" s="109" t="str">
        <f ca="1">+IF(J12&gt;0,VLOOKUP(C12&amp;H12&amp;I12,'（运营）数据源'!$A:$B,2,0),"")</f>
        <v/>
      </c>
      <c r="E12" s="109"/>
      <c r="F12" s="109" t="str">
        <f ca="1">+IF(J12&gt;0,VLOOKUP(D12,'（运营）数据源'!B:G,6,0),"")</f>
        <v/>
      </c>
      <c r="G12" s="104" t="str">
        <f ca="1">+IFERROR(VLOOKUP(D12,'（运营）数据源'!$B:$D,3,0),"")</f>
        <v/>
      </c>
      <c r="H12" s="110" t="str">
        <f ca="1" t="shared" si="0"/>
        <v>（晓华精棉拉架）130#杂紫色</v>
      </c>
      <c r="I12" s="120" t="str">
        <f>+运营生产订单!$D$7</f>
        <v>S</v>
      </c>
      <c r="J12" s="104">
        <f ca="1">+SUMPRODUCT((运营生产订单!$A$9:$A$35=L12)*(运营生产订单!$C$7:$I$7=I12)*运营生产订单!$C$9:运营生产订单!$I$35)</f>
        <v>0</v>
      </c>
      <c r="K12" s="121" t="e">
        <f ca="1">VLOOKUP(D12,'（运营）数据源'!B:H,7,0)</f>
        <v>#N/A</v>
      </c>
      <c r="L12" s="66" t="str">
        <f ca="1" t="shared" si="1"/>
        <v>（晓华精棉拉架）130#杂紫色</v>
      </c>
    </row>
    <row r="13" s="33" customFormat="1" spans="1:12">
      <c r="A13" s="108" t="str">
        <f ca="1">IF(J13&gt;0,运营生产订单!$H$3,"")</f>
        <v/>
      </c>
      <c r="B13" s="104" t="str">
        <f ca="1">+IF(J13&gt;0,运营生产订单!$C$4,"")</f>
        <v/>
      </c>
      <c r="C13" s="104" t="str">
        <f ca="1">+IF(J13&gt;0,MID(运营生产订单!$C$3,FIND("-",运营生产订单!$C$3)+1,20),"")</f>
        <v/>
      </c>
      <c r="D13" s="109" t="str">
        <f ca="1">+IF(J13&gt;0,VLOOKUP(C13&amp;H13&amp;I13,'（运营）数据源'!$A:$B,2,0),"")</f>
        <v/>
      </c>
      <c r="E13" s="109"/>
      <c r="F13" s="109" t="str">
        <f ca="1">+IF(J13&gt;0,VLOOKUP(D13,'（运营）数据源'!B:G,6,0),"")</f>
        <v/>
      </c>
      <c r="G13" s="104" t="str">
        <f ca="1">+IFERROR(VLOOKUP(D13,'（运营）数据源'!$B:$D,3,0),"")</f>
        <v/>
      </c>
      <c r="H13" s="110" t="str">
        <f ca="1" t="shared" si="0"/>
        <v>（晓华精棉拉架）130#杂紫色</v>
      </c>
      <c r="I13" s="120" t="str">
        <f>+运营生产订单!$E$7</f>
        <v>M</v>
      </c>
      <c r="J13" s="104">
        <f ca="1">+SUMPRODUCT((运营生产订单!$A$9:$A$35=L13)*(运营生产订单!$C$7:$I$7=I13)*运营生产订单!$C$9:运营生产订单!$I$35)</f>
        <v>0</v>
      </c>
      <c r="K13" s="121" t="e">
        <f ca="1">VLOOKUP(D13,'（运营）数据源'!B:H,7,0)</f>
        <v>#N/A</v>
      </c>
      <c r="L13" s="66" t="str">
        <f ca="1" t="shared" si="1"/>
        <v>（晓华精棉拉架）130#杂紫色</v>
      </c>
    </row>
    <row r="14" s="33" customFormat="1" spans="1:12">
      <c r="A14" s="108" t="str">
        <f ca="1">IF(J14&gt;0,运营生产订单!$H$3,"")</f>
        <v/>
      </c>
      <c r="B14" s="104" t="str">
        <f ca="1">+IF(J14&gt;0,运营生产订单!$C$4,"")</f>
        <v/>
      </c>
      <c r="C14" s="104" t="str">
        <f ca="1">+IF(J14&gt;0,MID(运营生产订单!$C$3,FIND("-",运营生产订单!$C$3)+1,20),"")</f>
        <v/>
      </c>
      <c r="D14" s="109" t="str">
        <f ca="1">+IF(J14&gt;0,VLOOKUP(C14&amp;H14&amp;I14,'（运营）数据源'!$A:$B,2,0),"")</f>
        <v/>
      </c>
      <c r="E14" s="109"/>
      <c r="F14" s="109" t="str">
        <f ca="1">+IF(J14&gt;0,VLOOKUP(D14,'（运营）数据源'!B:G,6,0),"")</f>
        <v/>
      </c>
      <c r="G14" s="104" t="str">
        <f ca="1">+IFERROR(VLOOKUP(D14,'（运营）数据源'!$B:$D,3,0),"")</f>
        <v/>
      </c>
      <c r="H14" s="110" t="str">
        <f ca="1" t="shared" si="0"/>
        <v>（晓华精棉拉架）130#杂紫色</v>
      </c>
      <c r="I14" s="120" t="str">
        <f>+运营生产订单!$F$7</f>
        <v>L</v>
      </c>
      <c r="J14" s="104">
        <f ca="1">+SUMPRODUCT((运营生产订单!$A$9:$A$35=L14)*(运营生产订单!$C$7:$I$7=I14)*运营生产订单!$C$9:运营生产订单!$I$35)</f>
        <v>0</v>
      </c>
      <c r="K14" s="121" t="e">
        <f ca="1">VLOOKUP(D14,'（运营）数据源'!B:H,7,0)</f>
        <v>#N/A</v>
      </c>
      <c r="L14" s="66" t="str">
        <f ca="1" t="shared" si="1"/>
        <v>（晓华精棉拉架）130#杂紫色</v>
      </c>
    </row>
    <row r="15" s="33" customFormat="1" spans="1:12">
      <c r="A15" s="108" t="str">
        <f ca="1">IF(J15&gt;0,运营生产订单!$H$3,"")</f>
        <v/>
      </c>
      <c r="B15" s="104" t="str">
        <f ca="1">+IF(J15&gt;0,运营生产订单!$C$4,"")</f>
        <v/>
      </c>
      <c r="C15" s="104" t="str">
        <f ca="1">+IF(J15&gt;0,MID(运营生产订单!$C$3,FIND("-",运营生产订单!$C$3)+1,20),"")</f>
        <v/>
      </c>
      <c r="D15" s="109" t="str">
        <f ca="1">+IF(J15&gt;0,VLOOKUP(C15&amp;H15&amp;I15,'（运营）数据源'!$A:$B,2,0),"")</f>
        <v/>
      </c>
      <c r="E15" s="109"/>
      <c r="F15" s="109" t="str">
        <f ca="1">+IF(J15&gt;0,VLOOKUP(D15,'（运营）数据源'!B:G,6,0),"")</f>
        <v/>
      </c>
      <c r="G15" s="104" t="str">
        <f ca="1">+IFERROR(VLOOKUP(D15,'（运营）数据源'!$B:$D,3,0),"")</f>
        <v/>
      </c>
      <c r="H15" s="110" t="str">
        <f ca="1" t="shared" si="0"/>
        <v>（晓华精棉拉架）130#杂紫色</v>
      </c>
      <c r="I15" s="120" t="str">
        <f>+运营生产订单!$G$7</f>
        <v>XL</v>
      </c>
      <c r="J15" s="104">
        <f ca="1">+SUMPRODUCT((运营生产订单!$A$9:$A$35=L15)*(运营生产订单!$C$7:$I$7=I15)*运营生产订单!$C$9:运营生产订单!$I$35)</f>
        <v>0</v>
      </c>
      <c r="K15" s="121" t="e">
        <f ca="1">VLOOKUP(D15,'（运营）数据源'!B:H,7,0)</f>
        <v>#N/A</v>
      </c>
      <c r="L15" s="66" t="str">
        <f ca="1" t="shared" si="1"/>
        <v>（晓华精棉拉架）130#杂紫色</v>
      </c>
    </row>
    <row r="16" s="33" customFormat="1" spans="1:12">
      <c r="A16" s="108" t="str">
        <f ca="1">IF(J16&gt;0,运营生产订单!$H$3,"")</f>
        <v/>
      </c>
      <c r="B16" s="104" t="str">
        <f ca="1">+IF(J16&gt;0,运营生产订单!$C$4,"")</f>
        <v/>
      </c>
      <c r="C16" s="104" t="str">
        <f ca="1">+IF(J16&gt;0,MID(运营生产订单!$C$3,FIND("-",运营生产订单!$C$3)+1,20),"")</f>
        <v/>
      </c>
      <c r="D16" s="109" t="str">
        <f ca="1">+IF(J16&gt;0,VLOOKUP(C16&amp;H16&amp;I16,'（运营）数据源'!$A:$B,2,0),"")</f>
        <v/>
      </c>
      <c r="E16" s="109"/>
      <c r="F16" s="109" t="str">
        <f ca="1">+IF(J16&gt;0,VLOOKUP(D16,'（运营）数据源'!B:G,6,0),"")</f>
        <v/>
      </c>
      <c r="G16" s="104" t="str">
        <f ca="1">+IFERROR(VLOOKUP(D16,'（运营）数据源'!$B:$D,3,0),"")</f>
        <v/>
      </c>
      <c r="H16" s="110" t="str">
        <f ca="1" t="shared" si="0"/>
        <v>（晓华精棉拉架）130#杂紫色</v>
      </c>
      <c r="I16" s="120" t="str">
        <f>+运营生产订单!$H$7</f>
        <v>2XL</v>
      </c>
      <c r="J16" s="104">
        <f ca="1">+SUMPRODUCT((运营生产订单!$A$9:$A$35=L16)*(运营生产订单!$C$7:$I$7=I16)*运营生产订单!$C$9:运营生产订单!$I$35)</f>
        <v>0</v>
      </c>
      <c r="K16" s="121" t="e">
        <f ca="1">VLOOKUP(D16,'（运营）数据源'!B:H,7,0)</f>
        <v>#N/A</v>
      </c>
      <c r="L16" s="66" t="str">
        <f ca="1" t="shared" si="1"/>
        <v>（晓华精棉拉架）130#杂紫色</v>
      </c>
    </row>
    <row r="17" s="33" customFormat="1" spans="1:12">
      <c r="A17" s="108" t="str">
        <f ca="1">IF(J17&gt;0,运营生产订单!$H$3,"")</f>
        <v/>
      </c>
      <c r="B17" s="104" t="str">
        <f ca="1">+IF(J17&gt;0,运营生产订单!$C$4,"")</f>
        <v/>
      </c>
      <c r="C17" s="104" t="str">
        <f ca="1">+IF(J17&gt;0,MID(运营生产订单!$C$3,FIND("-",运营生产订单!$C$3)+1,20),"")</f>
        <v/>
      </c>
      <c r="D17" s="109" t="str">
        <f ca="1">+IF(J17&gt;0,VLOOKUP(C17&amp;H17&amp;I17,'（运营）数据源'!$A:$B,2,0),"")</f>
        <v/>
      </c>
      <c r="E17" s="109"/>
      <c r="F17" s="109" t="str">
        <f ca="1">+IF(J17&gt;0,VLOOKUP(D17,'（运营）数据源'!B:G,6,0),"")</f>
        <v/>
      </c>
      <c r="G17" s="104" t="str">
        <f ca="1">+IFERROR(VLOOKUP(D17,'（运营）数据源'!$B:$D,3,0),"")</f>
        <v/>
      </c>
      <c r="H17" s="110" t="str">
        <f ca="1" t="shared" si="0"/>
        <v>（晓华精棉拉架）130#杂紫色</v>
      </c>
      <c r="I17" s="120" t="str">
        <f>+运营生产订单!$I$7</f>
        <v>3XL</v>
      </c>
      <c r="J17" s="104">
        <f ca="1">+SUMPRODUCT((运营生产订单!$A$9:$A$35=L17)*(运营生产订单!$C$7:$I$7=I17)*运营生产订单!$C$9:运营生产订单!$I$35)</f>
        <v>0</v>
      </c>
      <c r="K17" s="121" t="e">
        <f ca="1">VLOOKUP(D17,'（运营）数据源'!B:H,7,0)</f>
        <v>#N/A</v>
      </c>
      <c r="L17" s="66" t="str">
        <f ca="1" t="shared" si="1"/>
        <v>（晓华精棉拉架）130#杂紫色</v>
      </c>
    </row>
    <row r="18" s="33" customFormat="1" spans="1:12">
      <c r="A18" s="108" t="str">
        <f ca="1">IF(J18&gt;0,运营生产订单!$H$3,"")</f>
        <v/>
      </c>
      <c r="B18" s="104" t="str">
        <f ca="1">+IF(J18&gt;0,运营生产订单!$C$4,"")</f>
        <v/>
      </c>
      <c r="C18" s="104" t="str">
        <f ca="1">+IF(J18&gt;0,MID(运营生产订单!$C$3,FIND("-",运营生产订单!$C$3)+1,20),"")</f>
        <v/>
      </c>
      <c r="D18" s="109" t="str">
        <f ca="1">+IF(J18&gt;0,VLOOKUP(C18&amp;H18&amp;I18,'（运营）数据源'!$A:$B,2,0),"")</f>
        <v/>
      </c>
      <c r="E18" s="109"/>
      <c r="F18" s="109" t="str">
        <f ca="1">+IF(J18&gt;0,VLOOKUP(D18,'（运营）数据源'!B:G,6,0),"")</f>
        <v/>
      </c>
      <c r="G18" s="104" t="str">
        <f ca="1">+IFERROR(VLOOKUP(D18,'（运营）数据源'!$B:$D,3,0),"")</f>
        <v/>
      </c>
      <c r="H18" s="110" t="str">
        <f ca="1" t="shared" si="0"/>
        <v>（晓华精棉拉架）197#杂红</v>
      </c>
      <c r="I18" s="120" t="str">
        <f>+运营生产订单!$C$7</f>
        <v>XS</v>
      </c>
      <c r="J18" s="104">
        <f ca="1">+SUMPRODUCT((运营生产订单!$A$9:$A$35=L18)*(运营生产订单!$C$7:$I$7=I18)*运营生产订单!$C$9:运营生产订单!$I$35)</f>
        <v>0</v>
      </c>
      <c r="K18" s="121" t="e">
        <f ca="1">VLOOKUP(D18,'（运营）数据源'!B:H,7,0)</f>
        <v>#N/A</v>
      </c>
      <c r="L18" s="66" t="str">
        <f ca="1" t="shared" si="1"/>
        <v>（晓华精棉拉架）197#杂红</v>
      </c>
    </row>
    <row r="19" s="33" customFormat="1" spans="1:12">
      <c r="A19" s="108" t="str">
        <f ca="1">IF(J19&gt;0,运营生产订单!$H$3,"")</f>
        <v/>
      </c>
      <c r="B19" s="104" t="str">
        <f ca="1">+IF(J19&gt;0,运营生产订单!$C$4,"")</f>
        <v/>
      </c>
      <c r="C19" s="104" t="str">
        <f ca="1">+IF(J19&gt;0,MID(运营生产订单!$C$3,FIND("-",运营生产订单!$C$3)+1,20),"")</f>
        <v/>
      </c>
      <c r="D19" s="109" t="str">
        <f ca="1">+IF(J19&gt;0,VLOOKUP(C19&amp;H19&amp;I19,'（运营）数据源'!$A:$B,2,0),"")</f>
        <v/>
      </c>
      <c r="E19" s="109"/>
      <c r="F19" s="109" t="str">
        <f ca="1">+IF(J19&gt;0,VLOOKUP(D19,'（运营）数据源'!B:G,6,0),"")</f>
        <v/>
      </c>
      <c r="G19" s="104" t="str">
        <f ca="1">+IFERROR(VLOOKUP(D19,'（运营）数据源'!$B:$D,3,0),"")</f>
        <v/>
      </c>
      <c r="H19" s="110" t="str">
        <f ca="1" t="shared" si="0"/>
        <v>（晓华精棉拉架）197#杂红</v>
      </c>
      <c r="I19" s="120" t="str">
        <f>+运营生产订单!$D$7</f>
        <v>S</v>
      </c>
      <c r="J19" s="104">
        <f ca="1">+SUMPRODUCT((运营生产订单!$A$9:$A$35=L19)*(运营生产订单!$C$7:$I$7=I19)*运营生产订单!$C$9:运营生产订单!$I$35)</f>
        <v>0</v>
      </c>
      <c r="K19" s="121" t="e">
        <f ca="1">VLOOKUP(D19,'（运营）数据源'!B:H,7,0)</f>
        <v>#N/A</v>
      </c>
      <c r="L19" s="66" t="str">
        <f ca="1" t="shared" si="1"/>
        <v>（晓华精棉拉架）197#杂红</v>
      </c>
    </row>
    <row r="20" s="33" customFormat="1" spans="1:12">
      <c r="A20" s="108" t="str">
        <f ca="1">IF(J20&gt;0,运营生产订单!$H$3,"")</f>
        <v/>
      </c>
      <c r="B20" s="104" t="str">
        <f ca="1">+IF(J20&gt;0,运营生产订单!$C$4,"")</f>
        <v/>
      </c>
      <c r="C20" s="104" t="str">
        <f ca="1">+IF(J20&gt;0,MID(运营生产订单!$C$3,FIND("-",运营生产订单!$C$3)+1,20),"")</f>
        <v/>
      </c>
      <c r="D20" s="109" t="str">
        <f ca="1">+IF(J20&gt;0,VLOOKUP(C20&amp;H20&amp;I20,'（运营）数据源'!$A:$B,2,0),"")</f>
        <v/>
      </c>
      <c r="E20" s="109"/>
      <c r="F20" s="109" t="str">
        <f ca="1">+IF(J20&gt;0,VLOOKUP(D20,'（运营）数据源'!B:G,6,0),"")</f>
        <v/>
      </c>
      <c r="G20" s="104" t="str">
        <f ca="1">+IFERROR(VLOOKUP(D20,'（运营）数据源'!$B:$D,3,0),"")</f>
        <v/>
      </c>
      <c r="H20" s="110" t="str">
        <f ca="1" t="shared" si="0"/>
        <v>（晓华精棉拉架）197#杂红</v>
      </c>
      <c r="I20" s="120" t="str">
        <f>+运营生产订单!$E$7</f>
        <v>M</v>
      </c>
      <c r="J20" s="104">
        <f ca="1">+SUMPRODUCT((运营生产订单!$A$9:$A$35=L20)*(运营生产订单!$C$7:$I$7=I20)*运营生产订单!$C$9:运营生产订单!$I$35)</f>
        <v>0</v>
      </c>
      <c r="K20" s="121" t="e">
        <f ca="1">VLOOKUP(D20,'（运营）数据源'!B:H,7,0)</f>
        <v>#N/A</v>
      </c>
      <c r="L20" s="66" t="str">
        <f ca="1" t="shared" si="1"/>
        <v>（晓华精棉拉架）197#杂红</v>
      </c>
    </row>
    <row r="21" s="33" customFormat="1" spans="1:12">
      <c r="A21" s="108" t="str">
        <f ca="1">IF(J21&gt;0,运营生产订单!$H$3,"")</f>
        <v/>
      </c>
      <c r="B21" s="104" t="str">
        <f ca="1">+IF(J21&gt;0,运营生产订单!$C$4,"")</f>
        <v/>
      </c>
      <c r="C21" s="104" t="str">
        <f ca="1">+IF(J21&gt;0,MID(运营生产订单!$C$3,FIND("-",运营生产订单!$C$3)+1,20),"")</f>
        <v/>
      </c>
      <c r="D21" s="109" t="str">
        <f ca="1">+IF(J21&gt;0,VLOOKUP(C21&amp;H21&amp;I21,'（运营）数据源'!$A:$B,2,0),"")</f>
        <v/>
      </c>
      <c r="E21" s="109"/>
      <c r="F21" s="109" t="str">
        <f ca="1">+IF(J21&gt;0,VLOOKUP(D21,'（运营）数据源'!B:G,6,0),"")</f>
        <v/>
      </c>
      <c r="G21" s="104" t="str">
        <f ca="1">+IFERROR(VLOOKUP(D21,'（运营）数据源'!$B:$D,3,0),"")</f>
        <v/>
      </c>
      <c r="H21" s="110" t="str">
        <f ca="1" t="shared" si="0"/>
        <v>（晓华精棉拉架）197#杂红</v>
      </c>
      <c r="I21" s="120" t="str">
        <f>+运营生产订单!$F$7</f>
        <v>L</v>
      </c>
      <c r="J21" s="104">
        <f ca="1">+SUMPRODUCT((运营生产订单!$A$9:$A$35=L21)*(运营生产订单!$C$7:$I$7=I21)*运营生产订单!$C$9:运营生产订单!$I$35)</f>
        <v>0</v>
      </c>
      <c r="K21" s="121" t="e">
        <f ca="1">VLOOKUP(D21,'（运营）数据源'!B:H,7,0)</f>
        <v>#N/A</v>
      </c>
      <c r="L21" s="66" t="str">
        <f ca="1" t="shared" si="1"/>
        <v>（晓华精棉拉架）197#杂红</v>
      </c>
    </row>
    <row r="22" s="33" customFormat="1" spans="1:12">
      <c r="A22" s="108" t="str">
        <f ca="1">IF(J22&gt;0,运营生产订单!$H$3,"")</f>
        <v/>
      </c>
      <c r="B22" s="104" t="str">
        <f ca="1">+IF(J22&gt;0,运营生产订单!$C$4,"")</f>
        <v/>
      </c>
      <c r="C22" s="104" t="str">
        <f ca="1">+IF(J22&gt;0,MID(运营生产订单!$C$3,FIND("-",运营生产订单!$C$3)+1,20),"")</f>
        <v/>
      </c>
      <c r="D22" s="109" t="str">
        <f ca="1">+IF(J22&gt;0,VLOOKUP(C22&amp;H22&amp;I22,'（运营）数据源'!$A:$B,2,0),"")</f>
        <v/>
      </c>
      <c r="E22" s="109"/>
      <c r="F22" s="109" t="str">
        <f ca="1">+IF(J22&gt;0,VLOOKUP(D22,'（运营）数据源'!B:G,6,0),"")</f>
        <v/>
      </c>
      <c r="G22" s="104" t="str">
        <f ca="1">+IFERROR(VLOOKUP(D22,'（运营）数据源'!$B:$D,3,0),"")</f>
        <v/>
      </c>
      <c r="H22" s="110" t="str">
        <f ca="1" t="shared" si="0"/>
        <v>（晓华精棉拉架）197#杂红</v>
      </c>
      <c r="I22" s="120" t="str">
        <f>+运营生产订单!$G$7</f>
        <v>XL</v>
      </c>
      <c r="J22" s="104">
        <f ca="1">+SUMPRODUCT((运营生产订单!$A$9:$A$35=L22)*(运营生产订单!$C$7:$I$7=I22)*运营生产订单!$C$9:运营生产订单!$I$35)</f>
        <v>0</v>
      </c>
      <c r="K22" s="121" t="e">
        <f ca="1">VLOOKUP(D22,'（运营）数据源'!B:H,7,0)</f>
        <v>#N/A</v>
      </c>
      <c r="L22" s="66" t="str">
        <f ca="1" t="shared" si="1"/>
        <v>（晓华精棉拉架）197#杂红</v>
      </c>
    </row>
    <row r="23" s="33" customFormat="1" spans="1:12">
      <c r="A23" s="108" t="str">
        <f ca="1">IF(J23&gt;0,运营生产订单!$H$3,"")</f>
        <v/>
      </c>
      <c r="B23" s="104" t="str">
        <f ca="1">+IF(J23&gt;0,运营生产订单!$C$4,"")</f>
        <v/>
      </c>
      <c r="C23" s="104" t="str">
        <f ca="1">+IF(J23&gt;0,MID(运营生产订单!$C$3,FIND("-",运营生产订单!$C$3)+1,20),"")</f>
        <v/>
      </c>
      <c r="D23" s="109" t="str">
        <f ca="1">+IF(J23&gt;0,VLOOKUP(C23&amp;H23&amp;I23,'（运营）数据源'!$A:$B,2,0),"")</f>
        <v/>
      </c>
      <c r="E23" s="109"/>
      <c r="F23" s="109" t="str">
        <f ca="1">+IF(J23&gt;0,VLOOKUP(D23,'（运营）数据源'!B:G,6,0),"")</f>
        <v/>
      </c>
      <c r="G23" s="104" t="str">
        <f ca="1">+IFERROR(VLOOKUP(D23,'（运营）数据源'!$B:$D,3,0),"")</f>
        <v/>
      </c>
      <c r="H23" s="110" t="str">
        <f ca="1" t="shared" si="0"/>
        <v>（晓华精棉拉架）197#杂红</v>
      </c>
      <c r="I23" s="120" t="str">
        <f>+运营生产订单!$H$7</f>
        <v>2XL</v>
      </c>
      <c r="J23" s="104">
        <f ca="1">+SUMPRODUCT((运营生产订单!$A$9:$A$35=L23)*(运营生产订单!$C$7:$I$7=I23)*运营生产订单!$C$9:运营生产订单!$I$35)</f>
        <v>0</v>
      </c>
      <c r="K23" s="121" t="e">
        <f ca="1">VLOOKUP(D23,'（运营）数据源'!B:H,7,0)</f>
        <v>#N/A</v>
      </c>
      <c r="L23" s="66" t="str">
        <f ca="1" t="shared" si="1"/>
        <v>（晓华精棉拉架）197#杂红</v>
      </c>
    </row>
    <row r="24" s="33" customFormat="1" spans="1:12">
      <c r="A24" s="108" t="str">
        <f ca="1">IF(J24&gt;0,运营生产订单!$H$3,"")</f>
        <v/>
      </c>
      <c r="B24" s="104" t="str">
        <f ca="1">+IF(J24&gt;0,运营生产订单!$C$4,"")</f>
        <v/>
      </c>
      <c r="C24" s="104" t="str">
        <f ca="1">+IF(J24&gt;0,MID(运营生产订单!$C$3,FIND("-",运营生产订单!$C$3)+1,20),"")</f>
        <v/>
      </c>
      <c r="D24" s="109" t="str">
        <f ca="1">+IF(J24&gt;0,VLOOKUP(C24&amp;H24&amp;I24,'（运营）数据源'!$A:$B,2,0),"")</f>
        <v/>
      </c>
      <c r="E24" s="109"/>
      <c r="F24" s="109" t="str">
        <f ca="1">+IF(J24&gt;0,VLOOKUP(D24,'（运营）数据源'!B:G,6,0),"")</f>
        <v/>
      </c>
      <c r="G24" s="104" t="str">
        <f ca="1">+IFERROR(VLOOKUP(D24,'（运营）数据源'!$B:$D,3,0),"")</f>
        <v/>
      </c>
      <c r="H24" s="110" t="str">
        <f ca="1" t="shared" si="0"/>
        <v>（晓华精棉拉架）197#杂红</v>
      </c>
      <c r="I24" s="120" t="str">
        <f>+运营生产订单!$I$7</f>
        <v>3XL</v>
      </c>
      <c r="J24" s="104">
        <f ca="1">+SUMPRODUCT((运营生产订单!$A$9:$A$35=L24)*(运营生产订单!$C$7:$I$7=I24)*运营生产订单!$C$9:运营生产订单!$I$35)</f>
        <v>0</v>
      </c>
      <c r="K24" s="121" t="e">
        <f ca="1">VLOOKUP(D24,'（运营）数据源'!B:H,7,0)</f>
        <v>#N/A</v>
      </c>
      <c r="L24" s="66" t="str">
        <f ca="1" t="shared" si="1"/>
        <v>（晓华精棉拉架）197#杂红</v>
      </c>
    </row>
    <row r="25" s="33" customFormat="1" spans="1:12">
      <c r="A25" s="111" t="str">
        <f ca="1">IF(J25&gt;0,运营生产订单!$H$3,"")</f>
        <v/>
      </c>
      <c r="B25" s="104" t="str">
        <f ca="1">+IF(J25&gt;0,运营生产订单!$C$4,"")</f>
        <v/>
      </c>
      <c r="C25" s="104" t="str">
        <f ca="1">+IF(J25&gt;0,MID(运营生产订单!$C$3,FIND("-",运营生产订单!$C$3)+1,20),"")</f>
        <v/>
      </c>
      <c r="D25" s="112" t="str">
        <f ca="1">+IF(J25&gt;0,VLOOKUP(C25&amp;H25&amp;I25,'（运营）数据源'!$A:$B,2,0),"")</f>
        <v/>
      </c>
      <c r="E25" s="109"/>
      <c r="F25" s="109" t="str">
        <f ca="1">+IF(J25&gt;0,VLOOKUP(D25,'（运营）数据源'!B:G,6,0),"")</f>
        <v/>
      </c>
      <c r="G25" s="113" t="str">
        <f ca="1">+IFERROR(VLOOKUP(D25,'（运营）数据源'!$B:$D,3,0),"")</f>
        <v/>
      </c>
      <c r="H25" s="114" t="str">
        <f ca="1" t="shared" si="0"/>
        <v>（晓华精棉拉架）27#杂灰米</v>
      </c>
      <c r="I25" s="122" t="str">
        <f>+运营生产订单!$C$7</f>
        <v>XS</v>
      </c>
      <c r="J25" s="104">
        <f ca="1">+SUMPRODUCT((运营生产订单!$A$9:$A$35=L25)*(运营生产订单!$C$7:$I$7=I25)*运营生产订单!$C$9:运营生产订单!$I$35)</f>
        <v>0</v>
      </c>
      <c r="K25" s="121" t="e">
        <f ca="1">VLOOKUP(D25,'（运营）数据源'!B:H,7,0)</f>
        <v>#N/A</v>
      </c>
      <c r="L25" s="66" t="str">
        <f ca="1" t="shared" si="1"/>
        <v>（晓华精棉拉架）27#杂灰米</v>
      </c>
    </row>
    <row r="26" s="33" customFormat="1" spans="1:12">
      <c r="A26" s="108" t="str">
        <f ca="1">IF(J26&gt;0,运营生产订单!$H$3,"")</f>
        <v/>
      </c>
      <c r="B26" s="104" t="str">
        <f ca="1">+IF(J26&gt;0,运营生产订单!$C$4,"")</f>
        <v/>
      </c>
      <c r="C26" s="104" t="str">
        <f ca="1">+IF(J26&gt;0,MID(运营生产订单!$C$3,FIND("-",运营生产订单!$C$3)+1,20),"")</f>
        <v/>
      </c>
      <c r="D26" s="109" t="str">
        <f ca="1">+IF(J26&gt;0,VLOOKUP(C26&amp;H26&amp;I26,'（运营）数据源'!$A:$B,2,0),"")</f>
        <v/>
      </c>
      <c r="E26" s="109"/>
      <c r="F26" s="109" t="str">
        <f ca="1">+IF(J26&gt;0,VLOOKUP(D26,'（运营）数据源'!B:G,6,0),"")</f>
        <v/>
      </c>
      <c r="G26" s="104" t="str">
        <f ca="1">+IFERROR(VLOOKUP(D26,'（运营）数据源'!$B:$D,3,0),"")</f>
        <v/>
      </c>
      <c r="H26" s="110" t="str">
        <f ca="1" t="shared" si="0"/>
        <v>（晓华精棉拉架）27#杂灰米</v>
      </c>
      <c r="I26" s="120" t="str">
        <f>+运营生产订单!$D$7</f>
        <v>S</v>
      </c>
      <c r="J26" s="104">
        <f ca="1">+SUMPRODUCT((运营生产订单!$A$9:$A$35=L26)*(运营生产订单!$C$7:$I$7=I26)*运营生产订单!$C$9:运营生产订单!$I$35)</f>
        <v>0</v>
      </c>
      <c r="K26" s="121" t="e">
        <f ca="1">VLOOKUP(D26,'（运营）数据源'!B:H,7,0)</f>
        <v>#N/A</v>
      </c>
      <c r="L26" s="66" t="str">
        <f ca="1" t="shared" si="1"/>
        <v>（晓华精棉拉架）27#杂灰米</v>
      </c>
    </row>
    <row r="27" s="33" customFormat="1" spans="1:12">
      <c r="A27" s="108" t="str">
        <f ca="1">IF(J27&gt;0,运营生产订单!$H$3,"")</f>
        <v/>
      </c>
      <c r="B27" s="104" t="str">
        <f ca="1">+IF(J27&gt;0,运营生产订单!$C$4,"")</f>
        <v/>
      </c>
      <c r="C27" s="104" t="str">
        <f ca="1">+IF(J27&gt;0,MID(运营生产订单!$C$3,FIND("-",运营生产订单!$C$3)+1,20),"")</f>
        <v/>
      </c>
      <c r="D27" s="109" t="str">
        <f ca="1">+IF(J27&gt;0,VLOOKUP(C27&amp;H27&amp;I27,'（运营）数据源'!$A:$B,2,0),"")</f>
        <v/>
      </c>
      <c r="E27" s="109"/>
      <c r="F27" s="109" t="str">
        <f ca="1">+IF(J27&gt;0,VLOOKUP(D27,'（运营）数据源'!B:G,6,0),"")</f>
        <v/>
      </c>
      <c r="G27" s="104" t="str">
        <f ca="1">+IFERROR(VLOOKUP(D27,'（运营）数据源'!$B:$D,3,0),"")</f>
        <v/>
      </c>
      <c r="H27" s="110" t="str">
        <f ca="1" t="shared" si="0"/>
        <v>（晓华精棉拉架）27#杂灰米</v>
      </c>
      <c r="I27" s="120" t="str">
        <f>+运营生产订单!$E$7</f>
        <v>M</v>
      </c>
      <c r="J27" s="104">
        <f ca="1">+SUMPRODUCT((运营生产订单!$A$9:$A$35=L27)*(运营生产订单!$C$7:$I$7=I27)*运营生产订单!$C$9:运营生产订单!$I$35)</f>
        <v>0</v>
      </c>
      <c r="K27" s="121" t="e">
        <f ca="1">VLOOKUP(D27,'（运营）数据源'!B:H,7,0)</f>
        <v>#N/A</v>
      </c>
      <c r="L27" s="66" t="str">
        <f ca="1" t="shared" si="1"/>
        <v>（晓华精棉拉架）27#杂灰米</v>
      </c>
    </row>
    <row r="28" s="33" customFormat="1" spans="1:12">
      <c r="A28" s="108" t="str">
        <f ca="1">IF(J28&gt;0,运营生产订单!$H$3,"")</f>
        <v/>
      </c>
      <c r="B28" s="104" t="str">
        <f ca="1">+IF(J28&gt;0,运营生产订单!$C$4,"")</f>
        <v/>
      </c>
      <c r="C28" s="104" t="str">
        <f ca="1">+IF(J28&gt;0,MID(运营生产订单!$C$3,FIND("-",运营生产订单!$C$3)+1,20),"")</f>
        <v/>
      </c>
      <c r="D28" s="109" t="str">
        <f ca="1">+IF(J28&gt;0,VLOOKUP(C28&amp;H28&amp;I28,'（运营）数据源'!$A:$B,2,0),"")</f>
        <v/>
      </c>
      <c r="E28" s="109"/>
      <c r="F28" s="109" t="str">
        <f ca="1">+IF(J28&gt;0,VLOOKUP(D28,'（运营）数据源'!B:G,6,0),"")</f>
        <v/>
      </c>
      <c r="G28" s="104" t="str">
        <f ca="1">+IFERROR(VLOOKUP(D28,'（运营）数据源'!$B:$D,3,0),"")</f>
        <v/>
      </c>
      <c r="H28" s="110" t="str">
        <f ca="1" t="shared" si="0"/>
        <v>（晓华精棉拉架）27#杂灰米</v>
      </c>
      <c r="I28" s="120" t="str">
        <f>+运营生产订单!$F$7</f>
        <v>L</v>
      </c>
      <c r="J28" s="104">
        <f ca="1">+SUMPRODUCT((运营生产订单!$A$9:$A$35=L28)*(运营生产订单!$C$7:$I$7=I28)*运营生产订单!$C$9:运营生产订单!$I$35)</f>
        <v>0</v>
      </c>
      <c r="K28" s="121" t="e">
        <f ca="1">VLOOKUP(D28,'（运营）数据源'!B:H,7,0)</f>
        <v>#N/A</v>
      </c>
      <c r="L28" s="66" t="str">
        <f ca="1" t="shared" si="1"/>
        <v>（晓华精棉拉架）27#杂灰米</v>
      </c>
    </row>
    <row r="29" s="33" customFormat="1" spans="1:12">
      <c r="A29" s="108" t="str">
        <f ca="1">IF(J29&gt;0,运营生产订单!$H$3,"")</f>
        <v/>
      </c>
      <c r="B29" s="104" t="str">
        <f ca="1">+IF(J29&gt;0,运营生产订单!$C$4,"")</f>
        <v/>
      </c>
      <c r="C29" s="104" t="str">
        <f ca="1">+IF(J29&gt;0,MID(运营生产订单!$C$3,FIND("-",运营生产订单!$C$3)+1,20),"")</f>
        <v/>
      </c>
      <c r="D29" s="109" t="str">
        <f ca="1">+IF(J29&gt;0,VLOOKUP(C29&amp;H29&amp;I29,'（运营）数据源'!$A:$B,2,0),"")</f>
        <v/>
      </c>
      <c r="E29" s="109"/>
      <c r="F29" s="109" t="str">
        <f ca="1">+IF(J29&gt;0,VLOOKUP(D29,'（运营）数据源'!B:G,6,0),"")</f>
        <v/>
      </c>
      <c r="G29" s="104" t="str">
        <f ca="1">+IFERROR(VLOOKUP(D29,'（运营）数据源'!$B:$D,3,0),"")</f>
        <v/>
      </c>
      <c r="H29" s="110" t="str">
        <f ca="1" t="shared" si="0"/>
        <v>（晓华精棉拉架）27#杂灰米</v>
      </c>
      <c r="I29" s="120" t="str">
        <f>+运营生产订单!$G$7</f>
        <v>XL</v>
      </c>
      <c r="J29" s="104">
        <f ca="1">+SUMPRODUCT((运营生产订单!$A$9:$A$35=L29)*(运营生产订单!$C$7:$I$7=I29)*运营生产订单!$C$9:运营生产订单!$I$35)</f>
        <v>0</v>
      </c>
      <c r="K29" s="121" t="e">
        <f ca="1">VLOOKUP(D29,'（运营）数据源'!B:H,7,0)</f>
        <v>#N/A</v>
      </c>
      <c r="L29" s="66" t="str">
        <f ca="1" t="shared" si="1"/>
        <v>（晓华精棉拉架）27#杂灰米</v>
      </c>
    </row>
    <row r="30" s="33" customFormat="1" spans="1:12">
      <c r="A30" s="108" t="str">
        <f ca="1">IF(J30&gt;0,运营生产订单!$H$3,"")</f>
        <v/>
      </c>
      <c r="B30" s="104" t="str">
        <f ca="1">+IF(J30&gt;0,运营生产订单!$C$4,"")</f>
        <v/>
      </c>
      <c r="C30" s="104" t="str">
        <f ca="1">+IF(J30&gt;0,MID(运营生产订单!$C$3,FIND("-",运营生产订单!$C$3)+1,20),"")</f>
        <v/>
      </c>
      <c r="D30" s="109" t="str">
        <f ca="1">+IF(J30&gt;0,VLOOKUP(C30&amp;H30&amp;I30,'（运营）数据源'!$A:$B,2,0),"")</f>
        <v/>
      </c>
      <c r="E30" s="109"/>
      <c r="F30" s="109" t="str">
        <f ca="1">+IF(J30&gt;0,VLOOKUP(D30,'（运营）数据源'!B:G,6,0),"")</f>
        <v/>
      </c>
      <c r="G30" s="104" t="str">
        <f ca="1">+IFERROR(VLOOKUP(D30,'（运营）数据源'!$B:$D,3,0),"")</f>
        <v/>
      </c>
      <c r="H30" s="110" t="str">
        <f ca="1" t="shared" si="0"/>
        <v>（晓华精棉拉架）27#杂灰米</v>
      </c>
      <c r="I30" s="120" t="str">
        <f>+运营生产订单!$H$7</f>
        <v>2XL</v>
      </c>
      <c r="J30" s="104">
        <f ca="1">+SUMPRODUCT((运营生产订单!$A$9:$A$35=L30)*(运营生产订单!$C$7:$I$7=I30)*运营生产订单!$C$9:运营生产订单!$I$35)</f>
        <v>0</v>
      </c>
      <c r="K30" s="121" t="e">
        <f ca="1">VLOOKUP(D30,'（运营）数据源'!B:H,7,0)</f>
        <v>#N/A</v>
      </c>
      <c r="L30" s="66" t="str">
        <f ca="1" t="shared" si="1"/>
        <v>（晓华精棉拉架）27#杂灰米</v>
      </c>
    </row>
    <row r="31" s="33" customFormat="1" spans="1:12">
      <c r="A31" s="108" t="str">
        <f ca="1">IF(J31&gt;0,运营生产订单!$H$3,"")</f>
        <v/>
      </c>
      <c r="B31" s="104" t="str">
        <f ca="1">+IF(J31&gt;0,运营生产订单!$C$4,"")</f>
        <v/>
      </c>
      <c r="C31" s="104" t="str">
        <f ca="1">+IF(J31&gt;0,MID(运营生产订单!$C$3,FIND("-",运营生产订单!$C$3)+1,20),"")</f>
        <v/>
      </c>
      <c r="D31" s="109" t="str">
        <f ca="1">+IF(J31&gt;0,VLOOKUP(C31&amp;H31&amp;I31,'（运营）数据源'!$A:$B,2,0),"")</f>
        <v/>
      </c>
      <c r="E31" s="109"/>
      <c r="F31" s="109" t="str">
        <f ca="1">+IF(J31&gt;0,VLOOKUP(D31,'（运营）数据源'!B:G,6,0),"")</f>
        <v/>
      </c>
      <c r="G31" s="104" t="str">
        <f ca="1">+IFERROR(VLOOKUP(D31,'（运营）数据源'!$B:$D,3,0),"")</f>
        <v/>
      </c>
      <c r="H31" s="115" t="str">
        <f ca="1" t="shared" si="0"/>
        <v>（晓华精棉拉架）27#杂灰米</v>
      </c>
      <c r="I31" s="123" t="str">
        <f>+运营生产订单!$I$7</f>
        <v>3XL</v>
      </c>
      <c r="J31" s="104">
        <f ca="1">+SUMPRODUCT((运营生产订单!$A$9:$A$35=L31)*(运营生产订单!$C$7:$I$7=I31)*运营生产订单!$C$9:运营生产订单!$I$35)</f>
        <v>0</v>
      </c>
      <c r="K31" s="121" t="e">
        <f ca="1">VLOOKUP(D31,'（运营）数据源'!B:H,7,0)</f>
        <v>#N/A</v>
      </c>
      <c r="L31" s="66" t="str">
        <f ca="1" t="shared" si="1"/>
        <v>（晓华精棉拉架）27#杂灰米</v>
      </c>
    </row>
    <row r="32" s="33" customFormat="1" spans="1:12">
      <c r="A32" s="108" t="str">
        <f ca="1">IF(J32&gt;0,运营生产订单!$H$3,"")</f>
        <v/>
      </c>
      <c r="B32" s="104" t="str">
        <f ca="1">+IF(J32&gt;0,运营生产订单!$C$4,"")</f>
        <v/>
      </c>
      <c r="C32" s="104" t="str">
        <f ca="1">+IF(J32&gt;0,MID(运营生产订单!$C$3,FIND("-",运营生产订单!$C$3)+1,20),"")</f>
        <v/>
      </c>
      <c r="D32" s="109" t="str">
        <f ca="1">+IF(J32&gt;0,VLOOKUP(C32&amp;H32&amp;I32,'（运营）数据源'!$A:$B,2,0),"")</f>
        <v/>
      </c>
      <c r="E32" s="109"/>
      <c r="F32" s="109" t="str">
        <f ca="1">+IF(J32&gt;0,VLOOKUP(D32,'（运营）数据源'!B:G,6,0),"")</f>
        <v/>
      </c>
      <c r="G32" s="104" t="str">
        <f ca="1">+IFERROR(VLOOKUP(D32,'（运营）数据源'!$B:$D,3,0),"")</f>
        <v/>
      </c>
      <c r="H32" s="115" t="str">
        <f ca="1" t="shared" si="0"/>
        <v>（晓华精棉拉架）196#杂深蓝</v>
      </c>
      <c r="I32" s="120" t="str">
        <f>+运营生产订单!$C$7</f>
        <v>XS</v>
      </c>
      <c r="J32" s="104">
        <f ca="1">+SUMPRODUCT((运营生产订单!$A$9:$A$35=L32)*(运营生产订单!$C$7:$I$7=I32)*运营生产订单!$C$9:运营生产订单!$I$35)</f>
        <v>0</v>
      </c>
      <c r="K32" s="121" t="e">
        <f ca="1">VLOOKUP(D32,'（运营）数据源'!B:H,7,0)</f>
        <v>#N/A</v>
      </c>
      <c r="L32" s="66" t="str">
        <f ca="1" t="shared" ref="L32:L41" si="2">INDIRECT("运营生产订单!$A$"&amp;(INT((ROW()-4)/7)+9))</f>
        <v>（晓华精棉拉架）196#杂深蓝</v>
      </c>
    </row>
    <row r="33" s="33" customFormat="1" spans="1:12">
      <c r="A33" s="108" t="str">
        <f ca="1">IF(J33&gt;0,运营生产订单!$H$3,"")</f>
        <v/>
      </c>
      <c r="B33" s="104" t="str">
        <f ca="1">+IF(J33&gt;0,运营生产订单!$C$4,"")</f>
        <v/>
      </c>
      <c r="C33" s="104" t="str">
        <f ca="1">+IF(J33&gt;0,MID(运营生产订单!$C$3,FIND("-",运营生产订单!$C$3)+1,20),"")</f>
        <v/>
      </c>
      <c r="D33" s="109" t="str">
        <f ca="1">+IF(J33&gt;0,VLOOKUP(C33&amp;H33&amp;I33,'（运营）数据源'!$A:$B,2,0),"")</f>
        <v/>
      </c>
      <c r="E33" s="109"/>
      <c r="F33" s="109" t="str">
        <f ca="1">+IF(J33&gt;0,VLOOKUP(D33,'（运营）数据源'!B:G,6,0),"")</f>
        <v/>
      </c>
      <c r="G33" s="104" t="str">
        <f ca="1">+IFERROR(VLOOKUP(D33,'（运营）数据源'!$B:$D,3,0),"")</f>
        <v/>
      </c>
      <c r="H33" s="115" t="str">
        <f ca="1" t="shared" ref="H33:H38" si="3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（晓华精棉拉架）196#杂深蓝</v>
      </c>
      <c r="I33" s="120" t="str">
        <f>+运营生产订单!$D$7</f>
        <v>S</v>
      </c>
      <c r="J33" s="104">
        <f ca="1">+SUMPRODUCT((运营生产订单!$A$9:$A$35=L33)*(运营生产订单!$C$7:$I$7=I33)*运营生产订单!$C$9:运营生产订单!$I$35)</f>
        <v>0</v>
      </c>
      <c r="K33" s="121" t="e">
        <f ca="1">VLOOKUP(D33,'（运营）数据源'!B:H,7,0)</f>
        <v>#N/A</v>
      </c>
      <c r="L33" s="66" t="str">
        <f ca="1" t="shared" si="2"/>
        <v>（晓华精棉拉架）196#杂深蓝</v>
      </c>
    </row>
    <row r="34" s="33" customFormat="1" spans="1:12">
      <c r="A34" s="108" t="str">
        <f ca="1">IF(J34&gt;0,运营生产订单!$H$3,"")</f>
        <v/>
      </c>
      <c r="B34" s="104" t="str">
        <f ca="1">+IF(J34&gt;0,运营生产订单!$C$4,"")</f>
        <v/>
      </c>
      <c r="C34" s="104" t="str">
        <f ca="1">+IF(J34&gt;0,MID(运营生产订单!$C$3,FIND("-",运营生产订单!$C$3)+1,20),"")</f>
        <v/>
      </c>
      <c r="D34" s="109" t="str">
        <f ca="1">+IF(J34&gt;0,VLOOKUP(C34&amp;H34&amp;I34,'（运营）数据源'!$A:$B,2,0),"")</f>
        <v/>
      </c>
      <c r="E34" s="109"/>
      <c r="F34" s="109" t="str">
        <f ca="1">+IF(J34&gt;0,VLOOKUP(D34,'（运营）数据源'!B:G,6,0),"")</f>
        <v/>
      </c>
      <c r="G34" s="104" t="str">
        <f ca="1">+IFERROR(VLOOKUP(D34,'（运营）数据源'!$B:$D,3,0),"")</f>
        <v/>
      </c>
      <c r="H34" s="115" t="str">
        <f ca="1" t="shared" si="3"/>
        <v>（晓华精棉拉架）196#杂深蓝</v>
      </c>
      <c r="I34" s="120" t="str">
        <f>+运营生产订单!$E$7</f>
        <v>M</v>
      </c>
      <c r="J34" s="104">
        <f ca="1">+SUMPRODUCT((运营生产订单!$A$9:$A$35=L34)*(运营生产订单!$C$7:$I$7=I34)*运营生产订单!$C$9:运营生产订单!$I$35)</f>
        <v>0</v>
      </c>
      <c r="K34" s="121" t="e">
        <f ca="1">VLOOKUP(D34,'（运营）数据源'!B:H,7,0)</f>
        <v>#N/A</v>
      </c>
      <c r="L34" s="66" t="str">
        <f ca="1" t="shared" si="2"/>
        <v>（晓华精棉拉架）196#杂深蓝</v>
      </c>
    </row>
    <row r="35" s="33" customFormat="1" spans="1:12">
      <c r="A35" s="108" t="str">
        <f ca="1">IF(J35&gt;0,运营生产订单!$H$3,"")</f>
        <v/>
      </c>
      <c r="B35" s="104" t="str">
        <f ca="1">+IF(J35&gt;0,运营生产订单!$C$4,"")</f>
        <v/>
      </c>
      <c r="C35" s="104" t="str">
        <f ca="1">+IF(J35&gt;0,MID(运营生产订单!$C$3,FIND("-",运营生产订单!$C$3)+1,20),"")</f>
        <v/>
      </c>
      <c r="D35" s="109" t="str">
        <f ca="1">+IF(J35&gt;0,VLOOKUP(C35&amp;H35&amp;I35,'（运营）数据源'!$A:$B,2,0),"")</f>
        <v/>
      </c>
      <c r="E35" s="109"/>
      <c r="F35" s="109" t="str">
        <f ca="1">+IF(J35&gt;0,VLOOKUP(D35,'（运营）数据源'!B:G,6,0),"")</f>
        <v/>
      </c>
      <c r="G35" s="104" t="str">
        <f ca="1">+IFERROR(VLOOKUP(D35,'（运营）数据源'!$B:$D,3,0),"")</f>
        <v/>
      </c>
      <c r="H35" s="115" t="str">
        <f ca="1" t="shared" si="3"/>
        <v>（晓华精棉拉架）196#杂深蓝</v>
      </c>
      <c r="I35" s="120" t="str">
        <f>+运营生产订单!$F$7</f>
        <v>L</v>
      </c>
      <c r="J35" s="104">
        <f ca="1">+SUMPRODUCT((运营生产订单!$A$9:$A$35=L35)*(运营生产订单!$C$7:$I$7=I35)*运营生产订单!$C$9:运营生产订单!$I$35)</f>
        <v>0</v>
      </c>
      <c r="K35" s="121" t="e">
        <f ca="1">VLOOKUP(D35,'（运营）数据源'!B:H,7,0)</f>
        <v>#N/A</v>
      </c>
      <c r="L35" s="66" t="str">
        <f ca="1" t="shared" si="2"/>
        <v>（晓华精棉拉架）196#杂深蓝</v>
      </c>
    </row>
    <row r="36" s="33" customFormat="1" spans="1:12">
      <c r="A36" s="108" t="str">
        <f ca="1">IF(J36&gt;0,运营生产订单!$H$3,"")</f>
        <v/>
      </c>
      <c r="B36" s="104" t="str">
        <f ca="1">+IF(J36&gt;0,运营生产订单!$C$4,"")</f>
        <v/>
      </c>
      <c r="C36" s="104" t="str">
        <f ca="1">+IF(J36&gt;0,MID(运营生产订单!$C$3,FIND("-",运营生产订单!$C$3)+1,20),"")</f>
        <v/>
      </c>
      <c r="D36" s="109" t="str">
        <f ca="1">+IF(J36&gt;0,VLOOKUP(C36&amp;H36&amp;I36,'（运营）数据源'!$A:$B,2,0),"")</f>
        <v/>
      </c>
      <c r="E36" s="109"/>
      <c r="F36" s="109" t="str">
        <f ca="1">+IF(J36&gt;0,VLOOKUP(D36,'（运营）数据源'!B:G,6,0),"")</f>
        <v/>
      </c>
      <c r="G36" s="104" t="str">
        <f ca="1">+IFERROR(VLOOKUP(D36,'（运营）数据源'!$B:$D,3,0),"")</f>
        <v/>
      </c>
      <c r="H36" s="115" t="str">
        <f ca="1" t="shared" si="3"/>
        <v>（晓华精棉拉架）196#杂深蓝</v>
      </c>
      <c r="I36" s="120" t="str">
        <f>+运营生产订单!$G$7</f>
        <v>XL</v>
      </c>
      <c r="J36" s="104">
        <f ca="1">+SUMPRODUCT((运营生产订单!$A$9:$A$35=L36)*(运营生产订单!$C$7:$I$7=I36)*运营生产订单!$C$9:运营生产订单!$I$35)</f>
        <v>0</v>
      </c>
      <c r="K36" s="121" t="e">
        <f ca="1">VLOOKUP(D36,'（运营）数据源'!B:H,7,0)</f>
        <v>#N/A</v>
      </c>
      <c r="L36" s="66" t="str">
        <f ca="1" t="shared" si="2"/>
        <v>（晓华精棉拉架）196#杂深蓝</v>
      </c>
    </row>
    <row r="37" s="33" customFormat="1" spans="1:12">
      <c r="A37" s="108" t="str">
        <f ca="1">IF(J37&gt;0,运营生产订单!$H$3,"")</f>
        <v/>
      </c>
      <c r="B37" s="104" t="str">
        <f ca="1">+IF(J37&gt;0,运营生产订单!$C$4,"")</f>
        <v/>
      </c>
      <c r="C37" s="104" t="str">
        <f ca="1">+IF(J37&gt;0,MID(运营生产订单!$C$3,FIND("-",运营生产订单!$C$3)+1,20),"")</f>
        <v/>
      </c>
      <c r="D37" s="109" t="str">
        <f ca="1">+IF(J37&gt;0,VLOOKUP(C37&amp;H37&amp;I37,'（运营）数据源'!$A:$B,2,0),"")</f>
        <v/>
      </c>
      <c r="E37" s="109"/>
      <c r="F37" s="109" t="str">
        <f ca="1">+IF(J37&gt;0,VLOOKUP(D37,'（运营）数据源'!B:G,6,0),"")</f>
        <v/>
      </c>
      <c r="G37" s="104" t="str">
        <f ca="1">+IFERROR(VLOOKUP(D37,'（运营）数据源'!$B:$D,3,0),"")</f>
        <v/>
      </c>
      <c r="H37" s="115" t="str">
        <f ca="1" t="shared" si="3"/>
        <v>（晓华精棉拉架）196#杂深蓝</v>
      </c>
      <c r="I37" s="120" t="str">
        <f>+运营生产订单!$H$7</f>
        <v>2XL</v>
      </c>
      <c r="J37" s="104">
        <f ca="1">+SUMPRODUCT((运营生产订单!$A$9:$A$35=L37)*(运营生产订单!$C$7:$I$7=I37)*运营生产订单!$C$9:运营生产订单!$I$35)</f>
        <v>0</v>
      </c>
      <c r="K37" s="121" t="e">
        <f ca="1">VLOOKUP(D37,'（运营）数据源'!B:H,7,0)</f>
        <v>#N/A</v>
      </c>
      <c r="L37" s="66" t="str">
        <f ca="1" t="shared" si="2"/>
        <v>（晓华精棉拉架）196#杂深蓝</v>
      </c>
    </row>
    <row r="38" s="33" customFormat="1" spans="1:12">
      <c r="A38" s="108" t="str">
        <f ca="1">IF(J38&gt;0,运营生产订单!$H$3,"")</f>
        <v/>
      </c>
      <c r="B38" s="104" t="str">
        <f ca="1">+IF(J38&gt;0,运营生产订单!$C$4,"")</f>
        <v/>
      </c>
      <c r="C38" s="104" t="str">
        <f ca="1">+IF(J38&gt;0,MID(运营生产订单!$C$3,FIND("-",运营生产订单!$C$3)+1,20),"")</f>
        <v/>
      </c>
      <c r="D38" s="109" t="str">
        <f ca="1">+IF(J38&gt;0,VLOOKUP(C38&amp;H38&amp;I38,'（运营）数据源'!$A:$B,2,0),"")</f>
        <v/>
      </c>
      <c r="E38" s="109"/>
      <c r="F38" s="109" t="str">
        <f ca="1">+IF(J38&gt;0,VLOOKUP(D38,'（运营）数据源'!B:G,6,0),"")</f>
        <v/>
      </c>
      <c r="G38" s="104" t="str">
        <f ca="1">+IFERROR(VLOOKUP(D38,'（运营）数据源'!$B:$D,3,0),"")</f>
        <v/>
      </c>
      <c r="H38" s="115" t="str">
        <f ca="1" t="shared" si="3"/>
        <v>（晓华精棉拉架）196#杂深蓝</v>
      </c>
      <c r="I38" s="120" t="str">
        <f>+运营生产订单!$I$7</f>
        <v>3XL</v>
      </c>
      <c r="J38" s="104">
        <f ca="1">+SUMPRODUCT((运营生产订单!$A$9:$A$35=L38)*(运营生产订单!$C$7:$I$7=I38)*运营生产订单!$C$9:运营生产订单!$I$35)</f>
        <v>0</v>
      </c>
      <c r="K38" s="121" t="e">
        <f ca="1">VLOOKUP(D38,'（运营）数据源'!B:H,7,0)</f>
        <v>#N/A</v>
      </c>
      <c r="L38" s="66" t="str">
        <f ca="1" t="shared" si="2"/>
        <v>（晓华精棉拉架）196#杂深蓝</v>
      </c>
    </row>
    <row r="39" s="33" customFormat="1" spans="1:12">
      <c r="A39" s="108" t="str">
        <f ca="1">IF(J39&gt;0,运营生产订单!$H$3,"")</f>
        <v/>
      </c>
      <c r="B39" s="104" t="str">
        <f ca="1">+IF(J39&gt;0,运营生产订单!$C$4,"")</f>
        <v/>
      </c>
      <c r="C39" s="104" t="str">
        <f ca="1">+IF(J39&gt;0,MID(运营生产订单!$C$3,FIND("-",运营生产订单!$C$3)+1,20),"")</f>
        <v/>
      </c>
      <c r="D39" s="109" t="str">
        <f ca="1">+IF(J39&gt;0,VLOOKUP(C39&amp;H39&amp;I39,'（运营）数据源'!$A:$B,2,0),"")</f>
        <v/>
      </c>
      <c r="E39" s="109"/>
      <c r="F39" s="109" t="str">
        <f ca="1">+IF(J39&gt;0,VLOOKUP(D39,'（运营）数据源'!B:G,6,0),"")</f>
        <v/>
      </c>
      <c r="G39" s="104" t="str">
        <f ca="1">+IFERROR(VLOOKUP(D39,'（运营）数据源'!$B:$D,3,0),"")</f>
        <v/>
      </c>
      <c r="H39" s="115" t="str">
        <f ca="1" t="shared" ref="H39:H45" si="4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（长丰纯棉）42#灰色</v>
      </c>
      <c r="I39" s="120" t="str">
        <f>+运营生产订单!$C$7</f>
        <v>XS</v>
      </c>
      <c r="J39" s="104">
        <f ca="1">+SUMPRODUCT((运营生产订单!$A$9:$A$35=L39)*(运营生产订单!$C$7:$I$7=I39)*运营生产订单!$C$9:运营生产订单!$I$35)</f>
        <v>0</v>
      </c>
      <c r="K39" s="121" t="e">
        <f ca="1">VLOOKUP(D39,'（运营）数据源'!B:H,7,0)</f>
        <v>#N/A</v>
      </c>
      <c r="L39" s="66" t="str">
        <f ca="1" t="shared" si="2"/>
        <v>（长丰纯棉）42#灰色</v>
      </c>
    </row>
    <row r="40" s="33" customFormat="1" spans="1:12">
      <c r="A40" s="108" t="str">
        <f ca="1">IF(J40&gt;0,运营生产订单!$H$3,"")</f>
        <v/>
      </c>
      <c r="B40" s="104" t="str">
        <f ca="1">+IF(J40&gt;0,运营生产订单!$C$4,"")</f>
        <v/>
      </c>
      <c r="C40" s="104" t="str">
        <f ca="1">+IF(J40&gt;0,MID(运营生产订单!$C$3,FIND("-",运营生产订单!$C$3)+1,20),"")</f>
        <v/>
      </c>
      <c r="D40" s="109" t="str">
        <f ca="1">+IF(J40&gt;0,VLOOKUP(C40&amp;H40&amp;I40,'（运营）数据源'!$A:$B,2,0),"")</f>
        <v/>
      </c>
      <c r="E40" s="109"/>
      <c r="F40" s="109" t="str">
        <f ca="1">+IF(J40&gt;0,VLOOKUP(D40,'（运营）数据源'!B:G,6,0),"")</f>
        <v/>
      </c>
      <c r="G40" s="104" t="str">
        <f ca="1">+IFERROR(VLOOKUP(D40,'（运营）数据源'!$B:$D,3,0),"")</f>
        <v/>
      </c>
      <c r="H40" s="115" t="str">
        <f ca="1" t="shared" si="4"/>
        <v>（长丰纯棉）42#灰色</v>
      </c>
      <c r="I40" s="120" t="str">
        <f>+运营生产订单!$D$7</f>
        <v>S</v>
      </c>
      <c r="J40" s="104">
        <f ca="1">+SUMPRODUCT((运营生产订单!$A$9:$A$35=L40)*(运营生产订单!$C$7:$I$7=I40)*运营生产订单!$C$9:运营生产订单!$I$35)</f>
        <v>0</v>
      </c>
      <c r="K40" s="121" t="e">
        <f ca="1">VLOOKUP(D40,'（运营）数据源'!B:H,7,0)</f>
        <v>#N/A</v>
      </c>
      <c r="L40" s="66" t="str">
        <f ca="1" t="shared" si="2"/>
        <v>（长丰纯棉）42#灰色</v>
      </c>
    </row>
    <row r="41" s="33" customFormat="1" spans="1:12">
      <c r="A41" s="108" t="str">
        <f ca="1">IF(J41&gt;0,运营生产订单!$H$3,"")</f>
        <v/>
      </c>
      <c r="B41" s="104" t="str">
        <f ca="1">+IF(J41&gt;0,运营生产订单!$C$4,"")</f>
        <v/>
      </c>
      <c r="C41" s="104" t="str">
        <f ca="1">+IF(J41&gt;0,MID(运营生产订单!$C$3,FIND("-",运营生产订单!$C$3)+1,20),"")</f>
        <v/>
      </c>
      <c r="D41" s="109" t="str">
        <f ca="1">+IF(J41&gt;0,VLOOKUP(C41&amp;H41&amp;I41,'（运营）数据源'!$A:$B,2,0),"")</f>
        <v/>
      </c>
      <c r="E41" s="109"/>
      <c r="F41" s="109" t="str">
        <f ca="1">+IF(J41&gt;0,VLOOKUP(D41,'（运营）数据源'!B:G,6,0),"")</f>
        <v/>
      </c>
      <c r="G41" s="104" t="str">
        <f ca="1">+IFERROR(VLOOKUP(D41,'（运营）数据源'!$B:$D,3,0),"")</f>
        <v/>
      </c>
      <c r="H41" s="115" t="str">
        <f ca="1" t="shared" si="4"/>
        <v>（长丰纯棉）42#灰色</v>
      </c>
      <c r="I41" s="120" t="str">
        <f>+运营生产订单!$E$7</f>
        <v>M</v>
      </c>
      <c r="J41" s="104">
        <f ca="1">+SUMPRODUCT((运营生产订单!$A$9:$A$35=L41)*(运营生产订单!$C$7:$I$7=I41)*运营生产订单!$C$9:运营生产订单!$I$35)</f>
        <v>0</v>
      </c>
      <c r="K41" s="121" t="e">
        <f ca="1">VLOOKUP(D41,'（运营）数据源'!B:H,7,0)</f>
        <v>#N/A</v>
      </c>
      <c r="L41" s="66" t="str">
        <f ca="1" t="shared" si="2"/>
        <v>（长丰纯棉）42#灰色</v>
      </c>
    </row>
    <row r="42" s="33" customFormat="1" spans="1:12">
      <c r="A42" s="108" t="str">
        <f ca="1">IF(J42&gt;0,运营生产订单!$H$3,"")</f>
        <v/>
      </c>
      <c r="B42" s="104" t="str">
        <f ca="1">+IF(J42&gt;0,运营生产订单!$C$4,"")</f>
        <v/>
      </c>
      <c r="C42" s="104" t="str">
        <f ca="1">+IF(J42&gt;0,MID(运营生产订单!$C$3,FIND("-",运营生产订单!$C$3)+1,20),"")</f>
        <v/>
      </c>
      <c r="D42" s="109" t="str">
        <f ca="1">+IF(J42&gt;0,VLOOKUP(C42&amp;H42&amp;I42,'（运营）数据源'!$A:$B,2,0),"")</f>
        <v/>
      </c>
      <c r="E42" s="109"/>
      <c r="F42" s="109" t="str">
        <f ca="1">+IF(J42&gt;0,VLOOKUP(D42,'（运营）数据源'!B:G,6,0),"")</f>
        <v/>
      </c>
      <c r="G42" s="104" t="str">
        <f ca="1">+IFERROR(VLOOKUP(D42,'（运营）数据源'!$B:$D,3,0),"")</f>
        <v/>
      </c>
      <c r="H42" s="115" t="str">
        <f ca="1" t="shared" si="4"/>
        <v>（长丰纯棉）42#灰色</v>
      </c>
      <c r="I42" s="120" t="str">
        <f>+运营生产订单!$F$7</f>
        <v>L</v>
      </c>
      <c r="J42" s="104">
        <f ca="1">+SUMPRODUCT((运营生产订单!$A$9:$A$35=L42)*(运营生产订单!$C$7:$I$7=I42)*运营生产订单!$C$9:运营生产订单!$I$35)</f>
        <v>0</v>
      </c>
      <c r="K42" s="121" t="e">
        <f ca="1">VLOOKUP(D42,'（运营）数据源'!B:H,7,0)</f>
        <v>#N/A</v>
      </c>
      <c r="L42" s="66" t="str">
        <f ca="1" t="shared" ref="L42:L51" si="5">INDIRECT("运营生产订单!$A$"&amp;(INT((ROW()-4)/7)+9))</f>
        <v>（长丰纯棉）42#灰色</v>
      </c>
    </row>
    <row r="43" s="33" customFormat="1" spans="1:12">
      <c r="A43" s="108" t="str">
        <f ca="1">IF(J43&gt;0,运营生产订单!$H$3,"")</f>
        <v/>
      </c>
      <c r="B43" s="104" t="str">
        <f ca="1">+IF(J43&gt;0,运营生产订单!$C$4,"")</f>
        <v/>
      </c>
      <c r="C43" s="104" t="str">
        <f ca="1">+IF(J43&gt;0,MID(运营生产订单!$C$3,FIND("-",运营生产订单!$C$3)+1,20),"")</f>
        <v/>
      </c>
      <c r="D43" s="109" t="str">
        <f ca="1">+IF(J43&gt;0,VLOOKUP(C43&amp;H43&amp;I43,'（运营）数据源'!$A:$B,2,0),"")</f>
        <v/>
      </c>
      <c r="E43" s="109"/>
      <c r="F43" s="109" t="str">
        <f ca="1">+IF(J43&gt;0,VLOOKUP(D43,'（运营）数据源'!B:G,6,0),"")</f>
        <v/>
      </c>
      <c r="G43" s="104" t="str">
        <f ca="1">+IFERROR(VLOOKUP(D43,'（运营）数据源'!$B:$D,3,0),"")</f>
        <v/>
      </c>
      <c r="H43" s="115" t="str">
        <f ca="1" t="shared" si="4"/>
        <v>（长丰纯棉）42#灰色</v>
      </c>
      <c r="I43" s="120" t="str">
        <f>+运营生产订单!$G$7</f>
        <v>XL</v>
      </c>
      <c r="J43" s="104">
        <f ca="1">+SUMPRODUCT((运营生产订单!$A$9:$A$35=L43)*(运营生产订单!$C$7:$I$7=I43)*运营生产订单!$C$9:运营生产订单!$I$35)</f>
        <v>0</v>
      </c>
      <c r="K43" s="121" t="e">
        <f ca="1">VLOOKUP(D43,'（运营）数据源'!B:H,7,0)</f>
        <v>#N/A</v>
      </c>
      <c r="L43" s="66" t="str">
        <f ca="1" t="shared" si="5"/>
        <v>（长丰纯棉）42#灰色</v>
      </c>
    </row>
    <row r="44" s="33" customFormat="1" spans="1:12">
      <c r="A44" s="108" t="str">
        <f ca="1">IF(J44&gt;0,运营生产订单!$H$3,"")</f>
        <v/>
      </c>
      <c r="B44" s="104" t="str">
        <f ca="1">+IF(J44&gt;0,运营生产订单!$C$4,"")</f>
        <v/>
      </c>
      <c r="C44" s="104" t="str">
        <f ca="1">+IF(J44&gt;0,MID(运营生产订单!$C$3,FIND("-",运营生产订单!$C$3)+1,20),"")</f>
        <v/>
      </c>
      <c r="D44" s="109" t="str">
        <f ca="1">+IF(J44&gt;0,VLOOKUP(C44&amp;H44&amp;I44,'（运营）数据源'!$A:$B,2,0),"")</f>
        <v/>
      </c>
      <c r="E44" s="109"/>
      <c r="F44" s="109" t="str">
        <f ca="1">+IF(J44&gt;0,VLOOKUP(D44,'（运营）数据源'!B:G,6,0),"")</f>
        <v/>
      </c>
      <c r="G44" s="104" t="str">
        <f ca="1">+IFERROR(VLOOKUP(D44,'（运营）数据源'!$B:$D,3,0),"")</f>
        <v/>
      </c>
      <c r="H44" s="115" t="str">
        <f ca="1" t="shared" si="4"/>
        <v>（长丰纯棉）42#灰色</v>
      </c>
      <c r="I44" s="120" t="str">
        <f>+运营生产订单!$H$7</f>
        <v>2XL</v>
      </c>
      <c r="J44" s="104">
        <f ca="1">+SUMPRODUCT((运营生产订单!$A$9:$A$35=L44)*(运营生产订单!$C$7:$I$7=I44)*运营生产订单!$C$9:运营生产订单!$I$35)</f>
        <v>0</v>
      </c>
      <c r="K44" s="121" t="e">
        <f ca="1">VLOOKUP(D44,'（运营）数据源'!B:H,7,0)</f>
        <v>#N/A</v>
      </c>
      <c r="L44" s="66" t="str">
        <f ca="1" t="shared" si="5"/>
        <v>（长丰纯棉）42#灰色</v>
      </c>
    </row>
    <row r="45" s="33" customFormat="1" spans="1:12">
      <c r="A45" s="108" t="str">
        <f ca="1">IF(J45&gt;0,运营生产订单!$H$3,"")</f>
        <v/>
      </c>
      <c r="B45" s="104" t="str">
        <f ca="1">+IF(J45&gt;0,运营生产订单!$C$4,"")</f>
        <v/>
      </c>
      <c r="C45" s="104" t="str">
        <f ca="1">+IF(J45&gt;0,MID(运营生产订单!$C$3,FIND("-",运营生产订单!$C$3)+1,20),"")</f>
        <v/>
      </c>
      <c r="D45" s="109" t="str">
        <f ca="1">+IF(J45&gt;0,VLOOKUP(C45&amp;H45&amp;I45,'（运营）数据源'!$A:$B,2,0),"")</f>
        <v/>
      </c>
      <c r="E45" s="109"/>
      <c r="F45" s="109" t="str">
        <f ca="1">+IF(J45&gt;0,VLOOKUP(D45,'（运营）数据源'!B:G,6,0),"")</f>
        <v/>
      </c>
      <c r="G45" s="104" t="str">
        <f ca="1">+IFERROR(VLOOKUP(D45,'（运营）数据源'!$B:$D,3,0),"")</f>
        <v/>
      </c>
      <c r="H45" s="115" t="str">
        <f ca="1" t="shared" si="4"/>
        <v>（长丰纯棉）42#灰色</v>
      </c>
      <c r="I45" s="120" t="str">
        <f>+运营生产订单!$I$7</f>
        <v>3XL</v>
      </c>
      <c r="J45" s="104">
        <f ca="1">+SUMPRODUCT((运营生产订单!$A$9:$A$35=L45)*(运营生产订单!$C$7:$I$7=I45)*运营生产订单!$C$9:运营生产订单!$I$35)</f>
        <v>0</v>
      </c>
      <c r="K45" s="121" t="e">
        <f ca="1">VLOOKUP(D45,'（运营）数据源'!B:H,7,0)</f>
        <v>#N/A</v>
      </c>
      <c r="L45" s="66" t="str">
        <f ca="1" t="shared" si="5"/>
        <v>（长丰纯棉）42#灰色</v>
      </c>
    </row>
    <row r="46" s="33" customFormat="1" spans="1:12">
      <c r="A46" s="108" t="str">
        <f ca="1">IF(J46&gt;0,运营生产订单!$H$3,"")</f>
        <v/>
      </c>
      <c r="B46" s="104" t="str">
        <f ca="1">+IF(J46&gt;0,运营生产订单!$C$4,"")</f>
        <v/>
      </c>
      <c r="C46" s="104" t="str">
        <f ca="1">+IF(J46&gt;0,MID(运营生产订单!$C$3,FIND("-",运营生产订单!$C$3)+1,20),"")</f>
        <v/>
      </c>
      <c r="D46" s="109" t="str">
        <f ca="1">+IF(J46&gt;0,VLOOKUP(C46&amp;H46&amp;I46,'（运营）数据源'!$A:$B,2,0),"")</f>
        <v/>
      </c>
      <c r="E46" s="109"/>
      <c r="F46" s="109" t="str">
        <f ca="1">+IF(J46&gt;0,VLOOKUP(D46,'（运营）数据源'!B:G,6,0),"")</f>
        <v/>
      </c>
      <c r="G46" s="104" t="str">
        <f ca="1">+IFERROR(VLOOKUP(D46,'（运营）数据源'!$B:$D,3,0),"")</f>
        <v/>
      </c>
      <c r="H46" s="115" t="str">
        <f ca="1" t="shared" ref="H46:H55" si="6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（晓华精棉拉架）252#杂浅绿</v>
      </c>
      <c r="I46" s="120" t="str">
        <f>+运营生产订单!$C$7</f>
        <v>XS</v>
      </c>
      <c r="J46" s="104">
        <f ca="1">+SUMPRODUCT((运营生产订单!$A$9:$A$35=L46)*(运营生产订单!$C$7:$I$7=I46)*运营生产订单!$C$9:运营生产订单!$I$35)</f>
        <v>0</v>
      </c>
      <c r="K46" s="121" t="e">
        <f ca="1">VLOOKUP(D46,'（运营）数据源'!B:H,7,0)</f>
        <v>#N/A</v>
      </c>
      <c r="L46" s="66" t="str">
        <f ca="1" t="shared" si="5"/>
        <v>（晓华精棉拉架）252#杂浅绿</v>
      </c>
    </row>
    <row r="47" s="33" customFormat="1" spans="1:12">
      <c r="A47" s="108" t="str">
        <f ca="1">IF(J47&gt;0,运营生产订单!$H$3,"")</f>
        <v/>
      </c>
      <c r="B47" s="104" t="str">
        <f ca="1">+IF(J47&gt;0,运营生产订单!$C$4,"")</f>
        <v/>
      </c>
      <c r="C47" s="104" t="str">
        <f ca="1">+IF(J47&gt;0,MID(运营生产订单!$C$3,FIND("-",运营生产订单!$C$3)+1,20),"")</f>
        <v/>
      </c>
      <c r="D47" s="109" t="str">
        <f ca="1">+IF(J47&gt;0,VLOOKUP(C47&amp;H47&amp;I47,'（运营）数据源'!$A:$B,2,0),"")</f>
        <v/>
      </c>
      <c r="E47" s="109"/>
      <c r="F47" s="109" t="str">
        <f ca="1">+IF(J47&gt;0,VLOOKUP(D47,'（运营）数据源'!B:G,6,0),"")</f>
        <v/>
      </c>
      <c r="G47" s="104" t="str">
        <f ca="1">+IFERROR(VLOOKUP(D47,'（运营）数据源'!$B:$D,3,0),"")</f>
        <v/>
      </c>
      <c r="H47" s="115" t="str">
        <f ca="1" t="shared" si="6"/>
        <v>（晓华精棉拉架）252#杂浅绿</v>
      </c>
      <c r="I47" s="120" t="str">
        <f>+运营生产订单!$D$7</f>
        <v>S</v>
      </c>
      <c r="J47" s="104">
        <f ca="1">+SUMPRODUCT((运营生产订单!$A$9:$A$35=L47)*(运营生产订单!$C$7:$I$7=I47)*运营生产订单!$C$9:运营生产订单!$I$35)</f>
        <v>0</v>
      </c>
      <c r="K47" s="121" t="e">
        <f ca="1">VLOOKUP(D47,'（运营）数据源'!B:H,7,0)</f>
        <v>#N/A</v>
      </c>
      <c r="L47" s="66" t="str">
        <f ca="1" t="shared" si="5"/>
        <v>（晓华精棉拉架）252#杂浅绿</v>
      </c>
    </row>
    <row r="48" s="33" customFormat="1" spans="1:12">
      <c r="A48" s="108" t="str">
        <f ca="1">IF(J48&gt;0,运营生产订单!$H$3,"")</f>
        <v/>
      </c>
      <c r="B48" s="104" t="str">
        <f ca="1">+IF(J48&gt;0,运营生产订单!$C$4,"")</f>
        <v/>
      </c>
      <c r="C48" s="104" t="str">
        <f ca="1">+IF(J48&gt;0,MID(运营生产订单!$C$3,FIND("-",运营生产订单!$C$3)+1,20),"")</f>
        <v/>
      </c>
      <c r="D48" s="109" t="str">
        <f ca="1">+IF(J48&gt;0,VLOOKUP(C48&amp;H48&amp;I48,'（运营）数据源'!$A:$B,2,0),"")</f>
        <v/>
      </c>
      <c r="E48" s="109"/>
      <c r="F48" s="109" t="str">
        <f ca="1">+IF(J48&gt;0,VLOOKUP(D48,'（运营）数据源'!B:G,6,0),"")</f>
        <v/>
      </c>
      <c r="G48" s="104" t="str">
        <f ca="1">+IFERROR(VLOOKUP(D48,'（运营）数据源'!$B:$D,3,0),"")</f>
        <v/>
      </c>
      <c r="H48" s="115" t="str">
        <f ca="1" t="shared" si="6"/>
        <v>（晓华精棉拉架）252#杂浅绿</v>
      </c>
      <c r="I48" s="120" t="str">
        <f>+运营生产订单!$E$7</f>
        <v>M</v>
      </c>
      <c r="J48" s="104">
        <f ca="1">+SUMPRODUCT((运营生产订单!$A$9:$A$35=L48)*(运营生产订单!$C$7:$I$7=I48)*运营生产订单!$C$9:运营生产订单!$I$35)</f>
        <v>0</v>
      </c>
      <c r="K48" s="121" t="e">
        <f ca="1">VLOOKUP(D48,'（运营）数据源'!B:H,7,0)</f>
        <v>#N/A</v>
      </c>
      <c r="L48" s="66" t="str">
        <f ca="1" t="shared" si="5"/>
        <v>（晓华精棉拉架）252#杂浅绿</v>
      </c>
    </row>
    <row r="49" s="33" customFormat="1" spans="1:12">
      <c r="A49" s="108" t="str">
        <f ca="1">IF(J49&gt;0,运营生产订单!$H$3,"")</f>
        <v/>
      </c>
      <c r="B49" s="104" t="str">
        <f ca="1">+IF(J49&gt;0,运营生产订单!$C$4,"")</f>
        <v/>
      </c>
      <c r="C49" s="104" t="str">
        <f ca="1">+IF(J49&gt;0,MID(运营生产订单!$C$3,FIND("-",运营生产订单!$C$3)+1,20),"")</f>
        <v/>
      </c>
      <c r="D49" s="109" t="str">
        <f ca="1">+IF(J49&gt;0,VLOOKUP(C49&amp;H49&amp;I49,'（运营）数据源'!$A:$B,2,0),"")</f>
        <v/>
      </c>
      <c r="E49" s="109"/>
      <c r="F49" s="109" t="str">
        <f ca="1">+IF(J49&gt;0,VLOOKUP(D49,'（运营）数据源'!B:G,6,0),"")</f>
        <v/>
      </c>
      <c r="G49" s="104" t="str">
        <f ca="1">+IFERROR(VLOOKUP(D49,'（运营）数据源'!$B:$D,3,0),"")</f>
        <v/>
      </c>
      <c r="H49" s="115" t="str">
        <f ca="1" t="shared" si="6"/>
        <v>（晓华精棉拉架）252#杂浅绿</v>
      </c>
      <c r="I49" s="120" t="str">
        <f>+运营生产订单!$F$7</f>
        <v>L</v>
      </c>
      <c r="J49" s="104">
        <f ca="1">+SUMPRODUCT((运营生产订单!$A$9:$A$35=L49)*(运营生产订单!$C$7:$I$7=I49)*运营生产订单!$C$9:运营生产订单!$I$35)</f>
        <v>0</v>
      </c>
      <c r="K49" s="121" t="e">
        <f ca="1">VLOOKUP(D49,'（运营）数据源'!B:H,7,0)</f>
        <v>#N/A</v>
      </c>
      <c r="L49" s="66" t="str">
        <f ca="1" t="shared" si="5"/>
        <v>（晓华精棉拉架）252#杂浅绿</v>
      </c>
    </row>
    <row r="50" s="33" customFormat="1" spans="1:12">
      <c r="A50" s="108" t="str">
        <f ca="1">IF(J50&gt;0,运营生产订单!$H$3,"")</f>
        <v/>
      </c>
      <c r="B50" s="104" t="str">
        <f ca="1">+IF(J50&gt;0,运营生产订单!$C$4,"")</f>
        <v/>
      </c>
      <c r="C50" s="104" t="str">
        <f ca="1">+IF(J50&gt;0,MID(运营生产订单!$C$3,FIND("-",运营生产订单!$C$3)+1,20),"")</f>
        <v/>
      </c>
      <c r="D50" s="109" t="str">
        <f ca="1">+IF(J50&gt;0,VLOOKUP(C50&amp;H50&amp;I50,'（运营）数据源'!$A:$B,2,0),"")</f>
        <v/>
      </c>
      <c r="E50" s="109"/>
      <c r="F50" s="109" t="str">
        <f ca="1">+IF(J50&gt;0,VLOOKUP(D50,'（运营）数据源'!B:G,6,0),"")</f>
        <v/>
      </c>
      <c r="G50" s="104" t="str">
        <f ca="1">+IFERROR(VLOOKUP(D50,'（运营）数据源'!$B:$D,3,0),"")</f>
        <v/>
      </c>
      <c r="H50" s="115" t="str">
        <f ca="1" t="shared" si="6"/>
        <v>（晓华精棉拉架）252#杂浅绿</v>
      </c>
      <c r="I50" s="120" t="str">
        <f>+运营生产订单!$G$7</f>
        <v>XL</v>
      </c>
      <c r="J50" s="104">
        <f ca="1">+SUMPRODUCT((运营生产订单!$A$9:$A$35=L50)*(运营生产订单!$C$7:$I$7=I50)*运营生产订单!$C$9:运营生产订单!$I$35)</f>
        <v>0</v>
      </c>
      <c r="K50" s="121" t="e">
        <f ca="1">VLOOKUP(D50,'（运营）数据源'!B:H,7,0)</f>
        <v>#N/A</v>
      </c>
      <c r="L50" s="66" t="str">
        <f ca="1" t="shared" si="5"/>
        <v>（晓华精棉拉架）252#杂浅绿</v>
      </c>
    </row>
    <row r="51" s="33" customFormat="1" spans="1:12">
      <c r="A51" s="108" t="str">
        <f ca="1">IF(J51&gt;0,运营生产订单!$H$3,"")</f>
        <v/>
      </c>
      <c r="B51" s="104" t="str">
        <f ca="1">+IF(J51&gt;0,运营生产订单!$C$4,"")</f>
        <v/>
      </c>
      <c r="C51" s="104" t="str">
        <f ca="1">+IF(J51&gt;0,MID(运营生产订单!$C$3,FIND("-",运营生产订单!$C$3)+1,20),"")</f>
        <v/>
      </c>
      <c r="D51" s="109" t="str">
        <f ca="1">+IF(J51&gt;0,VLOOKUP(C51&amp;H51&amp;I51,'（运营）数据源'!$A:$B,2,0),"")</f>
        <v/>
      </c>
      <c r="E51" s="109"/>
      <c r="F51" s="109" t="str">
        <f ca="1">+IF(J51&gt;0,VLOOKUP(D51,'（运营）数据源'!B:G,6,0),"")</f>
        <v/>
      </c>
      <c r="G51" s="104" t="str">
        <f ca="1">+IFERROR(VLOOKUP(D51,'（运营）数据源'!$B:$D,3,0),"")</f>
        <v/>
      </c>
      <c r="H51" s="115" t="str">
        <f ca="1" t="shared" si="6"/>
        <v>（晓华精棉拉架）252#杂浅绿</v>
      </c>
      <c r="I51" s="120" t="str">
        <f>+运营生产订单!$H$7</f>
        <v>2XL</v>
      </c>
      <c r="J51" s="104">
        <f ca="1">+SUMPRODUCT((运营生产订单!$A$9:$A$35=L51)*(运营生产订单!$C$7:$I$7=I51)*运营生产订单!$C$9:运营生产订单!$I$35)</f>
        <v>0</v>
      </c>
      <c r="K51" s="121" t="e">
        <f ca="1">VLOOKUP(D51,'（运营）数据源'!B:H,7,0)</f>
        <v>#N/A</v>
      </c>
      <c r="L51" s="66" t="str">
        <f ca="1" t="shared" si="5"/>
        <v>（晓华精棉拉架）252#杂浅绿</v>
      </c>
    </row>
    <row r="52" s="33" customFormat="1" spans="1:12">
      <c r="A52" s="108" t="str">
        <f ca="1">IF(J52&gt;0,运营生产订单!$H$3,"")</f>
        <v/>
      </c>
      <c r="B52" s="104" t="str">
        <f ca="1">+IF(J52&gt;0,运营生产订单!$C$4,"")</f>
        <v/>
      </c>
      <c r="C52" s="104" t="str">
        <f ca="1">+IF(J52&gt;0,MID(运营生产订单!$C$3,FIND("-",运营生产订单!$C$3)+1,20),"")</f>
        <v/>
      </c>
      <c r="D52" s="109" t="str">
        <f ca="1">+IF(J52&gt;0,VLOOKUP(C52&amp;H52&amp;I52,'（运营）数据源'!$A:$B,2,0),"")</f>
        <v/>
      </c>
      <c r="E52" s="109"/>
      <c r="F52" s="109" t="str">
        <f ca="1">+IF(J52&gt;0,VLOOKUP(D52,'（运营）数据源'!B:G,6,0),"")</f>
        <v/>
      </c>
      <c r="G52" s="104" t="str">
        <f ca="1">+IFERROR(VLOOKUP(D52,'（运营）数据源'!$B:$D,3,0),"")</f>
        <v/>
      </c>
      <c r="H52" s="115" t="str">
        <f ca="1" t="shared" si="6"/>
        <v>（晓华精棉拉架）252#杂浅绿</v>
      </c>
      <c r="I52" s="120" t="str">
        <f>+运营生产订单!$I$7</f>
        <v>3XL</v>
      </c>
      <c r="J52" s="104">
        <f ca="1">+SUMPRODUCT((运营生产订单!$A$9:$A$35=L52)*(运营生产订单!$C$7:$I$7=I52)*运营生产订单!$C$9:运营生产订单!$I$35)</f>
        <v>0</v>
      </c>
      <c r="K52" s="121" t="e">
        <f ca="1">VLOOKUP(D52,'（运营）数据源'!B:H,7,0)</f>
        <v>#N/A</v>
      </c>
      <c r="L52" s="66" t="str">
        <f ca="1" t="shared" ref="L52:L61" si="7">INDIRECT("运营生产订单!$A$"&amp;(INT((ROW()-4)/7)+9))</f>
        <v>（晓华精棉拉架）252#杂浅绿</v>
      </c>
    </row>
    <row r="53" s="33" customFormat="1" spans="1:12">
      <c r="A53" s="108" t="str">
        <f ca="1">IF(J53&gt;0,运营生产订单!$H$3,"")</f>
        <v/>
      </c>
      <c r="B53" s="104" t="str">
        <f ca="1">+IF(J53&gt;0,运营生产订单!$C$4,"")</f>
        <v/>
      </c>
      <c r="C53" s="104" t="str">
        <f ca="1">+IF(J53&gt;0,MID(运营生产订单!$C$3,FIND("-",运营生产订单!$C$3)+1,20),"")</f>
        <v/>
      </c>
      <c r="D53" s="109" t="str">
        <f ca="1">+IF(J53&gt;0,VLOOKUP(C53&amp;H53&amp;I53,'（运营）数据源'!$A:$B,2,0),"")</f>
        <v/>
      </c>
      <c r="E53" s="109"/>
      <c r="F53" s="109" t="str">
        <f ca="1">+IF(J53&gt;0,VLOOKUP(D53,'（运营）数据源'!B:G,6,0),"")</f>
        <v/>
      </c>
      <c r="G53" s="104" t="str">
        <f ca="1">+IFERROR(VLOOKUP(D53,'（运营）数据源'!$B:$D,3,0),"")</f>
        <v/>
      </c>
      <c r="H53" s="115" t="str">
        <f ca="1" t="shared" si="6"/>
        <v>（晓华精棉拉架）140#杂米色</v>
      </c>
      <c r="I53" s="120" t="str">
        <f>+运营生产订单!$C$7</f>
        <v>XS</v>
      </c>
      <c r="J53" s="104">
        <f ca="1">+SUMPRODUCT((运营生产订单!$A$9:$A$35=L53)*(运营生产订单!$C$7:$I$7=I53)*运营生产订单!$C$9:运营生产订单!$I$35)</f>
        <v>0</v>
      </c>
      <c r="K53" s="121" t="e">
        <f ca="1">VLOOKUP(D53,'（运营）数据源'!B:H,7,0)</f>
        <v>#N/A</v>
      </c>
      <c r="L53" s="66" t="str">
        <f ca="1" t="shared" si="7"/>
        <v>（晓华精棉拉架）140#杂米色</v>
      </c>
    </row>
    <row r="54" s="33" customFormat="1" spans="1:12">
      <c r="A54" s="108" t="str">
        <f ca="1">IF(J54&gt;0,运营生产订单!$H$3,"")</f>
        <v/>
      </c>
      <c r="B54" s="104" t="str">
        <f ca="1">+IF(J54&gt;0,运营生产订单!$C$4,"")</f>
        <v/>
      </c>
      <c r="C54" s="104" t="str">
        <f ca="1">+IF(J54&gt;0,MID(运营生产订单!$C$3,FIND("-",运营生产订单!$C$3)+1,20),"")</f>
        <v/>
      </c>
      <c r="D54" s="109" t="str">
        <f ca="1">+IF(J54&gt;0,VLOOKUP(C54&amp;H54&amp;I54,'（运营）数据源'!$A:$B,2,0),"")</f>
        <v/>
      </c>
      <c r="E54" s="109"/>
      <c r="F54" s="109" t="str">
        <f ca="1">+IF(J54&gt;0,VLOOKUP(D54,'（运营）数据源'!B:G,6,0),"")</f>
        <v/>
      </c>
      <c r="G54" s="104" t="str">
        <f ca="1">+IFERROR(VLOOKUP(D54,'（运营）数据源'!$B:$D,3,0),"")</f>
        <v/>
      </c>
      <c r="H54" s="115" t="str">
        <f ca="1" t="shared" si="6"/>
        <v>（晓华精棉拉架）140#杂米色</v>
      </c>
      <c r="I54" s="120" t="str">
        <f>+运营生产订单!$D$7</f>
        <v>S</v>
      </c>
      <c r="J54" s="104">
        <f ca="1">+SUMPRODUCT((运营生产订单!$A$9:$A$35=L54)*(运营生产订单!$C$7:$I$7=I54)*运营生产订单!$C$9:运营生产订单!$I$35)</f>
        <v>0</v>
      </c>
      <c r="K54" s="121" t="e">
        <f ca="1">VLOOKUP(D54,'（运营）数据源'!B:H,7,0)</f>
        <v>#N/A</v>
      </c>
      <c r="L54" s="66" t="str">
        <f ca="1" t="shared" si="7"/>
        <v>（晓华精棉拉架）140#杂米色</v>
      </c>
    </row>
    <row r="55" s="33" customFormat="1" spans="1:12">
      <c r="A55" s="108" t="str">
        <f ca="1">IF(J55&gt;0,运营生产订单!$H$3,"")</f>
        <v/>
      </c>
      <c r="B55" s="104" t="str">
        <f ca="1">+IF(J55&gt;0,运营生产订单!$C$4,"")</f>
        <v/>
      </c>
      <c r="C55" s="104" t="str">
        <f ca="1">+IF(J55&gt;0,MID(运营生产订单!$C$3,FIND("-",运营生产订单!$C$3)+1,20),"")</f>
        <v/>
      </c>
      <c r="D55" s="109" t="str">
        <f ca="1">+IF(J55&gt;0,VLOOKUP(C55&amp;H55&amp;I55,'（运营）数据源'!$A:$B,2,0),"")</f>
        <v/>
      </c>
      <c r="E55" s="109"/>
      <c r="F55" s="109" t="str">
        <f ca="1">+IF(J55&gt;0,VLOOKUP(D55,'（运营）数据源'!B:G,6,0),"")</f>
        <v/>
      </c>
      <c r="G55" s="104" t="str">
        <f ca="1">+IFERROR(VLOOKUP(D55,'（运营）数据源'!$B:$D,3,0),"")</f>
        <v/>
      </c>
      <c r="H55" s="115" t="str">
        <f ca="1" t="shared" si="6"/>
        <v>（晓华精棉拉架）140#杂米色</v>
      </c>
      <c r="I55" s="120" t="str">
        <f>+运营生产订单!$E$7</f>
        <v>M</v>
      </c>
      <c r="J55" s="104">
        <f ca="1">+SUMPRODUCT((运营生产订单!$A$9:$A$35=L55)*(运营生产订单!$C$7:$I$7=I55)*运营生产订单!$C$9:运营生产订单!$I$35)</f>
        <v>0</v>
      </c>
      <c r="K55" s="121" t="e">
        <f ca="1">VLOOKUP(D55,'（运营）数据源'!B:H,7,0)</f>
        <v>#N/A</v>
      </c>
      <c r="L55" s="66" t="str">
        <f ca="1" t="shared" si="7"/>
        <v>（晓华精棉拉架）140#杂米色</v>
      </c>
    </row>
    <row r="56" s="33" customFormat="1" spans="1:12">
      <c r="A56" s="108" t="str">
        <f ca="1">IF(J56&gt;0,运营生产订单!$H$3,"")</f>
        <v/>
      </c>
      <c r="B56" s="104" t="str">
        <f ca="1">+IF(J56&gt;0,运营生产订单!$C$4,"")</f>
        <v/>
      </c>
      <c r="C56" s="104" t="str">
        <f ca="1">+IF(J56&gt;0,MID(运营生产订单!$C$3,FIND("-",运营生产订单!$C$3)+1,20),"")</f>
        <v/>
      </c>
      <c r="D56" s="109" t="str">
        <f ca="1">+IF(J56&gt;0,VLOOKUP(C56&amp;H56&amp;I56,'（运营）数据源'!$A:$B,2,0),"")</f>
        <v/>
      </c>
      <c r="E56" s="109"/>
      <c r="F56" s="109" t="str">
        <f ca="1">+IF(J56&gt;0,VLOOKUP(D56,'（运营）数据源'!B:G,6,0),"")</f>
        <v/>
      </c>
      <c r="G56" s="104" t="str">
        <f ca="1">+IFERROR(VLOOKUP(D56,'（运营）数据源'!$B:$D,3,0),"")</f>
        <v/>
      </c>
      <c r="H56" s="115" t="str">
        <f ca="1" t="shared" ref="H56:H65" si="8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（晓华精棉拉架）140#杂米色</v>
      </c>
      <c r="I56" s="120" t="str">
        <f>+运营生产订单!$F$7</f>
        <v>L</v>
      </c>
      <c r="J56" s="104">
        <f ca="1">+SUMPRODUCT((运营生产订单!$A$9:$A$35=L56)*(运营生产订单!$C$7:$I$7=I56)*运营生产订单!$C$9:运营生产订单!$I$35)</f>
        <v>0</v>
      </c>
      <c r="K56" s="121" t="e">
        <f ca="1">VLOOKUP(D56,'（运营）数据源'!B:H,7,0)</f>
        <v>#N/A</v>
      </c>
      <c r="L56" s="66" t="str">
        <f ca="1" t="shared" si="7"/>
        <v>（晓华精棉拉架）140#杂米色</v>
      </c>
    </row>
    <row r="57" s="33" customFormat="1" spans="1:12">
      <c r="A57" s="108" t="str">
        <f ca="1">IF(J57&gt;0,运营生产订单!$H$3,"")</f>
        <v/>
      </c>
      <c r="B57" s="104" t="str">
        <f ca="1">+IF(J57&gt;0,运营生产订单!$C$4,"")</f>
        <v/>
      </c>
      <c r="C57" s="104" t="str">
        <f ca="1">+IF(J57&gt;0,MID(运营生产订单!$C$3,FIND("-",运营生产订单!$C$3)+1,20),"")</f>
        <v/>
      </c>
      <c r="D57" s="109" t="str">
        <f ca="1">+IF(J57&gt;0,VLOOKUP(C57&amp;H57&amp;I57,'（运营）数据源'!$A:$B,2,0),"")</f>
        <v/>
      </c>
      <c r="E57" s="109"/>
      <c r="F57" s="109" t="str">
        <f ca="1">+IF(J57&gt;0,VLOOKUP(D57,'（运营）数据源'!B:G,6,0),"")</f>
        <v/>
      </c>
      <c r="G57" s="104" t="str">
        <f ca="1">+IFERROR(VLOOKUP(D57,'（运营）数据源'!$B:$D,3,0),"")</f>
        <v/>
      </c>
      <c r="H57" s="115" t="str">
        <f ca="1" t="shared" si="8"/>
        <v>（晓华精棉拉架）140#杂米色</v>
      </c>
      <c r="I57" s="120" t="str">
        <f>+运营生产订单!$G$7</f>
        <v>XL</v>
      </c>
      <c r="J57" s="104">
        <f ca="1">+SUMPRODUCT((运营生产订单!$A$9:$A$35=L57)*(运营生产订单!$C$7:$I$7=I57)*运营生产订单!$C$9:运营生产订单!$I$35)</f>
        <v>0</v>
      </c>
      <c r="K57" s="121" t="e">
        <f ca="1">VLOOKUP(D57,'（运营）数据源'!B:H,7,0)</f>
        <v>#N/A</v>
      </c>
      <c r="L57" s="66" t="str">
        <f ca="1" t="shared" si="7"/>
        <v>（晓华精棉拉架）140#杂米色</v>
      </c>
    </row>
    <row r="58" s="33" customFormat="1" spans="1:12">
      <c r="A58" s="108" t="str">
        <f ca="1">IF(J58&gt;0,运营生产订单!$H$3,"")</f>
        <v/>
      </c>
      <c r="B58" s="104" t="str">
        <f ca="1">+IF(J58&gt;0,运营生产订单!$C$4,"")</f>
        <v/>
      </c>
      <c r="C58" s="104" t="str">
        <f ca="1">+IF(J58&gt;0,MID(运营生产订单!$C$3,FIND("-",运营生产订单!$C$3)+1,20),"")</f>
        <v/>
      </c>
      <c r="D58" s="109" t="str">
        <f ca="1">+IF(J58&gt;0,VLOOKUP(C58&amp;H58&amp;I58,'（运营）数据源'!$A:$B,2,0),"")</f>
        <v/>
      </c>
      <c r="E58" s="109"/>
      <c r="F58" s="109" t="str">
        <f ca="1">+IF(J58&gt;0,VLOOKUP(D58,'（运营）数据源'!B:G,6,0),"")</f>
        <v/>
      </c>
      <c r="G58" s="104" t="str">
        <f ca="1">+IFERROR(VLOOKUP(D58,'（运营）数据源'!$B:$D,3,0),"")</f>
        <v/>
      </c>
      <c r="H58" s="115" t="str">
        <f ca="1" t="shared" si="8"/>
        <v>（晓华精棉拉架）140#杂米色</v>
      </c>
      <c r="I58" s="120" t="str">
        <f>+运营生产订单!$H$7</f>
        <v>2XL</v>
      </c>
      <c r="J58" s="104">
        <f ca="1">+SUMPRODUCT((运营生产订单!$A$9:$A$35=L58)*(运营生产订单!$C$7:$I$7=I58)*运营生产订单!$C$9:运营生产订单!$I$35)</f>
        <v>0</v>
      </c>
      <c r="K58" s="121" t="e">
        <f ca="1">VLOOKUP(D58,'（运营）数据源'!B:H,7,0)</f>
        <v>#N/A</v>
      </c>
      <c r="L58" s="66" t="str">
        <f ca="1" t="shared" si="7"/>
        <v>（晓华精棉拉架）140#杂米色</v>
      </c>
    </row>
    <row r="59" s="33" customFormat="1" spans="1:12">
      <c r="A59" s="108" t="str">
        <f ca="1">IF(J59&gt;0,运营生产订单!$H$3,"")</f>
        <v/>
      </c>
      <c r="B59" s="104" t="str">
        <f ca="1">+IF(J59&gt;0,运营生产订单!$C$4,"")</f>
        <v/>
      </c>
      <c r="C59" s="104" t="str">
        <f ca="1">+IF(J59&gt;0,MID(运营生产订单!$C$3,FIND("-",运营生产订单!$C$3)+1,20),"")</f>
        <v/>
      </c>
      <c r="D59" s="109" t="str">
        <f ca="1">+IF(J59&gt;0,VLOOKUP(C59&amp;H59&amp;I59,'（运营）数据源'!$A:$B,2,0),"")</f>
        <v/>
      </c>
      <c r="E59" s="109"/>
      <c r="F59" s="109" t="str">
        <f ca="1">+IF(J59&gt;0,VLOOKUP(D59,'（运营）数据源'!B:G,6,0),"")</f>
        <v/>
      </c>
      <c r="G59" s="104" t="str">
        <f ca="1">+IFERROR(VLOOKUP(D59,'（运营）数据源'!$B:$D,3,0),"")</f>
        <v/>
      </c>
      <c r="H59" s="115" t="str">
        <f ca="1" t="shared" si="8"/>
        <v>（晓华精棉拉架）140#杂米色</v>
      </c>
      <c r="I59" s="120" t="str">
        <f>+运营生产订单!$I$7</f>
        <v>3XL</v>
      </c>
      <c r="J59" s="104">
        <f ca="1">+SUMPRODUCT((运营生产订单!$A$9:$A$35=L59)*(运营生产订单!$C$7:$I$7=I59)*运营生产订单!$C$9:运营生产订单!$I$35)</f>
        <v>0</v>
      </c>
      <c r="K59" s="121" t="e">
        <f ca="1">VLOOKUP(D59,'（运营）数据源'!B:H,7,0)</f>
        <v>#N/A</v>
      </c>
      <c r="L59" s="66" t="str">
        <f ca="1" t="shared" si="7"/>
        <v>（晓华精棉拉架）140#杂米色</v>
      </c>
    </row>
    <row r="60" s="33" customFormat="1" spans="1:12">
      <c r="A60" s="108" t="str">
        <f ca="1">IF(J60&gt;0,运营生产订单!$H$3,"")</f>
        <v/>
      </c>
      <c r="B60" s="104" t="str">
        <f ca="1">+IF(J60&gt;0,运营生产订单!$C$4,"")</f>
        <v/>
      </c>
      <c r="C60" s="104" t="str">
        <f ca="1">+IF(J60&gt;0,MID(运营生产订单!$C$3,FIND("-",运营生产订单!$C$3)+1,20),"")</f>
        <v/>
      </c>
      <c r="D60" s="109" t="str">
        <f ca="1">+IF(J60&gt;0,VLOOKUP(C60&amp;H60&amp;I60,'（运营）数据源'!$A:$B,2,0),"")</f>
        <v/>
      </c>
      <c r="E60" s="109"/>
      <c r="F60" s="109" t="str">
        <f ca="1">+IF(J60&gt;0,VLOOKUP(D60,'（运营）数据源'!B:G,6,0),"")</f>
        <v/>
      </c>
      <c r="G60" s="104" t="str">
        <f ca="1">+IFERROR(VLOOKUP(D60,'（运营）数据源'!$B:$D,3,0),"")</f>
        <v/>
      </c>
      <c r="H60" s="115" t="str">
        <f ca="1" t="shared" si="8"/>
        <v>大灰蓝条纹9#大灰蓝条纹</v>
      </c>
      <c r="I60" s="120" t="str">
        <f>+运营生产订单!$C$7</f>
        <v>XS</v>
      </c>
      <c r="J60" s="104">
        <f ca="1">+SUMPRODUCT((运营生产订单!$A$9:$A$35=L60)*(运营生产订单!$C$7:$I$7=I60)*运营生产订单!$C$9:运营生产订单!$I$35)</f>
        <v>0</v>
      </c>
      <c r="K60" s="121" t="e">
        <f ca="1">VLOOKUP(D60,'（运营）数据源'!B:H,7,0)</f>
        <v>#N/A</v>
      </c>
      <c r="L60" s="66" t="str">
        <f ca="1" t="shared" si="7"/>
        <v>大灰蓝条纹9#大灰蓝条纹</v>
      </c>
    </row>
    <row r="61" s="33" customFormat="1" spans="1:12">
      <c r="A61" s="108" t="str">
        <f ca="1">IF(J61&gt;0,运营生产订单!$H$3,"")</f>
        <v/>
      </c>
      <c r="B61" s="104" t="str">
        <f ca="1">+IF(J61&gt;0,运营生产订单!$C$4,"")</f>
        <v/>
      </c>
      <c r="C61" s="104" t="str">
        <f ca="1">+IF(J61&gt;0,MID(运营生产订单!$C$3,FIND("-",运营生产订单!$C$3)+1,20),"")</f>
        <v/>
      </c>
      <c r="D61" s="109" t="str">
        <f ca="1">+IF(J61&gt;0,VLOOKUP(C61&amp;H61&amp;I61,'（运营）数据源'!$A:$B,2,0),"")</f>
        <v/>
      </c>
      <c r="E61" s="109"/>
      <c r="F61" s="109" t="str">
        <f ca="1">+IF(J61&gt;0,VLOOKUP(D61,'（运营）数据源'!B:G,6,0),"")</f>
        <v/>
      </c>
      <c r="G61" s="104" t="str">
        <f ca="1">+IFERROR(VLOOKUP(D61,'（运营）数据源'!$B:$D,3,0),"")</f>
        <v/>
      </c>
      <c r="H61" s="115" t="str">
        <f ca="1" t="shared" si="8"/>
        <v>大灰蓝条纹9#大灰蓝条纹</v>
      </c>
      <c r="I61" s="120" t="str">
        <f>+运营生产订单!$D$7</f>
        <v>S</v>
      </c>
      <c r="J61" s="104">
        <f ca="1">+SUMPRODUCT((运营生产订单!$A$9:$A$35=L61)*(运营生产订单!$C$7:$I$7=I61)*运营生产订单!$C$9:运营生产订单!$I$35)</f>
        <v>0</v>
      </c>
      <c r="K61" s="121" t="e">
        <f ca="1">VLOOKUP(D61,'（运营）数据源'!B:H,7,0)</f>
        <v>#N/A</v>
      </c>
      <c r="L61" s="66" t="str">
        <f ca="1" t="shared" si="7"/>
        <v>大灰蓝条纹9#大灰蓝条纹</v>
      </c>
    </row>
    <row r="62" s="33" customFormat="1" spans="1:12">
      <c r="A62" s="108" t="str">
        <f ca="1">IF(J62&gt;0,运营生产订单!$H$3,"")</f>
        <v/>
      </c>
      <c r="B62" s="104" t="str">
        <f ca="1">+IF(J62&gt;0,运营生产订单!$C$4,"")</f>
        <v/>
      </c>
      <c r="C62" s="104" t="str">
        <f ca="1">+IF(J62&gt;0,MID(运营生产订单!$C$3,FIND("-",运营生产订单!$C$3)+1,20),"")</f>
        <v/>
      </c>
      <c r="D62" s="109" t="str">
        <f ca="1">+IF(J62&gt;0,VLOOKUP(C62&amp;H62&amp;I62,'（运营）数据源'!$A:$B,2,0),"")</f>
        <v/>
      </c>
      <c r="E62" s="109"/>
      <c r="F62" s="109" t="str">
        <f ca="1">+IF(J62&gt;0,VLOOKUP(D62,'（运营）数据源'!B:G,6,0),"")</f>
        <v/>
      </c>
      <c r="G62" s="104" t="str">
        <f ca="1">+IFERROR(VLOOKUP(D62,'（运营）数据源'!$B:$D,3,0),"")</f>
        <v/>
      </c>
      <c r="H62" s="115" t="str">
        <f ca="1" t="shared" si="8"/>
        <v>大灰蓝条纹9#大灰蓝条纹</v>
      </c>
      <c r="I62" s="120" t="str">
        <f>+运营生产订单!$E$7</f>
        <v>M</v>
      </c>
      <c r="J62" s="104">
        <f ca="1">+SUMPRODUCT((运营生产订单!$A$9:$A$35=L62)*(运营生产订单!$C$7:$I$7=I62)*运营生产订单!$C$9:运营生产订单!$I$35)</f>
        <v>0</v>
      </c>
      <c r="K62" s="121" t="e">
        <f ca="1">VLOOKUP(D62,'（运营）数据源'!B:H,7,0)</f>
        <v>#N/A</v>
      </c>
      <c r="L62" s="66" t="str">
        <f ca="1" t="shared" ref="L62:L71" si="9">INDIRECT("运营生产订单!$A$"&amp;(INT((ROW()-4)/7)+9))</f>
        <v>大灰蓝条纹9#大灰蓝条纹</v>
      </c>
    </row>
    <row r="63" s="33" customFormat="1" spans="1:12">
      <c r="A63" s="108" t="str">
        <f ca="1">IF(J63&gt;0,运营生产订单!$H$3,"")</f>
        <v/>
      </c>
      <c r="B63" s="104" t="str">
        <f ca="1">+IF(J63&gt;0,运营生产订单!$C$4,"")</f>
        <v/>
      </c>
      <c r="C63" s="104" t="str">
        <f ca="1">+IF(J63&gt;0,MID(运营生产订单!$C$3,FIND("-",运营生产订单!$C$3)+1,20),"")</f>
        <v/>
      </c>
      <c r="D63" s="109" t="str">
        <f ca="1">+IF(J63&gt;0,VLOOKUP(C63&amp;H63&amp;I63,'（运营）数据源'!$A:$B,2,0),"")</f>
        <v/>
      </c>
      <c r="E63" s="109"/>
      <c r="F63" s="109" t="str">
        <f ca="1">+IF(J63&gt;0,VLOOKUP(D63,'（运营）数据源'!B:G,6,0),"")</f>
        <v/>
      </c>
      <c r="G63" s="104" t="str">
        <f ca="1">+IFERROR(VLOOKUP(D63,'（运营）数据源'!$B:$D,3,0),"")</f>
        <v/>
      </c>
      <c r="H63" s="115" t="str">
        <f ca="1" t="shared" si="8"/>
        <v>大灰蓝条纹9#大灰蓝条纹</v>
      </c>
      <c r="I63" s="120" t="str">
        <f>+运营生产订单!$F$7</f>
        <v>L</v>
      </c>
      <c r="J63" s="104">
        <f ca="1">+SUMPRODUCT((运营生产订单!$A$9:$A$35=L63)*(运营生产订单!$C$7:$I$7=I63)*运营生产订单!$C$9:运营生产订单!$I$35)</f>
        <v>0</v>
      </c>
      <c r="K63" s="121" t="e">
        <f ca="1">VLOOKUP(D63,'（运营）数据源'!B:H,7,0)</f>
        <v>#N/A</v>
      </c>
      <c r="L63" s="66" t="str">
        <f ca="1" t="shared" si="9"/>
        <v>大灰蓝条纹9#大灰蓝条纹</v>
      </c>
    </row>
    <row r="64" s="33" customFormat="1" spans="1:12">
      <c r="A64" s="108" t="str">
        <f ca="1">IF(J64&gt;0,运营生产订单!$H$3,"")</f>
        <v/>
      </c>
      <c r="B64" s="104" t="str">
        <f ca="1">+IF(J64&gt;0,运营生产订单!$C$4,"")</f>
        <v/>
      </c>
      <c r="C64" s="104" t="str">
        <f ca="1">+IF(J64&gt;0,MID(运营生产订单!$C$3,FIND("-",运营生产订单!$C$3)+1,20),"")</f>
        <v/>
      </c>
      <c r="D64" s="109" t="str">
        <f ca="1">+IF(J64&gt;0,VLOOKUP(C64&amp;H64&amp;I64,'（运营）数据源'!$A:$B,2,0),"")</f>
        <v/>
      </c>
      <c r="E64" s="109"/>
      <c r="F64" s="109" t="str">
        <f ca="1">+IF(J64&gt;0,VLOOKUP(D64,'（运营）数据源'!B:G,6,0),"")</f>
        <v/>
      </c>
      <c r="G64" s="104" t="str">
        <f ca="1">+IFERROR(VLOOKUP(D64,'（运营）数据源'!$B:$D,3,0),"")</f>
        <v/>
      </c>
      <c r="H64" s="115" t="str">
        <f ca="1" t="shared" si="8"/>
        <v>大灰蓝条纹9#大灰蓝条纹</v>
      </c>
      <c r="I64" s="120" t="str">
        <f>+运营生产订单!$G$7</f>
        <v>XL</v>
      </c>
      <c r="J64" s="104">
        <f ca="1">+SUMPRODUCT((运营生产订单!$A$9:$A$35=L64)*(运营生产订单!$C$7:$I$7=I64)*运营生产订单!$C$9:运营生产订单!$I$35)</f>
        <v>0</v>
      </c>
      <c r="K64" s="121" t="e">
        <f ca="1">VLOOKUP(D64,'（运营）数据源'!B:H,7,0)</f>
        <v>#N/A</v>
      </c>
      <c r="L64" s="66" t="str">
        <f ca="1" t="shared" si="9"/>
        <v>大灰蓝条纹9#大灰蓝条纹</v>
      </c>
    </row>
    <row r="65" s="33" customFormat="1" spans="1:12">
      <c r="A65" s="108" t="str">
        <f ca="1">IF(J65&gt;0,运营生产订单!$H$3,"")</f>
        <v/>
      </c>
      <c r="B65" s="104" t="str">
        <f ca="1">+IF(J65&gt;0,运营生产订单!$C$4,"")</f>
        <v/>
      </c>
      <c r="C65" s="104" t="str">
        <f ca="1">+IF(J65&gt;0,MID(运营生产订单!$C$3,FIND("-",运营生产订单!$C$3)+1,20),"")</f>
        <v/>
      </c>
      <c r="D65" s="109" t="str">
        <f ca="1">+IF(J65&gt;0,VLOOKUP(C65&amp;H65&amp;I65,'（运营）数据源'!$A:$B,2,0),"")</f>
        <v/>
      </c>
      <c r="E65" s="109"/>
      <c r="F65" s="109" t="str">
        <f ca="1">+IF(J65&gt;0,VLOOKUP(D65,'（运营）数据源'!B:G,6,0),"")</f>
        <v/>
      </c>
      <c r="G65" s="104" t="str">
        <f ca="1">+IFERROR(VLOOKUP(D65,'（运营）数据源'!$B:$D,3,0),"")</f>
        <v/>
      </c>
      <c r="H65" s="115" t="str">
        <f ca="1" t="shared" si="8"/>
        <v>大灰蓝条纹9#大灰蓝条纹</v>
      </c>
      <c r="I65" s="120" t="str">
        <f>+运营生产订单!$H$7</f>
        <v>2XL</v>
      </c>
      <c r="J65" s="104">
        <f ca="1">+SUMPRODUCT((运营生产订单!$A$9:$A$35=L65)*(运营生产订单!$C$7:$I$7=I65)*运营生产订单!$C$9:运营生产订单!$I$35)</f>
        <v>0</v>
      </c>
      <c r="K65" s="121" t="e">
        <f ca="1">VLOOKUP(D65,'（运营）数据源'!B:H,7,0)</f>
        <v>#N/A</v>
      </c>
      <c r="L65" s="66" t="str">
        <f ca="1" t="shared" si="9"/>
        <v>大灰蓝条纹9#大灰蓝条纹</v>
      </c>
    </row>
    <row r="66" s="33" customFormat="1" spans="1:12">
      <c r="A66" s="108" t="str">
        <f ca="1">IF(J66&gt;0,运营生产订单!$H$3,"")</f>
        <v/>
      </c>
      <c r="B66" s="104" t="str">
        <f ca="1">+IF(J66&gt;0,运营生产订单!$C$4,"")</f>
        <v/>
      </c>
      <c r="C66" s="104" t="str">
        <f ca="1">+IF(J66&gt;0,MID(运营生产订单!$C$3,FIND("-",运营生产订单!$C$3)+1,20),"")</f>
        <v/>
      </c>
      <c r="D66" s="109" t="str">
        <f ca="1">+IF(J66&gt;0,VLOOKUP(C66&amp;H66&amp;I66,'（运营）数据源'!$A:$B,2,0),"")</f>
        <v/>
      </c>
      <c r="E66" s="109"/>
      <c r="F66" s="109" t="str">
        <f ca="1">+IF(J66&gt;0,VLOOKUP(D66,'（运营）数据源'!B:G,6,0),"")</f>
        <v/>
      </c>
      <c r="G66" s="104" t="str">
        <f ca="1">+IFERROR(VLOOKUP(D66,'（运营）数据源'!$B:$D,3,0),"")</f>
        <v/>
      </c>
      <c r="H66" s="115" t="str">
        <f ca="1" t="shared" ref="H66:H75" si="10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大灰蓝条纹9#大灰蓝条纹</v>
      </c>
      <c r="I66" s="120" t="str">
        <f>+运营生产订单!$I$7</f>
        <v>3XL</v>
      </c>
      <c r="J66" s="104">
        <f ca="1">+SUMPRODUCT((运营生产订单!$A$9:$A$35=L66)*(运营生产订单!$C$7:$I$7=I66)*运营生产订单!$C$9:运营生产订单!$I$35)</f>
        <v>0</v>
      </c>
      <c r="K66" s="121" t="e">
        <f ca="1">VLOOKUP(D66,'（运营）数据源'!B:H,7,0)</f>
        <v>#N/A</v>
      </c>
      <c r="L66" s="66" t="str">
        <f ca="1" t="shared" si="9"/>
        <v>大灰蓝条纹9#大灰蓝条纹</v>
      </c>
    </row>
    <row r="67" s="33" customFormat="1" spans="1:12">
      <c r="A67" s="108" t="str">
        <f ca="1">IF(J67&gt;0,运营生产订单!$H$3,"")</f>
        <v/>
      </c>
      <c r="B67" s="104" t="str">
        <f ca="1">+IF(J67&gt;0,运营生产订单!$C$4,"")</f>
        <v/>
      </c>
      <c r="C67" s="104" t="str">
        <f ca="1">+IF(J67&gt;0,MID(运营生产订单!$C$3,FIND("-",运营生产订单!$C$3)+1,20),"")</f>
        <v/>
      </c>
      <c r="D67" s="109" t="str">
        <f ca="1">+IF(J67&gt;0,VLOOKUP(C67&amp;H67&amp;I67,'（运营）数据源'!$A:$B,2,0),"")</f>
        <v/>
      </c>
      <c r="E67" s="109"/>
      <c r="F67" s="109" t="str">
        <f ca="1">+IF(J67&gt;0,VLOOKUP(D67,'（运营）数据源'!B:G,6,0),"")</f>
        <v/>
      </c>
      <c r="G67" s="104" t="str">
        <f ca="1">+IFERROR(VLOOKUP(D67,'（运营）数据源'!$B:$D,3,0),"")</f>
        <v/>
      </c>
      <c r="H67" s="115" t="str">
        <f ca="1" t="shared" si="10"/>
        <v>（长丰纯棉）42#灰色</v>
      </c>
      <c r="I67" s="120" t="str">
        <f>+运营生产订单!$C$7</f>
        <v>XS</v>
      </c>
      <c r="J67" s="104">
        <f ca="1">+SUMPRODUCT((运营生产订单!$A$9:$A$35=L67)*(运营生产订单!$C$7:$I$7=I67)*运营生产订单!$C$9:运营生产订单!$I$35)</f>
        <v>0</v>
      </c>
      <c r="K67" s="121" t="e">
        <f ca="1">VLOOKUP(D67,'（运营）数据源'!B:H,7,0)</f>
        <v>#N/A</v>
      </c>
      <c r="L67" s="66" t="str">
        <f ca="1" t="shared" si="9"/>
        <v>（长丰纯棉）42#灰色</v>
      </c>
    </row>
    <row r="68" s="33" customFormat="1" spans="1:12">
      <c r="A68" s="108" t="str">
        <f ca="1">IF(J68&gt;0,运营生产订单!$H$3,"")</f>
        <v/>
      </c>
      <c r="B68" s="104" t="str">
        <f ca="1">+IF(J68&gt;0,运营生产订单!$C$4,"")</f>
        <v/>
      </c>
      <c r="C68" s="104" t="str">
        <f ca="1">+IF(J68&gt;0,MID(运营生产订单!$C$3,FIND("-",运营生产订单!$C$3)+1,20),"")</f>
        <v/>
      </c>
      <c r="D68" s="109" t="str">
        <f ca="1">+IF(J68&gt;0,VLOOKUP(C68&amp;H68&amp;I68,'（运营）数据源'!$A:$B,2,0),"")</f>
        <v/>
      </c>
      <c r="E68" s="109"/>
      <c r="F68" s="109" t="str">
        <f ca="1">+IF(J68&gt;0,VLOOKUP(D68,'（运营）数据源'!B:G,6,0),"")</f>
        <v/>
      </c>
      <c r="G68" s="104" t="str">
        <f ca="1">+IFERROR(VLOOKUP(D68,'（运营）数据源'!$B:$D,3,0),"")</f>
        <v/>
      </c>
      <c r="H68" s="115" t="str">
        <f ca="1" t="shared" si="10"/>
        <v>（长丰纯棉）42#灰色</v>
      </c>
      <c r="I68" s="120" t="str">
        <f>+运营生产订单!$D$7</f>
        <v>S</v>
      </c>
      <c r="J68" s="104">
        <f ca="1">+SUMPRODUCT((运营生产订单!$A$9:$A$35=L68)*(运营生产订单!$C$7:$I$7=I68)*运营生产订单!$C$9:运营生产订单!$I$35)</f>
        <v>0</v>
      </c>
      <c r="K68" s="121" t="e">
        <f ca="1">VLOOKUP(D68,'（运营）数据源'!B:H,7,0)</f>
        <v>#N/A</v>
      </c>
      <c r="L68" s="66" t="str">
        <f ca="1" t="shared" si="9"/>
        <v>（长丰纯棉）42#灰色</v>
      </c>
    </row>
    <row r="69" s="33" customFormat="1" spans="1:12">
      <c r="A69" s="108" t="str">
        <f ca="1">IF(J69&gt;0,运营生产订单!$H$3,"")</f>
        <v/>
      </c>
      <c r="B69" s="104" t="str">
        <f ca="1">+IF(J69&gt;0,运营生产订单!$C$4,"")</f>
        <v/>
      </c>
      <c r="C69" s="104" t="str">
        <f ca="1">+IF(J69&gt;0,MID(运营生产订单!$C$3,FIND("-",运营生产订单!$C$3)+1,20),"")</f>
        <v/>
      </c>
      <c r="D69" s="109" t="str">
        <f ca="1">+IF(J69&gt;0,VLOOKUP(C69&amp;H69&amp;I69,'（运营）数据源'!$A:$B,2,0),"")</f>
        <v/>
      </c>
      <c r="E69" s="109"/>
      <c r="F69" s="109" t="str">
        <f ca="1">+IF(J69&gt;0,VLOOKUP(D69,'（运营）数据源'!B:G,6,0),"")</f>
        <v/>
      </c>
      <c r="G69" s="104" t="str">
        <f ca="1">+IFERROR(VLOOKUP(D69,'（运营）数据源'!$B:$D,3,0),"")</f>
        <v/>
      </c>
      <c r="H69" s="115" t="str">
        <f ca="1" t="shared" si="10"/>
        <v>（长丰纯棉）42#灰色</v>
      </c>
      <c r="I69" s="120" t="str">
        <f>+运营生产订单!$E$7</f>
        <v>M</v>
      </c>
      <c r="J69" s="104">
        <f ca="1">+SUMPRODUCT((运营生产订单!$A$9:$A$35=L69)*(运营生产订单!$C$7:$I$7=I69)*运营生产订单!$C$9:运营生产订单!$I$35)</f>
        <v>0</v>
      </c>
      <c r="K69" s="121" t="e">
        <f ca="1">VLOOKUP(D69,'（运营）数据源'!B:H,7,0)</f>
        <v>#N/A</v>
      </c>
      <c r="L69" s="66" t="str">
        <f ca="1" t="shared" si="9"/>
        <v>（长丰纯棉）42#灰色</v>
      </c>
    </row>
    <row r="70" s="33" customFormat="1" spans="1:12">
      <c r="A70" s="108" t="str">
        <f ca="1">IF(J70&gt;0,运营生产订单!$H$3,"")</f>
        <v/>
      </c>
      <c r="B70" s="104" t="str">
        <f ca="1">+IF(J70&gt;0,运营生产订单!$C$4,"")</f>
        <v/>
      </c>
      <c r="C70" s="104" t="str">
        <f ca="1">+IF(J70&gt;0,MID(运营生产订单!$C$3,FIND("-",运营生产订单!$C$3)+1,20),"")</f>
        <v/>
      </c>
      <c r="D70" s="109" t="str">
        <f ca="1">+IF(J70&gt;0,VLOOKUP(C70&amp;H70&amp;I70,'（运营）数据源'!$A:$B,2,0),"")</f>
        <v/>
      </c>
      <c r="E70" s="109"/>
      <c r="F70" s="109" t="str">
        <f ca="1">+IF(J70&gt;0,VLOOKUP(D70,'（运营）数据源'!B:G,6,0),"")</f>
        <v/>
      </c>
      <c r="G70" s="104" t="str">
        <f ca="1">+IFERROR(VLOOKUP(D70,'（运营）数据源'!$B:$D,3,0),"")</f>
        <v/>
      </c>
      <c r="H70" s="115" t="str">
        <f ca="1" t="shared" si="10"/>
        <v>（长丰纯棉）42#灰色</v>
      </c>
      <c r="I70" s="120" t="str">
        <f>+运营生产订单!$F$7</f>
        <v>L</v>
      </c>
      <c r="J70" s="104">
        <f ca="1">+SUMPRODUCT((运营生产订单!$A$9:$A$35=L70)*(运营生产订单!$C$7:$I$7=I70)*运营生产订单!$C$9:运营生产订单!$I$35)</f>
        <v>0</v>
      </c>
      <c r="K70" s="121" t="e">
        <f ca="1">VLOOKUP(D70,'（运营）数据源'!B:H,7,0)</f>
        <v>#N/A</v>
      </c>
      <c r="L70" s="66" t="str">
        <f ca="1" t="shared" si="9"/>
        <v>（长丰纯棉）42#灰色</v>
      </c>
    </row>
    <row r="71" s="33" customFormat="1" spans="1:12">
      <c r="A71" s="108" t="str">
        <f ca="1">IF(J71&gt;0,运营生产订单!$H$3,"")</f>
        <v/>
      </c>
      <c r="B71" s="104" t="str">
        <f ca="1">+IF(J71&gt;0,运营生产订单!$C$4,"")</f>
        <v/>
      </c>
      <c r="C71" s="104" t="str">
        <f ca="1">+IF(J71&gt;0,MID(运营生产订单!$C$3,FIND("-",运营生产订单!$C$3)+1,20),"")</f>
        <v/>
      </c>
      <c r="D71" s="109" t="str">
        <f ca="1">+IF(J71&gt;0,VLOOKUP(C71&amp;H71&amp;I71,'（运营）数据源'!$A:$B,2,0),"")</f>
        <v/>
      </c>
      <c r="E71" s="109"/>
      <c r="F71" s="109" t="str">
        <f ca="1">+IF(J71&gt;0,VLOOKUP(D71,'（运营）数据源'!B:G,6,0),"")</f>
        <v/>
      </c>
      <c r="G71" s="104" t="str">
        <f ca="1">+IFERROR(VLOOKUP(D71,'（运营）数据源'!$B:$D,3,0),"")</f>
        <v/>
      </c>
      <c r="H71" s="115" t="str">
        <f ca="1" t="shared" si="10"/>
        <v>（长丰纯棉）42#灰色</v>
      </c>
      <c r="I71" s="120" t="str">
        <f>+运营生产订单!$G$7</f>
        <v>XL</v>
      </c>
      <c r="J71" s="104">
        <f ca="1">+SUMPRODUCT((运营生产订单!$A$9:$A$35=L71)*(运营生产订单!$C$7:$I$7=I71)*运营生产订单!$C$9:运营生产订单!$I$35)</f>
        <v>0</v>
      </c>
      <c r="K71" s="121" t="e">
        <f ca="1">VLOOKUP(D71,'（运营）数据源'!B:H,7,0)</f>
        <v>#N/A</v>
      </c>
      <c r="L71" s="66" t="str">
        <f ca="1" t="shared" si="9"/>
        <v>（长丰纯棉）42#灰色</v>
      </c>
    </row>
    <row r="72" s="33" customFormat="1" spans="1:12">
      <c r="A72" s="108" t="str">
        <f ca="1">IF(J72&gt;0,运营生产订单!$H$3,"")</f>
        <v/>
      </c>
      <c r="B72" s="104" t="str">
        <f ca="1">+IF(J72&gt;0,运营生产订单!$C$4,"")</f>
        <v/>
      </c>
      <c r="C72" s="104" t="str">
        <f ca="1">+IF(J72&gt;0,MID(运营生产订单!$C$3,FIND("-",运营生产订单!$C$3)+1,20),"")</f>
        <v/>
      </c>
      <c r="D72" s="109" t="str">
        <f ca="1">+IF(J72&gt;0,VLOOKUP(C72&amp;H72&amp;I72,'（运营）数据源'!$A:$B,2,0),"")</f>
        <v/>
      </c>
      <c r="E72" s="109"/>
      <c r="F72" s="109" t="str">
        <f ca="1">+IF(J72&gt;0,VLOOKUP(D72,'（运营）数据源'!B:G,6,0),"")</f>
        <v/>
      </c>
      <c r="G72" s="104" t="str">
        <f ca="1">+IFERROR(VLOOKUP(D72,'（运营）数据源'!$B:$D,3,0),"")</f>
        <v/>
      </c>
      <c r="H72" s="115" t="str">
        <f ca="1" t="shared" si="10"/>
        <v>（长丰纯棉）42#灰色</v>
      </c>
      <c r="I72" s="120" t="str">
        <f>+运营生产订单!$H$7</f>
        <v>2XL</v>
      </c>
      <c r="J72" s="104">
        <f ca="1">+SUMPRODUCT((运营生产订单!$A$9:$A$35=L72)*(运营生产订单!$C$7:$I$7=I72)*运营生产订单!$C$9:运营生产订单!$I$35)</f>
        <v>0</v>
      </c>
      <c r="K72" s="121" t="e">
        <f ca="1">VLOOKUP(D72,'（运营）数据源'!B:H,7,0)</f>
        <v>#N/A</v>
      </c>
      <c r="L72" s="66" t="str">
        <f ca="1" t="shared" ref="L72:L81" si="11">INDIRECT("运营生产订单!$A$"&amp;(INT((ROW()-4)/7)+9))</f>
        <v>（长丰纯棉）42#灰色</v>
      </c>
    </row>
    <row r="73" s="33" customFormat="1" spans="1:12">
      <c r="A73" s="108" t="str">
        <f ca="1">IF(J73&gt;0,运营生产订单!$H$3,"")</f>
        <v/>
      </c>
      <c r="B73" s="104" t="str">
        <f ca="1">+IF(J73&gt;0,运营生产订单!$C$4,"")</f>
        <v/>
      </c>
      <c r="C73" s="104" t="str">
        <f ca="1">+IF(J73&gt;0,MID(运营生产订单!$C$3,FIND("-",运营生产订单!$C$3)+1,20),"")</f>
        <v/>
      </c>
      <c r="D73" s="109" t="str">
        <f ca="1">+IF(J73&gt;0,VLOOKUP(C73&amp;H73&amp;I73,'（运营）数据源'!$A:$B,2,0),"")</f>
        <v/>
      </c>
      <c r="E73" s="109"/>
      <c r="F73" s="109" t="str">
        <f ca="1">+IF(J73&gt;0,VLOOKUP(D73,'（运营）数据源'!B:G,6,0),"")</f>
        <v/>
      </c>
      <c r="G73" s="104" t="str">
        <f ca="1">+IFERROR(VLOOKUP(D73,'（运营）数据源'!$B:$D,3,0),"")</f>
        <v/>
      </c>
      <c r="H73" s="115" t="str">
        <f ca="1" t="shared" si="10"/>
        <v>（长丰纯棉）42#灰色</v>
      </c>
      <c r="I73" s="120" t="str">
        <f>+运营生产订单!$I$7</f>
        <v>3XL</v>
      </c>
      <c r="J73" s="104">
        <f ca="1">+SUMPRODUCT((运营生产订单!$A$9:$A$35=L73)*(运营生产订单!$C$7:$I$7=I73)*运营生产订单!$C$9:运营生产订单!$I$35)</f>
        <v>0</v>
      </c>
      <c r="K73" s="121" t="e">
        <f ca="1">VLOOKUP(D73,'（运营）数据源'!B:H,7,0)</f>
        <v>#N/A</v>
      </c>
      <c r="L73" s="66" t="str">
        <f ca="1" t="shared" si="11"/>
        <v>（长丰纯棉）42#灰色</v>
      </c>
    </row>
    <row r="74" s="33" customFormat="1" spans="1:12">
      <c r="A74" s="108" t="str">
        <f ca="1">IF(J74&gt;0,运营生产订单!$H$3,"")</f>
        <v/>
      </c>
      <c r="B74" s="104" t="str">
        <f ca="1">+IF(J74&gt;0,运营生产订单!$C$4,"")</f>
        <v/>
      </c>
      <c r="C74" s="104" t="str">
        <f ca="1">+IF(J74&gt;0,MID(运营生产订单!$C$3,FIND("-",运营生产订单!$C$3)+1,20),"")</f>
        <v/>
      </c>
      <c r="D74" s="109" t="str">
        <f ca="1">+IF(J74&gt;0,VLOOKUP(C74&amp;H74&amp;I74,'（运营）数据源'!$A:$B,2,0),"")</f>
        <v/>
      </c>
      <c r="E74" s="109"/>
      <c r="F74" s="109" t="str">
        <f ca="1">+IF(J74&gt;0,VLOOKUP(D74,'（运营）数据源'!B:G,6,0),"")</f>
        <v/>
      </c>
      <c r="G74" s="104" t="str">
        <f ca="1">+IFERROR(VLOOKUP(D74,'（运营）数据源'!$B:$D,3,0),"")</f>
        <v/>
      </c>
      <c r="H74" s="115">
        <f ca="1" t="shared" si="10"/>
        <v>0</v>
      </c>
      <c r="I74" s="120" t="str">
        <f>+运营生产订单!$C$7</f>
        <v>XS</v>
      </c>
      <c r="J74" s="104">
        <f ca="1">+SUMPRODUCT((运营生产订单!$A$9:$A$35=L74)*(运营生产订单!$C$7:$I$7=I74)*运营生产订单!$C$9:运营生产订单!$I$35)</f>
        <v>0</v>
      </c>
      <c r="K74" s="121" t="e">
        <f ca="1">VLOOKUP(D74,'（运营）数据源'!B:H,7,0)</f>
        <v>#N/A</v>
      </c>
      <c r="L74" s="66">
        <f ca="1" t="shared" si="11"/>
        <v>0</v>
      </c>
    </row>
    <row r="75" s="33" customFormat="1" spans="1:12">
      <c r="A75" s="108" t="str">
        <f ca="1">IF(J75&gt;0,运营生产订单!$H$3,"")</f>
        <v/>
      </c>
      <c r="B75" s="104" t="str">
        <f ca="1">+IF(J75&gt;0,运营生产订单!$C$4,"")</f>
        <v/>
      </c>
      <c r="C75" s="104" t="str">
        <f ca="1">+IF(J75&gt;0,MID(运营生产订单!$C$3,FIND("-",运营生产订单!$C$3)+1,20),"")</f>
        <v/>
      </c>
      <c r="D75" s="109" t="str">
        <f ca="1">+IF(J75&gt;0,VLOOKUP(C75&amp;H75&amp;I75,'（运营）数据源'!$A:$B,2,0),"")</f>
        <v/>
      </c>
      <c r="E75" s="109"/>
      <c r="F75" s="109" t="str">
        <f ca="1">+IF(J75&gt;0,VLOOKUP(D75,'（运营）数据源'!B:G,6,0),"")</f>
        <v/>
      </c>
      <c r="G75" s="104" t="str">
        <f ca="1">+IFERROR(VLOOKUP(D75,'（运营）数据源'!$B:$D,3,0),"")</f>
        <v/>
      </c>
      <c r="H75" s="115">
        <f ca="1" t="shared" si="10"/>
        <v>0</v>
      </c>
      <c r="I75" s="120" t="str">
        <f>+运营生产订单!$D$7</f>
        <v>S</v>
      </c>
      <c r="J75" s="104">
        <f ca="1">+SUMPRODUCT((运营生产订单!$A$9:$A$35=L75)*(运营生产订单!$C$7:$I$7=I75)*运营生产订单!$C$9:运营生产订单!$I$35)</f>
        <v>0</v>
      </c>
      <c r="K75" s="121" t="e">
        <f ca="1">VLOOKUP(D75,'（运营）数据源'!B:H,7,0)</f>
        <v>#N/A</v>
      </c>
      <c r="L75" s="66">
        <f ca="1" t="shared" si="11"/>
        <v>0</v>
      </c>
    </row>
    <row r="76" s="33" customFormat="1" spans="1:12">
      <c r="A76" s="108" t="str">
        <f ca="1">IF(J76&gt;0,运营生产订单!$H$3,"")</f>
        <v/>
      </c>
      <c r="B76" s="104" t="str">
        <f ca="1">+IF(J76&gt;0,运营生产订单!$C$4,"")</f>
        <v/>
      </c>
      <c r="C76" s="104" t="str">
        <f ca="1">+IF(J76&gt;0,MID(运营生产订单!$C$3,FIND("-",运营生产订单!$C$3)+1,20),"")</f>
        <v/>
      </c>
      <c r="D76" s="109" t="str">
        <f ca="1">+IF(J76&gt;0,VLOOKUP(C76&amp;H76&amp;I76,'（运营）数据源'!$A:$B,2,0),"")</f>
        <v/>
      </c>
      <c r="E76" s="109"/>
      <c r="F76" s="109" t="str">
        <f ca="1">+IF(J76&gt;0,VLOOKUP(D76,'（运营）数据源'!B:G,6,0),"")</f>
        <v/>
      </c>
      <c r="G76" s="104" t="str">
        <f ca="1">+IFERROR(VLOOKUP(D76,'（运营）数据源'!$B:$D,3,0),"")</f>
        <v/>
      </c>
      <c r="H76" s="115">
        <f ca="1" t="shared" ref="H76:H85" si="12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76" s="120" t="str">
        <f>+运营生产订单!$E$7</f>
        <v>M</v>
      </c>
      <c r="J76" s="104">
        <f ca="1">+SUMPRODUCT((运营生产订单!$A$9:$A$35=L76)*(运营生产订单!$C$7:$I$7=I76)*运营生产订单!$C$9:运营生产订单!$I$35)</f>
        <v>0</v>
      </c>
      <c r="K76" s="121" t="e">
        <f ca="1">VLOOKUP(D76,'（运营）数据源'!B:H,7,0)</f>
        <v>#N/A</v>
      </c>
      <c r="L76" s="66">
        <f ca="1" t="shared" si="11"/>
        <v>0</v>
      </c>
    </row>
    <row r="77" s="33" customFormat="1" spans="1:12">
      <c r="A77" s="108" t="str">
        <f ca="1">IF(J77&gt;0,运营生产订单!$H$3,"")</f>
        <v/>
      </c>
      <c r="B77" s="104" t="str">
        <f ca="1">+IF(J77&gt;0,运营生产订单!$C$4,"")</f>
        <v/>
      </c>
      <c r="C77" s="104" t="str">
        <f ca="1">+IF(J77&gt;0,MID(运营生产订单!$C$3,FIND("-",运营生产订单!$C$3)+1,20),"")</f>
        <v/>
      </c>
      <c r="D77" s="109" t="str">
        <f ca="1">+IF(J77&gt;0,VLOOKUP(C77&amp;H77&amp;I77,'（运营）数据源'!$A:$B,2,0),"")</f>
        <v/>
      </c>
      <c r="E77" s="109"/>
      <c r="F77" s="109" t="str">
        <f ca="1">+IF(J77&gt;0,VLOOKUP(D77,'（运营）数据源'!B:G,6,0),"")</f>
        <v/>
      </c>
      <c r="G77" s="104" t="str">
        <f ca="1">+IFERROR(VLOOKUP(D77,'（运营）数据源'!$B:$D,3,0),"")</f>
        <v/>
      </c>
      <c r="H77" s="115">
        <f ca="1" t="shared" si="12"/>
        <v>0</v>
      </c>
      <c r="I77" s="120" t="str">
        <f>+运营生产订单!$F$7</f>
        <v>L</v>
      </c>
      <c r="J77" s="104">
        <f ca="1">+SUMPRODUCT((运营生产订单!$A$9:$A$35=L77)*(运营生产订单!$C$7:$I$7=I77)*运营生产订单!$C$9:运营生产订单!$I$35)</f>
        <v>0</v>
      </c>
      <c r="K77" s="121" t="e">
        <f ca="1">VLOOKUP(D77,'（运营）数据源'!B:H,7,0)</f>
        <v>#N/A</v>
      </c>
      <c r="L77" s="66">
        <f ca="1" t="shared" si="11"/>
        <v>0</v>
      </c>
    </row>
    <row r="78" s="33" customFormat="1" spans="1:12">
      <c r="A78" s="108" t="str">
        <f ca="1">IF(J78&gt;0,运营生产订单!$H$3,"")</f>
        <v/>
      </c>
      <c r="B78" s="104" t="str">
        <f ca="1">+IF(J78&gt;0,运营生产订单!$C$4,"")</f>
        <v/>
      </c>
      <c r="C78" s="104" t="str">
        <f ca="1">+IF(J78&gt;0,MID(运营生产订单!$C$3,FIND("-",运营生产订单!$C$3)+1,20),"")</f>
        <v/>
      </c>
      <c r="D78" s="109" t="str">
        <f ca="1">+IF(J78&gt;0,VLOOKUP(C78&amp;H78&amp;I78,'（运营）数据源'!$A:$B,2,0),"")</f>
        <v/>
      </c>
      <c r="E78" s="109"/>
      <c r="F78" s="109" t="str">
        <f ca="1">+IF(J78&gt;0,VLOOKUP(D78,'（运营）数据源'!B:G,6,0),"")</f>
        <v/>
      </c>
      <c r="G78" s="104" t="str">
        <f ca="1">+IFERROR(VLOOKUP(D78,'（运营）数据源'!$B:$D,3,0),"")</f>
        <v/>
      </c>
      <c r="H78" s="115">
        <f ca="1" t="shared" si="12"/>
        <v>0</v>
      </c>
      <c r="I78" s="120" t="str">
        <f>+运营生产订单!$G$7</f>
        <v>XL</v>
      </c>
      <c r="J78" s="104">
        <f ca="1">+SUMPRODUCT((运营生产订单!$A$9:$A$35=L78)*(运营生产订单!$C$7:$I$7=I78)*运营生产订单!$C$9:运营生产订单!$I$35)</f>
        <v>0</v>
      </c>
      <c r="K78" s="121" t="e">
        <f ca="1">VLOOKUP(D78,'（运营）数据源'!B:H,7,0)</f>
        <v>#N/A</v>
      </c>
      <c r="L78" s="66">
        <f ca="1" t="shared" si="11"/>
        <v>0</v>
      </c>
    </row>
    <row r="79" s="33" customFormat="1" spans="1:12">
      <c r="A79" s="108" t="str">
        <f ca="1">IF(J79&gt;0,运营生产订单!$H$3,"")</f>
        <v/>
      </c>
      <c r="B79" s="104" t="str">
        <f ca="1">+IF(J79&gt;0,运营生产订单!$C$4,"")</f>
        <v/>
      </c>
      <c r="C79" s="104" t="str">
        <f ca="1">+IF(J79&gt;0,MID(运营生产订单!$C$3,FIND("-",运营生产订单!$C$3)+1,20),"")</f>
        <v/>
      </c>
      <c r="D79" s="109" t="str">
        <f ca="1">+IF(J79&gt;0,VLOOKUP(C79&amp;H79&amp;I79,'（运营）数据源'!$A:$B,2,0),"")</f>
        <v/>
      </c>
      <c r="E79" s="109"/>
      <c r="F79" s="109" t="str">
        <f ca="1">+IF(J79&gt;0,VLOOKUP(D79,'（运营）数据源'!B:G,6,0),"")</f>
        <v/>
      </c>
      <c r="G79" s="104" t="str">
        <f ca="1">+IFERROR(VLOOKUP(D79,'（运营）数据源'!$B:$D,3,0),"")</f>
        <v/>
      </c>
      <c r="H79" s="115">
        <f ca="1" t="shared" si="12"/>
        <v>0</v>
      </c>
      <c r="I79" s="120" t="str">
        <f>+运营生产订单!$H$7</f>
        <v>2XL</v>
      </c>
      <c r="J79" s="104">
        <f ca="1">+SUMPRODUCT((运营生产订单!$A$9:$A$35=L79)*(运营生产订单!$C$7:$I$7=I79)*运营生产订单!$C$9:运营生产订单!$I$35)</f>
        <v>0</v>
      </c>
      <c r="K79" s="121" t="e">
        <f ca="1">VLOOKUP(D79,'（运营）数据源'!B:H,7,0)</f>
        <v>#N/A</v>
      </c>
      <c r="L79" s="66">
        <f ca="1" t="shared" si="11"/>
        <v>0</v>
      </c>
    </row>
    <row r="80" s="33" customFormat="1" spans="1:12">
      <c r="A80" s="108" t="str">
        <f ca="1">IF(J80&gt;0,运营生产订单!$H$3,"")</f>
        <v/>
      </c>
      <c r="B80" s="104" t="str">
        <f ca="1">+IF(J80&gt;0,运营生产订单!$C$4,"")</f>
        <v/>
      </c>
      <c r="C80" s="104" t="str">
        <f ca="1">+IF(J80&gt;0,MID(运营生产订单!$C$3,FIND("-",运营生产订单!$C$3)+1,20),"")</f>
        <v/>
      </c>
      <c r="D80" s="109" t="str">
        <f ca="1">+IF(J80&gt;0,VLOOKUP(C80&amp;H80&amp;I80,'（运营）数据源'!$A:$B,2,0),"")</f>
        <v/>
      </c>
      <c r="E80" s="109"/>
      <c r="F80" s="109" t="str">
        <f ca="1">+IF(J80&gt;0,VLOOKUP(D80,'（运营）数据源'!B:G,6,0),"")</f>
        <v/>
      </c>
      <c r="G80" s="104" t="str">
        <f ca="1">+IFERROR(VLOOKUP(D80,'（运营）数据源'!$B:$D,3,0),"")</f>
        <v/>
      </c>
      <c r="H80" s="115">
        <f ca="1" t="shared" si="12"/>
        <v>0</v>
      </c>
      <c r="I80" s="120" t="str">
        <f>+运营生产订单!$I$7</f>
        <v>3XL</v>
      </c>
      <c r="J80" s="104">
        <f ca="1">+SUMPRODUCT((运营生产订单!$A$9:$A$35=L80)*(运营生产订单!$C$7:$I$7=I80)*运营生产订单!$C$9:运营生产订单!$I$35)</f>
        <v>0</v>
      </c>
      <c r="K80" s="121" t="e">
        <f ca="1">VLOOKUP(D80,'（运营）数据源'!B:H,7,0)</f>
        <v>#N/A</v>
      </c>
      <c r="L80" s="66">
        <f ca="1" t="shared" si="11"/>
        <v>0</v>
      </c>
    </row>
    <row r="81" s="33" customFormat="1" spans="1:12">
      <c r="A81" s="108" t="str">
        <f ca="1">IF(J81&gt;0,运营生产订单!$H$3,"")</f>
        <v/>
      </c>
      <c r="B81" s="104" t="str">
        <f ca="1">+IF(J81&gt;0,运营生产订单!$C$4,"")</f>
        <v/>
      </c>
      <c r="C81" s="104" t="str">
        <f ca="1">+IF(J81&gt;0,MID(运营生产订单!$C$3,FIND("-",运营生产订单!$C$3)+1,20),"")</f>
        <v/>
      </c>
      <c r="D81" s="109" t="str">
        <f ca="1">+IF(J81&gt;0,VLOOKUP(C81&amp;H81&amp;I81,'（运营）数据源'!$A:$B,2,0),"")</f>
        <v/>
      </c>
      <c r="E81" s="109"/>
      <c r="F81" s="109" t="str">
        <f ca="1">+IF(J81&gt;0,VLOOKUP(D81,'（运营）数据源'!B:G,6,0),"")</f>
        <v/>
      </c>
      <c r="G81" s="104" t="str">
        <f ca="1">+IFERROR(VLOOKUP(D81,'（运营）数据源'!$B:$D,3,0),"")</f>
        <v/>
      </c>
      <c r="H81" s="115">
        <f ca="1" t="shared" si="12"/>
        <v>0</v>
      </c>
      <c r="I81" s="120" t="str">
        <f>+运营生产订单!$C$7</f>
        <v>XS</v>
      </c>
      <c r="J81" s="104">
        <f ca="1">+SUMPRODUCT((运营生产订单!$A$9:$A$35=L81)*(运营生产订单!$C$7:$I$7=I81)*运营生产订单!$C$9:运营生产订单!$I$35)</f>
        <v>0</v>
      </c>
      <c r="K81" s="121" t="e">
        <f ca="1">VLOOKUP(D81,'（运营）数据源'!B:H,7,0)</f>
        <v>#N/A</v>
      </c>
      <c r="L81" s="66">
        <f ca="1" t="shared" si="11"/>
        <v>0</v>
      </c>
    </row>
    <row r="82" s="33" customFormat="1" spans="1:12">
      <c r="A82" s="108" t="str">
        <f ca="1">IF(J82&gt;0,运营生产订单!$H$3,"")</f>
        <v/>
      </c>
      <c r="B82" s="104" t="str">
        <f ca="1">+IF(J82&gt;0,运营生产订单!$C$4,"")</f>
        <v/>
      </c>
      <c r="C82" s="104" t="str">
        <f ca="1">+IF(J82&gt;0,MID(运营生产订单!$C$3,FIND("-",运营生产订单!$C$3)+1,20),"")</f>
        <v/>
      </c>
      <c r="D82" s="109" t="str">
        <f ca="1">+IF(J82&gt;0,VLOOKUP(C82&amp;H82&amp;I82,'（运营）数据源'!$A:$B,2,0),"")</f>
        <v/>
      </c>
      <c r="E82" s="109"/>
      <c r="F82" s="109" t="str">
        <f ca="1">+IF(J82&gt;0,VLOOKUP(D82,'（运营）数据源'!B:G,6,0),"")</f>
        <v/>
      </c>
      <c r="G82" s="104" t="str">
        <f ca="1">+IFERROR(VLOOKUP(D82,'（运营）数据源'!$B:$D,3,0),"")</f>
        <v/>
      </c>
      <c r="H82" s="115">
        <f ca="1" t="shared" si="12"/>
        <v>0</v>
      </c>
      <c r="I82" s="120" t="str">
        <f>+运营生产订单!$D$7</f>
        <v>S</v>
      </c>
      <c r="J82" s="104">
        <f ca="1">+SUMPRODUCT((运营生产订单!$A$9:$A$35=L82)*(运营生产订单!$C$7:$I$7=I82)*运营生产订单!$C$9:运营生产订单!$I$35)</f>
        <v>0</v>
      </c>
      <c r="K82" s="121" t="e">
        <f ca="1">VLOOKUP(D82,'（运营）数据源'!B:H,7,0)</f>
        <v>#N/A</v>
      </c>
      <c r="L82" s="66">
        <f ca="1" t="shared" ref="L82:L91" si="13">INDIRECT("运营生产订单!$A$"&amp;(INT((ROW()-4)/7)+9))</f>
        <v>0</v>
      </c>
    </row>
    <row r="83" s="33" customFormat="1" spans="1:12">
      <c r="A83" s="108" t="str">
        <f ca="1">IF(J83&gt;0,运营生产订单!$H$3,"")</f>
        <v/>
      </c>
      <c r="B83" s="104" t="str">
        <f ca="1">+IF(J83&gt;0,运营生产订单!$C$4,"")</f>
        <v/>
      </c>
      <c r="C83" s="104" t="str">
        <f ca="1">+IF(J83&gt;0,MID(运营生产订单!$C$3,FIND("-",运营生产订单!$C$3)+1,20),"")</f>
        <v/>
      </c>
      <c r="D83" s="109" t="str">
        <f ca="1">+IF(J83&gt;0,VLOOKUP(C83&amp;H83&amp;I83,'（运营）数据源'!$A:$B,2,0),"")</f>
        <v/>
      </c>
      <c r="E83" s="109"/>
      <c r="F83" s="109" t="str">
        <f ca="1">+IF(J83&gt;0,VLOOKUP(D83,'（运营）数据源'!B:G,6,0),"")</f>
        <v/>
      </c>
      <c r="G83" s="104" t="str">
        <f ca="1">+IFERROR(VLOOKUP(D83,'（运营）数据源'!$B:$D,3,0),"")</f>
        <v/>
      </c>
      <c r="H83" s="115">
        <f ca="1" t="shared" si="12"/>
        <v>0</v>
      </c>
      <c r="I83" s="120" t="str">
        <f>+运营生产订单!$E$7</f>
        <v>M</v>
      </c>
      <c r="J83" s="104">
        <f ca="1">+SUMPRODUCT((运营生产订单!$A$9:$A$35=L83)*(运营生产订单!$C$7:$I$7=I83)*运营生产订单!$C$9:运营生产订单!$I$35)</f>
        <v>0</v>
      </c>
      <c r="K83" s="121" t="e">
        <f ca="1">VLOOKUP(D83,'（运营）数据源'!B:H,7,0)</f>
        <v>#N/A</v>
      </c>
      <c r="L83" s="66">
        <f ca="1" t="shared" si="13"/>
        <v>0</v>
      </c>
    </row>
    <row r="84" s="33" customFormat="1" spans="1:12">
      <c r="A84" s="108" t="str">
        <f ca="1">IF(J84&gt;0,运营生产订单!$H$3,"")</f>
        <v/>
      </c>
      <c r="B84" s="104" t="str">
        <f ca="1">+IF(J84&gt;0,运营生产订单!$C$4,"")</f>
        <v/>
      </c>
      <c r="C84" s="104" t="str">
        <f ca="1">+IF(J84&gt;0,MID(运营生产订单!$C$3,FIND("-",运营生产订单!$C$3)+1,20),"")</f>
        <v/>
      </c>
      <c r="D84" s="109" t="str">
        <f ca="1">+IF(J84&gt;0,VLOOKUP(C84&amp;H84&amp;I84,'（运营）数据源'!$A:$B,2,0),"")</f>
        <v/>
      </c>
      <c r="E84" s="109"/>
      <c r="F84" s="109" t="str">
        <f ca="1">+IF(J84&gt;0,VLOOKUP(D84,'（运营）数据源'!B:G,6,0),"")</f>
        <v/>
      </c>
      <c r="G84" s="104" t="str">
        <f ca="1">+IFERROR(VLOOKUP(D84,'（运营）数据源'!$B:$D,3,0),"")</f>
        <v/>
      </c>
      <c r="H84" s="115">
        <f ca="1" t="shared" si="12"/>
        <v>0</v>
      </c>
      <c r="I84" s="120" t="str">
        <f>+运营生产订单!$F$7</f>
        <v>L</v>
      </c>
      <c r="J84" s="104">
        <f ca="1">+SUMPRODUCT((运营生产订单!$A$9:$A$35=L84)*(运营生产订单!$C$7:$I$7=I84)*运营生产订单!$C$9:运营生产订单!$I$35)</f>
        <v>0</v>
      </c>
      <c r="K84" s="121" t="e">
        <f ca="1">VLOOKUP(D84,'（运营）数据源'!B:H,7,0)</f>
        <v>#N/A</v>
      </c>
      <c r="L84" s="66">
        <f ca="1" t="shared" si="13"/>
        <v>0</v>
      </c>
    </row>
    <row r="85" s="33" customFormat="1" spans="1:12">
      <c r="A85" s="108" t="str">
        <f ca="1">IF(J85&gt;0,运营生产订单!$H$3,"")</f>
        <v/>
      </c>
      <c r="B85" s="104" t="str">
        <f ca="1">+IF(J85&gt;0,运营生产订单!$C$4,"")</f>
        <v/>
      </c>
      <c r="C85" s="104" t="str">
        <f ca="1">+IF(J85&gt;0,MID(运营生产订单!$C$3,FIND("-",运营生产订单!$C$3)+1,20),"")</f>
        <v/>
      </c>
      <c r="D85" s="109" t="str">
        <f ca="1">+IF(J85&gt;0,VLOOKUP(C85&amp;H85&amp;I85,'（运营）数据源'!$A:$B,2,0),"")</f>
        <v/>
      </c>
      <c r="E85" s="109"/>
      <c r="F85" s="109" t="str">
        <f ca="1">+IF(J85&gt;0,VLOOKUP(D85,'（运营）数据源'!B:G,6,0),"")</f>
        <v/>
      </c>
      <c r="G85" s="104" t="str">
        <f ca="1">+IFERROR(VLOOKUP(D85,'（运营）数据源'!$B:$D,3,0),"")</f>
        <v/>
      </c>
      <c r="H85" s="115">
        <f ca="1" t="shared" si="12"/>
        <v>0</v>
      </c>
      <c r="I85" s="120" t="str">
        <f>+运营生产订单!$G$7</f>
        <v>XL</v>
      </c>
      <c r="J85" s="104">
        <f ca="1">+SUMPRODUCT((运营生产订单!$A$9:$A$35=L85)*(运营生产订单!$C$7:$I$7=I85)*运营生产订单!$C$9:运营生产订单!$I$35)</f>
        <v>0</v>
      </c>
      <c r="K85" s="121" t="e">
        <f ca="1">VLOOKUP(D85,'（运营）数据源'!B:H,7,0)</f>
        <v>#N/A</v>
      </c>
      <c r="L85" s="66">
        <f ca="1" t="shared" si="13"/>
        <v>0</v>
      </c>
    </row>
    <row r="86" s="33" customFormat="1" spans="1:12">
      <c r="A86" s="108" t="str">
        <f ca="1">IF(J86&gt;0,运营生产订单!$H$3,"")</f>
        <v/>
      </c>
      <c r="B86" s="104" t="str">
        <f ca="1">+IF(J86&gt;0,运营生产订单!$C$4,"")</f>
        <v/>
      </c>
      <c r="C86" s="104" t="str">
        <f ca="1">+IF(J86&gt;0,MID(运营生产订单!$C$3,FIND("-",运营生产订单!$C$3)+1,20),"")</f>
        <v/>
      </c>
      <c r="D86" s="109" t="str">
        <f ca="1">+IF(J86&gt;0,VLOOKUP(C86&amp;H86&amp;I86,'（运营）数据源'!$A:$B,2,0),"")</f>
        <v/>
      </c>
      <c r="E86" s="109"/>
      <c r="F86" s="109" t="str">
        <f ca="1">+IF(J86&gt;0,VLOOKUP(D86,'（运营）数据源'!B:G,6,0),"")</f>
        <v/>
      </c>
      <c r="G86" s="104" t="str">
        <f ca="1">+IFERROR(VLOOKUP(D86,'（运营）数据源'!$B:$D,3,0),"")</f>
        <v/>
      </c>
      <c r="H86" s="115">
        <f ca="1" t="shared" ref="H86:H95" si="14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86" s="120" t="str">
        <f>+运营生产订单!$H$7</f>
        <v>2XL</v>
      </c>
      <c r="J86" s="104">
        <f ca="1">+SUMPRODUCT((运营生产订单!$A$9:$A$35=L86)*(运营生产订单!$C$7:$I$7=I86)*运营生产订单!$C$9:运营生产订单!$I$35)</f>
        <v>0</v>
      </c>
      <c r="K86" s="121" t="e">
        <f ca="1">VLOOKUP(D86,'（运营）数据源'!B:H,7,0)</f>
        <v>#N/A</v>
      </c>
      <c r="L86" s="66">
        <f ca="1" t="shared" si="13"/>
        <v>0</v>
      </c>
    </row>
    <row r="87" s="33" customFormat="1" spans="1:12">
      <c r="A87" s="108" t="str">
        <f ca="1">IF(J87&gt;0,运营生产订单!$H$3,"")</f>
        <v/>
      </c>
      <c r="B87" s="104" t="str">
        <f ca="1">+IF(J87&gt;0,运营生产订单!$C$4,"")</f>
        <v/>
      </c>
      <c r="C87" s="104" t="str">
        <f ca="1">+IF(J87&gt;0,MID(运营生产订单!$C$3,FIND("-",运营生产订单!$C$3)+1,20),"")</f>
        <v/>
      </c>
      <c r="D87" s="109" t="str">
        <f ca="1">+IF(J87&gt;0,VLOOKUP(C87&amp;H87&amp;I87,'（运营）数据源'!$A:$B,2,0),"")</f>
        <v/>
      </c>
      <c r="E87" s="109"/>
      <c r="F87" s="109" t="str">
        <f ca="1">+IF(J87&gt;0,VLOOKUP(D87,'（运营）数据源'!B:G,6,0),"")</f>
        <v/>
      </c>
      <c r="G87" s="104" t="str">
        <f ca="1">+IFERROR(VLOOKUP(D87,'（运营）数据源'!$B:$D,3,0),"")</f>
        <v/>
      </c>
      <c r="H87" s="115">
        <f ca="1" t="shared" si="14"/>
        <v>0</v>
      </c>
      <c r="I87" s="120" t="str">
        <f>+运营生产订单!$I$7</f>
        <v>3XL</v>
      </c>
      <c r="J87" s="104">
        <f ca="1">+SUMPRODUCT((运营生产订单!$A$9:$A$35=L87)*(运营生产订单!$C$7:$I$7=I87)*运营生产订单!$C$9:运营生产订单!$I$35)</f>
        <v>0</v>
      </c>
      <c r="K87" s="121" t="e">
        <f ca="1">VLOOKUP(D87,'（运营）数据源'!B:H,7,0)</f>
        <v>#N/A</v>
      </c>
      <c r="L87" s="66">
        <f ca="1" t="shared" si="13"/>
        <v>0</v>
      </c>
    </row>
    <row r="88" s="33" customFormat="1" spans="1:12">
      <c r="A88" s="108" t="str">
        <f ca="1">IF(J88&gt;0,运营生产订单!$H$3,"")</f>
        <v/>
      </c>
      <c r="B88" s="104" t="str">
        <f ca="1">+IF(J88&gt;0,运营生产订单!$C$4,"")</f>
        <v/>
      </c>
      <c r="C88" s="104" t="str">
        <f ca="1">+IF(J88&gt;0,MID(运营生产订单!$C$3,FIND("-",运营生产订单!$C$3)+1,20),"")</f>
        <v/>
      </c>
      <c r="D88" s="109" t="str">
        <f ca="1">+IF(J88&gt;0,VLOOKUP(C88&amp;H88&amp;I88,'（运营）数据源'!$A:$B,2,0),"")</f>
        <v/>
      </c>
      <c r="E88" s="109"/>
      <c r="F88" s="109" t="str">
        <f ca="1">+IF(J88&gt;0,VLOOKUP(D88,'（运营）数据源'!B:G,6,0),"")</f>
        <v/>
      </c>
      <c r="G88" s="104" t="str">
        <f ca="1">+IFERROR(VLOOKUP(D88,'（运营）数据源'!$B:$D,3,0),"")</f>
        <v/>
      </c>
      <c r="H88" s="115">
        <f ca="1" t="shared" si="14"/>
        <v>0</v>
      </c>
      <c r="I88" s="120" t="str">
        <f>+运营生产订单!$C$7</f>
        <v>XS</v>
      </c>
      <c r="J88" s="104">
        <f ca="1">+SUMPRODUCT((运营生产订单!$A$9:$A$35=L88)*(运营生产订单!$C$7:$I$7=I88)*运营生产订单!$C$9:运营生产订单!$I$35)</f>
        <v>0</v>
      </c>
      <c r="K88" s="121" t="e">
        <f ca="1">VLOOKUP(D88,'（运营）数据源'!B:H,7,0)</f>
        <v>#N/A</v>
      </c>
      <c r="L88" s="66">
        <f ca="1" t="shared" si="13"/>
        <v>0</v>
      </c>
    </row>
    <row r="89" s="33" customFormat="1" spans="1:12">
      <c r="A89" s="108" t="str">
        <f ca="1">IF(J89&gt;0,运营生产订单!$H$3,"")</f>
        <v/>
      </c>
      <c r="B89" s="104" t="str">
        <f ca="1">+IF(J89&gt;0,运营生产订单!$C$4,"")</f>
        <v/>
      </c>
      <c r="C89" s="104" t="str">
        <f ca="1">+IF(J89&gt;0,MID(运营生产订单!$C$3,FIND("-",运营生产订单!$C$3)+1,20),"")</f>
        <v/>
      </c>
      <c r="D89" s="109" t="str">
        <f ca="1">+IF(J89&gt;0,VLOOKUP(C89&amp;H89&amp;I89,'（运营）数据源'!$A:$B,2,0),"")</f>
        <v/>
      </c>
      <c r="E89" s="109"/>
      <c r="F89" s="109" t="str">
        <f ca="1">+IF(J89&gt;0,VLOOKUP(D89,'（运营）数据源'!B:G,6,0),"")</f>
        <v/>
      </c>
      <c r="G89" s="104" t="str">
        <f ca="1">+IFERROR(VLOOKUP(D89,'（运营）数据源'!$B:$D,3,0),"")</f>
        <v/>
      </c>
      <c r="H89" s="115">
        <f ca="1" t="shared" si="14"/>
        <v>0</v>
      </c>
      <c r="I89" s="120" t="str">
        <f>+运营生产订单!$D$7</f>
        <v>S</v>
      </c>
      <c r="J89" s="104">
        <f ca="1">+SUMPRODUCT((运营生产订单!$A$9:$A$35=L89)*(运营生产订单!$C$7:$I$7=I89)*运营生产订单!$C$9:运营生产订单!$I$35)</f>
        <v>0</v>
      </c>
      <c r="K89" s="121" t="e">
        <f ca="1">VLOOKUP(D89,'（运营）数据源'!B:H,7,0)</f>
        <v>#N/A</v>
      </c>
      <c r="L89" s="66">
        <f ca="1" t="shared" si="13"/>
        <v>0</v>
      </c>
    </row>
    <row r="90" s="33" customFormat="1" spans="1:12">
      <c r="A90" s="108" t="str">
        <f ca="1">IF(J90&gt;0,运营生产订单!$H$3,"")</f>
        <v/>
      </c>
      <c r="B90" s="104" t="str">
        <f ca="1">+IF(J90&gt;0,运营生产订单!$C$4,"")</f>
        <v/>
      </c>
      <c r="C90" s="104" t="str">
        <f ca="1">+IF(J90&gt;0,MID(运营生产订单!$C$3,FIND("-",运营生产订单!$C$3)+1,20),"")</f>
        <v/>
      </c>
      <c r="D90" s="109" t="str">
        <f ca="1">+IF(J90&gt;0,VLOOKUP(C90&amp;H90&amp;I90,'（运营）数据源'!$A:$B,2,0),"")</f>
        <v/>
      </c>
      <c r="E90" s="109"/>
      <c r="F90" s="109" t="str">
        <f ca="1">+IF(J90&gt;0,VLOOKUP(D90,'（运营）数据源'!B:G,6,0),"")</f>
        <v/>
      </c>
      <c r="G90" s="104" t="str">
        <f ca="1">+IFERROR(VLOOKUP(D90,'（运营）数据源'!$B:$D,3,0),"")</f>
        <v/>
      </c>
      <c r="H90" s="115">
        <f ca="1" t="shared" si="14"/>
        <v>0</v>
      </c>
      <c r="I90" s="120" t="str">
        <f>+运营生产订单!$E$7</f>
        <v>M</v>
      </c>
      <c r="J90" s="104">
        <f ca="1">+SUMPRODUCT((运营生产订单!$A$9:$A$35=L90)*(运营生产订单!$C$7:$I$7=I90)*运营生产订单!$C$9:运营生产订单!$I$35)</f>
        <v>0</v>
      </c>
      <c r="K90" s="121" t="e">
        <f ca="1">VLOOKUP(D90,'（运营）数据源'!B:H,7,0)</f>
        <v>#N/A</v>
      </c>
      <c r="L90" s="66">
        <f ca="1" t="shared" si="13"/>
        <v>0</v>
      </c>
    </row>
    <row r="91" s="33" customFormat="1" spans="1:12">
      <c r="A91" s="108" t="str">
        <f ca="1">IF(J91&gt;0,运营生产订单!$H$3,"")</f>
        <v/>
      </c>
      <c r="B91" s="104" t="str">
        <f ca="1">+IF(J91&gt;0,运营生产订单!$C$4,"")</f>
        <v/>
      </c>
      <c r="C91" s="104" t="str">
        <f ca="1">+IF(J91&gt;0,MID(运营生产订单!$C$3,FIND("-",运营生产订单!$C$3)+1,20),"")</f>
        <v/>
      </c>
      <c r="D91" s="109" t="str">
        <f ca="1">+IF(J91&gt;0,VLOOKUP(C91&amp;H91&amp;I91,'（运营）数据源'!$A:$B,2,0),"")</f>
        <v/>
      </c>
      <c r="E91" s="109"/>
      <c r="F91" s="109" t="str">
        <f ca="1">+IF(J91&gt;0,VLOOKUP(D91,'（运营）数据源'!B:G,6,0),"")</f>
        <v/>
      </c>
      <c r="G91" s="104" t="str">
        <f ca="1">+IFERROR(VLOOKUP(D91,'（运营）数据源'!$B:$D,3,0),"")</f>
        <v/>
      </c>
      <c r="H91" s="115">
        <f ca="1" t="shared" si="14"/>
        <v>0</v>
      </c>
      <c r="I91" s="120" t="str">
        <f>+运营生产订单!$F$7</f>
        <v>L</v>
      </c>
      <c r="J91" s="104">
        <f ca="1">+SUMPRODUCT((运营生产订单!$A$9:$A$35=L91)*(运营生产订单!$C$7:$I$7=I91)*运营生产订单!$C$9:运营生产订单!$I$35)</f>
        <v>0</v>
      </c>
      <c r="K91" s="121" t="e">
        <f ca="1">VLOOKUP(D91,'（运营）数据源'!B:H,7,0)</f>
        <v>#N/A</v>
      </c>
      <c r="L91" s="66">
        <f ca="1" t="shared" si="13"/>
        <v>0</v>
      </c>
    </row>
    <row r="92" s="33" customFormat="1" spans="1:12">
      <c r="A92" s="108" t="str">
        <f ca="1">IF(J92&gt;0,运营生产订单!$H$3,"")</f>
        <v/>
      </c>
      <c r="B92" s="104" t="str">
        <f ca="1">+IF(J92&gt;0,运营生产订单!$C$4,"")</f>
        <v/>
      </c>
      <c r="C92" s="104" t="str">
        <f ca="1">+IF(J92&gt;0,MID(运营生产订单!$C$3,FIND("-",运营生产订单!$C$3)+1,20),"")</f>
        <v/>
      </c>
      <c r="D92" s="109" t="str">
        <f ca="1">+IF(J92&gt;0,VLOOKUP(C92&amp;H92&amp;I92,'（运营）数据源'!$A:$B,2,0),"")</f>
        <v/>
      </c>
      <c r="E92" s="109"/>
      <c r="F92" s="109" t="str">
        <f ca="1">+IF(J92&gt;0,VLOOKUP(D92,'（运营）数据源'!B:G,6,0),"")</f>
        <v/>
      </c>
      <c r="G92" s="104" t="str">
        <f ca="1">+IFERROR(VLOOKUP(D92,'（运营）数据源'!$B:$D,3,0),"")</f>
        <v/>
      </c>
      <c r="H92" s="115">
        <f ca="1" t="shared" si="14"/>
        <v>0</v>
      </c>
      <c r="I92" s="120" t="str">
        <f>+运营生产订单!$G$7</f>
        <v>XL</v>
      </c>
      <c r="J92" s="104">
        <f ca="1">+SUMPRODUCT((运营生产订单!$A$9:$A$35=L92)*(运营生产订单!$C$7:$I$7=I92)*运营生产订单!$C$9:运营生产订单!$I$35)</f>
        <v>0</v>
      </c>
      <c r="K92" s="121" t="e">
        <f ca="1">VLOOKUP(D92,'（运营）数据源'!B:H,7,0)</f>
        <v>#N/A</v>
      </c>
      <c r="L92" s="66">
        <f ca="1" t="shared" ref="L92:L101" si="15">INDIRECT("运营生产订单!$A$"&amp;(INT((ROW()-4)/7)+9))</f>
        <v>0</v>
      </c>
    </row>
    <row r="93" s="33" customFormat="1" spans="1:12">
      <c r="A93" s="108" t="str">
        <f ca="1">IF(J93&gt;0,运营生产订单!$H$3,"")</f>
        <v/>
      </c>
      <c r="B93" s="104" t="str">
        <f ca="1">+IF(J93&gt;0,运营生产订单!$C$4,"")</f>
        <v/>
      </c>
      <c r="C93" s="104" t="str">
        <f ca="1">+IF(J93&gt;0,MID(运营生产订单!$C$3,FIND("-",运营生产订单!$C$3)+1,20),"")</f>
        <v/>
      </c>
      <c r="D93" s="109" t="str">
        <f ca="1">+IF(J93&gt;0,VLOOKUP(C93&amp;H93&amp;I93,'（运营）数据源'!$A:$B,2,0),"")</f>
        <v/>
      </c>
      <c r="E93" s="109"/>
      <c r="F93" s="109" t="str">
        <f ca="1">+IF(J93&gt;0,VLOOKUP(D93,'（运营）数据源'!B:G,6,0),"")</f>
        <v/>
      </c>
      <c r="G93" s="104" t="str">
        <f ca="1">+IFERROR(VLOOKUP(D93,'（运营）数据源'!$B:$D,3,0),"")</f>
        <v/>
      </c>
      <c r="H93" s="115">
        <f ca="1" t="shared" si="14"/>
        <v>0</v>
      </c>
      <c r="I93" s="120" t="str">
        <f>+运营生产订单!$H$7</f>
        <v>2XL</v>
      </c>
      <c r="J93" s="104">
        <f ca="1">+SUMPRODUCT((运营生产订单!$A$9:$A$35=L93)*(运营生产订单!$C$7:$I$7=I93)*运营生产订单!$C$9:运营生产订单!$I$35)</f>
        <v>0</v>
      </c>
      <c r="K93" s="121" t="e">
        <f ca="1">VLOOKUP(D93,'（运营）数据源'!B:H,7,0)</f>
        <v>#N/A</v>
      </c>
      <c r="L93" s="66">
        <f ca="1" t="shared" si="15"/>
        <v>0</v>
      </c>
    </row>
    <row r="94" s="33" customFormat="1" spans="1:12">
      <c r="A94" s="108" t="str">
        <f ca="1">IF(J94&gt;0,运营生产订单!$H$3,"")</f>
        <v/>
      </c>
      <c r="B94" s="104" t="str">
        <f ca="1">+IF(J94&gt;0,运营生产订单!$C$4,"")</f>
        <v/>
      </c>
      <c r="C94" s="104" t="str">
        <f ca="1">+IF(J94&gt;0,MID(运营生产订单!$C$3,FIND("-",运营生产订单!$C$3)+1,20),"")</f>
        <v/>
      </c>
      <c r="D94" s="109" t="str">
        <f ca="1">+IF(J94&gt;0,VLOOKUP(C94&amp;H94&amp;I94,'（运营）数据源'!$A:$B,2,0),"")</f>
        <v/>
      </c>
      <c r="E94" s="109"/>
      <c r="F94" s="109" t="str">
        <f ca="1">+IF(J94&gt;0,VLOOKUP(D94,'（运营）数据源'!B:G,6,0),"")</f>
        <v/>
      </c>
      <c r="G94" s="104" t="str">
        <f ca="1">+IFERROR(VLOOKUP(D94,'（运营）数据源'!$B:$D,3,0),"")</f>
        <v/>
      </c>
      <c r="H94" s="115">
        <f ca="1" t="shared" si="14"/>
        <v>0</v>
      </c>
      <c r="I94" s="120" t="str">
        <f>+运营生产订单!$I$7</f>
        <v>3XL</v>
      </c>
      <c r="J94" s="104">
        <f ca="1">+SUMPRODUCT((运营生产订单!$A$9:$A$35=L94)*(运营生产订单!$C$7:$I$7=I94)*运营生产订单!$C$9:运营生产订单!$I$35)</f>
        <v>0</v>
      </c>
      <c r="K94" s="121" t="e">
        <f ca="1">VLOOKUP(D94,'（运营）数据源'!B:H,7,0)</f>
        <v>#N/A</v>
      </c>
      <c r="L94" s="66">
        <f ca="1" t="shared" si="15"/>
        <v>0</v>
      </c>
    </row>
    <row r="95" s="33" customFormat="1" spans="1:12">
      <c r="A95" s="108" t="str">
        <f ca="1">IF(J95&gt;0,运营生产订单!$H$3,"")</f>
        <v/>
      </c>
      <c r="B95" s="104" t="str">
        <f ca="1">+IF(J95&gt;0,运营生产订单!$C$4,"")</f>
        <v/>
      </c>
      <c r="C95" s="104" t="str">
        <f ca="1">+IF(J95&gt;0,MID(运营生产订单!$C$3,FIND("-",运营生产订单!$C$3)+1,20),"")</f>
        <v/>
      </c>
      <c r="D95" s="109" t="str">
        <f ca="1">+IF(J95&gt;0,VLOOKUP(C95&amp;H95&amp;I95,'（运营）数据源'!$A:$B,2,0),"")</f>
        <v/>
      </c>
      <c r="E95" s="109"/>
      <c r="F95" s="109" t="str">
        <f ca="1">+IF(J95&gt;0,VLOOKUP(D95,'（运营）数据源'!B:G,6,0),"")</f>
        <v/>
      </c>
      <c r="G95" s="104" t="str">
        <f ca="1">+IFERROR(VLOOKUP(D95,'（运营）数据源'!$B:$D,3,0),"")</f>
        <v/>
      </c>
      <c r="H95" s="115">
        <f ca="1" t="shared" si="14"/>
        <v>0</v>
      </c>
      <c r="I95" s="120" t="str">
        <f>+运营生产订单!$C$7</f>
        <v>XS</v>
      </c>
      <c r="J95" s="104">
        <f ca="1">+SUMPRODUCT((运营生产订单!$A$9:$A$35=L95)*(运营生产订单!$C$7:$I$7=I95)*运营生产订单!$C$9:运营生产订单!$I$35)</f>
        <v>0</v>
      </c>
      <c r="K95" s="121" t="e">
        <f ca="1">VLOOKUP(D95,'（运营）数据源'!B:H,7,0)</f>
        <v>#N/A</v>
      </c>
      <c r="L95" s="66">
        <f ca="1" t="shared" si="15"/>
        <v>0</v>
      </c>
    </row>
    <row r="96" s="33" customFormat="1" spans="1:12">
      <c r="A96" s="108" t="str">
        <f ca="1">IF(J96&gt;0,运营生产订单!$H$3,"")</f>
        <v/>
      </c>
      <c r="B96" s="104" t="str">
        <f ca="1">+IF(J96&gt;0,运营生产订单!$C$4,"")</f>
        <v/>
      </c>
      <c r="C96" s="104" t="str">
        <f ca="1">+IF(J96&gt;0,MID(运营生产订单!$C$3,FIND("-",运营生产订单!$C$3)+1,20),"")</f>
        <v/>
      </c>
      <c r="D96" s="109" t="str">
        <f ca="1">+IF(J96&gt;0,VLOOKUP(C96&amp;H96&amp;I96,'（运营）数据源'!$A:$B,2,0),"")</f>
        <v/>
      </c>
      <c r="E96" s="109"/>
      <c r="F96" s="109" t="str">
        <f ca="1">+IF(J96&gt;0,VLOOKUP(D96,'（运营）数据源'!B:G,6,0),"")</f>
        <v/>
      </c>
      <c r="G96" s="104" t="str">
        <f ca="1">+IFERROR(VLOOKUP(D96,'（运营）数据源'!$B:$D,3,0),"")</f>
        <v/>
      </c>
      <c r="H96" s="115">
        <f ca="1" t="shared" ref="H96:H105" si="16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96" s="120" t="str">
        <f>+运营生产订单!$D$7</f>
        <v>S</v>
      </c>
      <c r="J96" s="104">
        <f ca="1">+SUMPRODUCT((运营生产订单!$A$9:$A$35=L96)*(运营生产订单!$C$7:$I$7=I96)*运营生产订单!$C$9:运营生产订单!$I$35)</f>
        <v>0</v>
      </c>
      <c r="K96" s="121" t="e">
        <f ca="1">VLOOKUP(D96,'（运营）数据源'!B:H,7,0)</f>
        <v>#N/A</v>
      </c>
      <c r="L96" s="66">
        <f ca="1" t="shared" si="15"/>
        <v>0</v>
      </c>
    </row>
    <row r="97" s="33" customFormat="1" spans="1:12">
      <c r="A97" s="108" t="str">
        <f ca="1">IF(J97&gt;0,运营生产订单!$H$3,"")</f>
        <v/>
      </c>
      <c r="B97" s="104" t="str">
        <f ca="1">+IF(J97&gt;0,运营生产订单!$C$4,"")</f>
        <v/>
      </c>
      <c r="C97" s="104" t="str">
        <f ca="1">+IF(J97&gt;0,MID(运营生产订单!$C$3,FIND("-",运营生产订单!$C$3)+1,20),"")</f>
        <v/>
      </c>
      <c r="D97" s="109" t="str">
        <f ca="1">+IF(J97&gt;0,VLOOKUP(C97&amp;H97&amp;I97,'（运营）数据源'!$A:$B,2,0),"")</f>
        <v/>
      </c>
      <c r="E97" s="109"/>
      <c r="F97" s="109" t="str">
        <f ca="1">+IF(J97&gt;0,VLOOKUP(D97,'（运营）数据源'!B:G,6,0),"")</f>
        <v/>
      </c>
      <c r="G97" s="104" t="str">
        <f ca="1">+IFERROR(VLOOKUP(D97,'（运营）数据源'!$B:$D,3,0),"")</f>
        <v/>
      </c>
      <c r="H97" s="115">
        <f ca="1" t="shared" si="16"/>
        <v>0</v>
      </c>
      <c r="I97" s="120" t="str">
        <f>+运营生产订单!$E$7</f>
        <v>M</v>
      </c>
      <c r="J97" s="104">
        <f ca="1">+SUMPRODUCT((运营生产订单!$A$9:$A$35=L97)*(运营生产订单!$C$7:$I$7=I97)*运营生产订单!$C$9:运营生产订单!$I$35)</f>
        <v>0</v>
      </c>
      <c r="K97" s="121" t="e">
        <f ca="1">VLOOKUP(D97,'（运营）数据源'!B:H,7,0)</f>
        <v>#N/A</v>
      </c>
      <c r="L97" s="66">
        <f ca="1" t="shared" si="15"/>
        <v>0</v>
      </c>
    </row>
    <row r="98" s="33" customFormat="1" spans="1:12">
      <c r="A98" s="108" t="str">
        <f ca="1">IF(J98&gt;0,运营生产订单!$H$3,"")</f>
        <v/>
      </c>
      <c r="B98" s="104" t="str">
        <f ca="1">+IF(J98&gt;0,运营生产订单!$C$4,"")</f>
        <v/>
      </c>
      <c r="C98" s="104" t="str">
        <f ca="1">+IF(J98&gt;0,MID(运营生产订单!$C$3,FIND("-",运营生产订单!$C$3)+1,20),"")</f>
        <v/>
      </c>
      <c r="D98" s="109" t="str">
        <f ca="1">+IF(J98&gt;0,VLOOKUP(C98&amp;H98&amp;I98,'（运营）数据源'!$A:$B,2,0),"")</f>
        <v/>
      </c>
      <c r="E98" s="109"/>
      <c r="F98" s="109" t="str">
        <f ca="1">+IF(J98&gt;0,VLOOKUP(D98,'（运营）数据源'!B:G,6,0),"")</f>
        <v/>
      </c>
      <c r="G98" s="104" t="str">
        <f ca="1">+IFERROR(VLOOKUP(D98,'（运营）数据源'!$B:$D,3,0),"")</f>
        <v/>
      </c>
      <c r="H98" s="115">
        <f ca="1" t="shared" si="16"/>
        <v>0</v>
      </c>
      <c r="I98" s="120" t="str">
        <f>+运营生产订单!$F$7</f>
        <v>L</v>
      </c>
      <c r="J98" s="104">
        <f ca="1">+SUMPRODUCT((运营生产订单!$A$9:$A$35=L98)*(运营生产订单!$C$7:$I$7=I98)*运营生产订单!$C$9:运营生产订单!$I$35)</f>
        <v>0</v>
      </c>
      <c r="K98" s="121" t="e">
        <f ca="1">VLOOKUP(D98,'（运营）数据源'!B:H,7,0)</f>
        <v>#N/A</v>
      </c>
      <c r="L98" s="66">
        <f ca="1" t="shared" si="15"/>
        <v>0</v>
      </c>
    </row>
    <row r="99" s="33" customFormat="1" spans="1:12">
      <c r="A99" s="108" t="str">
        <f ca="1">IF(J99&gt;0,运营生产订单!$H$3,"")</f>
        <v/>
      </c>
      <c r="B99" s="104" t="str">
        <f ca="1">+IF(J99&gt;0,运营生产订单!$C$4,"")</f>
        <v/>
      </c>
      <c r="C99" s="104" t="str">
        <f ca="1">+IF(J99&gt;0,MID(运营生产订单!$C$3,FIND("-",运营生产订单!$C$3)+1,20),"")</f>
        <v/>
      </c>
      <c r="D99" s="109" t="str">
        <f ca="1">+IF(J99&gt;0,VLOOKUP(C99&amp;H99&amp;I99,'（运营）数据源'!$A:$B,2,0),"")</f>
        <v/>
      </c>
      <c r="E99" s="109"/>
      <c r="F99" s="109" t="str">
        <f ca="1">+IF(J99&gt;0,VLOOKUP(D99,'（运营）数据源'!B:G,6,0),"")</f>
        <v/>
      </c>
      <c r="G99" s="104" t="str">
        <f ca="1">+IFERROR(VLOOKUP(D99,'（运营）数据源'!$B:$D,3,0),"")</f>
        <v/>
      </c>
      <c r="H99" s="115">
        <f ca="1" t="shared" si="16"/>
        <v>0</v>
      </c>
      <c r="I99" s="120" t="str">
        <f>+运营生产订单!$G$7</f>
        <v>XL</v>
      </c>
      <c r="J99" s="104">
        <f ca="1">+SUMPRODUCT((运营生产订单!$A$9:$A$35=L99)*(运营生产订单!$C$7:$I$7=I99)*运营生产订单!$C$9:运营生产订单!$I$35)</f>
        <v>0</v>
      </c>
      <c r="K99" s="121" t="e">
        <f ca="1">VLOOKUP(D99,'（运营）数据源'!B:H,7,0)</f>
        <v>#N/A</v>
      </c>
      <c r="L99" s="66">
        <f ca="1" t="shared" si="15"/>
        <v>0</v>
      </c>
    </row>
    <row r="100" s="33" customFormat="1" spans="1:12">
      <c r="A100" s="108" t="str">
        <f ca="1">IF(J100&gt;0,运营生产订单!$H$3,"")</f>
        <v/>
      </c>
      <c r="B100" s="104" t="str">
        <f ca="1">+IF(J100&gt;0,运营生产订单!$C$4,"")</f>
        <v/>
      </c>
      <c r="C100" s="104" t="str">
        <f ca="1">+IF(J100&gt;0,MID(运营生产订单!$C$3,FIND("-",运营生产订单!$C$3)+1,20),"")</f>
        <v/>
      </c>
      <c r="D100" s="109" t="str">
        <f ca="1">+IF(J100&gt;0,VLOOKUP(C100&amp;H100&amp;I100,'（运营）数据源'!$A:$B,2,0),"")</f>
        <v/>
      </c>
      <c r="E100" s="109"/>
      <c r="F100" s="109" t="str">
        <f ca="1">+IF(J100&gt;0,VLOOKUP(D100,'（运营）数据源'!B:G,6,0),"")</f>
        <v/>
      </c>
      <c r="G100" s="104" t="str">
        <f ca="1">+IFERROR(VLOOKUP(D100,'（运营）数据源'!$B:$D,3,0),"")</f>
        <v/>
      </c>
      <c r="H100" s="115">
        <f ca="1" t="shared" si="16"/>
        <v>0</v>
      </c>
      <c r="I100" s="120" t="str">
        <f>+运营生产订单!$H$7</f>
        <v>2XL</v>
      </c>
      <c r="J100" s="104">
        <f ca="1">+SUMPRODUCT((运营生产订单!$A$9:$A$35=L100)*(运营生产订单!$C$7:$I$7=I100)*运营生产订单!$C$9:运营生产订单!$I$35)</f>
        <v>0</v>
      </c>
      <c r="K100" s="121" t="e">
        <f ca="1">VLOOKUP(D100,'（运营）数据源'!B:H,7,0)</f>
        <v>#N/A</v>
      </c>
      <c r="L100" s="66">
        <f ca="1" t="shared" si="15"/>
        <v>0</v>
      </c>
    </row>
    <row r="101" s="33" customFormat="1" spans="1:12">
      <c r="A101" s="108" t="str">
        <f ca="1">IF(J101&gt;0,运营生产订单!$H$3,"")</f>
        <v/>
      </c>
      <c r="B101" s="104" t="str">
        <f ca="1">+IF(J101&gt;0,运营生产订单!$C$4,"")</f>
        <v/>
      </c>
      <c r="C101" s="104" t="str">
        <f ca="1">+IF(J101&gt;0,MID(运营生产订单!$C$3,FIND("-",运营生产订单!$C$3)+1,20),"")</f>
        <v/>
      </c>
      <c r="D101" s="109" t="str">
        <f ca="1">+IF(J101&gt;0,VLOOKUP(C101&amp;H101&amp;I101,'（运营）数据源'!$A:$B,2,0),"")</f>
        <v/>
      </c>
      <c r="E101" s="109"/>
      <c r="F101" s="109" t="str">
        <f ca="1">+IF(J101&gt;0,VLOOKUP(D101,'（运营）数据源'!B:G,6,0),"")</f>
        <v/>
      </c>
      <c r="G101" s="104" t="str">
        <f ca="1">+IFERROR(VLOOKUP(D101,'（运营）数据源'!$B:$D,3,0),"")</f>
        <v/>
      </c>
      <c r="H101" s="115">
        <f ca="1" t="shared" si="16"/>
        <v>0</v>
      </c>
      <c r="I101" s="120" t="str">
        <f>+运营生产订单!$I$7</f>
        <v>3XL</v>
      </c>
      <c r="J101" s="104">
        <f ca="1">+SUMPRODUCT((运营生产订单!$A$9:$A$35=L101)*(运营生产订单!$C$7:$I$7=I101)*运营生产订单!$C$9:运营生产订单!$I$35)</f>
        <v>0</v>
      </c>
      <c r="K101" s="121" t="e">
        <f ca="1">VLOOKUP(D101,'（运营）数据源'!B:H,7,0)</f>
        <v>#N/A</v>
      </c>
      <c r="L101" s="66">
        <f ca="1" t="shared" si="15"/>
        <v>0</v>
      </c>
    </row>
    <row r="102" s="33" customFormat="1" spans="1:12">
      <c r="A102" s="108" t="str">
        <f ca="1">IF(J102&gt;0,运营生产订单!$H$3,"")</f>
        <v/>
      </c>
      <c r="B102" s="104" t="str">
        <f ca="1">+IF(J102&gt;0,运营生产订单!$C$4,"")</f>
        <v/>
      </c>
      <c r="C102" s="104" t="str">
        <f ca="1">+IF(J102&gt;0,MID(运营生产订单!$C$3,FIND("-",运营生产订单!$C$3)+1,20),"")</f>
        <v/>
      </c>
      <c r="D102" s="109" t="str">
        <f ca="1">+IF(J102&gt;0,VLOOKUP(C102&amp;H102&amp;I102,'（运营）数据源'!$A:$B,2,0),"")</f>
        <v/>
      </c>
      <c r="E102" s="109"/>
      <c r="F102" s="109" t="str">
        <f ca="1">+IF(J102&gt;0,VLOOKUP(D102,'（运营）数据源'!B:G,6,0),"")</f>
        <v/>
      </c>
      <c r="G102" s="104" t="str">
        <f ca="1">+IFERROR(VLOOKUP(D102,'（运营）数据源'!$B:$D,3,0),"")</f>
        <v/>
      </c>
      <c r="H102" s="115">
        <f ca="1" t="shared" si="16"/>
        <v>0</v>
      </c>
      <c r="I102" s="120" t="str">
        <f>+运营生产订单!$C$7</f>
        <v>XS</v>
      </c>
      <c r="J102" s="104">
        <f ca="1">+SUMPRODUCT((运营生产订单!$A$9:$A$35=L102)*(运营生产订单!$C$7:$I$7=I102)*运营生产订单!$C$9:运营生产订单!$I$35)</f>
        <v>0</v>
      </c>
      <c r="K102" s="121" t="e">
        <f ca="1">VLOOKUP(D102,'（运营）数据源'!B:H,7,0)</f>
        <v>#N/A</v>
      </c>
      <c r="L102" s="66">
        <f ca="1" t="shared" ref="L102:L111" si="17">INDIRECT("运营生产订单!$A$"&amp;(INT((ROW()-4)/7)+9))</f>
        <v>0</v>
      </c>
    </row>
    <row r="103" s="33" customFormat="1" spans="1:12">
      <c r="A103" s="108" t="str">
        <f ca="1">IF(J103&gt;0,运营生产订单!$H$3,"")</f>
        <v/>
      </c>
      <c r="B103" s="104" t="str">
        <f ca="1">+IF(J103&gt;0,运营生产订单!$C$4,"")</f>
        <v/>
      </c>
      <c r="C103" s="104" t="str">
        <f ca="1">+IF(J103&gt;0,MID(运营生产订单!$C$3,FIND("-",运营生产订单!$C$3)+1,20),"")</f>
        <v/>
      </c>
      <c r="D103" s="109" t="str">
        <f ca="1">+IF(J103&gt;0,VLOOKUP(C103&amp;H103&amp;I103,'（运营）数据源'!$A:$B,2,0),"")</f>
        <v/>
      </c>
      <c r="E103" s="109"/>
      <c r="F103" s="109" t="str">
        <f ca="1">+IF(J103&gt;0,VLOOKUP(D103,'（运营）数据源'!B:G,6,0),"")</f>
        <v/>
      </c>
      <c r="G103" s="104" t="str">
        <f ca="1">+IFERROR(VLOOKUP(D103,'（运营）数据源'!$B:$D,3,0),"")</f>
        <v/>
      </c>
      <c r="H103" s="115">
        <f ca="1" t="shared" si="16"/>
        <v>0</v>
      </c>
      <c r="I103" s="120" t="str">
        <f>+运营生产订单!$D$7</f>
        <v>S</v>
      </c>
      <c r="J103" s="104">
        <f ca="1">+SUMPRODUCT((运营生产订单!$A$9:$A$35=L103)*(运营生产订单!$C$7:$I$7=I103)*运营生产订单!$C$9:运营生产订单!$I$35)</f>
        <v>0</v>
      </c>
      <c r="K103" s="121" t="e">
        <f ca="1">VLOOKUP(D103,'（运营）数据源'!B:H,7,0)</f>
        <v>#N/A</v>
      </c>
      <c r="L103" s="66">
        <f ca="1" t="shared" si="17"/>
        <v>0</v>
      </c>
    </row>
    <row r="104" s="33" customFormat="1" spans="1:12">
      <c r="A104" s="108" t="str">
        <f ca="1">IF(J104&gt;0,运营生产订单!$H$3,"")</f>
        <v/>
      </c>
      <c r="B104" s="104" t="str">
        <f ca="1">+IF(J104&gt;0,运营生产订单!$C$4,"")</f>
        <v/>
      </c>
      <c r="C104" s="104" t="str">
        <f ca="1">+IF(J104&gt;0,MID(运营生产订单!$C$3,FIND("-",运营生产订单!$C$3)+1,20),"")</f>
        <v/>
      </c>
      <c r="D104" s="109" t="str">
        <f ca="1">+IF(J104&gt;0,VLOOKUP(C104&amp;H104&amp;I104,'（运营）数据源'!$A:$B,2,0),"")</f>
        <v/>
      </c>
      <c r="E104" s="109"/>
      <c r="F104" s="109" t="str">
        <f ca="1">+IF(J104&gt;0,VLOOKUP(D104,'（运营）数据源'!B:G,6,0),"")</f>
        <v/>
      </c>
      <c r="G104" s="104" t="str">
        <f ca="1">+IFERROR(VLOOKUP(D104,'（运营）数据源'!$B:$D,3,0),"")</f>
        <v/>
      </c>
      <c r="H104" s="115">
        <f ca="1" t="shared" si="16"/>
        <v>0</v>
      </c>
      <c r="I104" s="120" t="str">
        <f>+运营生产订单!$E$7</f>
        <v>M</v>
      </c>
      <c r="J104" s="104">
        <f ca="1">+SUMPRODUCT((运营生产订单!$A$9:$A$35=L104)*(运营生产订单!$C$7:$I$7=I104)*运营生产订单!$C$9:运营生产订单!$I$35)</f>
        <v>0</v>
      </c>
      <c r="K104" s="121" t="e">
        <f ca="1">VLOOKUP(D104,'（运营）数据源'!B:H,7,0)</f>
        <v>#N/A</v>
      </c>
      <c r="L104" s="66">
        <f ca="1" t="shared" si="17"/>
        <v>0</v>
      </c>
    </row>
    <row r="105" s="33" customFormat="1" spans="1:12">
      <c r="A105" s="108" t="str">
        <f ca="1">IF(J105&gt;0,运营生产订单!$H$3,"")</f>
        <v/>
      </c>
      <c r="B105" s="104" t="str">
        <f ca="1">+IF(J105&gt;0,运营生产订单!$C$4,"")</f>
        <v/>
      </c>
      <c r="C105" s="104" t="str">
        <f ca="1">+IF(J105&gt;0,MID(运营生产订单!$C$3,FIND("-",运营生产订单!$C$3)+1,20),"")</f>
        <v/>
      </c>
      <c r="D105" s="109" t="str">
        <f ca="1">+IF(J105&gt;0,VLOOKUP(C105&amp;H105&amp;I105,'（运营）数据源'!$A:$B,2,0),"")</f>
        <v/>
      </c>
      <c r="E105" s="109"/>
      <c r="F105" s="109" t="str">
        <f ca="1">+IF(J105&gt;0,VLOOKUP(D105,'（运营）数据源'!B:G,6,0),"")</f>
        <v/>
      </c>
      <c r="G105" s="104" t="str">
        <f ca="1">+IFERROR(VLOOKUP(D105,'（运营）数据源'!$B:$D,3,0),"")</f>
        <v/>
      </c>
      <c r="H105" s="115">
        <f ca="1" t="shared" si="16"/>
        <v>0</v>
      </c>
      <c r="I105" s="120" t="str">
        <f>+运营生产订单!$F$7</f>
        <v>L</v>
      </c>
      <c r="J105" s="104">
        <f ca="1">+SUMPRODUCT((运营生产订单!$A$9:$A$35=L105)*(运营生产订单!$C$7:$I$7=I105)*运营生产订单!$C$9:运营生产订单!$I$35)</f>
        <v>0</v>
      </c>
      <c r="K105" s="121" t="e">
        <f ca="1">VLOOKUP(D105,'（运营）数据源'!B:H,7,0)</f>
        <v>#N/A</v>
      </c>
      <c r="L105" s="66">
        <f ca="1" t="shared" si="17"/>
        <v>0</v>
      </c>
    </row>
    <row r="106" s="33" customFormat="1" spans="1:12">
      <c r="A106" s="108" t="str">
        <f ca="1">IF(J106&gt;0,运营生产订单!$H$3,"")</f>
        <v/>
      </c>
      <c r="B106" s="104" t="str">
        <f ca="1">+IF(J106&gt;0,运营生产订单!$C$4,"")</f>
        <v/>
      </c>
      <c r="C106" s="104" t="str">
        <f ca="1">+IF(J106&gt;0,MID(运营生产订单!$C$3,FIND("-",运营生产订单!$C$3)+1,20),"")</f>
        <v/>
      </c>
      <c r="D106" s="109" t="str">
        <f ca="1">+IF(J106&gt;0,VLOOKUP(C106&amp;H106&amp;I106,'（运营）数据源'!$A:$B,2,0),"")</f>
        <v/>
      </c>
      <c r="E106" s="109"/>
      <c r="F106" s="109" t="str">
        <f ca="1">+IF(J106&gt;0,VLOOKUP(D106,'（运营）数据源'!B:G,6,0),"")</f>
        <v/>
      </c>
      <c r="G106" s="104" t="str">
        <f ca="1">+IFERROR(VLOOKUP(D106,'（运营）数据源'!$B:$D,3,0),"")</f>
        <v/>
      </c>
      <c r="H106" s="115">
        <f ca="1" t="shared" ref="H106:H115" si="18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06" s="120" t="str">
        <f>+运营生产订单!$G$7</f>
        <v>XL</v>
      </c>
      <c r="J106" s="104">
        <f ca="1">+SUMPRODUCT((运营生产订单!$A$9:$A$35=L106)*(运营生产订单!$C$7:$I$7=I106)*运营生产订单!$C$9:运营生产订单!$I$35)</f>
        <v>0</v>
      </c>
      <c r="K106" s="121" t="e">
        <f ca="1">VLOOKUP(D106,'（运营）数据源'!B:H,7,0)</f>
        <v>#N/A</v>
      </c>
      <c r="L106" s="66">
        <f ca="1" t="shared" si="17"/>
        <v>0</v>
      </c>
    </row>
    <row r="107" s="33" customFormat="1" spans="1:12">
      <c r="A107" s="108" t="str">
        <f ca="1">IF(J107&gt;0,运营生产订单!$H$3,"")</f>
        <v/>
      </c>
      <c r="B107" s="104" t="str">
        <f ca="1">+IF(J107&gt;0,运营生产订单!$C$4,"")</f>
        <v/>
      </c>
      <c r="C107" s="104" t="str">
        <f ca="1">+IF(J107&gt;0,MID(运营生产订单!$C$3,FIND("-",运营生产订单!$C$3)+1,20),"")</f>
        <v/>
      </c>
      <c r="D107" s="109" t="str">
        <f ca="1">+IF(J107&gt;0,VLOOKUP(C107&amp;H107&amp;I107,'（运营）数据源'!$A:$B,2,0),"")</f>
        <v/>
      </c>
      <c r="E107" s="109"/>
      <c r="F107" s="109" t="str">
        <f ca="1">+IF(J107&gt;0,VLOOKUP(D107,'（运营）数据源'!B:G,6,0),"")</f>
        <v/>
      </c>
      <c r="G107" s="104" t="str">
        <f ca="1">+IFERROR(VLOOKUP(D107,'（运营）数据源'!$B:$D,3,0),"")</f>
        <v/>
      </c>
      <c r="H107" s="115">
        <f ca="1" t="shared" si="18"/>
        <v>0</v>
      </c>
      <c r="I107" s="120" t="str">
        <f>+运营生产订单!$H$7</f>
        <v>2XL</v>
      </c>
      <c r="J107" s="104">
        <f ca="1">+SUMPRODUCT((运营生产订单!$A$9:$A$35=L107)*(运营生产订单!$C$7:$I$7=I107)*运营生产订单!$C$9:运营生产订单!$I$35)</f>
        <v>0</v>
      </c>
      <c r="K107" s="121" t="e">
        <f ca="1">VLOOKUP(D107,'（运营）数据源'!B:H,7,0)</f>
        <v>#N/A</v>
      </c>
      <c r="L107" s="66">
        <f ca="1" t="shared" si="17"/>
        <v>0</v>
      </c>
    </row>
    <row r="108" s="33" customFormat="1" spans="1:12">
      <c r="A108" s="108" t="str">
        <f ca="1">IF(J108&gt;0,运营生产订单!$H$3,"")</f>
        <v/>
      </c>
      <c r="B108" s="104" t="str">
        <f ca="1">+IF(J108&gt;0,运营生产订单!$C$4,"")</f>
        <v/>
      </c>
      <c r="C108" s="104" t="str">
        <f ca="1">+IF(J108&gt;0,MID(运营生产订单!$C$3,FIND("-",运营生产订单!$C$3)+1,20),"")</f>
        <v/>
      </c>
      <c r="D108" s="109" t="str">
        <f ca="1">+IF(J108&gt;0,VLOOKUP(C108&amp;H108&amp;I108,'（运营）数据源'!$A:$B,2,0),"")</f>
        <v/>
      </c>
      <c r="E108" s="109"/>
      <c r="F108" s="109" t="str">
        <f ca="1">+IF(J108&gt;0,VLOOKUP(D108,'（运营）数据源'!B:G,6,0),"")</f>
        <v/>
      </c>
      <c r="G108" s="104" t="str">
        <f ca="1">+IFERROR(VLOOKUP(D108,'（运营）数据源'!$B:$D,3,0),"")</f>
        <v/>
      </c>
      <c r="H108" s="115">
        <f ca="1" t="shared" si="18"/>
        <v>0</v>
      </c>
      <c r="I108" s="120" t="str">
        <f>+运营生产订单!$I$7</f>
        <v>3XL</v>
      </c>
      <c r="J108" s="104">
        <f ca="1">+SUMPRODUCT((运营生产订单!$A$9:$A$35=L108)*(运营生产订单!$C$7:$I$7=I108)*运营生产订单!$C$9:运营生产订单!$I$35)</f>
        <v>0</v>
      </c>
      <c r="K108" s="121" t="e">
        <f ca="1">VLOOKUP(D108,'（运营）数据源'!B:H,7,0)</f>
        <v>#N/A</v>
      </c>
      <c r="L108" s="66">
        <f ca="1" t="shared" si="17"/>
        <v>0</v>
      </c>
    </row>
    <row r="109" s="33" customFormat="1" spans="1:12">
      <c r="A109" s="108" t="str">
        <f ca="1">IF(J109&gt;0,运营生产订单!$H$3,"")</f>
        <v/>
      </c>
      <c r="B109" s="104" t="str">
        <f ca="1">+IF(J109&gt;0,运营生产订单!$C$4,"")</f>
        <v/>
      </c>
      <c r="C109" s="104" t="str">
        <f ca="1">+IF(J109&gt;0,MID(运营生产订单!$C$3,FIND("-",运营生产订单!$C$3)+1,20),"")</f>
        <v/>
      </c>
      <c r="D109" s="109" t="str">
        <f ca="1">+IF(J109&gt;0,VLOOKUP(C109&amp;H109&amp;I109,'（运营）数据源'!$A:$B,2,0),"")</f>
        <v/>
      </c>
      <c r="E109" s="109"/>
      <c r="F109" s="109" t="str">
        <f ca="1">+IF(J109&gt;0,VLOOKUP(D109,'（运营）数据源'!B:G,6,0),"")</f>
        <v/>
      </c>
      <c r="G109" s="104" t="str">
        <f ca="1">+IFERROR(VLOOKUP(D109,'（运营）数据源'!$B:$D,3,0),"")</f>
        <v/>
      </c>
      <c r="H109" s="115">
        <f ca="1" t="shared" si="18"/>
        <v>0</v>
      </c>
      <c r="I109" s="120" t="str">
        <f>+运营生产订单!$C$7</f>
        <v>XS</v>
      </c>
      <c r="J109" s="104">
        <f ca="1">+SUMPRODUCT((运营生产订单!$A$9:$A$35=L109)*(运营生产订单!$C$7:$I$7=I109)*运营生产订单!$C$9:运营生产订单!$I$35)</f>
        <v>0</v>
      </c>
      <c r="K109" s="121" t="e">
        <f ca="1">VLOOKUP(D109,'（运营）数据源'!B:H,7,0)</f>
        <v>#N/A</v>
      </c>
      <c r="L109" s="66">
        <f ca="1" t="shared" si="17"/>
        <v>0</v>
      </c>
    </row>
    <row r="110" s="33" customFormat="1" spans="1:12">
      <c r="A110" s="108" t="str">
        <f ca="1">IF(J110&gt;0,运营生产订单!$H$3,"")</f>
        <v/>
      </c>
      <c r="B110" s="104" t="str">
        <f ca="1">+IF(J110&gt;0,运营生产订单!$C$4,"")</f>
        <v/>
      </c>
      <c r="C110" s="104" t="str">
        <f ca="1">+IF(J110&gt;0,MID(运营生产订单!$C$3,FIND("-",运营生产订单!$C$3)+1,20),"")</f>
        <v/>
      </c>
      <c r="D110" s="109" t="str">
        <f ca="1">+IF(J110&gt;0,VLOOKUP(C110&amp;H110&amp;I110,'（运营）数据源'!$A:$B,2,0),"")</f>
        <v/>
      </c>
      <c r="E110" s="109"/>
      <c r="F110" s="109" t="str">
        <f ca="1">+IF(J110&gt;0,VLOOKUP(D110,'（运营）数据源'!B:G,6,0),"")</f>
        <v/>
      </c>
      <c r="G110" s="104" t="str">
        <f ca="1">+IFERROR(VLOOKUP(D110,'（运营）数据源'!$B:$D,3,0),"")</f>
        <v/>
      </c>
      <c r="H110" s="115">
        <f ca="1" t="shared" si="18"/>
        <v>0</v>
      </c>
      <c r="I110" s="120" t="str">
        <f>+运营生产订单!$D$7</f>
        <v>S</v>
      </c>
      <c r="J110" s="104">
        <f ca="1">+SUMPRODUCT((运营生产订单!$A$9:$A$35=L110)*(运营生产订单!$C$7:$I$7=I110)*运营生产订单!$C$9:运营生产订单!$I$35)</f>
        <v>0</v>
      </c>
      <c r="K110" s="121" t="e">
        <f ca="1">VLOOKUP(D110,'（运营）数据源'!B:H,7,0)</f>
        <v>#N/A</v>
      </c>
      <c r="L110" s="66">
        <f ca="1" t="shared" si="17"/>
        <v>0</v>
      </c>
    </row>
    <row r="111" s="33" customFormat="1" spans="1:12">
      <c r="A111" s="108" t="str">
        <f ca="1">IF(J111&gt;0,运营生产订单!$H$3,"")</f>
        <v/>
      </c>
      <c r="B111" s="104" t="str">
        <f ca="1">+IF(J111&gt;0,运营生产订单!$C$4,"")</f>
        <v/>
      </c>
      <c r="C111" s="104" t="str">
        <f ca="1">+IF(J111&gt;0,MID(运营生产订单!$C$3,FIND("-",运营生产订单!$C$3)+1,20),"")</f>
        <v/>
      </c>
      <c r="D111" s="109" t="str">
        <f ca="1">+IF(J111&gt;0,VLOOKUP(C111&amp;H111&amp;I111,'（运营）数据源'!$A:$B,2,0),"")</f>
        <v/>
      </c>
      <c r="E111" s="109"/>
      <c r="F111" s="109" t="str">
        <f ca="1">+IF(J111&gt;0,VLOOKUP(D111,'（运营）数据源'!B:G,6,0),"")</f>
        <v/>
      </c>
      <c r="G111" s="104" t="str">
        <f ca="1">+IFERROR(VLOOKUP(D111,'（运营）数据源'!$B:$D,3,0),"")</f>
        <v/>
      </c>
      <c r="H111" s="115">
        <f ca="1" t="shared" si="18"/>
        <v>0</v>
      </c>
      <c r="I111" s="120" t="str">
        <f>+运营生产订单!$E$7</f>
        <v>M</v>
      </c>
      <c r="J111" s="104">
        <f ca="1">+SUMPRODUCT((运营生产订单!$A$9:$A$35=L111)*(运营生产订单!$C$7:$I$7=I111)*运营生产订单!$C$9:运营生产订单!$I$35)</f>
        <v>0</v>
      </c>
      <c r="K111" s="121" t="e">
        <f ca="1">VLOOKUP(D111,'（运营）数据源'!B:H,7,0)</f>
        <v>#N/A</v>
      </c>
      <c r="L111" s="66">
        <f ca="1" t="shared" si="17"/>
        <v>0</v>
      </c>
    </row>
    <row r="112" s="33" customFormat="1" spans="1:12">
      <c r="A112" s="108" t="str">
        <f ca="1">IF(J112&gt;0,运营生产订单!$H$3,"")</f>
        <v/>
      </c>
      <c r="B112" s="104" t="str">
        <f ca="1">+IF(J112&gt;0,运营生产订单!$C$4,"")</f>
        <v/>
      </c>
      <c r="C112" s="104" t="str">
        <f ca="1">+IF(J112&gt;0,MID(运营生产订单!$C$3,FIND("-",运营生产订单!$C$3)+1,20),"")</f>
        <v/>
      </c>
      <c r="D112" s="109" t="str">
        <f ca="1">+IF(J112&gt;0,VLOOKUP(C112&amp;H112&amp;I112,'（运营）数据源'!$A:$B,2,0),"")</f>
        <v/>
      </c>
      <c r="E112" s="109"/>
      <c r="F112" s="109" t="str">
        <f ca="1">+IF(J112&gt;0,VLOOKUP(D112,'（运营）数据源'!B:G,6,0),"")</f>
        <v/>
      </c>
      <c r="G112" s="104" t="str">
        <f ca="1">+IFERROR(VLOOKUP(D112,'（运营）数据源'!$B:$D,3,0),"")</f>
        <v/>
      </c>
      <c r="H112" s="115">
        <f ca="1" t="shared" si="18"/>
        <v>0</v>
      </c>
      <c r="I112" s="120" t="str">
        <f>+运营生产订单!$F$7</f>
        <v>L</v>
      </c>
      <c r="J112" s="104">
        <f ca="1">+SUMPRODUCT((运营生产订单!$A$9:$A$35=L112)*(运营生产订单!$C$7:$I$7=I112)*运营生产订单!$C$9:运营生产订单!$I$35)</f>
        <v>0</v>
      </c>
      <c r="K112" s="121" t="e">
        <f ca="1">VLOOKUP(D112,'（运营）数据源'!B:H,7,0)</f>
        <v>#N/A</v>
      </c>
      <c r="L112" s="66">
        <f ca="1" t="shared" ref="L112:L121" si="19">INDIRECT("运营生产订单!$A$"&amp;(INT((ROW()-4)/7)+9))</f>
        <v>0</v>
      </c>
    </row>
    <row r="113" s="33" customFormat="1" spans="1:12">
      <c r="A113" s="108" t="str">
        <f ca="1">IF(J113&gt;0,运营生产订单!$H$3,"")</f>
        <v/>
      </c>
      <c r="B113" s="104" t="str">
        <f ca="1">+IF(J113&gt;0,运营生产订单!$C$4,"")</f>
        <v/>
      </c>
      <c r="C113" s="104" t="str">
        <f ca="1">+IF(J113&gt;0,MID(运营生产订单!$C$3,FIND("-",运营生产订单!$C$3)+1,20),"")</f>
        <v/>
      </c>
      <c r="D113" s="109" t="str">
        <f ca="1">+IF(J113&gt;0,VLOOKUP(C113&amp;H113&amp;I113,'（运营）数据源'!$A:$B,2,0),"")</f>
        <v/>
      </c>
      <c r="E113" s="109"/>
      <c r="F113" s="109" t="str">
        <f ca="1">+IF(J113&gt;0,VLOOKUP(D113,'（运营）数据源'!B:G,6,0),"")</f>
        <v/>
      </c>
      <c r="G113" s="104" t="str">
        <f ca="1">+IFERROR(VLOOKUP(D113,'（运营）数据源'!$B:$D,3,0),"")</f>
        <v/>
      </c>
      <c r="H113" s="115">
        <f ca="1" t="shared" si="18"/>
        <v>0</v>
      </c>
      <c r="I113" s="120" t="str">
        <f>+运营生产订单!$G$7</f>
        <v>XL</v>
      </c>
      <c r="J113" s="104">
        <f ca="1">+SUMPRODUCT((运营生产订单!$A$9:$A$35=L113)*(运营生产订单!$C$7:$I$7=I113)*运营生产订单!$C$9:运营生产订单!$I$35)</f>
        <v>0</v>
      </c>
      <c r="K113" s="121" t="e">
        <f ca="1">VLOOKUP(D113,'（运营）数据源'!B:H,7,0)</f>
        <v>#N/A</v>
      </c>
      <c r="L113" s="66">
        <f ca="1" t="shared" si="19"/>
        <v>0</v>
      </c>
    </row>
    <row r="114" s="33" customFormat="1" spans="1:12">
      <c r="A114" s="108" t="str">
        <f ca="1">IF(J114&gt;0,运营生产订单!$H$3,"")</f>
        <v/>
      </c>
      <c r="B114" s="104" t="str">
        <f ca="1">+IF(J114&gt;0,运营生产订单!$C$4,"")</f>
        <v/>
      </c>
      <c r="C114" s="104" t="str">
        <f ca="1">+IF(J114&gt;0,MID(运营生产订单!$C$3,FIND("-",运营生产订单!$C$3)+1,20),"")</f>
        <v/>
      </c>
      <c r="D114" s="109" t="str">
        <f ca="1">+IF(J114&gt;0,VLOOKUP(C114&amp;H114&amp;I114,'（运营）数据源'!$A:$B,2,0),"")</f>
        <v/>
      </c>
      <c r="E114" s="109"/>
      <c r="F114" s="109" t="str">
        <f ca="1">+IF(J114&gt;0,VLOOKUP(D114,'（运营）数据源'!B:G,6,0),"")</f>
        <v/>
      </c>
      <c r="G114" s="104" t="str">
        <f ca="1">+IFERROR(VLOOKUP(D114,'（运营）数据源'!$B:$D,3,0),"")</f>
        <v/>
      </c>
      <c r="H114" s="115">
        <f ca="1" t="shared" si="18"/>
        <v>0</v>
      </c>
      <c r="I114" s="120" t="str">
        <f>+运营生产订单!$H$7</f>
        <v>2XL</v>
      </c>
      <c r="J114" s="104">
        <f ca="1">+SUMPRODUCT((运营生产订单!$A$9:$A$35=L114)*(运营生产订单!$C$7:$I$7=I114)*运营生产订单!$C$9:运营生产订单!$I$35)</f>
        <v>0</v>
      </c>
      <c r="K114" s="121" t="e">
        <f ca="1">VLOOKUP(D114,'（运营）数据源'!B:H,7,0)</f>
        <v>#N/A</v>
      </c>
      <c r="L114" s="66">
        <f ca="1" t="shared" si="19"/>
        <v>0</v>
      </c>
    </row>
    <row r="115" s="33" customFormat="1" spans="1:12">
      <c r="A115" s="108" t="str">
        <f ca="1">IF(J115&gt;0,运营生产订单!$H$3,"")</f>
        <v/>
      </c>
      <c r="B115" s="104" t="str">
        <f ca="1">+IF(J115&gt;0,运营生产订单!$C$4,"")</f>
        <v/>
      </c>
      <c r="C115" s="104" t="str">
        <f ca="1">+IF(J115&gt;0,MID(运营生产订单!$C$3,FIND("-",运营生产订单!$C$3)+1,20),"")</f>
        <v/>
      </c>
      <c r="D115" s="109" t="str">
        <f ca="1">+IF(J115&gt;0,VLOOKUP(C115&amp;H115&amp;I115,'（运营）数据源'!$A:$B,2,0),"")</f>
        <v/>
      </c>
      <c r="E115" s="109"/>
      <c r="F115" s="109" t="str">
        <f ca="1">+IF(J115&gt;0,VLOOKUP(D115,'（运营）数据源'!B:G,6,0),"")</f>
        <v/>
      </c>
      <c r="G115" s="104" t="str">
        <f ca="1">+IFERROR(VLOOKUP(D115,'（运营）数据源'!$B:$D,3,0),"")</f>
        <v/>
      </c>
      <c r="H115" s="115">
        <f ca="1" t="shared" si="18"/>
        <v>0</v>
      </c>
      <c r="I115" s="120" t="str">
        <f>+运营生产订单!$I$7</f>
        <v>3XL</v>
      </c>
      <c r="J115" s="104">
        <f ca="1">+SUMPRODUCT((运营生产订单!$A$9:$A$35=L115)*(运营生产订单!$C$7:$I$7=I115)*运营生产订单!$C$9:运营生产订单!$I$35)</f>
        <v>0</v>
      </c>
      <c r="K115" s="121" t="e">
        <f ca="1">VLOOKUP(D115,'（运营）数据源'!B:H,7,0)</f>
        <v>#N/A</v>
      </c>
      <c r="L115" s="66">
        <f ca="1" t="shared" si="19"/>
        <v>0</v>
      </c>
    </row>
    <row r="116" s="33" customFormat="1" spans="1:12">
      <c r="A116" s="108" t="str">
        <f ca="1">IF(J116&gt;0,运营生产订单!$H$3,"")</f>
        <v/>
      </c>
      <c r="B116" s="104" t="str">
        <f ca="1">+IF(J116&gt;0,运营生产订单!$C$4,"")</f>
        <v/>
      </c>
      <c r="C116" s="104" t="str">
        <f ca="1">+IF(J116&gt;0,MID(运营生产订单!$C$3,FIND("-",运营生产订单!$C$3)+1,20),"")</f>
        <v/>
      </c>
      <c r="D116" s="109" t="str">
        <f ca="1">+IF(J116&gt;0,VLOOKUP(C116&amp;H116&amp;I116,'（运营）数据源'!$A:$B,2,0),"")</f>
        <v/>
      </c>
      <c r="E116" s="109"/>
      <c r="F116" s="109" t="str">
        <f ca="1">+IF(J116&gt;0,VLOOKUP(D116,'（运营）数据源'!B:G,6,0),"")</f>
        <v/>
      </c>
      <c r="G116" s="104" t="str">
        <f ca="1">+IFERROR(VLOOKUP(D116,'（运营）数据源'!$B:$D,3,0),"")</f>
        <v/>
      </c>
      <c r="H116" s="115">
        <f ca="1" t="shared" ref="H116:H125" si="20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16" s="120" t="str">
        <f>+运营生产订单!$C$7</f>
        <v>XS</v>
      </c>
      <c r="J116" s="104">
        <f ca="1">+SUMPRODUCT((运营生产订单!$A$9:$A$35=L116)*(运营生产订单!$C$7:$I$7=I116)*运营生产订单!$C$9:运营生产订单!$I$35)</f>
        <v>0</v>
      </c>
      <c r="K116" s="121" t="e">
        <f ca="1">VLOOKUP(D116,'（运营）数据源'!B:H,7,0)</f>
        <v>#N/A</v>
      </c>
      <c r="L116" s="66">
        <f ca="1" t="shared" si="19"/>
        <v>0</v>
      </c>
    </row>
    <row r="117" s="33" customFormat="1" spans="1:12">
      <c r="A117" s="108" t="str">
        <f ca="1">IF(J117&gt;0,运营生产订单!$H$3,"")</f>
        <v/>
      </c>
      <c r="B117" s="104" t="str">
        <f ca="1">+IF(J117&gt;0,运营生产订单!$C$4,"")</f>
        <v/>
      </c>
      <c r="C117" s="104" t="str">
        <f ca="1">+IF(J117&gt;0,MID(运营生产订单!$C$3,FIND("-",运营生产订单!$C$3)+1,20),"")</f>
        <v/>
      </c>
      <c r="D117" s="109" t="str">
        <f ca="1">+IF(J117&gt;0,VLOOKUP(C117&amp;H117&amp;I117,'（运营）数据源'!$A:$B,2,0),"")</f>
        <v/>
      </c>
      <c r="E117" s="109"/>
      <c r="F117" s="109" t="str">
        <f ca="1">+IF(J117&gt;0,VLOOKUP(D117,'（运营）数据源'!B:G,6,0),"")</f>
        <v/>
      </c>
      <c r="G117" s="104" t="str">
        <f ca="1">+IFERROR(VLOOKUP(D117,'（运营）数据源'!$B:$D,3,0),"")</f>
        <v/>
      </c>
      <c r="H117" s="115">
        <f ca="1" t="shared" si="20"/>
        <v>0</v>
      </c>
      <c r="I117" s="120" t="str">
        <f>+运营生产订单!$D$7</f>
        <v>S</v>
      </c>
      <c r="J117" s="104">
        <f ca="1">+SUMPRODUCT((运营生产订单!$A$9:$A$35=L117)*(运营生产订单!$C$7:$I$7=I117)*运营生产订单!$C$9:运营生产订单!$I$35)</f>
        <v>0</v>
      </c>
      <c r="K117" s="121" t="e">
        <f ca="1">VLOOKUP(D117,'（运营）数据源'!B:H,7,0)</f>
        <v>#N/A</v>
      </c>
      <c r="L117" s="66">
        <f ca="1" t="shared" si="19"/>
        <v>0</v>
      </c>
    </row>
    <row r="118" s="33" customFormat="1" spans="1:12">
      <c r="A118" s="108" t="str">
        <f ca="1">IF(J118&gt;0,运营生产订单!$H$3,"")</f>
        <v/>
      </c>
      <c r="B118" s="104" t="str">
        <f ca="1">+IF(J118&gt;0,运营生产订单!$C$4,"")</f>
        <v/>
      </c>
      <c r="C118" s="104" t="str">
        <f ca="1">+IF(J118&gt;0,MID(运营生产订单!$C$3,FIND("-",运营生产订单!$C$3)+1,20),"")</f>
        <v/>
      </c>
      <c r="D118" s="109" t="str">
        <f ca="1">+IF(J118&gt;0,VLOOKUP(C118&amp;H118&amp;I118,'（运营）数据源'!$A:$B,2,0),"")</f>
        <v/>
      </c>
      <c r="E118" s="109"/>
      <c r="F118" s="109" t="str">
        <f ca="1">+IF(J118&gt;0,VLOOKUP(D118,'（运营）数据源'!B:G,6,0),"")</f>
        <v/>
      </c>
      <c r="G118" s="104" t="str">
        <f ca="1">+IFERROR(VLOOKUP(D118,'（运营）数据源'!$B:$D,3,0),"")</f>
        <v/>
      </c>
      <c r="H118" s="115">
        <f ca="1" t="shared" si="20"/>
        <v>0</v>
      </c>
      <c r="I118" s="120" t="str">
        <f>+运营生产订单!$E$7</f>
        <v>M</v>
      </c>
      <c r="J118" s="104">
        <f ca="1">+SUMPRODUCT((运营生产订单!$A$9:$A$35=L118)*(运营生产订单!$C$7:$I$7=I118)*运营生产订单!$C$9:运营生产订单!$I$35)</f>
        <v>0</v>
      </c>
      <c r="K118" s="121" t="e">
        <f ca="1">VLOOKUP(D118,'（运营）数据源'!B:H,7,0)</f>
        <v>#N/A</v>
      </c>
      <c r="L118" s="66">
        <f ca="1" t="shared" si="19"/>
        <v>0</v>
      </c>
    </row>
    <row r="119" s="33" customFormat="1" spans="1:12">
      <c r="A119" s="108" t="str">
        <f ca="1">IF(J119&gt;0,运营生产订单!$H$3,"")</f>
        <v/>
      </c>
      <c r="B119" s="104" t="str">
        <f ca="1">+IF(J119&gt;0,运营生产订单!$C$4,"")</f>
        <v/>
      </c>
      <c r="C119" s="104" t="str">
        <f ca="1">+IF(J119&gt;0,MID(运营生产订单!$C$3,FIND("-",运营生产订单!$C$3)+1,20),"")</f>
        <v/>
      </c>
      <c r="D119" s="109" t="str">
        <f ca="1">+IF(J119&gt;0,VLOOKUP(C119&amp;H119&amp;I119,'（运营）数据源'!$A:$B,2,0),"")</f>
        <v/>
      </c>
      <c r="E119" s="109"/>
      <c r="F119" s="109" t="str">
        <f ca="1">+IF(J119&gt;0,VLOOKUP(D119,'（运营）数据源'!B:G,6,0),"")</f>
        <v/>
      </c>
      <c r="G119" s="104" t="str">
        <f ca="1">+IFERROR(VLOOKUP(D119,'（运营）数据源'!$B:$D,3,0),"")</f>
        <v/>
      </c>
      <c r="H119" s="115">
        <f ca="1" t="shared" si="20"/>
        <v>0</v>
      </c>
      <c r="I119" s="120" t="str">
        <f>+运营生产订单!$F$7</f>
        <v>L</v>
      </c>
      <c r="J119" s="104">
        <f ca="1">+SUMPRODUCT((运营生产订单!$A$9:$A$35=L119)*(运营生产订单!$C$7:$I$7=I119)*运营生产订单!$C$9:运营生产订单!$I$35)</f>
        <v>0</v>
      </c>
      <c r="K119" s="121" t="e">
        <f ca="1">VLOOKUP(D119,'（运营）数据源'!B:H,7,0)</f>
        <v>#N/A</v>
      </c>
      <c r="L119" s="66">
        <f ca="1" t="shared" si="19"/>
        <v>0</v>
      </c>
    </row>
    <row r="120" s="33" customFormat="1" spans="1:12">
      <c r="A120" s="108" t="str">
        <f ca="1">IF(J120&gt;0,运营生产订单!$H$3,"")</f>
        <v/>
      </c>
      <c r="B120" s="104" t="str">
        <f ca="1">+IF(J120&gt;0,运营生产订单!$C$4,"")</f>
        <v/>
      </c>
      <c r="C120" s="104" t="str">
        <f ca="1">+IF(J120&gt;0,MID(运营生产订单!$C$3,FIND("-",运营生产订单!$C$3)+1,20),"")</f>
        <v/>
      </c>
      <c r="D120" s="109" t="str">
        <f ca="1">+IF(J120&gt;0,VLOOKUP(C120&amp;H120&amp;I120,'（运营）数据源'!$A:$B,2,0),"")</f>
        <v/>
      </c>
      <c r="E120" s="109"/>
      <c r="F120" s="109" t="str">
        <f ca="1">+IF(J120&gt;0,VLOOKUP(D120,'（运营）数据源'!B:G,6,0),"")</f>
        <v/>
      </c>
      <c r="G120" s="104" t="str">
        <f ca="1">+IFERROR(VLOOKUP(D120,'（运营）数据源'!$B:$D,3,0),"")</f>
        <v/>
      </c>
      <c r="H120" s="115">
        <f ca="1" t="shared" si="20"/>
        <v>0</v>
      </c>
      <c r="I120" s="120" t="str">
        <f>+运营生产订单!$G$7</f>
        <v>XL</v>
      </c>
      <c r="J120" s="104">
        <f ca="1">+SUMPRODUCT((运营生产订单!$A$9:$A$35=L120)*(运营生产订单!$C$7:$I$7=I120)*运营生产订单!$C$9:运营生产订单!$I$35)</f>
        <v>0</v>
      </c>
      <c r="K120" s="121" t="e">
        <f ca="1">VLOOKUP(D120,'（运营）数据源'!B:H,7,0)</f>
        <v>#N/A</v>
      </c>
      <c r="L120" s="66">
        <f ca="1" t="shared" si="19"/>
        <v>0</v>
      </c>
    </row>
    <row r="121" s="33" customFormat="1" spans="1:12">
      <c r="A121" s="108" t="str">
        <f ca="1">IF(J121&gt;0,运营生产订单!$H$3,"")</f>
        <v/>
      </c>
      <c r="B121" s="104" t="str">
        <f ca="1">+IF(J121&gt;0,运营生产订单!$C$4,"")</f>
        <v/>
      </c>
      <c r="C121" s="104" t="str">
        <f ca="1">+IF(J121&gt;0,MID(运营生产订单!$C$3,FIND("-",运营生产订单!$C$3)+1,20),"")</f>
        <v/>
      </c>
      <c r="D121" s="109" t="str">
        <f ca="1">+IF(J121&gt;0,VLOOKUP(C121&amp;H121&amp;I121,'（运营）数据源'!$A:$B,2,0),"")</f>
        <v/>
      </c>
      <c r="E121" s="109"/>
      <c r="F121" s="109" t="str">
        <f ca="1">+IF(J121&gt;0,VLOOKUP(D121,'（运营）数据源'!B:G,6,0),"")</f>
        <v/>
      </c>
      <c r="G121" s="104" t="str">
        <f ca="1">+IFERROR(VLOOKUP(D121,'（运营）数据源'!$B:$D,3,0),"")</f>
        <v/>
      </c>
      <c r="H121" s="115">
        <f ca="1" t="shared" si="20"/>
        <v>0</v>
      </c>
      <c r="I121" s="120" t="str">
        <f>+运营生产订单!$H$7</f>
        <v>2XL</v>
      </c>
      <c r="J121" s="104">
        <f ca="1">+SUMPRODUCT((运营生产订单!$A$9:$A$35=L121)*(运营生产订单!$C$7:$I$7=I121)*运营生产订单!$C$9:运营生产订单!$I$35)</f>
        <v>0</v>
      </c>
      <c r="K121" s="121" t="e">
        <f ca="1">VLOOKUP(D121,'（运营）数据源'!B:H,7,0)</f>
        <v>#N/A</v>
      </c>
      <c r="L121" s="66">
        <f ca="1" t="shared" si="19"/>
        <v>0</v>
      </c>
    </row>
    <row r="122" s="33" customFormat="1" spans="1:12">
      <c r="A122" s="108" t="str">
        <f ca="1">IF(J122&gt;0,运营生产订单!$H$3,"")</f>
        <v/>
      </c>
      <c r="B122" s="104" t="str">
        <f ca="1">+IF(J122&gt;0,运营生产订单!$C$4,"")</f>
        <v/>
      </c>
      <c r="C122" s="104" t="str">
        <f ca="1">+IF(J122&gt;0,MID(运营生产订单!$C$3,FIND("-",运营生产订单!$C$3)+1,20),"")</f>
        <v/>
      </c>
      <c r="D122" s="109" t="str">
        <f ca="1">+IF(J122&gt;0,VLOOKUP(C122&amp;H122&amp;I122,'（运营）数据源'!$A:$B,2,0),"")</f>
        <v/>
      </c>
      <c r="E122" s="109"/>
      <c r="F122" s="109" t="str">
        <f ca="1">+IF(J122&gt;0,VLOOKUP(D122,'（运营）数据源'!B:G,6,0),"")</f>
        <v/>
      </c>
      <c r="G122" s="104" t="str">
        <f ca="1">+IFERROR(VLOOKUP(D122,'（运营）数据源'!$B:$D,3,0),"")</f>
        <v/>
      </c>
      <c r="H122" s="115">
        <f ca="1" t="shared" si="20"/>
        <v>0</v>
      </c>
      <c r="I122" s="120" t="str">
        <f>+运营生产订单!$I$7</f>
        <v>3XL</v>
      </c>
      <c r="J122" s="104">
        <f ca="1">+SUMPRODUCT((运营生产订单!$A$9:$A$35=L122)*(运营生产订单!$C$7:$I$7=I122)*运营生产订单!$C$9:运营生产订单!$I$35)</f>
        <v>0</v>
      </c>
      <c r="K122" s="121" t="e">
        <f ca="1">VLOOKUP(D122,'（运营）数据源'!B:H,7,0)</f>
        <v>#N/A</v>
      </c>
      <c r="L122" s="66">
        <f ca="1" t="shared" ref="L122:L131" si="21">INDIRECT("运营生产订单!$A$"&amp;(INT((ROW()-4)/7)+9))</f>
        <v>0</v>
      </c>
    </row>
    <row r="123" s="33" customFormat="1" spans="1:12">
      <c r="A123" s="108" t="str">
        <f ca="1">IF(J123&gt;0,运营生产订单!$H$3,"")</f>
        <v/>
      </c>
      <c r="B123" s="104" t="str">
        <f ca="1">+IF(J123&gt;0,运营生产订单!$C$4,"")</f>
        <v/>
      </c>
      <c r="C123" s="104" t="str">
        <f ca="1">+IF(J123&gt;0,MID(运营生产订单!$C$3,FIND("-",运营生产订单!$C$3)+1,20),"")</f>
        <v/>
      </c>
      <c r="D123" s="109" t="str">
        <f ca="1">+IF(J123&gt;0,VLOOKUP(C123&amp;H123&amp;I123,'（运营）数据源'!$A:$B,2,0),"")</f>
        <v/>
      </c>
      <c r="E123" s="109"/>
      <c r="F123" s="109" t="str">
        <f ca="1">+IF(J123&gt;0,VLOOKUP(D123,'（运营）数据源'!B:G,6,0),"")</f>
        <v/>
      </c>
      <c r="G123" s="104" t="str">
        <f ca="1">+IFERROR(VLOOKUP(D123,'（运营）数据源'!$B:$D,3,0),"")</f>
        <v/>
      </c>
      <c r="H123" s="115">
        <f ca="1" t="shared" si="20"/>
        <v>0</v>
      </c>
      <c r="I123" s="120" t="str">
        <f>+运营生产订单!$C$7</f>
        <v>XS</v>
      </c>
      <c r="J123" s="104">
        <f ca="1">+SUMPRODUCT((运营生产订单!$A$9:$A$35=L123)*(运营生产订单!$C$7:$I$7=I123)*运营生产订单!$C$9:运营生产订单!$I$35)</f>
        <v>0</v>
      </c>
      <c r="K123" s="121" t="e">
        <f ca="1">VLOOKUP(D123,'（运营）数据源'!B:H,7,0)</f>
        <v>#N/A</v>
      </c>
      <c r="L123" s="66">
        <f ca="1" t="shared" si="21"/>
        <v>0</v>
      </c>
    </row>
    <row r="124" s="33" customFormat="1" spans="1:12">
      <c r="A124" s="108" t="str">
        <f ca="1">IF(J124&gt;0,运营生产订单!$H$3,"")</f>
        <v/>
      </c>
      <c r="B124" s="104" t="str">
        <f ca="1">+IF(J124&gt;0,运营生产订单!$C$4,"")</f>
        <v/>
      </c>
      <c r="C124" s="104" t="str">
        <f ca="1">+IF(J124&gt;0,MID(运营生产订单!$C$3,FIND("-",运营生产订单!$C$3)+1,20),"")</f>
        <v/>
      </c>
      <c r="D124" s="109" t="str">
        <f ca="1">+IF(J124&gt;0,VLOOKUP(C124&amp;H124&amp;I124,'（运营）数据源'!$A:$B,2,0),"")</f>
        <v/>
      </c>
      <c r="E124" s="109"/>
      <c r="F124" s="109" t="str">
        <f ca="1">+IF(J124&gt;0,VLOOKUP(D124,'（运营）数据源'!B:G,6,0),"")</f>
        <v/>
      </c>
      <c r="G124" s="104" t="str">
        <f ca="1">+IFERROR(VLOOKUP(D124,'（运营）数据源'!$B:$D,3,0),"")</f>
        <v/>
      </c>
      <c r="H124" s="115">
        <f ca="1" t="shared" si="20"/>
        <v>0</v>
      </c>
      <c r="I124" s="120" t="str">
        <f>+运营生产订单!$D$7</f>
        <v>S</v>
      </c>
      <c r="J124" s="104">
        <f ca="1">+SUMPRODUCT((运营生产订单!$A$9:$A$35=L124)*(运营生产订单!$C$7:$I$7=I124)*运营生产订单!$C$9:运营生产订单!$I$35)</f>
        <v>0</v>
      </c>
      <c r="K124" s="121" t="e">
        <f ca="1">VLOOKUP(D124,'（运营）数据源'!B:H,7,0)</f>
        <v>#N/A</v>
      </c>
      <c r="L124" s="66">
        <f ca="1" t="shared" si="21"/>
        <v>0</v>
      </c>
    </row>
    <row r="125" s="33" customFormat="1" spans="1:12">
      <c r="A125" s="108" t="str">
        <f ca="1">IF(J125&gt;0,运营生产订单!$H$3,"")</f>
        <v/>
      </c>
      <c r="B125" s="104" t="str">
        <f ca="1">+IF(J125&gt;0,运营生产订单!$C$4,"")</f>
        <v/>
      </c>
      <c r="C125" s="104" t="str">
        <f ca="1">+IF(J125&gt;0,MID(运营生产订单!$C$3,FIND("-",运营生产订单!$C$3)+1,20),"")</f>
        <v/>
      </c>
      <c r="D125" s="109" t="str">
        <f ca="1">+IF(J125&gt;0,VLOOKUP(C125&amp;H125&amp;I125,'（运营）数据源'!$A:$B,2,0),"")</f>
        <v/>
      </c>
      <c r="E125" s="109"/>
      <c r="F125" s="109" t="str">
        <f ca="1">+IF(J125&gt;0,VLOOKUP(D125,'（运营）数据源'!B:G,6,0),"")</f>
        <v/>
      </c>
      <c r="G125" s="104" t="str">
        <f ca="1">+IFERROR(VLOOKUP(D125,'（运营）数据源'!$B:$D,3,0),"")</f>
        <v/>
      </c>
      <c r="H125" s="115">
        <f ca="1" t="shared" si="20"/>
        <v>0</v>
      </c>
      <c r="I125" s="120" t="str">
        <f>+运营生产订单!$E$7</f>
        <v>M</v>
      </c>
      <c r="J125" s="104">
        <f ca="1">+SUMPRODUCT((运营生产订单!$A$9:$A$35=L125)*(运营生产订单!$C$7:$I$7=I125)*运营生产订单!$C$9:运营生产订单!$I$35)</f>
        <v>0</v>
      </c>
      <c r="K125" s="121" t="e">
        <f ca="1">VLOOKUP(D125,'（运营）数据源'!B:H,7,0)</f>
        <v>#N/A</v>
      </c>
      <c r="L125" s="66">
        <f ca="1" t="shared" si="21"/>
        <v>0</v>
      </c>
    </row>
    <row r="126" s="33" customFormat="1" spans="1:12">
      <c r="A126" s="108" t="str">
        <f ca="1">IF(J126&gt;0,运营生产订单!$H$3,"")</f>
        <v/>
      </c>
      <c r="B126" s="104" t="str">
        <f ca="1">+IF(J126&gt;0,运营生产订单!$C$4,"")</f>
        <v/>
      </c>
      <c r="C126" s="104" t="str">
        <f ca="1">+IF(J126&gt;0,MID(运营生产订单!$C$3,FIND("-",运营生产订单!$C$3)+1,20),"")</f>
        <v/>
      </c>
      <c r="D126" s="109" t="str">
        <f ca="1">+IF(J126&gt;0,VLOOKUP(C126&amp;H126&amp;I126,'（运营）数据源'!$A:$B,2,0),"")</f>
        <v/>
      </c>
      <c r="E126" s="109"/>
      <c r="F126" s="109" t="str">
        <f ca="1">+IF(J126&gt;0,VLOOKUP(D126,'（运营）数据源'!B:G,6,0),"")</f>
        <v/>
      </c>
      <c r="G126" s="104" t="str">
        <f ca="1">+IFERROR(VLOOKUP(D126,'（运营）数据源'!$B:$D,3,0),"")</f>
        <v/>
      </c>
      <c r="H126" s="115">
        <f ca="1" t="shared" ref="H126:H135" si="22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26" s="120" t="str">
        <f>+运营生产订单!$F$7</f>
        <v>L</v>
      </c>
      <c r="J126" s="104">
        <f ca="1">+SUMPRODUCT((运营生产订单!$A$9:$A$35=L126)*(运营生产订单!$C$7:$I$7=I126)*运营生产订单!$C$9:运营生产订单!$I$35)</f>
        <v>0</v>
      </c>
      <c r="K126" s="121" t="e">
        <f ca="1">VLOOKUP(D126,'（运营）数据源'!B:H,7,0)</f>
        <v>#N/A</v>
      </c>
      <c r="L126" s="66">
        <f ca="1" t="shared" si="21"/>
        <v>0</v>
      </c>
    </row>
    <row r="127" s="33" customFormat="1" spans="1:12">
      <c r="A127" s="108" t="str">
        <f ca="1">IF(J127&gt;0,运营生产订单!$H$3,"")</f>
        <v/>
      </c>
      <c r="B127" s="104" t="str">
        <f ca="1">+IF(J127&gt;0,运营生产订单!$C$4,"")</f>
        <v/>
      </c>
      <c r="C127" s="104" t="str">
        <f ca="1">+IF(J127&gt;0,MID(运营生产订单!$C$3,FIND("-",运营生产订单!$C$3)+1,20),"")</f>
        <v/>
      </c>
      <c r="D127" s="109" t="str">
        <f ca="1">+IF(J127&gt;0,VLOOKUP(C127&amp;H127&amp;I127,'（运营）数据源'!$A:$B,2,0),"")</f>
        <v/>
      </c>
      <c r="E127" s="109"/>
      <c r="F127" s="109" t="str">
        <f ca="1">+IF(J127&gt;0,VLOOKUP(D127,'（运营）数据源'!B:G,6,0),"")</f>
        <v/>
      </c>
      <c r="G127" s="104" t="str">
        <f ca="1">+IFERROR(VLOOKUP(D127,'（运营）数据源'!$B:$D,3,0),"")</f>
        <v/>
      </c>
      <c r="H127" s="115">
        <f ca="1" t="shared" si="22"/>
        <v>0</v>
      </c>
      <c r="I127" s="120" t="str">
        <f>+运营生产订单!$G$7</f>
        <v>XL</v>
      </c>
      <c r="J127" s="104">
        <f ca="1">+SUMPRODUCT((运营生产订单!$A$9:$A$35=L127)*(运营生产订单!$C$7:$I$7=I127)*运营生产订单!$C$9:运营生产订单!$I$35)</f>
        <v>0</v>
      </c>
      <c r="K127" s="121" t="e">
        <f ca="1">VLOOKUP(D127,'（运营）数据源'!B:H,7,0)</f>
        <v>#N/A</v>
      </c>
      <c r="L127" s="66">
        <f ca="1" t="shared" si="21"/>
        <v>0</v>
      </c>
    </row>
    <row r="128" s="33" customFormat="1" spans="1:12">
      <c r="A128" s="108" t="str">
        <f ca="1">IF(J128&gt;0,运营生产订单!$H$3,"")</f>
        <v/>
      </c>
      <c r="B128" s="104" t="str">
        <f ca="1">+IF(J128&gt;0,运营生产订单!$C$4,"")</f>
        <v/>
      </c>
      <c r="C128" s="104" t="str">
        <f ca="1">+IF(J128&gt;0,MID(运营生产订单!$C$3,FIND("-",运营生产订单!$C$3)+1,20),"")</f>
        <v/>
      </c>
      <c r="D128" s="109" t="str">
        <f ca="1">+IF(J128&gt;0,VLOOKUP(C128&amp;H128&amp;I128,'（运营）数据源'!$A:$B,2,0),"")</f>
        <v/>
      </c>
      <c r="E128" s="109"/>
      <c r="F128" s="109" t="str">
        <f ca="1">+IF(J128&gt;0,VLOOKUP(D128,'（运营）数据源'!B:G,6,0),"")</f>
        <v/>
      </c>
      <c r="G128" s="104" t="str">
        <f ca="1">+IFERROR(VLOOKUP(D128,'（运营）数据源'!$B:$D,3,0),"")</f>
        <v/>
      </c>
      <c r="H128" s="115">
        <f ca="1" t="shared" si="22"/>
        <v>0</v>
      </c>
      <c r="I128" s="120" t="str">
        <f>+运营生产订单!$H$7</f>
        <v>2XL</v>
      </c>
      <c r="J128" s="104">
        <f ca="1">+SUMPRODUCT((运营生产订单!$A$9:$A$35=L128)*(运营生产订单!$C$7:$I$7=I128)*运营生产订单!$C$9:运营生产订单!$I$35)</f>
        <v>0</v>
      </c>
      <c r="K128" s="121" t="e">
        <f ca="1">VLOOKUP(D128,'（运营）数据源'!B:H,7,0)</f>
        <v>#N/A</v>
      </c>
      <c r="L128" s="66">
        <f ca="1" t="shared" si="21"/>
        <v>0</v>
      </c>
    </row>
    <row r="129" s="33" customFormat="1" spans="1:12">
      <c r="A129" s="108" t="str">
        <f ca="1">IF(J129&gt;0,运营生产订单!$H$3,"")</f>
        <v/>
      </c>
      <c r="B129" s="104" t="str">
        <f ca="1">+IF(J129&gt;0,运营生产订单!$C$4,"")</f>
        <v/>
      </c>
      <c r="C129" s="104" t="str">
        <f ca="1">+IF(J129&gt;0,MID(运营生产订单!$C$3,FIND("-",运营生产订单!$C$3)+1,20),"")</f>
        <v/>
      </c>
      <c r="D129" s="109" t="str">
        <f ca="1">+IF(J129&gt;0,VLOOKUP(C129&amp;H129&amp;I129,'（运营）数据源'!$A:$B,2,0),"")</f>
        <v/>
      </c>
      <c r="E129" s="109"/>
      <c r="F129" s="109" t="str">
        <f ca="1">+IF(J129&gt;0,VLOOKUP(D129,'（运营）数据源'!B:G,6,0),"")</f>
        <v/>
      </c>
      <c r="G129" s="104" t="str">
        <f ca="1">+IFERROR(VLOOKUP(D129,'（运营）数据源'!$B:$D,3,0),"")</f>
        <v/>
      </c>
      <c r="H129" s="115">
        <f ca="1" t="shared" si="22"/>
        <v>0</v>
      </c>
      <c r="I129" s="120" t="str">
        <f>+运营生产订单!$I$7</f>
        <v>3XL</v>
      </c>
      <c r="J129" s="104">
        <f ca="1">+SUMPRODUCT((运营生产订单!$A$9:$A$35=L129)*(运营生产订单!$C$7:$I$7=I129)*运营生产订单!$C$9:运营生产订单!$I$35)</f>
        <v>0</v>
      </c>
      <c r="K129" s="121" t="e">
        <f ca="1">VLOOKUP(D129,'（运营）数据源'!B:H,7,0)</f>
        <v>#N/A</v>
      </c>
      <c r="L129" s="66">
        <f ca="1" t="shared" si="21"/>
        <v>0</v>
      </c>
    </row>
    <row r="130" s="33" customFormat="1" spans="1:12">
      <c r="A130" s="108" t="str">
        <f ca="1">IF(J130&gt;0,运营生产订单!$H$3,"")</f>
        <v/>
      </c>
      <c r="B130" s="104" t="str">
        <f ca="1">+IF(J130&gt;0,运营生产订单!$C$4,"")</f>
        <v/>
      </c>
      <c r="C130" s="104" t="str">
        <f ca="1">+IF(J130&gt;0,MID(运营生产订单!$C$3,FIND("-",运营生产订单!$C$3)+1,20),"")</f>
        <v/>
      </c>
      <c r="D130" s="109" t="str">
        <f ca="1">+IF(J130&gt;0,VLOOKUP(C130&amp;H130&amp;I130,'（运营）数据源'!$A:$B,2,0),"")</f>
        <v/>
      </c>
      <c r="E130" s="109"/>
      <c r="F130" s="109" t="str">
        <f ca="1">+IF(J130&gt;0,VLOOKUP(D130,'（运营）数据源'!B:G,6,0),"")</f>
        <v/>
      </c>
      <c r="G130" s="104" t="str">
        <f ca="1">+IFERROR(VLOOKUP(D130,'（运营）数据源'!$B:$D,3,0),"")</f>
        <v/>
      </c>
      <c r="H130" s="115">
        <f ca="1" t="shared" si="22"/>
        <v>0</v>
      </c>
      <c r="I130" s="120" t="str">
        <f>+运营生产订单!$C$7</f>
        <v>XS</v>
      </c>
      <c r="J130" s="104">
        <f ca="1">+SUMPRODUCT((运营生产订单!$A$9:$A$35=L130)*(运营生产订单!$C$7:$I$7=I130)*运营生产订单!$C$9:运营生产订单!$I$35)</f>
        <v>0</v>
      </c>
      <c r="K130" s="121" t="e">
        <f ca="1">VLOOKUP(D130,'（运营）数据源'!B:H,7,0)</f>
        <v>#N/A</v>
      </c>
      <c r="L130" s="66">
        <f ca="1" t="shared" si="21"/>
        <v>0</v>
      </c>
    </row>
    <row r="131" s="33" customFormat="1" spans="1:12">
      <c r="A131" s="108" t="str">
        <f ca="1">IF(J131&gt;0,运营生产订单!$H$3,"")</f>
        <v/>
      </c>
      <c r="B131" s="104" t="str">
        <f ca="1">+IF(J131&gt;0,运营生产订单!$C$4,"")</f>
        <v/>
      </c>
      <c r="C131" s="104" t="str">
        <f ca="1">+IF(J131&gt;0,MID(运营生产订单!$C$3,FIND("-",运营生产订单!$C$3)+1,20),"")</f>
        <v/>
      </c>
      <c r="D131" s="109" t="str">
        <f ca="1">+IF(J131&gt;0,VLOOKUP(C131&amp;H131&amp;I131,'（运营）数据源'!$A:$B,2,0),"")</f>
        <v/>
      </c>
      <c r="E131" s="109"/>
      <c r="F131" s="109" t="str">
        <f ca="1">+IF(J131&gt;0,VLOOKUP(D131,'（运营）数据源'!B:G,6,0),"")</f>
        <v/>
      </c>
      <c r="G131" s="104" t="str">
        <f ca="1">+IFERROR(VLOOKUP(D131,'（运营）数据源'!$B:$D,3,0),"")</f>
        <v/>
      </c>
      <c r="H131" s="115">
        <f ca="1" t="shared" si="22"/>
        <v>0</v>
      </c>
      <c r="I131" s="120" t="str">
        <f>+运营生产订单!$D$7</f>
        <v>S</v>
      </c>
      <c r="J131" s="104">
        <f ca="1">+SUMPRODUCT((运营生产订单!$A$9:$A$35=L131)*(运营生产订单!$C$7:$I$7=I131)*运营生产订单!$C$9:运营生产订单!$I$35)</f>
        <v>0</v>
      </c>
      <c r="K131" s="121" t="e">
        <f ca="1">VLOOKUP(D131,'（运营）数据源'!B:H,7,0)</f>
        <v>#N/A</v>
      </c>
      <c r="L131" s="66">
        <f ca="1" t="shared" si="21"/>
        <v>0</v>
      </c>
    </row>
    <row r="132" s="33" customFormat="1" spans="1:12">
      <c r="A132" s="108" t="str">
        <f ca="1">IF(J132&gt;0,运营生产订单!$H$3,"")</f>
        <v/>
      </c>
      <c r="B132" s="104" t="str">
        <f ca="1">+IF(J132&gt;0,运营生产订单!$C$4,"")</f>
        <v/>
      </c>
      <c r="C132" s="104" t="str">
        <f ca="1">+IF(J132&gt;0,MID(运营生产订单!$C$3,FIND("-",运营生产订单!$C$3)+1,20),"")</f>
        <v/>
      </c>
      <c r="D132" s="109" t="str">
        <f ca="1">+IF(J132&gt;0,VLOOKUP(C132&amp;H132&amp;I132,'（运营）数据源'!$A:$B,2,0),"")</f>
        <v/>
      </c>
      <c r="E132" s="109"/>
      <c r="F132" s="109" t="str">
        <f ca="1">+IF(J132&gt;0,VLOOKUP(D132,'（运营）数据源'!B:G,6,0),"")</f>
        <v/>
      </c>
      <c r="G132" s="104" t="str">
        <f ca="1">+IFERROR(VLOOKUP(D132,'（运营）数据源'!$B:$D,3,0),"")</f>
        <v/>
      </c>
      <c r="H132" s="115">
        <f ca="1" t="shared" si="22"/>
        <v>0</v>
      </c>
      <c r="I132" s="120" t="str">
        <f>+运营生产订单!$E$7</f>
        <v>M</v>
      </c>
      <c r="J132" s="104">
        <f ca="1">+SUMPRODUCT((运营生产订单!$A$9:$A$35=L132)*(运营生产订单!$C$7:$I$7=I132)*运营生产订单!$C$9:运营生产订单!$I$35)</f>
        <v>0</v>
      </c>
      <c r="K132" s="121" t="e">
        <f ca="1">VLOOKUP(D132,'（运营）数据源'!B:H,7,0)</f>
        <v>#N/A</v>
      </c>
      <c r="L132" s="66">
        <f ca="1" t="shared" ref="L132:L141" si="23">INDIRECT("运营生产订单!$A$"&amp;(INT((ROW()-4)/7)+9))</f>
        <v>0</v>
      </c>
    </row>
    <row r="133" s="33" customFormat="1" spans="1:12">
      <c r="A133" s="108" t="str">
        <f ca="1">IF(J133&gt;0,运营生产订单!$H$3,"")</f>
        <v/>
      </c>
      <c r="B133" s="104" t="str">
        <f ca="1">+IF(J133&gt;0,运营生产订单!$C$4,"")</f>
        <v/>
      </c>
      <c r="C133" s="104" t="str">
        <f ca="1">+IF(J133&gt;0,MID(运营生产订单!$C$3,FIND("-",运营生产订单!$C$3)+1,20),"")</f>
        <v/>
      </c>
      <c r="D133" s="109" t="str">
        <f ca="1">+IF(J133&gt;0,VLOOKUP(C133&amp;H133&amp;I133,'（运营）数据源'!$A:$B,2,0),"")</f>
        <v/>
      </c>
      <c r="E133" s="109"/>
      <c r="F133" s="109" t="str">
        <f ca="1">+IF(J133&gt;0,VLOOKUP(D133,'（运营）数据源'!B:G,6,0),"")</f>
        <v/>
      </c>
      <c r="G133" s="104" t="str">
        <f ca="1">+IFERROR(VLOOKUP(D133,'（运营）数据源'!$B:$D,3,0),"")</f>
        <v/>
      </c>
      <c r="H133" s="115">
        <f ca="1" t="shared" si="22"/>
        <v>0</v>
      </c>
      <c r="I133" s="120" t="str">
        <f>+运营生产订单!$F$7</f>
        <v>L</v>
      </c>
      <c r="J133" s="104">
        <f ca="1">+SUMPRODUCT((运营生产订单!$A$9:$A$35=L133)*(运营生产订单!$C$7:$I$7=I133)*运营生产订单!$C$9:运营生产订单!$I$35)</f>
        <v>0</v>
      </c>
      <c r="K133" s="121" t="e">
        <f ca="1">VLOOKUP(D133,'（运营）数据源'!B:H,7,0)</f>
        <v>#N/A</v>
      </c>
      <c r="L133" s="66">
        <f ca="1" t="shared" si="23"/>
        <v>0</v>
      </c>
    </row>
    <row r="134" s="33" customFormat="1" spans="1:12">
      <c r="A134" s="108" t="str">
        <f ca="1">IF(J134&gt;0,运营生产订单!$H$3,"")</f>
        <v/>
      </c>
      <c r="B134" s="104" t="str">
        <f ca="1">+IF(J134&gt;0,运营生产订单!$C$4,"")</f>
        <v/>
      </c>
      <c r="C134" s="104" t="str">
        <f ca="1">+IF(J134&gt;0,MID(运营生产订单!$C$3,FIND("-",运营生产订单!$C$3)+1,20),"")</f>
        <v/>
      </c>
      <c r="D134" s="109" t="str">
        <f ca="1">+IF(J134&gt;0,VLOOKUP(C134&amp;H134&amp;I134,'（运营）数据源'!$A:$B,2,0),"")</f>
        <v/>
      </c>
      <c r="E134" s="109"/>
      <c r="F134" s="109" t="str">
        <f ca="1">+IF(J134&gt;0,VLOOKUP(D134,'（运营）数据源'!B:G,6,0),"")</f>
        <v/>
      </c>
      <c r="G134" s="104" t="str">
        <f ca="1">+IFERROR(VLOOKUP(D134,'（运营）数据源'!$B:$D,3,0),"")</f>
        <v/>
      </c>
      <c r="H134" s="115">
        <f ca="1" t="shared" si="22"/>
        <v>0</v>
      </c>
      <c r="I134" s="120" t="str">
        <f>+运营生产订单!$G$7</f>
        <v>XL</v>
      </c>
      <c r="J134" s="104">
        <f ca="1">+SUMPRODUCT((运营生产订单!$A$9:$A$35=L134)*(运营生产订单!$C$7:$I$7=I134)*运营生产订单!$C$9:运营生产订单!$I$35)</f>
        <v>0</v>
      </c>
      <c r="K134" s="121" t="e">
        <f ca="1">VLOOKUP(D134,'（运营）数据源'!B:H,7,0)</f>
        <v>#N/A</v>
      </c>
      <c r="L134" s="66">
        <f ca="1" t="shared" si="23"/>
        <v>0</v>
      </c>
    </row>
    <row r="135" s="33" customFormat="1" spans="1:12">
      <c r="A135" s="108" t="str">
        <f ca="1">IF(J135&gt;0,运营生产订单!$H$3,"")</f>
        <v/>
      </c>
      <c r="B135" s="104" t="str">
        <f ca="1">+IF(J135&gt;0,运营生产订单!$C$4,"")</f>
        <v/>
      </c>
      <c r="C135" s="104" t="str">
        <f ca="1">+IF(J135&gt;0,MID(运营生产订单!$C$3,FIND("-",运营生产订单!$C$3)+1,20),"")</f>
        <v/>
      </c>
      <c r="D135" s="109" t="str">
        <f ca="1">+IF(J135&gt;0,VLOOKUP(C135&amp;H135&amp;I135,'（运营）数据源'!$A:$B,2,0),"")</f>
        <v/>
      </c>
      <c r="E135" s="109"/>
      <c r="F135" s="109" t="str">
        <f ca="1">+IF(J135&gt;0,VLOOKUP(D135,'（运营）数据源'!B:G,6,0),"")</f>
        <v/>
      </c>
      <c r="G135" s="104" t="str">
        <f ca="1">+IFERROR(VLOOKUP(D135,'（运营）数据源'!$B:$D,3,0),"")</f>
        <v/>
      </c>
      <c r="H135" s="115">
        <f ca="1" t="shared" si="22"/>
        <v>0</v>
      </c>
      <c r="I135" s="120" t="str">
        <f>+运营生产订单!$H$7</f>
        <v>2XL</v>
      </c>
      <c r="J135" s="104">
        <f ca="1">+SUMPRODUCT((运营生产订单!$A$9:$A$35=L135)*(运营生产订单!$C$7:$I$7=I135)*运营生产订单!$C$9:运营生产订单!$I$35)</f>
        <v>0</v>
      </c>
      <c r="K135" s="121" t="e">
        <f ca="1">VLOOKUP(D135,'（运营）数据源'!B:H,7,0)</f>
        <v>#N/A</v>
      </c>
      <c r="L135" s="66">
        <f ca="1" t="shared" si="23"/>
        <v>0</v>
      </c>
    </row>
    <row r="136" s="33" customFormat="1" spans="1:12">
      <c r="A136" s="108" t="str">
        <f ca="1">IF(J136&gt;0,运营生产订单!$H$3,"")</f>
        <v/>
      </c>
      <c r="B136" s="104" t="str">
        <f ca="1">+IF(J136&gt;0,运营生产订单!$C$4,"")</f>
        <v/>
      </c>
      <c r="C136" s="104" t="str">
        <f ca="1">+IF(J136&gt;0,MID(运营生产订单!$C$3,FIND("-",运营生产订单!$C$3)+1,20),"")</f>
        <v/>
      </c>
      <c r="D136" s="109" t="str">
        <f ca="1">+IF(J136&gt;0,VLOOKUP(C136&amp;H136&amp;I136,'（运营）数据源'!$A:$B,2,0),"")</f>
        <v/>
      </c>
      <c r="E136" s="109"/>
      <c r="F136" s="109" t="str">
        <f ca="1">+IF(J136&gt;0,VLOOKUP(D136,'（运营）数据源'!B:G,6,0),"")</f>
        <v/>
      </c>
      <c r="G136" s="104" t="str">
        <f ca="1">+IFERROR(VLOOKUP(D136,'（运营）数据源'!$B:$D,3,0),"")</f>
        <v/>
      </c>
      <c r="H136" s="115">
        <f ca="1" t="shared" ref="H136:H145" si="24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36" s="120" t="str">
        <f>+运营生产订单!$I$7</f>
        <v>3XL</v>
      </c>
      <c r="J136" s="104">
        <f ca="1">+SUMPRODUCT((运营生产订单!$A$9:$A$35=L136)*(运营生产订单!$C$7:$I$7=I136)*运营生产订单!$C$9:运营生产订单!$I$35)</f>
        <v>0</v>
      </c>
      <c r="K136" s="121" t="e">
        <f ca="1">VLOOKUP(D136,'（运营）数据源'!B:H,7,0)</f>
        <v>#N/A</v>
      </c>
      <c r="L136" s="66">
        <f ca="1" t="shared" si="23"/>
        <v>0</v>
      </c>
    </row>
    <row r="137" s="33" customFormat="1" spans="1:12">
      <c r="A137" s="108" t="str">
        <f ca="1">IF(J137&gt;0,运营生产订单!$H$3,"")</f>
        <v/>
      </c>
      <c r="B137" s="104" t="str">
        <f ca="1">+IF(J137&gt;0,运营生产订单!$C$4,"")</f>
        <v/>
      </c>
      <c r="C137" s="104" t="str">
        <f ca="1">+IF(J137&gt;0,MID(运营生产订单!$C$3,FIND("-",运营生产订单!$C$3)+1,20),"")</f>
        <v/>
      </c>
      <c r="D137" s="109" t="str">
        <f ca="1">+IF(J137&gt;0,VLOOKUP(C137&amp;H137&amp;I137,'（运营）数据源'!$A:$B,2,0),"")</f>
        <v/>
      </c>
      <c r="E137" s="109"/>
      <c r="F137" s="109" t="str">
        <f ca="1">+IF(J137&gt;0,VLOOKUP(D137,'（运营）数据源'!B:G,6,0),"")</f>
        <v/>
      </c>
      <c r="G137" s="104" t="str">
        <f ca="1">+IFERROR(VLOOKUP(D137,'（运营）数据源'!$B:$D,3,0),"")</f>
        <v/>
      </c>
      <c r="H137" s="115">
        <f ca="1" t="shared" si="24"/>
        <v>0</v>
      </c>
      <c r="I137" s="120" t="str">
        <f>+运营生产订单!$C$7</f>
        <v>XS</v>
      </c>
      <c r="J137" s="104">
        <f ca="1">+SUMPRODUCT((运营生产订单!$A$9:$A$35=L137)*(运营生产订单!$C$7:$I$7=I137)*运营生产订单!$C$9:运营生产订单!$I$35)</f>
        <v>0</v>
      </c>
      <c r="K137" s="121" t="e">
        <f ca="1">VLOOKUP(D137,'（运营）数据源'!B:H,7,0)</f>
        <v>#N/A</v>
      </c>
      <c r="L137" s="66">
        <f ca="1" t="shared" si="23"/>
        <v>0</v>
      </c>
    </row>
    <row r="138" s="33" customFormat="1" spans="1:12">
      <c r="A138" s="108" t="str">
        <f ca="1">IF(J138&gt;0,运营生产订单!$H$3,"")</f>
        <v/>
      </c>
      <c r="B138" s="104" t="str">
        <f ca="1">+IF(J138&gt;0,运营生产订单!$C$4,"")</f>
        <v/>
      </c>
      <c r="C138" s="104" t="str">
        <f ca="1">+IF(J138&gt;0,MID(运营生产订单!$C$3,FIND("-",运营生产订单!$C$3)+1,20),"")</f>
        <v/>
      </c>
      <c r="D138" s="109" t="str">
        <f ca="1">+IF(J138&gt;0,VLOOKUP(C138&amp;H138&amp;I138,'（运营）数据源'!$A:$B,2,0),"")</f>
        <v/>
      </c>
      <c r="E138" s="109"/>
      <c r="F138" s="109" t="str">
        <f ca="1">+IF(J138&gt;0,VLOOKUP(D138,'（运营）数据源'!B:G,6,0),"")</f>
        <v/>
      </c>
      <c r="G138" s="104" t="str">
        <f ca="1">+IFERROR(VLOOKUP(D138,'（运营）数据源'!$B:$D,3,0),"")</f>
        <v/>
      </c>
      <c r="H138" s="115">
        <f ca="1" t="shared" si="24"/>
        <v>0</v>
      </c>
      <c r="I138" s="120" t="str">
        <f>+运营生产订单!$D$7</f>
        <v>S</v>
      </c>
      <c r="J138" s="104">
        <f ca="1">+SUMPRODUCT((运营生产订单!$A$9:$A$35=L138)*(运营生产订单!$C$7:$I$7=I138)*运营生产订单!$C$9:运营生产订单!$I$35)</f>
        <v>0</v>
      </c>
      <c r="K138" s="121" t="e">
        <f ca="1">VLOOKUP(D138,'（运营）数据源'!B:H,7,0)</f>
        <v>#N/A</v>
      </c>
      <c r="L138" s="66">
        <f ca="1" t="shared" si="23"/>
        <v>0</v>
      </c>
    </row>
    <row r="139" s="33" customFormat="1" spans="1:12">
      <c r="A139" s="108" t="str">
        <f ca="1">IF(J139&gt;0,运营生产订单!$H$3,"")</f>
        <v/>
      </c>
      <c r="B139" s="104" t="str">
        <f ca="1">+IF(J139&gt;0,运营生产订单!$C$4,"")</f>
        <v/>
      </c>
      <c r="C139" s="104" t="str">
        <f ca="1">+IF(J139&gt;0,MID(运营生产订单!$C$3,FIND("-",运营生产订单!$C$3)+1,20),"")</f>
        <v/>
      </c>
      <c r="D139" s="109" t="str">
        <f ca="1">+IF(J139&gt;0,VLOOKUP(C139&amp;H139&amp;I139,'（运营）数据源'!$A:$B,2,0),"")</f>
        <v/>
      </c>
      <c r="E139" s="109"/>
      <c r="F139" s="109" t="str">
        <f ca="1">+IF(J139&gt;0,VLOOKUP(D139,'（运营）数据源'!B:G,6,0),"")</f>
        <v/>
      </c>
      <c r="G139" s="104" t="str">
        <f ca="1">+IFERROR(VLOOKUP(D139,'（运营）数据源'!$B:$D,3,0),"")</f>
        <v/>
      </c>
      <c r="H139" s="115">
        <f ca="1" t="shared" si="24"/>
        <v>0</v>
      </c>
      <c r="I139" s="120" t="str">
        <f>+运营生产订单!$E$7</f>
        <v>M</v>
      </c>
      <c r="J139" s="104">
        <f ca="1">+SUMPRODUCT((运营生产订单!$A$9:$A$35=L139)*(运营生产订单!$C$7:$I$7=I139)*运营生产订单!$C$9:运营生产订单!$I$35)</f>
        <v>0</v>
      </c>
      <c r="K139" s="121" t="e">
        <f ca="1">VLOOKUP(D139,'（运营）数据源'!B:H,7,0)</f>
        <v>#N/A</v>
      </c>
      <c r="L139" s="66">
        <f ca="1" t="shared" si="23"/>
        <v>0</v>
      </c>
    </row>
    <row r="140" s="33" customFormat="1" spans="1:12">
      <c r="A140" s="108" t="str">
        <f ca="1">IF(J140&gt;0,运营生产订单!$H$3,"")</f>
        <v/>
      </c>
      <c r="B140" s="104" t="str">
        <f ca="1">+IF(J140&gt;0,运营生产订单!$C$4,"")</f>
        <v/>
      </c>
      <c r="C140" s="104" t="str">
        <f ca="1">+IF(J140&gt;0,MID(运营生产订单!$C$3,FIND("-",运营生产订单!$C$3)+1,20),"")</f>
        <v/>
      </c>
      <c r="D140" s="109" t="str">
        <f ca="1">+IF(J140&gt;0,VLOOKUP(C140&amp;H140&amp;I140,'（运营）数据源'!$A:$B,2,0),"")</f>
        <v/>
      </c>
      <c r="E140" s="109"/>
      <c r="F140" s="109" t="str">
        <f ca="1">+IF(J140&gt;0,VLOOKUP(D140,'（运营）数据源'!B:G,6,0),"")</f>
        <v/>
      </c>
      <c r="G140" s="104" t="str">
        <f ca="1">+IFERROR(VLOOKUP(D140,'（运营）数据源'!$B:$D,3,0),"")</f>
        <v/>
      </c>
      <c r="H140" s="115">
        <f ca="1" t="shared" si="24"/>
        <v>0</v>
      </c>
      <c r="I140" s="120" t="str">
        <f>+运营生产订单!$F$7</f>
        <v>L</v>
      </c>
      <c r="J140" s="104">
        <f ca="1">+SUMPRODUCT((运营生产订单!$A$9:$A$35=L140)*(运营生产订单!$C$7:$I$7=I140)*运营生产订单!$C$9:运营生产订单!$I$35)</f>
        <v>0</v>
      </c>
      <c r="K140" s="121" t="e">
        <f ca="1">VLOOKUP(D140,'（运营）数据源'!B:H,7,0)</f>
        <v>#N/A</v>
      </c>
      <c r="L140" s="66">
        <f ca="1" t="shared" si="23"/>
        <v>0</v>
      </c>
    </row>
    <row r="141" s="33" customFormat="1" spans="1:12">
      <c r="A141" s="108" t="str">
        <f ca="1">IF(J141&gt;0,运营生产订单!$H$3,"")</f>
        <v/>
      </c>
      <c r="B141" s="104" t="str">
        <f ca="1">+IF(J141&gt;0,运营生产订单!$C$4,"")</f>
        <v/>
      </c>
      <c r="C141" s="104" t="str">
        <f ca="1">+IF(J141&gt;0,MID(运营生产订单!$C$3,FIND("-",运营生产订单!$C$3)+1,20),"")</f>
        <v/>
      </c>
      <c r="D141" s="109" t="str">
        <f ca="1">+IF(J141&gt;0,VLOOKUP(C141&amp;H141&amp;I141,'（运营）数据源'!$A:$B,2,0),"")</f>
        <v/>
      </c>
      <c r="E141" s="109"/>
      <c r="F141" s="109" t="str">
        <f ca="1">+IF(J141&gt;0,VLOOKUP(D141,'（运营）数据源'!B:G,6,0),"")</f>
        <v/>
      </c>
      <c r="G141" s="104" t="str">
        <f ca="1">+IFERROR(VLOOKUP(D141,'（运营）数据源'!$B:$D,3,0),"")</f>
        <v/>
      </c>
      <c r="H141" s="115">
        <f ca="1" t="shared" si="24"/>
        <v>0</v>
      </c>
      <c r="I141" s="120" t="str">
        <f>+运营生产订单!$G$7</f>
        <v>XL</v>
      </c>
      <c r="J141" s="104">
        <f ca="1">+SUMPRODUCT((运营生产订单!$A$9:$A$35=L141)*(运营生产订单!$C$7:$I$7=I141)*运营生产订单!$C$9:运营生产订单!$I$35)</f>
        <v>0</v>
      </c>
      <c r="K141" s="121" t="e">
        <f ca="1">VLOOKUP(D141,'（运营）数据源'!B:H,7,0)</f>
        <v>#N/A</v>
      </c>
      <c r="L141" s="66">
        <f ca="1" t="shared" si="23"/>
        <v>0</v>
      </c>
    </row>
    <row r="142" s="33" customFormat="1" spans="1:12">
      <c r="A142" s="108" t="str">
        <f ca="1">IF(J142&gt;0,运营生产订单!$H$3,"")</f>
        <v/>
      </c>
      <c r="B142" s="104" t="str">
        <f ca="1">+IF(J142&gt;0,运营生产订单!$C$4,"")</f>
        <v/>
      </c>
      <c r="C142" s="104" t="str">
        <f ca="1">+IF(J142&gt;0,MID(运营生产订单!$C$3,FIND("-",运营生产订单!$C$3)+1,20),"")</f>
        <v/>
      </c>
      <c r="D142" s="109" t="str">
        <f ca="1">+IF(J142&gt;0,VLOOKUP(C142&amp;H142&amp;I142,'（运营）数据源'!$A:$B,2,0),"")</f>
        <v/>
      </c>
      <c r="E142" s="109"/>
      <c r="F142" s="109" t="str">
        <f ca="1">+IF(J142&gt;0,VLOOKUP(D142,'（运营）数据源'!B:G,6,0),"")</f>
        <v/>
      </c>
      <c r="G142" s="104" t="str">
        <f ca="1">+IFERROR(VLOOKUP(D142,'（运营）数据源'!$B:$D,3,0),"")</f>
        <v/>
      </c>
      <c r="H142" s="115">
        <f ca="1" t="shared" si="24"/>
        <v>0</v>
      </c>
      <c r="I142" s="120" t="str">
        <f>+运营生产订单!$H$7</f>
        <v>2XL</v>
      </c>
      <c r="J142" s="104">
        <f ca="1">+SUMPRODUCT((运营生产订单!$A$9:$A$35=L142)*(运营生产订单!$C$7:$I$7=I142)*运营生产订单!$C$9:运营生产订单!$I$35)</f>
        <v>0</v>
      </c>
      <c r="K142" s="121" t="e">
        <f ca="1">VLOOKUP(D142,'（运营）数据源'!B:H,7,0)</f>
        <v>#N/A</v>
      </c>
      <c r="L142" s="66">
        <f ca="1" t="shared" ref="L142:L151" si="25">INDIRECT("运营生产订单!$A$"&amp;(INT((ROW()-4)/7)+9))</f>
        <v>0</v>
      </c>
    </row>
    <row r="143" s="33" customFormat="1" spans="1:12">
      <c r="A143" s="108" t="str">
        <f ca="1">IF(J143&gt;0,运营生产订单!$H$3,"")</f>
        <v/>
      </c>
      <c r="B143" s="104" t="str">
        <f ca="1">+IF(J143&gt;0,运营生产订单!$C$4,"")</f>
        <v/>
      </c>
      <c r="C143" s="104" t="str">
        <f ca="1">+IF(J143&gt;0,MID(运营生产订单!$C$3,FIND("-",运营生产订单!$C$3)+1,20),"")</f>
        <v/>
      </c>
      <c r="D143" s="109" t="str">
        <f ca="1">+IF(J143&gt;0,VLOOKUP(C143&amp;H143&amp;I143,'（运营）数据源'!$A:$B,2,0),"")</f>
        <v/>
      </c>
      <c r="E143" s="109"/>
      <c r="F143" s="109" t="str">
        <f ca="1">+IF(J143&gt;0,VLOOKUP(D143,'（运营）数据源'!B:G,6,0),"")</f>
        <v/>
      </c>
      <c r="G143" s="104" t="str">
        <f ca="1">+IFERROR(VLOOKUP(D143,'（运营）数据源'!$B:$D,3,0),"")</f>
        <v/>
      </c>
      <c r="H143" s="115">
        <f ca="1" t="shared" si="24"/>
        <v>0</v>
      </c>
      <c r="I143" s="120" t="str">
        <f>+运营生产订单!$I$7</f>
        <v>3XL</v>
      </c>
      <c r="J143" s="104">
        <f ca="1">+SUMPRODUCT((运营生产订单!$A$9:$A$35=L143)*(运营生产订单!$C$7:$I$7=I143)*运营生产订单!$C$9:运营生产订单!$I$35)</f>
        <v>0</v>
      </c>
      <c r="K143" s="121" t="e">
        <f ca="1">VLOOKUP(D143,'（运营）数据源'!B:H,7,0)</f>
        <v>#N/A</v>
      </c>
      <c r="L143" s="66">
        <f ca="1" t="shared" si="25"/>
        <v>0</v>
      </c>
    </row>
    <row r="144" s="33" customFormat="1" spans="1:12">
      <c r="A144" s="108" t="str">
        <f ca="1">IF(J144&gt;0,运营生产订单!$H$3,"")</f>
        <v/>
      </c>
      <c r="B144" s="104" t="str">
        <f ca="1">+IF(J144&gt;0,运营生产订单!$C$4,"")</f>
        <v/>
      </c>
      <c r="C144" s="104" t="str">
        <f ca="1">+IF(J144&gt;0,MID(运营生产订单!$C$3,FIND("-",运营生产订单!$C$3)+1,20),"")</f>
        <v/>
      </c>
      <c r="D144" s="109" t="str">
        <f ca="1">+IF(J144&gt;0,VLOOKUP(C144&amp;H144&amp;I144,'（运营）数据源'!$A:$B,2,0),"")</f>
        <v/>
      </c>
      <c r="E144" s="109"/>
      <c r="F144" s="109" t="str">
        <f ca="1">+IF(J144&gt;0,VLOOKUP(D144,'（运营）数据源'!B:G,6,0),"")</f>
        <v/>
      </c>
      <c r="G144" s="104" t="str">
        <f ca="1">+IFERROR(VLOOKUP(D144,'（运营）数据源'!$B:$D,3,0),"")</f>
        <v/>
      </c>
      <c r="H144" s="115">
        <f ca="1" t="shared" si="24"/>
        <v>0</v>
      </c>
      <c r="I144" s="120" t="str">
        <f>+运营生产订单!$C$7</f>
        <v>XS</v>
      </c>
      <c r="J144" s="104">
        <f ca="1">+SUMPRODUCT((运营生产订单!$A$9:$A$35=L144)*(运营生产订单!$C$7:$I$7=I144)*运营生产订单!$C$9:运营生产订单!$I$35)</f>
        <v>0</v>
      </c>
      <c r="K144" s="121" t="e">
        <f ca="1">VLOOKUP(D144,'（运营）数据源'!B:H,7,0)</f>
        <v>#N/A</v>
      </c>
      <c r="L144" s="66">
        <f ca="1" t="shared" si="25"/>
        <v>0</v>
      </c>
    </row>
    <row r="145" s="33" customFormat="1" spans="1:12">
      <c r="A145" s="108" t="str">
        <f ca="1">IF(J145&gt;0,运营生产订单!$H$3,"")</f>
        <v/>
      </c>
      <c r="B145" s="104" t="str">
        <f ca="1">+IF(J145&gt;0,运营生产订单!$C$4,"")</f>
        <v/>
      </c>
      <c r="C145" s="104" t="str">
        <f ca="1">+IF(J145&gt;0,MID(运营生产订单!$C$3,FIND("-",运营生产订单!$C$3)+1,20),"")</f>
        <v/>
      </c>
      <c r="D145" s="109" t="str">
        <f ca="1">+IF(J145&gt;0,VLOOKUP(C145&amp;H145&amp;I145,'（运营）数据源'!$A:$B,2,0),"")</f>
        <v/>
      </c>
      <c r="E145" s="109"/>
      <c r="F145" s="109" t="str">
        <f ca="1">+IF(J145&gt;0,VLOOKUP(D145,'（运营）数据源'!B:G,6,0),"")</f>
        <v/>
      </c>
      <c r="G145" s="104" t="str">
        <f ca="1">+IFERROR(VLOOKUP(D145,'（运营）数据源'!$B:$D,3,0),"")</f>
        <v/>
      </c>
      <c r="H145" s="115">
        <f ca="1" t="shared" si="24"/>
        <v>0</v>
      </c>
      <c r="I145" s="120" t="str">
        <f>+运营生产订单!$D$7</f>
        <v>S</v>
      </c>
      <c r="J145" s="104">
        <f ca="1">+SUMPRODUCT((运营生产订单!$A$9:$A$35=L145)*(运营生产订单!$C$7:$I$7=I145)*运营生产订单!$C$9:运营生产订单!$I$35)</f>
        <v>0</v>
      </c>
      <c r="K145" s="121" t="e">
        <f ca="1">VLOOKUP(D145,'（运营）数据源'!B:H,7,0)</f>
        <v>#N/A</v>
      </c>
      <c r="L145" s="66">
        <f ca="1" t="shared" si="25"/>
        <v>0</v>
      </c>
    </row>
    <row r="146" s="33" customFormat="1" spans="1:12">
      <c r="A146" s="108" t="str">
        <f ca="1">IF(J146&gt;0,运营生产订单!$H$3,"")</f>
        <v/>
      </c>
      <c r="B146" s="104" t="str">
        <f ca="1">+IF(J146&gt;0,运营生产订单!$C$4,"")</f>
        <v/>
      </c>
      <c r="C146" s="104" t="str">
        <f ca="1">+IF(J146&gt;0,MID(运营生产订单!$C$3,FIND("-",运营生产订单!$C$3)+1,20),"")</f>
        <v/>
      </c>
      <c r="D146" s="109" t="str">
        <f ca="1">+IF(J146&gt;0,VLOOKUP(C146&amp;H146&amp;I146,'（运营）数据源'!$A:$B,2,0),"")</f>
        <v/>
      </c>
      <c r="E146" s="109"/>
      <c r="F146" s="109" t="str">
        <f ca="1">+IF(J146&gt;0,VLOOKUP(D146,'（运营）数据源'!B:G,6,0),"")</f>
        <v/>
      </c>
      <c r="G146" s="104" t="str">
        <f ca="1">+IFERROR(VLOOKUP(D146,'（运营）数据源'!$B:$D,3,0),"")</f>
        <v/>
      </c>
      <c r="H146" s="115">
        <f ca="1" t="shared" ref="H146:H155" si="26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46" s="120" t="str">
        <f>+运营生产订单!$E$7</f>
        <v>M</v>
      </c>
      <c r="J146" s="104">
        <f ca="1">+SUMPRODUCT((运营生产订单!$A$9:$A$35=L146)*(运营生产订单!$C$7:$I$7=I146)*运营生产订单!$C$9:运营生产订单!$I$35)</f>
        <v>0</v>
      </c>
      <c r="K146" s="121" t="e">
        <f ca="1">VLOOKUP(D146,'（运营）数据源'!B:H,7,0)</f>
        <v>#N/A</v>
      </c>
      <c r="L146" s="66">
        <f ca="1" t="shared" si="25"/>
        <v>0</v>
      </c>
    </row>
    <row r="147" s="33" customFormat="1" spans="1:12">
      <c r="A147" s="108" t="str">
        <f ca="1">IF(J147&gt;0,运营生产订单!$H$3,"")</f>
        <v/>
      </c>
      <c r="B147" s="104" t="str">
        <f ca="1">+IF(J147&gt;0,运营生产订单!$C$4,"")</f>
        <v/>
      </c>
      <c r="C147" s="104" t="str">
        <f ca="1">+IF(J147&gt;0,MID(运营生产订单!$C$3,FIND("-",运营生产订单!$C$3)+1,20),"")</f>
        <v/>
      </c>
      <c r="D147" s="109" t="str">
        <f ca="1">+IF(J147&gt;0,VLOOKUP(C147&amp;H147&amp;I147,'（运营）数据源'!$A:$B,2,0),"")</f>
        <v/>
      </c>
      <c r="E147" s="109"/>
      <c r="F147" s="109" t="str">
        <f ca="1">+IF(J147&gt;0,VLOOKUP(D147,'（运营）数据源'!B:G,6,0),"")</f>
        <v/>
      </c>
      <c r="G147" s="104" t="str">
        <f ca="1">+IFERROR(VLOOKUP(D147,'（运营）数据源'!$B:$D,3,0),"")</f>
        <v/>
      </c>
      <c r="H147" s="115">
        <f ca="1" t="shared" si="26"/>
        <v>0</v>
      </c>
      <c r="I147" s="120" t="str">
        <f>+运营生产订单!$F$7</f>
        <v>L</v>
      </c>
      <c r="J147" s="104">
        <f ca="1">+SUMPRODUCT((运营生产订单!$A$9:$A$35=L147)*(运营生产订单!$C$7:$I$7=I147)*运营生产订单!$C$9:运营生产订单!$I$35)</f>
        <v>0</v>
      </c>
      <c r="K147" s="121" t="e">
        <f ca="1">VLOOKUP(D147,'（运营）数据源'!B:H,7,0)</f>
        <v>#N/A</v>
      </c>
      <c r="L147" s="66">
        <f ca="1" t="shared" si="25"/>
        <v>0</v>
      </c>
    </row>
    <row r="148" s="33" customFormat="1" spans="1:12">
      <c r="A148" s="108" t="str">
        <f ca="1">IF(J148&gt;0,运营生产订单!$H$3,"")</f>
        <v/>
      </c>
      <c r="B148" s="104" t="str">
        <f ca="1">+IF(J148&gt;0,运营生产订单!$C$4,"")</f>
        <v/>
      </c>
      <c r="C148" s="104" t="str">
        <f ca="1">+IF(J148&gt;0,MID(运营生产订单!$C$3,FIND("-",运营生产订单!$C$3)+1,20),"")</f>
        <v/>
      </c>
      <c r="D148" s="109" t="str">
        <f ca="1">+IF(J148&gt;0,VLOOKUP(C148&amp;H148&amp;I148,'（运营）数据源'!$A:$B,2,0),"")</f>
        <v/>
      </c>
      <c r="E148" s="109"/>
      <c r="F148" s="109" t="str">
        <f ca="1">+IF(J148&gt;0,VLOOKUP(D148,'（运营）数据源'!B:G,6,0),"")</f>
        <v/>
      </c>
      <c r="G148" s="104" t="str">
        <f ca="1">+IFERROR(VLOOKUP(D148,'（运营）数据源'!$B:$D,3,0),"")</f>
        <v/>
      </c>
      <c r="H148" s="115">
        <f ca="1" t="shared" si="26"/>
        <v>0</v>
      </c>
      <c r="I148" s="120" t="str">
        <f>+运营生产订单!$G$7</f>
        <v>XL</v>
      </c>
      <c r="J148" s="104">
        <f ca="1">+SUMPRODUCT((运营生产订单!$A$9:$A$35=L148)*(运营生产订单!$C$7:$I$7=I148)*运营生产订单!$C$9:运营生产订单!$I$35)</f>
        <v>0</v>
      </c>
      <c r="K148" s="121" t="e">
        <f ca="1">VLOOKUP(D148,'（运营）数据源'!B:H,7,0)</f>
        <v>#N/A</v>
      </c>
      <c r="L148" s="66">
        <f ca="1" t="shared" si="25"/>
        <v>0</v>
      </c>
    </row>
    <row r="149" s="33" customFormat="1" spans="1:12">
      <c r="A149" s="108" t="str">
        <f ca="1">IF(J149&gt;0,运营生产订单!$H$3,"")</f>
        <v/>
      </c>
      <c r="B149" s="104" t="str">
        <f ca="1">+IF(J149&gt;0,运营生产订单!$C$4,"")</f>
        <v/>
      </c>
      <c r="C149" s="104" t="str">
        <f ca="1">+IF(J149&gt;0,MID(运营生产订单!$C$3,FIND("-",运营生产订单!$C$3)+1,20),"")</f>
        <v/>
      </c>
      <c r="D149" s="109" t="str">
        <f ca="1">+IF(J149&gt;0,VLOOKUP(C149&amp;H149&amp;I149,'（运营）数据源'!$A:$B,2,0),"")</f>
        <v/>
      </c>
      <c r="E149" s="109"/>
      <c r="F149" s="109" t="str">
        <f ca="1">+IF(J149&gt;0,VLOOKUP(D149,'（运营）数据源'!B:G,6,0),"")</f>
        <v/>
      </c>
      <c r="G149" s="104" t="str">
        <f ca="1">+IFERROR(VLOOKUP(D149,'（运营）数据源'!$B:$D,3,0),"")</f>
        <v/>
      </c>
      <c r="H149" s="115">
        <f ca="1" t="shared" si="26"/>
        <v>0</v>
      </c>
      <c r="I149" s="120" t="str">
        <f>+运营生产订单!$H$7</f>
        <v>2XL</v>
      </c>
      <c r="J149" s="104">
        <f ca="1">+SUMPRODUCT((运营生产订单!$A$9:$A$35=L149)*(运营生产订单!$C$7:$I$7=I149)*运营生产订单!$C$9:运营生产订单!$I$35)</f>
        <v>0</v>
      </c>
      <c r="K149" s="121" t="e">
        <f ca="1">VLOOKUP(D149,'（运营）数据源'!B:H,7,0)</f>
        <v>#N/A</v>
      </c>
      <c r="L149" s="66">
        <f ca="1" t="shared" si="25"/>
        <v>0</v>
      </c>
    </row>
    <row r="150" s="33" customFormat="1" spans="1:12">
      <c r="A150" s="108" t="str">
        <f ca="1">IF(J150&gt;0,运营生产订单!$H$3,"")</f>
        <v/>
      </c>
      <c r="B150" s="104" t="str">
        <f ca="1">+IF(J150&gt;0,运营生产订单!$C$4,"")</f>
        <v/>
      </c>
      <c r="C150" s="104" t="str">
        <f ca="1">+IF(J150&gt;0,MID(运营生产订单!$C$3,FIND("-",运营生产订单!$C$3)+1,20),"")</f>
        <v/>
      </c>
      <c r="D150" s="109" t="str">
        <f ca="1">+IF(J150&gt;0,VLOOKUP(C150&amp;H150&amp;I150,'（运营）数据源'!$A:$B,2,0),"")</f>
        <v/>
      </c>
      <c r="E150" s="109"/>
      <c r="F150" s="109" t="str">
        <f ca="1">+IF(J150&gt;0,VLOOKUP(D150,'（运营）数据源'!B:G,6,0),"")</f>
        <v/>
      </c>
      <c r="G150" s="104" t="str">
        <f ca="1">+IFERROR(VLOOKUP(D150,'（运营）数据源'!$B:$D,3,0),"")</f>
        <v/>
      </c>
      <c r="H150" s="115">
        <f ca="1" t="shared" si="26"/>
        <v>0</v>
      </c>
      <c r="I150" s="120" t="str">
        <f>+运营生产订单!$I$7</f>
        <v>3XL</v>
      </c>
      <c r="J150" s="104">
        <f ca="1">+SUMPRODUCT((运营生产订单!$A$9:$A$35=L150)*(运营生产订单!$C$7:$I$7=I150)*运营生产订单!$C$9:运营生产订单!$I$35)</f>
        <v>0</v>
      </c>
      <c r="K150" s="121" t="e">
        <f ca="1">VLOOKUP(D150,'（运营）数据源'!B:H,7,0)</f>
        <v>#N/A</v>
      </c>
      <c r="L150" s="66">
        <f ca="1" t="shared" si="25"/>
        <v>0</v>
      </c>
    </row>
    <row r="151" s="33" customFormat="1" spans="1:12">
      <c r="A151" s="108" t="str">
        <f ca="1">IF(J151&gt;0,运营生产订单!$H$3,"")</f>
        <v/>
      </c>
      <c r="B151" s="104" t="str">
        <f ca="1">+IF(J151&gt;0,运营生产订单!$C$4,"")</f>
        <v/>
      </c>
      <c r="C151" s="104" t="str">
        <f ca="1">+IF(J151&gt;0,MID(运营生产订单!$C$3,FIND("-",运营生产订单!$C$3)+1,20),"")</f>
        <v/>
      </c>
      <c r="D151" s="109" t="str">
        <f ca="1">+IF(J151&gt;0,VLOOKUP(C151&amp;H151&amp;I151,'（运营）数据源'!$A:$B,2,0),"")</f>
        <v/>
      </c>
      <c r="E151" s="109"/>
      <c r="F151" s="109" t="str">
        <f ca="1">+IF(J151&gt;0,VLOOKUP(D151,'（运营）数据源'!B:G,6,0),"")</f>
        <v/>
      </c>
      <c r="G151" s="104" t="str">
        <f ca="1">+IFERROR(VLOOKUP(D151,'（运营）数据源'!$B:$D,3,0),"")</f>
        <v/>
      </c>
      <c r="H151" s="115">
        <f ca="1" t="shared" si="26"/>
        <v>0</v>
      </c>
      <c r="I151" s="120" t="str">
        <f>+运营生产订单!$C$7</f>
        <v>XS</v>
      </c>
      <c r="J151" s="104">
        <f ca="1">+SUMPRODUCT((运营生产订单!$A$9:$A$35=L151)*(运营生产订单!$C$7:$I$7=I151)*运营生产订单!$C$9:运营生产订单!$I$35)</f>
        <v>0</v>
      </c>
      <c r="K151" s="121" t="e">
        <f ca="1">VLOOKUP(D151,'（运营）数据源'!B:H,7,0)</f>
        <v>#N/A</v>
      </c>
      <c r="L151" s="66">
        <f ca="1" t="shared" si="25"/>
        <v>0</v>
      </c>
    </row>
    <row r="152" s="33" customFormat="1" spans="1:12">
      <c r="A152" s="108" t="str">
        <f ca="1">IF(J152&gt;0,运营生产订单!$H$3,"")</f>
        <v/>
      </c>
      <c r="B152" s="104" t="str">
        <f ca="1">+IF(J152&gt;0,运营生产订单!$C$4,"")</f>
        <v/>
      </c>
      <c r="C152" s="104" t="str">
        <f ca="1">+IF(J152&gt;0,MID(运营生产订单!$C$3,FIND("-",运营生产订单!$C$3)+1,20),"")</f>
        <v/>
      </c>
      <c r="D152" s="109" t="str">
        <f ca="1">+IF(J152&gt;0,VLOOKUP(C152&amp;H152&amp;I152,'（运营）数据源'!$A:$B,2,0),"")</f>
        <v/>
      </c>
      <c r="E152" s="109"/>
      <c r="F152" s="109" t="str">
        <f ca="1">+IF(J152&gt;0,VLOOKUP(D152,'（运营）数据源'!B:G,6,0),"")</f>
        <v/>
      </c>
      <c r="G152" s="104" t="str">
        <f ca="1">+IFERROR(VLOOKUP(D152,'（运营）数据源'!$B:$D,3,0),"")</f>
        <v/>
      </c>
      <c r="H152" s="115">
        <f ca="1" t="shared" si="26"/>
        <v>0</v>
      </c>
      <c r="I152" s="120" t="str">
        <f>+运营生产订单!$D$7</f>
        <v>S</v>
      </c>
      <c r="J152" s="104">
        <f ca="1">+SUMPRODUCT((运营生产订单!$A$9:$A$35=L152)*(运营生产订单!$C$7:$I$7=I152)*运营生产订单!$C$9:运营生产订单!$I$35)</f>
        <v>0</v>
      </c>
      <c r="K152" s="121" t="e">
        <f ca="1">VLOOKUP(D152,'（运营）数据源'!B:H,7,0)</f>
        <v>#N/A</v>
      </c>
      <c r="L152" s="66">
        <f ca="1" t="shared" ref="L152:L161" si="27">INDIRECT("运营生产订单!$A$"&amp;(INT((ROW()-4)/7)+9))</f>
        <v>0</v>
      </c>
    </row>
    <row r="153" s="33" customFormat="1" spans="1:12">
      <c r="A153" s="108" t="str">
        <f ca="1">IF(J153&gt;0,运营生产订单!$H$3,"")</f>
        <v/>
      </c>
      <c r="B153" s="104" t="str">
        <f ca="1">+IF(J153&gt;0,运营生产订单!$C$4,"")</f>
        <v/>
      </c>
      <c r="C153" s="104" t="str">
        <f ca="1">+IF(J153&gt;0,MID(运营生产订单!$C$3,FIND("-",运营生产订单!$C$3)+1,20),"")</f>
        <v/>
      </c>
      <c r="D153" s="109" t="str">
        <f ca="1">+IF(J153&gt;0,VLOOKUP(C153&amp;H153&amp;I153,'（运营）数据源'!$A:$B,2,0),"")</f>
        <v/>
      </c>
      <c r="E153" s="109"/>
      <c r="F153" s="109" t="str">
        <f ca="1">+IF(J153&gt;0,VLOOKUP(D153,'（运营）数据源'!B:G,6,0),"")</f>
        <v/>
      </c>
      <c r="G153" s="104" t="str">
        <f ca="1">+IFERROR(VLOOKUP(D153,'（运营）数据源'!$B:$D,3,0),"")</f>
        <v/>
      </c>
      <c r="H153" s="115">
        <f ca="1" t="shared" si="26"/>
        <v>0</v>
      </c>
      <c r="I153" s="120" t="str">
        <f>+运营生产订单!$E$7</f>
        <v>M</v>
      </c>
      <c r="J153" s="104">
        <f ca="1">+SUMPRODUCT((运营生产订单!$A$9:$A$35=L153)*(运营生产订单!$C$7:$I$7=I153)*运营生产订单!$C$9:运营生产订单!$I$35)</f>
        <v>0</v>
      </c>
      <c r="K153" s="121" t="e">
        <f ca="1">VLOOKUP(D153,'（运营）数据源'!B:H,7,0)</f>
        <v>#N/A</v>
      </c>
      <c r="L153" s="66">
        <f ca="1" t="shared" si="27"/>
        <v>0</v>
      </c>
    </row>
    <row r="154" s="33" customFormat="1" spans="1:12">
      <c r="A154" s="108" t="str">
        <f ca="1">IF(J154&gt;0,运营生产订单!$H$3,"")</f>
        <v/>
      </c>
      <c r="B154" s="104" t="str">
        <f ca="1">+IF(J154&gt;0,运营生产订单!$C$4,"")</f>
        <v/>
      </c>
      <c r="C154" s="104" t="str">
        <f ca="1">+IF(J154&gt;0,MID(运营生产订单!$C$3,FIND("-",运营生产订单!$C$3)+1,20),"")</f>
        <v/>
      </c>
      <c r="D154" s="109" t="str">
        <f ca="1">+IF(J154&gt;0,VLOOKUP(C154&amp;H154&amp;I154,'（运营）数据源'!$A:$B,2,0),"")</f>
        <v/>
      </c>
      <c r="E154" s="109"/>
      <c r="F154" s="109" t="str">
        <f ca="1">+IF(J154&gt;0,VLOOKUP(D154,'（运营）数据源'!B:G,6,0),"")</f>
        <v/>
      </c>
      <c r="G154" s="104" t="str">
        <f ca="1">+IFERROR(VLOOKUP(D154,'（运营）数据源'!$B:$D,3,0),"")</f>
        <v/>
      </c>
      <c r="H154" s="115">
        <f ca="1" t="shared" si="26"/>
        <v>0</v>
      </c>
      <c r="I154" s="120" t="str">
        <f>+运营生产订单!$F$7</f>
        <v>L</v>
      </c>
      <c r="J154" s="104">
        <f ca="1">+SUMPRODUCT((运营生产订单!$A$9:$A$35=L154)*(运营生产订单!$C$7:$I$7=I154)*运营生产订单!$C$9:运营生产订单!$I$35)</f>
        <v>0</v>
      </c>
      <c r="K154" s="121" t="e">
        <f ca="1">VLOOKUP(D154,'（运营）数据源'!B:H,7,0)</f>
        <v>#N/A</v>
      </c>
      <c r="L154" s="66">
        <f ca="1" t="shared" si="27"/>
        <v>0</v>
      </c>
    </row>
    <row r="155" s="33" customFormat="1" spans="1:12">
      <c r="A155" s="108" t="str">
        <f ca="1">IF(J155&gt;0,运营生产订单!$H$3,"")</f>
        <v/>
      </c>
      <c r="B155" s="104" t="str">
        <f ca="1">+IF(J155&gt;0,运营生产订单!$C$4,"")</f>
        <v/>
      </c>
      <c r="C155" s="104" t="str">
        <f ca="1">+IF(J155&gt;0,MID(运营生产订单!$C$3,FIND("-",运营生产订单!$C$3)+1,20),"")</f>
        <v/>
      </c>
      <c r="D155" s="109" t="str">
        <f ca="1">+IF(J155&gt;0,VLOOKUP(C155&amp;H155&amp;I155,'（运营）数据源'!$A:$B,2,0),"")</f>
        <v/>
      </c>
      <c r="E155" s="109"/>
      <c r="F155" s="109" t="str">
        <f ca="1">+IF(J155&gt;0,VLOOKUP(D155,'（运营）数据源'!B:G,6,0),"")</f>
        <v/>
      </c>
      <c r="G155" s="104" t="str">
        <f ca="1">+IFERROR(VLOOKUP(D155,'（运营）数据源'!$B:$D,3,0),"")</f>
        <v/>
      </c>
      <c r="H155" s="115">
        <f ca="1" t="shared" si="26"/>
        <v>0</v>
      </c>
      <c r="I155" s="120" t="str">
        <f>+运营生产订单!$G$7</f>
        <v>XL</v>
      </c>
      <c r="J155" s="104">
        <f ca="1">+SUMPRODUCT((运营生产订单!$A$9:$A$35=L155)*(运营生产订单!$C$7:$I$7=I155)*运营生产订单!$C$9:运营生产订单!$I$35)</f>
        <v>0</v>
      </c>
      <c r="K155" s="121" t="e">
        <f ca="1">VLOOKUP(D155,'（运营）数据源'!B:H,7,0)</f>
        <v>#N/A</v>
      </c>
      <c r="L155" s="66">
        <f ca="1" t="shared" si="27"/>
        <v>0</v>
      </c>
    </row>
    <row r="156" s="33" customFormat="1" spans="1:12">
      <c r="A156" s="108" t="str">
        <f ca="1">IF(J156&gt;0,运营生产订单!$H$3,"")</f>
        <v/>
      </c>
      <c r="B156" s="104" t="str">
        <f ca="1">+IF(J156&gt;0,运营生产订单!$C$4,"")</f>
        <v/>
      </c>
      <c r="C156" s="104" t="str">
        <f ca="1">+IF(J156&gt;0,MID(运营生产订单!$C$3,FIND("-",运营生产订单!$C$3)+1,20),"")</f>
        <v/>
      </c>
      <c r="D156" s="109" t="str">
        <f ca="1">+IF(J156&gt;0,VLOOKUP(C156&amp;H156&amp;I156,'（运营）数据源'!$A:$B,2,0),"")</f>
        <v/>
      </c>
      <c r="E156" s="109"/>
      <c r="F156" s="109" t="str">
        <f ca="1">+IF(J156&gt;0,VLOOKUP(D156,'（运营）数据源'!B:G,6,0),"")</f>
        <v/>
      </c>
      <c r="G156" s="104" t="str">
        <f ca="1">+IFERROR(VLOOKUP(D156,'（运营）数据源'!$B:$D,3,0),"")</f>
        <v/>
      </c>
      <c r="H156" s="115">
        <f ca="1" t="shared" ref="H156:H165" si="28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56" s="120" t="str">
        <f>+运营生产订单!$H$7</f>
        <v>2XL</v>
      </c>
      <c r="J156" s="104">
        <f ca="1">+SUMPRODUCT((运营生产订单!$A$9:$A$35=L156)*(运营生产订单!$C$7:$I$7=I156)*运营生产订单!$C$9:运营生产订单!$I$35)</f>
        <v>0</v>
      </c>
      <c r="K156" s="121" t="e">
        <f ca="1">VLOOKUP(D156,'（运营）数据源'!B:H,7,0)</f>
        <v>#N/A</v>
      </c>
      <c r="L156" s="66">
        <f ca="1" t="shared" si="27"/>
        <v>0</v>
      </c>
    </row>
    <row r="157" s="33" customFormat="1" spans="1:12">
      <c r="A157" s="108" t="str">
        <f ca="1">IF(J157&gt;0,运营生产订单!$H$3,"")</f>
        <v/>
      </c>
      <c r="B157" s="104" t="str">
        <f ca="1">+IF(J157&gt;0,运营生产订单!$C$4,"")</f>
        <v/>
      </c>
      <c r="C157" s="104" t="str">
        <f ca="1">+IF(J157&gt;0,MID(运营生产订单!$C$3,FIND("-",运营生产订单!$C$3)+1,20),"")</f>
        <v/>
      </c>
      <c r="D157" s="109" t="str">
        <f ca="1">+IF(J157&gt;0,VLOOKUP(C157&amp;H157&amp;I157,'（运营）数据源'!$A:$B,2,0),"")</f>
        <v/>
      </c>
      <c r="E157" s="109"/>
      <c r="F157" s="109" t="str">
        <f ca="1">+IF(J157&gt;0,VLOOKUP(D157,'（运营）数据源'!B:G,6,0),"")</f>
        <v/>
      </c>
      <c r="G157" s="104" t="str">
        <f ca="1">+IFERROR(VLOOKUP(D157,'（运营）数据源'!$B:$D,3,0),"")</f>
        <v/>
      </c>
      <c r="H157" s="115">
        <f ca="1" t="shared" si="28"/>
        <v>0</v>
      </c>
      <c r="I157" s="120" t="str">
        <f>+运营生产订单!$I$7</f>
        <v>3XL</v>
      </c>
      <c r="J157" s="104">
        <f ca="1">+SUMPRODUCT((运营生产订单!$A$9:$A$35=L157)*(运营生产订单!$C$7:$I$7=I157)*运营生产订单!$C$9:运营生产订单!$I$35)</f>
        <v>0</v>
      </c>
      <c r="K157" s="121" t="e">
        <f ca="1">VLOOKUP(D157,'（运营）数据源'!B:H,7,0)</f>
        <v>#N/A</v>
      </c>
      <c r="L157" s="66">
        <f ca="1" t="shared" si="27"/>
        <v>0</v>
      </c>
    </row>
    <row r="158" s="33" customFormat="1" spans="1:12">
      <c r="A158" s="108" t="str">
        <f ca="1">IF(J158&gt;0,运营生产订单!$H$3,"")</f>
        <v/>
      </c>
      <c r="B158" s="104" t="str">
        <f ca="1">+IF(J158&gt;0,运营生产订单!$C$4,"")</f>
        <v/>
      </c>
      <c r="C158" s="104" t="str">
        <f ca="1">+IF(J158&gt;0,MID(运营生产订单!$C$3,FIND("-",运营生产订单!$C$3)+1,20),"")</f>
        <v/>
      </c>
      <c r="D158" s="109" t="str">
        <f ca="1">+IF(J158&gt;0,VLOOKUP(C158&amp;H158&amp;I158,'（运营）数据源'!$A:$B,2,0),"")</f>
        <v/>
      </c>
      <c r="E158" s="109"/>
      <c r="F158" s="109" t="str">
        <f ca="1">+IF(J158&gt;0,VLOOKUP(D158,'（运营）数据源'!B:G,6,0),"")</f>
        <v/>
      </c>
      <c r="G158" s="104" t="str">
        <f ca="1">+IFERROR(VLOOKUP(D158,'（运营）数据源'!$B:$D,3,0),"")</f>
        <v/>
      </c>
      <c r="H158" s="115">
        <f ca="1" t="shared" si="28"/>
        <v>0</v>
      </c>
      <c r="I158" s="120" t="str">
        <f>+运营生产订单!$C$7</f>
        <v>XS</v>
      </c>
      <c r="J158" s="104">
        <f ca="1">+SUMPRODUCT((运营生产订单!$A$9:$A$35=L158)*(运营生产订单!$C$7:$I$7=I158)*运营生产订单!$C$9:运营生产订单!$I$35)</f>
        <v>0</v>
      </c>
      <c r="K158" s="121" t="e">
        <f ca="1">VLOOKUP(D158,'（运营）数据源'!B:H,7,0)</f>
        <v>#N/A</v>
      </c>
      <c r="L158" s="66">
        <f ca="1" t="shared" si="27"/>
        <v>0</v>
      </c>
    </row>
    <row r="159" s="33" customFormat="1" spans="1:12">
      <c r="A159" s="108" t="str">
        <f ca="1">IF(J159&gt;0,运营生产订单!$H$3,"")</f>
        <v/>
      </c>
      <c r="B159" s="104" t="str">
        <f ca="1">+IF(J159&gt;0,运营生产订单!$C$4,"")</f>
        <v/>
      </c>
      <c r="C159" s="104" t="str">
        <f ca="1">+IF(J159&gt;0,MID(运营生产订单!$C$3,FIND("-",运营生产订单!$C$3)+1,20),"")</f>
        <v/>
      </c>
      <c r="D159" s="109" t="str">
        <f ca="1">+IF(J159&gt;0,VLOOKUP(C159&amp;H159&amp;I159,'（运营）数据源'!$A:$B,2,0),"")</f>
        <v/>
      </c>
      <c r="E159" s="109"/>
      <c r="F159" s="109" t="str">
        <f ca="1">+IF(J159&gt;0,VLOOKUP(D159,'（运营）数据源'!B:G,6,0),"")</f>
        <v/>
      </c>
      <c r="G159" s="104" t="str">
        <f ca="1">+IFERROR(VLOOKUP(D159,'（运营）数据源'!$B:$D,3,0),"")</f>
        <v/>
      </c>
      <c r="H159" s="115">
        <f ca="1" t="shared" si="28"/>
        <v>0</v>
      </c>
      <c r="I159" s="120" t="str">
        <f>+运营生产订单!$D$7</f>
        <v>S</v>
      </c>
      <c r="J159" s="104">
        <f ca="1">+SUMPRODUCT((运营生产订单!$A$9:$A$35=L159)*(运营生产订单!$C$7:$I$7=I159)*运营生产订单!$C$9:运营生产订单!$I$35)</f>
        <v>0</v>
      </c>
      <c r="K159" s="121" t="e">
        <f ca="1">VLOOKUP(D159,'（运营）数据源'!B:H,7,0)</f>
        <v>#N/A</v>
      </c>
      <c r="L159" s="66">
        <f ca="1" t="shared" si="27"/>
        <v>0</v>
      </c>
    </row>
    <row r="160" s="33" customFormat="1" spans="1:12">
      <c r="A160" s="108" t="str">
        <f ca="1">IF(J160&gt;0,运营生产订单!$H$3,"")</f>
        <v/>
      </c>
      <c r="B160" s="104" t="str">
        <f ca="1">+IF(J160&gt;0,运营生产订单!$C$4,"")</f>
        <v/>
      </c>
      <c r="C160" s="104" t="str">
        <f ca="1">+IF(J160&gt;0,MID(运营生产订单!$C$3,FIND("-",运营生产订单!$C$3)+1,20),"")</f>
        <v/>
      </c>
      <c r="D160" s="109" t="str">
        <f ca="1">+IF(J160&gt;0,VLOOKUP(C160&amp;H160&amp;I160,'（运营）数据源'!$A:$B,2,0),"")</f>
        <v/>
      </c>
      <c r="E160" s="109"/>
      <c r="F160" s="109" t="str">
        <f ca="1">+IF(J160&gt;0,VLOOKUP(D160,'（运营）数据源'!B:G,6,0),"")</f>
        <v/>
      </c>
      <c r="G160" s="104" t="str">
        <f ca="1">+IFERROR(VLOOKUP(D160,'（运营）数据源'!$B:$D,3,0),"")</f>
        <v/>
      </c>
      <c r="H160" s="115">
        <f ca="1" t="shared" si="28"/>
        <v>0</v>
      </c>
      <c r="I160" s="120" t="str">
        <f>+运营生产订单!$E$7</f>
        <v>M</v>
      </c>
      <c r="J160" s="104">
        <f ca="1">+SUMPRODUCT((运营生产订单!$A$9:$A$35=L160)*(运营生产订单!$C$7:$I$7=I160)*运营生产订单!$C$9:运营生产订单!$I$35)</f>
        <v>0</v>
      </c>
      <c r="K160" s="121" t="e">
        <f ca="1">VLOOKUP(D160,'（运营）数据源'!B:H,7,0)</f>
        <v>#N/A</v>
      </c>
      <c r="L160" s="66">
        <f ca="1" t="shared" si="27"/>
        <v>0</v>
      </c>
    </row>
    <row r="161" s="33" customFormat="1" spans="1:12">
      <c r="A161" s="108" t="str">
        <f ca="1">IF(J161&gt;0,运营生产订单!$H$3,"")</f>
        <v/>
      </c>
      <c r="B161" s="104" t="str">
        <f ca="1">+IF(J161&gt;0,运营生产订单!$C$4,"")</f>
        <v/>
      </c>
      <c r="C161" s="104" t="str">
        <f ca="1">+IF(J161&gt;0,MID(运营生产订单!$C$3,FIND("-",运营生产订单!$C$3)+1,20),"")</f>
        <v/>
      </c>
      <c r="D161" s="109" t="str">
        <f ca="1">+IF(J161&gt;0,VLOOKUP(C161&amp;H161&amp;I161,'（运营）数据源'!$A:$B,2,0),"")</f>
        <v/>
      </c>
      <c r="E161" s="109"/>
      <c r="F161" s="109" t="str">
        <f ca="1">+IF(J161&gt;0,VLOOKUP(D161,'（运营）数据源'!B:G,6,0),"")</f>
        <v/>
      </c>
      <c r="G161" s="104" t="str">
        <f ca="1">+IFERROR(VLOOKUP(D161,'（运营）数据源'!$B:$D,3,0),"")</f>
        <v/>
      </c>
      <c r="H161" s="115">
        <f ca="1" t="shared" si="28"/>
        <v>0</v>
      </c>
      <c r="I161" s="120" t="str">
        <f>+运营生产订单!$F$7</f>
        <v>L</v>
      </c>
      <c r="J161" s="104">
        <f ca="1">+SUMPRODUCT((运营生产订单!$A$9:$A$35=L161)*(运营生产订单!$C$7:$I$7=I161)*运营生产订单!$C$9:运营生产订单!$I$35)</f>
        <v>0</v>
      </c>
      <c r="K161" s="121" t="e">
        <f ca="1">VLOOKUP(D161,'（运营）数据源'!B:H,7,0)</f>
        <v>#N/A</v>
      </c>
      <c r="L161" s="66">
        <f ca="1" t="shared" si="27"/>
        <v>0</v>
      </c>
    </row>
    <row r="162" s="33" customFormat="1" spans="1:12">
      <c r="A162" s="108" t="str">
        <f ca="1">IF(J162&gt;0,运营生产订单!$H$3,"")</f>
        <v/>
      </c>
      <c r="B162" s="104" t="str">
        <f ca="1">+IF(J162&gt;0,运营生产订单!$C$4,"")</f>
        <v/>
      </c>
      <c r="C162" s="104" t="str">
        <f ca="1">+IF(J162&gt;0,MID(运营生产订单!$C$3,FIND("-",运营生产订单!$C$3)+1,20),"")</f>
        <v/>
      </c>
      <c r="D162" s="109" t="str">
        <f ca="1">+IF(J162&gt;0,VLOOKUP(C162&amp;H162&amp;I162,'（运营）数据源'!$A:$B,2,0),"")</f>
        <v/>
      </c>
      <c r="E162" s="109"/>
      <c r="F162" s="109" t="str">
        <f ca="1">+IF(J162&gt;0,VLOOKUP(D162,'（运营）数据源'!B:G,6,0),"")</f>
        <v/>
      </c>
      <c r="G162" s="104" t="str">
        <f ca="1">+IFERROR(VLOOKUP(D162,'（运营）数据源'!$B:$D,3,0),"")</f>
        <v/>
      </c>
      <c r="H162" s="115">
        <f ca="1" t="shared" si="28"/>
        <v>0</v>
      </c>
      <c r="I162" s="120" t="str">
        <f>+运营生产订单!$G$7</f>
        <v>XL</v>
      </c>
      <c r="J162" s="104">
        <f ca="1">+SUMPRODUCT((运营生产订单!$A$9:$A$35=L162)*(运营生产订单!$C$7:$I$7=I162)*运营生产订单!$C$9:运营生产订单!$I$35)</f>
        <v>0</v>
      </c>
      <c r="K162" s="121" t="e">
        <f ca="1">VLOOKUP(D162,'（运营）数据源'!B:H,7,0)</f>
        <v>#N/A</v>
      </c>
      <c r="L162" s="66">
        <f ca="1" t="shared" ref="L162:L171" si="29">INDIRECT("运营生产订单!$A$"&amp;(INT((ROW()-4)/7)+9))</f>
        <v>0</v>
      </c>
    </row>
    <row r="163" s="33" customFormat="1" spans="1:12">
      <c r="A163" s="108" t="str">
        <f ca="1">IF(J163&gt;0,运营生产订单!$H$3,"")</f>
        <v/>
      </c>
      <c r="B163" s="104" t="str">
        <f ca="1">+IF(J163&gt;0,运营生产订单!$C$4,"")</f>
        <v/>
      </c>
      <c r="C163" s="104" t="str">
        <f ca="1">+IF(J163&gt;0,MID(运营生产订单!$C$3,FIND("-",运营生产订单!$C$3)+1,20),"")</f>
        <v/>
      </c>
      <c r="D163" s="109" t="str">
        <f ca="1">+IF(J163&gt;0,VLOOKUP(C163&amp;H163&amp;I163,'（运营）数据源'!$A:$B,2,0),"")</f>
        <v/>
      </c>
      <c r="E163" s="109"/>
      <c r="F163" s="109" t="str">
        <f ca="1">+IF(J163&gt;0,VLOOKUP(D163,'（运营）数据源'!B:G,6,0),"")</f>
        <v/>
      </c>
      <c r="G163" s="104" t="str">
        <f ca="1">+IFERROR(VLOOKUP(D163,'（运营）数据源'!$B:$D,3,0),"")</f>
        <v/>
      </c>
      <c r="H163" s="115">
        <f ca="1" t="shared" si="28"/>
        <v>0</v>
      </c>
      <c r="I163" s="120" t="str">
        <f>+运营生产订单!$H$7</f>
        <v>2XL</v>
      </c>
      <c r="J163" s="104">
        <f ca="1">+SUMPRODUCT((运营生产订单!$A$9:$A$35=L163)*(运营生产订单!$C$7:$I$7=I163)*运营生产订单!$C$9:运营生产订单!$I$35)</f>
        <v>0</v>
      </c>
      <c r="K163" s="121" t="e">
        <f ca="1">VLOOKUP(D163,'（运营）数据源'!B:H,7,0)</f>
        <v>#N/A</v>
      </c>
      <c r="L163" s="66">
        <f ca="1" t="shared" si="29"/>
        <v>0</v>
      </c>
    </row>
    <row r="164" s="33" customFormat="1" spans="1:12">
      <c r="A164" s="108" t="str">
        <f ca="1">IF(J164&gt;0,运营生产订单!$H$3,"")</f>
        <v/>
      </c>
      <c r="B164" s="104" t="str">
        <f ca="1">+IF(J164&gt;0,运营生产订单!$C$4,"")</f>
        <v/>
      </c>
      <c r="C164" s="104" t="str">
        <f ca="1">+IF(J164&gt;0,MID(运营生产订单!$C$3,FIND("-",运营生产订单!$C$3)+1,20),"")</f>
        <v/>
      </c>
      <c r="D164" s="109" t="str">
        <f ca="1">+IF(J164&gt;0,VLOOKUP(C164&amp;H164&amp;I164,'（运营）数据源'!$A:$B,2,0),"")</f>
        <v/>
      </c>
      <c r="E164" s="109"/>
      <c r="F164" s="109" t="str">
        <f ca="1">+IF(J164&gt;0,VLOOKUP(D164,'（运营）数据源'!B:G,6,0),"")</f>
        <v/>
      </c>
      <c r="G164" s="104" t="str">
        <f ca="1">+IFERROR(VLOOKUP(D164,'（运营）数据源'!$B:$D,3,0),"")</f>
        <v/>
      </c>
      <c r="H164" s="115">
        <f ca="1" t="shared" si="28"/>
        <v>0</v>
      </c>
      <c r="I164" s="120" t="str">
        <f>+运营生产订单!$I$7</f>
        <v>3XL</v>
      </c>
      <c r="J164" s="104">
        <f ca="1">+SUMPRODUCT((运营生产订单!$A$9:$A$35=L164)*(运营生产订单!$C$7:$I$7=I164)*运营生产订单!$C$9:运营生产订单!$I$35)</f>
        <v>0</v>
      </c>
      <c r="K164" s="121" t="e">
        <f ca="1">VLOOKUP(D164,'（运营）数据源'!B:H,7,0)</f>
        <v>#N/A</v>
      </c>
      <c r="L164" s="66">
        <f ca="1" t="shared" si="29"/>
        <v>0</v>
      </c>
    </row>
    <row r="165" s="33" customFormat="1" spans="1:12">
      <c r="A165" s="108" t="str">
        <f ca="1">IF(J165&gt;0,运营生产订单!$H$3,"")</f>
        <v/>
      </c>
      <c r="B165" s="104" t="str">
        <f ca="1">+IF(J165&gt;0,运营生产订单!$C$4,"")</f>
        <v/>
      </c>
      <c r="C165" s="104" t="str">
        <f ca="1">+IF(J165&gt;0,MID(运营生产订单!$C$3,FIND("-",运营生产订单!$C$3)+1,20),"")</f>
        <v/>
      </c>
      <c r="D165" s="109" t="str">
        <f ca="1">+IF(J165&gt;0,VLOOKUP(C165&amp;H165&amp;I165,'（运营）数据源'!$A:$B,2,0),"")</f>
        <v/>
      </c>
      <c r="E165" s="109"/>
      <c r="F165" s="109" t="str">
        <f ca="1">+IF(J165&gt;0,VLOOKUP(D165,'（运营）数据源'!B:G,6,0),"")</f>
        <v/>
      </c>
      <c r="G165" s="104" t="str">
        <f ca="1">+IFERROR(VLOOKUP(D165,'（运营）数据源'!$B:$D,3,0),"")</f>
        <v/>
      </c>
      <c r="H165" s="115">
        <f ca="1" t="shared" si="28"/>
        <v>0</v>
      </c>
      <c r="I165" s="120" t="str">
        <f>+运营生产订单!$C$7</f>
        <v>XS</v>
      </c>
      <c r="J165" s="104">
        <f ca="1">+SUMPRODUCT((运营生产订单!$A$9:$A$35=L165)*(运营生产订单!$C$7:$I$7=I165)*运营生产订单!$C$9:运营生产订单!$I$35)</f>
        <v>0</v>
      </c>
      <c r="K165" s="121" t="e">
        <f ca="1">VLOOKUP(D165,'（运营）数据源'!B:H,7,0)</f>
        <v>#N/A</v>
      </c>
      <c r="L165" s="66">
        <f ca="1" t="shared" si="29"/>
        <v>0</v>
      </c>
    </row>
    <row r="166" s="33" customFormat="1" spans="1:12">
      <c r="A166" s="108" t="str">
        <f ca="1">IF(J166&gt;0,运营生产订单!$H$3,"")</f>
        <v/>
      </c>
      <c r="B166" s="104" t="str">
        <f ca="1">+IF(J166&gt;0,运营生产订单!$C$4,"")</f>
        <v/>
      </c>
      <c r="C166" s="104" t="str">
        <f ca="1">+IF(J166&gt;0,MID(运营生产订单!$C$3,FIND("-",运营生产订单!$C$3)+1,20),"")</f>
        <v/>
      </c>
      <c r="D166" s="109" t="str">
        <f ca="1">+IF(J166&gt;0,VLOOKUP(C166&amp;H166&amp;I166,'（运营）数据源'!$A:$B,2,0),"")</f>
        <v/>
      </c>
      <c r="E166" s="109"/>
      <c r="F166" s="109" t="str">
        <f ca="1">+IF(J166&gt;0,VLOOKUP(D166,'（运营）数据源'!B:G,6,0),"")</f>
        <v/>
      </c>
      <c r="G166" s="104" t="str">
        <f ca="1">+IFERROR(VLOOKUP(D166,'（运营）数据源'!$B:$D,3,0),"")</f>
        <v/>
      </c>
      <c r="H166" s="115">
        <f ca="1" t="shared" ref="H166:H178" si="30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66" s="120" t="str">
        <f>+运营生产订单!$D$7</f>
        <v>S</v>
      </c>
      <c r="J166" s="104">
        <f ca="1">+SUMPRODUCT((运营生产订单!$A$9:$A$35=L166)*(运营生产订单!$C$7:$I$7=I166)*运营生产订单!$C$9:运营生产订单!$I$35)</f>
        <v>0</v>
      </c>
      <c r="K166" s="121" t="e">
        <f ca="1">VLOOKUP(D166,'（运营）数据源'!B:H,7,0)</f>
        <v>#N/A</v>
      </c>
      <c r="L166" s="66">
        <f ca="1" t="shared" si="29"/>
        <v>0</v>
      </c>
    </row>
    <row r="167" s="33" customFormat="1" spans="1:12">
      <c r="A167" s="108" t="str">
        <f ca="1">IF(J167&gt;0,运营生产订单!$H$3,"")</f>
        <v/>
      </c>
      <c r="B167" s="104" t="str">
        <f ca="1">+IF(J167&gt;0,运营生产订单!$C$4,"")</f>
        <v/>
      </c>
      <c r="C167" s="104" t="str">
        <f ca="1">+IF(J167&gt;0,MID(运营生产订单!$C$3,FIND("-",运营生产订单!$C$3)+1,20),"")</f>
        <v/>
      </c>
      <c r="D167" s="109" t="str">
        <f ca="1">+IF(J167&gt;0,VLOOKUP(C167&amp;H167&amp;I167,'（运营）数据源'!$A:$B,2,0),"")</f>
        <v/>
      </c>
      <c r="E167" s="109"/>
      <c r="F167" s="109" t="str">
        <f ca="1">+IF(J167&gt;0,VLOOKUP(D167,'（运营）数据源'!B:G,6,0),"")</f>
        <v/>
      </c>
      <c r="G167" s="104" t="str">
        <f ca="1">+IFERROR(VLOOKUP(D167,'（运营）数据源'!$B:$D,3,0),"")</f>
        <v/>
      </c>
      <c r="H167" s="115">
        <f ca="1" t="shared" si="30"/>
        <v>0</v>
      </c>
      <c r="I167" s="120" t="str">
        <f>+运营生产订单!$E$7</f>
        <v>M</v>
      </c>
      <c r="J167" s="104">
        <f ca="1">+SUMPRODUCT((运营生产订单!$A$9:$A$35=L167)*(运营生产订单!$C$7:$I$7=I167)*运营生产订单!$C$9:运营生产订单!$I$35)</f>
        <v>0</v>
      </c>
      <c r="K167" s="121" t="e">
        <f ca="1">VLOOKUP(D167,'（运营）数据源'!B:H,7,0)</f>
        <v>#N/A</v>
      </c>
      <c r="L167" s="66">
        <f ca="1" t="shared" si="29"/>
        <v>0</v>
      </c>
    </row>
    <row r="168" s="33" customFormat="1" spans="1:12">
      <c r="A168" s="108" t="str">
        <f ca="1">IF(J168&gt;0,运营生产订单!$H$3,"")</f>
        <v/>
      </c>
      <c r="B168" s="104" t="str">
        <f ca="1">+IF(J168&gt;0,运营生产订单!$C$4,"")</f>
        <v/>
      </c>
      <c r="C168" s="104" t="str">
        <f ca="1">+IF(J168&gt;0,MID(运营生产订单!$C$3,FIND("-",运营生产订单!$C$3)+1,20),"")</f>
        <v/>
      </c>
      <c r="D168" s="109" t="str">
        <f ca="1">+IF(J168&gt;0,VLOOKUP(C168&amp;H168&amp;I168,'（运营）数据源'!$A:$B,2,0),"")</f>
        <v/>
      </c>
      <c r="E168" s="109"/>
      <c r="F168" s="109" t="str">
        <f ca="1">+IF(J168&gt;0,VLOOKUP(D168,'（运营）数据源'!B:G,6,0),"")</f>
        <v/>
      </c>
      <c r="G168" s="104" t="str">
        <f ca="1">+IFERROR(VLOOKUP(D168,'（运营）数据源'!$B:$D,3,0),"")</f>
        <v/>
      </c>
      <c r="H168" s="115">
        <f ca="1" t="shared" si="30"/>
        <v>0</v>
      </c>
      <c r="I168" s="120" t="str">
        <f>+运营生产订单!$F$7</f>
        <v>L</v>
      </c>
      <c r="J168" s="104">
        <f ca="1">+SUMPRODUCT((运营生产订单!$A$9:$A$35=L168)*(运营生产订单!$C$7:$I$7=I168)*运营生产订单!$C$9:运营生产订单!$I$35)</f>
        <v>0</v>
      </c>
      <c r="K168" s="121" t="e">
        <f ca="1">VLOOKUP(D168,'（运营）数据源'!B:H,7,0)</f>
        <v>#N/A</v>
      </c>
      <c r="L168" s="66">
        <f ca="1" t="shared" si="29"/>
        <v>0</v>
      </c>
    </row>
    <row r="169" s="33" customFormat="1" spans="1:12">
      <c r="A169" s="108" t="str">
        <f ca="1">IF(J169&gt;0,运营生产订单!$H$3,"")</f>
        <v/>
      </c>
      <c r="B169" s="104" t="str">
        <f ca="1">+IF(J169&gt;0,运营生产订单!$C$4,"")</f>
        <v/>
      </c>
      <c r="C169" s="104" t="str">
        <f ca="1">+IF(J169&gt;0,MID(运营生产订单!$C$3,FIND("-",运营生产订单!$C$3)+1,20),"")</f>
        <v/>
      </c>
      <c r="D169" s="109" t="str">
        <f ca="1">+IF(J169&gt;0,VLOOKUP(C169&amp;H169&amp;I169,'（运营）数据源'!$A:$B,2,0),"")</f>
        <v/>
      </c>
      <c r="E169" s="109"/>
      <c r="F169" s="109" t="str">
        <f ca="1">+IF(J169&gt;0,VLOOKUP(D169,'（运营）数据源'!B:G,6,0),"")</f>
        <v/>
      </c>
      <c r="G169" s="104" t="str">
        <f ca="1">+IFERROR(VLOOKUP(D169,'（运营）数据源'!$B:$D,3,0),"")</f>
        <v/>
      </c>
      <c r="H169" s="115">
        <f ca="1" t="shared" si="30"/>
        <v>0</v>
      </c>
      <c r="I169" s="120" t="str">
        <f>+运营生产订单!$G$7</f>
        <v>XL</v>
      </c>
      <c r="J169" s="104">
        <f ca="1">+SUMPRODUCT((运营生产订单!$A$9:$A$35=L169)*(运营生产订单!$C$7:$I$7=I169)*运营生产订单!$C$9:运营生产订单!$I$35)</f>
        <v>0</v>
      </c>
      <c r="K169" s="121" t="e">
        <f ca="1">VLOOKUP(D169,'（运营）数据源'!B:H,7,0)</f>
        <v>#N/A</v>
      </c>
      <c r="L169" s="66">
        <f ca="1" t="shared" si="29"/>
        <v>0</v>
      </c>
    </row>
    <row r="170" s="33" customFormat="1" spans="1:12">
      <c r="A170" s="108" t="str">
        <f ca="1">IF(J170&gt;0,运营生产订单!$H$3,"")</f>
        <v/>
      </c>
      <c r="B170" s="104" t="str">
        <f ca="1">+IF(J170&gt;0,运营生产订单!$C$4,"")</f>
        <v/>
      </c>
      <c r="C170" s="104" t="str">
        <f ca="1">+IF(J170&gt;0,MID(运营生产订单!$C$3,FIND("-",运营生产订单!$C$3)+1,20),"")</f>
        <v/>
      </c>
      <c r="D170" s="109" t="str">
        <f ca="1">+IF(J170&gt;0,VLOOKUP(C170&amp;H170&amp;I170,'（运营）数据源'!$A:$B,2,0),"")</f>
        <v/>
      </c>
      <c r="E170" s="109"/>
      <c r="F170" s="109" t="str">
        <f ca="1">+IF(J170&gt;0,VLOOKUP(D170,'（运营）数据源'!B:G,6,0),"")</f>
        <v/>
      </c>
      <c r="G170" s="104" t="str">
        <f ca="1">+IFERROR(VLOOKUP(D170,'（运营）数据源'!$B:$D,3,0),"")</f>
        <v/>
      </c>
      <c r="H170" s="115">
        <f ca="1" t="shared" si="30"/>
        <v>0</v>
      </c>
      <c r="I170" s="120" t="str">
        <f>+运营生产订单!$H$7</f>
        <v>2XL</v>
      </c>
      <c r="J170" s="104">
        <f ca="1">+SUMPRODUCT((运营生产订单!$A$9:$A$35=L170)*(运营生产订单!$C$7:$I$7=I170)*运营生产订单!$C$9:运营生产订单!$I$35)</f>
        <v>0</v>
      </c>
      <c r="K170" s="121" t="e">
        <f ca="1">VLOOKUP(D170,'（运营）数据源'!B:H,7,0)</f>
        <v>#N/A</v>
      </c>
      <c r="L170" s="66">
        <f ca="1" t="shared" si="29"/>
        <v>0</v>
      </c>
    </row>
    <row r="171" s="33" customFormat="1" spans="1:12">
      <c r="A171" s="108" t="str">
        <f ca="1">IF(J171&gt;0,运营生产订单!$H$3,"")</f>
        <v/>
      </c>
      <c r="B171" s="104" t="str">
        <f ca="1">+IF(J171&gt;0,运营生产订单!$C$4,"")</f>
        <v/>
      </c>
      <c r="C171" s="104" t="str">
        <f ca="1">+IF(J171&gt;0,MID(运营生产订单!$C$3,FIND("-",运营生产订单!$C$3)+1,20),"")</f>
        <v/>
      </c>
      <c r="D171" s="109" t="str">
        <f ca="1">+IF(J171&gt;0,VLOOKUP(C171&amp;H171&amp;I171,'（运营）数据源'!$A:$B,2,0),"")</f>
        <v/>
      </c>
      <c r="E171" s="109"/>
      <c r="F171" s="109" t="str">
        <f ca="1">+IF(J171&gt;0,VLOOKUP(D171,'（运营）数据源'!B:G,6,0),"")</f>
        <v/>
      </c>
      <c r="G171" s="104" t="str">
        <f ca="1">+IFERROR(VLOOKUP(D171,'（运营）数据源'!$B:$D,3,0),"")</f>
        <v/>
      </c>
      <c r="H171" s="115">
        <f ca="1" t="shared" si="30"/>
        <v>0</v>
      </c>
      <c r="I171" s="120" t="str">
        <f>+运营生产订单!$I$7</f>
        <v>3XL</v>
      </c>
      <c r="J171" s="104">
        <f ca="1">+SUMPRODUCT((运营生产订单!$A$9:$A$35=L171)*(运营生产订单!$C$7:$I$7=I171)*运营生产订单!$C$9:运营生产订单!$I$35)</f>
        <v>0</v>
      </c>
      <c r="K171" s="121" t="e">
        <f ca="1">VLOOKUP(D171,'（运营）数据源'!B:H,7,0)</f>
        <v>#N/A</v>
      </c>
      <c r="L171" s="66">
        <f ca="1" t="shared" si="29"/>
        <v>0</v>
      </c>
    </row>
    <row r="172" s="33" customFormat="1" spans="1:12">
      <c r="A172" s="108" t="str">
        <f ca="1">IF(J172&gt;0,运营生产订单!$H$3,"")</f>
        <v/>
      </c>
      <c r="B172" s="104" t="str">
        <f ca="1">+IF(J172&gt;0,运营生产订单!$C$4,"")</f>
        <v/>
      </c>
      <c r="C172" s="104" t="str">
        <f ca="1">+IF(J172&gt;0,MID(运营生产订单!$C$3,FIND("-",运营生产订单!$C$3)+1,20),"")</f>
        <v/>
      </c>
      <c r="D172" s="109" t="str">
        <f ca="1">+IF(J172&gt;0,VLOOKUP(C172&amp;H172&amp;I172,'（运营）数据源'!$A:$B,2,0),"")</f>
        <v/>
      </c>
      <c r="E172" s="109"/>
      <c r="F172" s="109" t="str">
        <f ca="1">+IF(J172&gt;0,VLOOKUP(D172,'（运营）数据源'!B:G,6,0),"")</f>
        <v/>
      </c>
      <c r="G172" s="104" t="str">
        <f ca="1">+IFERROR(VLOOKUP(D172,'（运营）数据源'!$B:$D,3,0),"")</f>
        <v/>
      </c>
      <c r="H172" s="115">
        <f ca="1" t="shared" si="30"/>
        <v>0</v>
      </c>
      <c r="I172" s="120" t="str">
        <f>+运营生产订单!$C$7</f>
        <v>XS</v>
      </c>
      <c r="J172" s="104">
        <f ca="1">+SUMPRODUCT((运营生产订单!$A$9:$A$35=L172)*(运营生产订单!$C$7:$I$7=I172)*运营生产订单!$C$9:运营生产订单!$I$35)</f>
        <v>0</v>
      </c>
      <c r="K172" s="121" t="e">
        <f ca="1">VLOOKUP(D172,'（运营）数据源'!B:H,7,0)</f>
        <v>#N/A</v>
      </c>
      <c r="L172" s="66">
        <f ca="1" t="shared" ref="L172:L178" si="31">INDIRECT("运营生产订单!$A$"&amp;(INT((ROW()-4)/7)+9))</f>
        <v>0</v>
      </c>
    </row>
    <row r="173" s="33" customFormat="1" spans="1:12">
      <c r="A173" s="108" t="str">
        <f ca="1">IF(J173&gt;0,运营生产订单!$H$3,"")</f>
        <v/>
      </c>
      <c r="B173" s="104" t="str">
        <f ca="1">+IF(J173&gt;0,运营生产订单!$C$4,"")</f>
        <v/>
      </c>
      <c r="C173" s="104" t="str">
        <f ca="1">+IF(J173&gt;0,MID(运营生产订单!$C$3,FIND("-",运营生产订单!$C$3)+1,20),"")</f>
        <v/>
      </c>
      <c r="D173" s="109" t="str">
        <f ca="1">+IF(J173&gt;0,VLOOKUP(C173&amp;H173&amp;I173,'（运营）数据源'!$A:$B,2,0),"")</f>
        <v/>
      </c>
      <c r="E173" s="109"/>
      <c r="F173" s="109" t="str">
        <f ca="1">+IF(J173&gt;0,VLOOKUP(D173,'（运营）数据源'!B:G,6,0),"")</f>
        <v/>
      </c>
      <c r="G173" s="104" t="str">
        <f ca="1">+IFERROR(VLOOKUP(D173,'（运营）数据源'!$B:$D,3,0),"")</f>
        <v/>
      </c>
      <c r="H173" s="115">
        <f ca="1" t="shared" si="30"/>
        <v>0</v>
      </c>
      <c r="I173" s="120" t="str">
        <f>+运营生产订单!$D$7</f>
        <v>S</v>
      </c>
      <c r="J173" s="104">
        <f ca="1">+SUMPRODUCT((运营生产订单!$A$9:$A$35=L173)*(运营生产订单!$C$7:$I$7=I173)*运营生产订单!$C$9:运营生产订单!$I$35)</f>
        <v>0</v>
      </c>
      <c r="K173" s="121" t="e">
        <f ca="1">VLOOKUP(D173,'（运营）数据源'!B:H,7,0)</f>
        <v>#N/A</v>
      </c>
      <c r="L173" s="66">
        <f ca="1" t="shared" si="31"/>
        <v>0</v>
      </c>
    </row>
    <row r="174" s="33" customFormat="1" spans="1:12">
      <c r="A174" s="108" t="str">
        <f ca="1">IF(J174&gt;0,运营生产订单!$H$3,"")</f>
        <v/>
      </c>
      <c r="B174" s="104" t="str">
        <f ca="1">+IF(J174&gt;0,运营生产订单!$C$4,"")</f>
        <v/>
      </c>
      <c r="C174" s="104" t="str">
        <f ca="1">+IF(J174&gt;0,MID(运营生产订单!$C$3,FIND("-",运营生产订单!$C$3)+1,20),"")</f>
        <v/>
      </c>
      <c r="D174" s="109" t="str">
        <f ca="1">+IF(J174&gt;0,VLOOKUP(C174&amp;H174&amp;I174,'（运营）数据源'!$A:$B,2,0),"")</f>
        <v/>
      </c>
      <c r="E174" s="109"/>
      <c r="F174" s="109" t="str">
        <f ca="1">+IF(J174&gt;0,VLOOKUP(D174,'（运营）数据源'!B:G,6,0),"")</f>
        <v/>
      </c>
      <c r="G174" s="104" t="str">
        <f ca="1">+IFERROR(VLOOKUP(D174,'（运营）数据源'!$B:$D,3,0),"")</f>
        <v/>
      </c>
      <c r="H174" s="115">
        <f ca="1" t="shared" si="30"/>
        <v>0</v>
      </c>
      <c r="I174" s="120" t="str">
        <f>+运营生产订单!$E$7</f>
        <v>M</v>
      </c>
      <c r="J174" s="104">
        <f ca="1">+SUMPRODUCT((运营生产订单!$A$9:$A$35=L174)*(运营生产订单!$C$7:$I$7=I174)*运营生产订单!$C$9:运营生产订单!$I$35)</f>
        <v>0</v>
      </c>
      <c r="K174" s="121" t="e">
        <f ca="1">VLOOKUP(D174,'（运营）数据源'!B:H,7,0)</f>
        <v>#N/A</v>
      </c>
      <c r="L174" s="66">
        <f ca="1" t="shared" si="31"/>
        <v>0</v>
      </c>
    </row>
    <row r="175" s="33" customFormat="1" spans="1:12">
      <c r="A175" s="108" t="str">
        <f ca="1">IF(J175&gt;0,运营生产订单!$H$3,"")</f>
        <v/>
      </c>
      <c r="B175" s="104" t="str">
        <f ca="1">+IF(J175&gt;0,运营生产订单!$C$4,"")</f>
        <v/>
      </c>
      <c r="C175" s="104" t="str">
        <f ca="1">+IF(J175&gt;0,MID(运营生产订单!$C$3,FIND("-",运营生产订单!$C$3)+1,20),"")</f>
        <v/>
      </c>
      <c r="D175" s="109" t="str">
        <f ca="1">+IF(J175&gt;0,VLOOKUP(C175&amp;H175&amp;I175,'（运营）数据源'!$A:$B,2,0),"")</f>
        <v/>
      </c>
      <c r="E175" s="109"/>
      <c r="F175" s="109" t="str">
        <f ca="1">+IF(J175&gt;0,VLOOKUP(D175,'（运营）数据源'!B:G,6,0),"")</f>
        <v/>
      </c>
      <c r="G175" s="104" t="str">
        <f ca="1">+IFERROR(VLOOKUP(D175,'（运营）数据源'!$B:$D,3,0),"")</f>
        <v/>
      </c>
      <c r="H175" s="115">
        <f ca="1" t="shared" si="30"/>
        <v>0</v>
      </c>
      <c r="I175" s="120" t="str">
        <f>+运营生产订单!$F$7</f>
        <v>L</v>
      </c>
      <c r="J175" s="104">
        <f ca="1">+SUMPRODUCT((运营生产订单!$A$9:$A$35=L175)*(运营生产订单!$C$7:$I$7=I175)*运营生产订单!$C$9:运营生产订单!$I$35)</f>
        <v>0</v>
      </c>
      <c r="K175" s="121" t="e">
        <f ca="1">VLOOKUP(D175,'（运营）数据源'!B:H,7,0)</f>
        <v>#N/A</v>
      </c>
      <c r="L175" s="66">
        <f ca="1" t="shared" si="31"/>
        <v>0</v>
      </c>
    </row>
    <row r="176" s="33" customFormat="1" spans="1:12">
      <c r="A176" s="108" t="str">
        <f ca="1">IF(J176&gt;0,运营生产订单!$H$3,"")</f>
        <v/>
      </c>
      <c r="B176" s="104" t="str">
        <f ca="1">+IF(J176&gt;0,运营生产订单!$C$4,"")</f>
        <v/>
      </c>
      <c r="C176" s="104" t="str">
        <f ca="1">+IF(J176&gt;0,MID(运营生产订单!$C$3,FIND("-",运营生产订单!$C$3)+1,20),"")</f>
        <v/>
      </c>
      <c r="D176" s="109" t="str">
        <f ca="1">+IF(J176&gt;0,VLOOKUP(C176&amp;H176&amp;I176,'（运营）数据源'!$A:$B,2,0),"")</f>
        <v/>
      </c>
      <c r="E176" s="109"/>
      <c r="F176" s="109" t="str">
        <f ca="1">+IF(J176&gt;0,VLOOKUP(D176,'（运营）数据源'!B:G,6,0),"")</f>
        <v/>
      </c>
      <c r="G176" s="104" t="str">
        <f ca="1">+IFERROR(VLOOKUP(D176,'（运营）数据源'!$B:$D,3,0),"")</f>
        <v/>
      </c>
      <c r="H176" s="115">
        <f ca="1" t="shared" si="30"/>
        <v>0</v>
      </c>
      <c r="I176" s="120" t="str">
        <f>+运营生产订单!$G$7</f>
        <v>XL</v>
      </c>
      <c r="J176" s="104">
        <f ca="1">+SUMPRODUCT((运营生产订单!$A$9:$A$35=L176)*(运营生产订单!$C$7:$I$7=I176)*运营生产订单!$C$9:运营生产订单!$I$35)</f>
        <v>0</v>
      </c>
      <c r="K176" s="121" t="e">
        <f ca="1">VLOOKUP(D176,'（运营）数据源'!B:H,7,0)</f>
        <v>#N/A</v>
      </c>
      <c r="L176" s="66">
        <f ca="1" t="shared" si="31"/>
        <v>0</v>
      </c>
    </row>
    <row r="177" s="33" customFormat="1" spans="1:12">
      <c r="A177" s="108" t="str">
        <f ca="1">IF(J177&gt;0,运营生产订单!$H$3,"")</f>
        <v/>
      </c>
      <c r="B177" s="104" t="str">
        <f ca="1">+IF(J177&gt;0,运营生产订单!$C$4,"")</f>
        <v/>
      </c>
      <c r="C177" s="104" t="str">
        <f ca="1">+IF(J177&gt;0,MID(运营生产订单!$C$3,FIND("-",运营生产订单!$C$3)+1,20),"")</f>
        <v/>
      </c>
      <c r="D177" s="109" t="str">
        <f ca="1">+IF(J177&gt;0,VLOOKUP(C177&amp;H177&amp;I177,'（运营）数据源'!$A:$B,2,0),"")</f>
        <v/>
      </c>
      <c r="E177" s="109"/>
      <c r="F177" s="109" t="str">
        <f ca="1">+IF(J177&gt;0,VLOOKUP(D177,'（运营）数据源'!B:G,6,0),"")</f>
        <v/>
      </c>
      <c r="G177" s="104" t="str">
        <f ca="1">+IFERROR(VLOOKUP(D177,'（运营）数据源'!$B:$D,3,0),"")</f>
        <v/>
      </c>
      <c r="H177" s="115">
        <f ca="1" t="shared" si="30"/>
        <v>0</v>
      </c>
      <c r="I177" s="120" t="str">
        <f>+运营生产订单!$H$7</f>
        <v>2XL</v>
      </c>
      <c r="J177" s="104">
        <f ca="1">+SUMPRODUCT((运营生产订单!$A$9:$A$35=L177)*(运营生产订单!$C$7:$I$7=I177)*运营生产订单!$C$9:运营生产订单!$I$35)</f>
        <v>0</v>
      </c>
      <c r="K177" s="121" t="e">
        <f ca="1">VLOOKUP(D177,'（运营）数据源'!B:H,7,0)</f>
        <v>#N/A</v>
      </c>
      <c r="L177" s="66">
        <f ca="1" t="shared" si="31"/>
        <v>0</v>
      </c>
    </row>
    <row r="178" s="33" customFormat="1" spans="1:12">
      <c r="A178" s="108" t="str">
        <f ca="1">IF(J178&gt;0,运营生产订单!$H$3,"")</f>
        <v/>
      </c>
      <c r="B178" s="104" t="str">
        <f ca="1">+IF(J178&gt;0,运营生产订单!$C$4,"")</f>
        <v/>
      </c>
      <c r="C178" s="104" t="str">
        <f ca="1">+IF(J178&gt;0,MID(运营生产订单!$C$3,FIND("-",运营生产订单!$C$3)+1,20),"")</f>
        <v/>
      </c>
      <c r="D178" s="109" t="str">
        <f ca="1">+IF(J178&gt;0,VLOOKUP(C178&amp;H178&amp;I178,'（运营）数据源'!$A:$B,2,0),"")</f>
        <v/>
      </c>
      <c r="E178" s="109"/>
      <c r="F178" s="109" t="str">
        <f ca="1">+IF(J178&gt;0,VLOOKUP(D178,'（运营）数据源'!B:G,6,0),"")</f>
        <v/>
      </c>
      <c r="G178" s="104" t="str">
        <f ca="1">+IFERROR(VLOOKUP(D178,'（运营）数据源'!$B:$D,3,0),"")</f>
        <v/>
      </c>
      <c r="H178" s="115">
        <f ca="1" t="shared" si="30"/>
        <v>0</v>
      </c>
      <c r="I178" s="120" t="str">
        <f>+运营生产订单!$I$7</f>
        <v>3XL</v>
      </c>
      <c r="J178" s="104">
        <f ca="1">+SUMPRODUCT((运营生产订单!$A$9:$A$35=L178)*(运营生产订单!$C$7:$I$7=I178)*运营生产订单!$C$9:运营生产订单!$I$35)</f>
        <v>0</v>
      </c>
      <c r="K178" s="121" t="e">
        <f ca="1">VLOOKUP(D178,'（运营）数据源'!B:H,7,0)</f>
        <v>#N/A</v>
      </c>
      <c r="L178" s="66">
        <f ca="1" t="shared" si="31"/>
        <v>0</v>
      </c>
    </row>
    <row r="179" s="33" customFormat="1" spans="1:12">
      <c r="A179" s="108" t="str">
        <f ca="1">IF(J179&gt;0,运营生产订单!$H$3,"")</f>
        <v/>
      </c>
      <c r="B179" s="104" t="str">
        <f ca="1">+IF(J179&gt;0,运营生产订单!$C$4,"")</f>
        <v/>
      </c>
      <c r="C179" s="104" t="str">
        <f ca="1">+IF(J179&gt;0,MID(运营生产订单!$C$3,FIND("-",运营生产订单!$C$3)+1,20),"")</f>
        <v/>
      </c>
      <c r="D179" s="109" t="str">
        <f ca="1">+IF(J179&gt;0,VLOOKUP(C179&amp;H179&amp;I179,'（运营）数据源'!$A:$B,2,0),"")</f>
        <v/>
      </c>
      <c r="E179" s="109"/>
      <c r="F179" s="109" t="str">
        <f ca="1">+IF(J179&gt;0,VLOOKUP(D179,'（运营）数据源'!B:G,6,0),"")</f>
        <v/>
      </c>
      <c r="G179" s="104" t="str">
        <f ca="1">+IFERROR(VLOOKUP(D179,'（运营）数据源'!$B:$D,3,0),"")</f>
        <v/>
      </c>
      <c r="H179" s="115">
        <f ca="1" t="shared" ref="H179:H185" si="32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79" s="120" t="str">
        <f>+运营生产订单!$C$7</f>
        <v>XS</v>
      </c>
      <c r="J179" s="104">
        <f ca="1">+SUMPRODUCT((运营生产订单!$A$9:$A$35=L179)*(运营生产订单!$C$7:$I$7=I179)*运营生产订单!$C$9:运营生产订单!$I$35)</f>
        <v>0</v>
      </c>
      <c r="K179" s="121" t="e">
        <f ca="1">VLOOKUP(D179,'（运营）数据源'!B:H,7,0)</f>
        <v>#N/A</v>
      </c>
      <c r="L179" s="66">
        <f ca="1" t="shared" ref="L179:L185" si="33">INDIRECT("运营生产订单!$A$"&amp;(INT((ROW()-4)/7)+9))</f>
        <v>0</v>
      </c>
    </row>
    <row r="180" s="33" customFormat="1" spans="1:12">
      <c r="A180" s="108" t="str">
        <f ca="1">IF(J180&gt;0,运营生产订单!$H$3,"")</f>
        <v/>
      </c>
      <c r="B180" s="104" t="str">
        <f ca="1">+IF(J180&gt;0,运营生产订单!$C$4,"")</f>
        <v/>
      </c>
      <c r="C180" s="104" t="str">
        <f ca="1">+IF(J180&gt;0,MID(运营生产订单!$C$3,FIND("-",运营生产订单!$C$3)+1,20),"")</f>
        <v/>
      </c>
      <c r="D180" s="109" t="str">
        <f ca="1">+IF(J180&gt;0,VLOOKUP(C180&amp;H180&amp;I180,'（运营）数据源'!$A:$B,2,0),"")</f>
        <v/>
      </c>
      <c r="E180" s="109"/>
      <c r="F180" s="109" t="str">
        <f ca="1">+IF(J180&gt;0,VLOOKUP(D180,'（运营）数据源'!B:G,6,0),"")</f>
        <v/>
      </c>
      <c r="G180" s="104" t="str">
        <f ca="1">+IFERROR(VLOOKUP(D180,'（运营）数据源'!$B:$D,3,0),"")</f>
        <v/>
      </c>
      <c r="H180" s="115">
        <f ca="1" t="shared" si="32"/>
        <v>0</v>
      </c>
      <c r="I180" s="120" t="str">
        <f>+运营生产订单!$D$7</f>
        <v>S</v>
      </c>
      <c r="J180" s="104">
        <f ca="1">+SUMPRODUCT((运营生产订单!$A$9:$A$35=L180)*(运营生产订单!$C$7:$I$7=I180)*运营生产订单!$C$9:运营生产订单!$I$35)</f>
        <v>0</v>
      </c>
      <c r="K180" s="121" t="e">
        <f ca="1">VLOOKUP(D180,'（运营）数据源'!B:H,7,0)</f>
        <v>#N/A</v>
      </c>
      <c r="L180" s="66">
        <f ca="1" t="shared" si="33"/>
        <v>0</v>
      </c>
    </row>
    <row r="181" s="33" customFormat="1" spans="1:12">
      <c r="A181" s="108" t="str">
        <f ca="1">IF(J181&gt;0,运营生产订单!$H$3,"")</f>
        <v/>
      </c>
      <c r="B181" s="104" t="str">
        <f ca="1">+IF(J181&gt;0,运营生产订单!$C$4,"")</f>
        <v/>
      </c>
      <c r="C181" s="104" t="str">
        <f ca="1">+IF(J181&gt;0,MID(运营生产订单!$C$3,FIND("-",运营生产订单!$C$3)+1,20),"")</f>
        <v/>
      </c>
      <c r="D181" s="109" t="str">
        <f ca="1">+IF(J181&gt;0,VLOOKUP(C181&amp;H181&amp;I181,'（运营）数据源'!$A:$B,2,0),"")</f>
        <v/>
      </c>
      <c r="E181" s="109"/>
      <c r="F181" s="109" t="str">
        <f ca="1">+IF(J181&gt;0,VLOOKUP(D181,'（运营）数据源'!B:G,6,0),"")</f>
        <v/>
      </c>
      <c r="G181" s="104" t="str">
        <f ca="1">+IFERROR(VLOOKUP(D181,'（运营）数据源'!$B:$D,3,0),"")</f>
        <v/>
      </c>
      <c r="H181" s="115">
        <f ca="1" t="shared" si="32"/>
        <v>0</v>
      </c>
      <c r="I181" s="120" t="str">
        <f>+运营生产订单!$E$7</f>
        <v>M</v>
      </c>
      <c r="J181" s="104">
        <f ca="1">+SUMPRODUCT((运营生产订单!$A$9:$A$35=L181)*(运营生产订单!$C$7:$I$7=I181)*运营生产订单!$C$9:运营生产订单!$I$35)</f>
        <v>0</v>
      </c>
      <c r="K181" s="121" t="e">
        <f ca="1">VLOOKUP(D181,'（运营）数据源'!B:H,7,0)</f>
        <v>#N/A</v>
      </c>
      <c r="L181" s="66">
        <f ca="1" t="shared" si="33"/>
        <v>0</v>
      </c>
    </row>
    <row r="182" s="33" customFormat="1" spans="1:12">
      <c r="A182" s="108" t="str">
        <f ca="1">IF(J182&gt;0,运营生产订单!$H$3,"")</f>
        <v/>
      </c>
      <c r="B182" s="104" t="str">
        <f ca="1">+IF(J182&gt;0,运营生产订单!$C$4,"")</f>
        <v/>
      </c>
      <c r="C182" s="104" t="str">
        <f ca="1">+IF(J182&gt;0,MID(运营生产订单!$C$3,FIND("-",运营生产订单!$C$3)+1,20),"")</f>
        <v/>
      </c>
      <c r="D182" s="109" t="str">
        <f ca="1">+IF(J182&gt;0,VLOOKUP(C182&amp;H182&amp;I182,'（运营）数据源'!$A:$B,2,0),"")</f>
        <v/>
      </c>
      <c r="E182" s="109"/>
      <c r="F182" s="109" t="str">
        <f ca="1">+IF(J182&gt;0,VLOOKUP(D182,'（运营）数据源'!B:G,6,0),"")</f>
        <v/>
      </c>
      <c r="G182" s="104" t="str">
        <f ca="1">+IFERROR(VLOOKUP(D182,'（运营）数据源'!$B:$D,3,0),"")</f>
        <v/>
      </c>
      <c r="H182" s="115">
        <f ca="1" t="shared" si="32"/>
        <v>0</v>
      </c>
      <c r="I182" s="120" t="str">
        <f>+运营生产订单!$F$7</f>
        <v>L</v>
      </c>
      <c r="J182" s="104">
        <f ca="1">+SUMPRODUCT((运营生产订单!$A$9:$A$35=L182)*(运营生产订单!$C$7:$I$7=I182)*运营生产订单!$C$9:运营生产订单!$I$35)</f>
        <v>0</v>
      </c>
      <c r="K182" s="121" t="e">
        <f ca="1">VLOOKUP(D182,'（运营）数据源'!B:H,7,0)</f>
        <v>#N/A</v>
      </c>
      <c r="L182" s="66">
        <f ca="1" t="shared" si="33"/>
        <v>0</v>
      </c>
    </row>
    <row r="183" s="33" customFormat="1" spans="1:12">
      <c r="A183" s="108" t="str">
        <f ca="1">IF(J183&gt;0,运营生产订单!$H$3,"")</f>
        <v/>
      </c>
      <c r="B183" s="104" t="str">
        <f ca="1">+IF(J183&gt;0,运营生产订单!$C$4,"")</f>
        <v/>
      </c>
      <c r="C183" s="104" t="str">
        <f ca="1">+IF(J183&gt;0,MID(运营生产订单!$C$3,FIND("-",运营生产订单!$C$3)+1,20),"")</f>
        <v/>
      </c>
      <c r="D183" s="109" t="str">
        <f ca="1">+IF(J183&gt;0,VLOOKUP(C183&amp;H183&amp;I183,'（运营）数据源'!$A:$B,2,0),"")</f>
        <v/>
      </c>
      <c r="E183" s="109"/>
      <c r="F183" s="109" t="str">
        <f ca="1">+IF(J183&gt;0,VLOOKUP(D183,'（运营）数据源'!B:G,6,0),"")</f>
        <v/>
      </c>
      <c r="G183" s="104" t="str">
        <f ca="1">+IFERROR(VLOOKUP(D183,'（运营）数据源'!$B:$D,3,0),"")</f>
        <v/>
      </c>
      <c r="H183" s="115">
        <f ca="1" t="shared" si="32"/>
        <v>0</v>
      </c>
      <c r="I183" s="120" t="str">
        <f>+运营生产订单!$G$7</f>
        <v>XL</v>
      </c>
      <c r="J183" s="104">
        <f ca="1">+SUMPRODUCT((运营生产订单!$A$9:$A$35=L183)*(运营生产订单!$C$7:$I$7=I183)*运营生产订单!$C$9:运营生产订单!$I$35)</f>
        <v>0</v>
      </c>
      <c r="K183" s="121" t="e">
        <f ca="1">VLOOKUP(D183,'（运营）数据源'!B:H,7,0)</f>
        <v>#N/A</v>
      </c>
      <c r="L183" s="66">
        <f ca="1" t="shared" si="33"/>
        <v>0</v>
      </c>
    </row>
    <row r="184" s="33" customFormat="1" spans="1:12">
      <c r="A184" s="108" t="str">
        <f ca="1">IF(J184&gt;0,运营生产订单!$H$3,"")</f>
        <v/>
      </c>
      <c r="B184" s="104" t="str">
        <f ca="1">+IF(J184&gt;0,运营生产订单!$C$4,"")</f>
        <v/>
      </c>
      <c r="C184" s="104" t="str">
        <f ca="1">+IF(J184&gt;0,MID(运营生产订单!$C$3,FIND("-",运营生产订单!$C$3)+1,20),"")</f>
        <v/>
      </c>
      <c r="D184" s="109" t="str">
        <f ca="1">+IF(J184&gt;0,VLOOKUP(C184&amp;H184&amp;I184,'（运营）数据源'!$A:$B,2,0),"")</f>
        <v/>
      </c>
      <c r="E184" s="109"/>
      <c r="F184" s="109" t="str">
        <f ca="1">+IF(J184&gt;0,VLOOKUP(D184,'（运营）数据源'!B:G,6,0),"")</f>
        <v/>
      </c>
      <c r="G184" s="104" t="str">
        <f ca="1">+IFERROR(VLOOKUP(D184,'（运营）数据源'!$B:$D,3,0),"")</f>
        <v/>
      </c>
      <c r="H184" s="115">
        <f ca="1" t="shared" si="32"/>
        <v>0</v>
      </c>
      <c r="I184" s="120" t="str">
        <f>+运营生产订单!$H$7</f>
        <v>2XL</v>
      </c>
      <c r="J184" s="104">
        <f ca="1">+SUMPRODUCT((运营生产订单!$A$9:$A$35=L184)*(运营生产订单!$C$7:$I$7=I184)*运营生产订单!$C$9:运营生产订单!$I$35)</f>
        <v>0</v>
      </c>
      <c r="K184" s="121" t="e">
        <f ca="1">VLOOKUP(D184,'（运营）数据源'!B:H,7,0)</f>
        <v>#N/A</v>
      </c>
      <c r="L184" s="66">
        <f ca="1" t="shared" si="33"/>
        <v>0</v>
      </c>
    </row>
    <row r="185" s="33" customFormat="1" spans="1:12">
      <c r="A185" s="108" t="str">
        <f ca="1">IF(J185&gt;0,运营生产订单!$H$3,"")</f>
        <v/>
      </c>
      <c r="B185" s="104" t="str">
        <f ca="1">+IF(J185&gt;0,运营生产订单!$C$4,"")</f>
        <v/>
      </c>
      <c r="C185" s="104" t="str">
        <f ca="1">+IF(J185&gt;0,MID(运营生产订单!$C$3,FIND("-",运营生产订单!$C$3)+1,20),"")</f>
        <v/>
      </c>
      <c r="D185" s="109" t="str">
        <f ca="1">+IF(J185&gt;0,VLOOKUP(C185&amp;H185&amp;I185,'（运营）数据源'!$A:$B,2,0),"")</f>
        <v/>
      </c>
      <c r="E185" s="109"/>
      <c r="F185" s="109" t="str">
        <f ca="1">+IF(J185&gt;0,VLOOKUP(D185,'（运营）数据源'!B:G,6,0),"")</f>
        <v/>
      </c>
      <c r="G185" s="104" t="str">
        <f ca="1">+IFERROR(VLOOKUP(D185,'（运营）数据源'!$B:$D,3,0),"")</f>
        <v/>
      </c>
      <c r="H185" s="115">
        <f ca="1" t="shared" si="32"/>
        <v>0</v>
      </c>
      <c r="I185" s="120" t="str">
        <f>+运营生产订单!$I$7</f>
        <v>3XL</v>
      </c>
      <c r="J185" s="104">
        <f ca="1">+SUMPRODUCT((运营生产订单!$A$9:$A$35=L185)*(运营生产订单!$C$7:$I$7=I185)*运营生产订单!$C$9:运营生产订单!$I$35)</f>
        <v>0</v>
      </c>
      <c r="K185" s="121" t="e">
        <f ca="1">VLOOKUP(D185,'（运营）数据源'!B:H,7,0)</f>
        <v>#N/A</v>
      </c>
      <c r="L185" s="66">
        <f ca="1" t="shared" si="33"/>
        <v>0</v>
      </c>
    </row>
    <row r="186" s="33" customFormat="1" spans="1:12">
      <c r="A186" s="108" t="str">
        <f ca="1">IF(J186&gt;0,运营生产订单!$H$3,"")</f>
        <v/>
      </c>
      <c r="B186" s="104" t="str">
        <f ca="1">+IF(J186&gt;0,运营生产订单!$C$4,"")</f>
        <v/>
      </c>
      <c r="C186" s="104" t="str">
        <f ca="1">+IF(J186&gt;0,MID(运营生产订单!$C$3,FIND("-",运营生产订单!$C$3)+1,20),"")</f>
        <v/>
      </c>
      <c r="D186" s="109" t="str">
        <f ca="1">+IF(J186&gt;0,VLOOKUP(C186&amp;H186&amp;I186,'（运营）数据源'!$A:$B,2,0),"")</f>
        <v/>
      </c>
      <c r="E186" s="109"/>
      <c r="F186" s="109" t="str">
        <f ca="1">+IF(J186&gt;0,VLOOKUP(D186,'（运营）数据源'!B:G,6,0),"")</f>
        <v/>
      </c>
      <c r="G186" s="104" t="str">
        <f ca="1">+IFERROR(VLOOKUP(D186,'（运营）数据源'!$B:$D,3,0),"")</f>
        <v/>
      </c>
      <c r="H186" s="115">
        <f ca="1" t="shared" ref="H186:H192" si="34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86" s="120" t="str">
        <f>+运营生产订单!$C$7</f>
        <v>XS</v>
      </c>
      <c r="J186" s="104">
        <f ca="1">+SUMPRODUCT((运营生产订单!$A$9:$A$35=L186)*(运营生产订单!$C$7:$I$7=I186)*运营生产订单!$C$9:运营生产订单!$I$35)</f>
        <v>0</v>
      </c>
      <c r="K186" s="121" t="e">
        <f ca="1">VLOOKUP(D186,'（运营）数据源'!B:H,7,0)</f>
        <v>#N/A</v>
      </c>
      <c r="L186" s="66">
        <f ca="1" t="shared" ref="L186:L192" si="35">INDIRECT("运营生产订单!$A$"&amp;(INT((ROW()-4)/7)+9))</f>
        <v>0</v>
      </c>
    </row>
    <row r="187" s="33" customFormat="1" spans="1:12">
      <c r="A187" s="108" t="str">
        <f ca="1">IF(J187&gt;0,运营生产订单!$H$3,"")</f>
        <v/>
      </c>
      <c r="B187" s="104" t="str">
        <f ca="1">+IF(J187&gt;0,运营生产订单!$C$4,"")</f>
        <v/>
      </c>
      <c r="C187" s="104" t="str">
        <f ca="1">+IF(J187&gt;0,MID(运营生产订单!$C$3,FIND("-",运营生产订单!$C$3)+1,20),"")</f>
        <v/>
      </c>
      <c r="D187" s="109" t="str">
        <f ca="1">+IF(J187&gt;0,VLOOKUP(C187&amp;H187&amp;I187,'（运营）数据源'!$A:$B,2,0),"")</f>
        <v/>
      </c>
      <c r="E187" s="109"/>
      <c r="F187" s="109" t="str">
        <f ca="1">+IF(J187&gt;0,VLOOKUP(D187,'（运营）数据源'!B:G,6,0),"")</f>
        <v/>
      </c>
      <c r="G187" s="104" t="str">
        <f ca="1">+IFERROR(VLOOKUP(D187,'（运营）数据源'!$B:$D,3,0),"")</f>
        <v/>
      </c>
      <c r="H187" s="115">
        <f ca="1" t="shared" si="34"/>
        <v>0</v>
      </c>
      <c r="I187" s="120" t="str">
        <f>+运营生产订单!$D$7</f>
        <v>S</v>
      </c>
      <c r="J187" s="104">
        <f ca="1">+SUMPRODUCT((运营生产订单!$A$9:$A$35=L187)*(运营生产订单!$C$7:$I$7=I187)*运营生产订单!$C$9:运营生产订单!$I$35)</f>
        <v>0</v>
      </c>
      <c r="K187" s="121" t="e">
        <f ca="1">VLOOKUP(D187,'（运营）数据源'!B:H,7,0)</f>
        <v>#N/A</v>
      </c>
      <c r="L187" s="66">
        <f ca="1" t="shared" si="35"/>
        <v>0</v>
      </c>
    </row>
    <row r="188" s="33" customFormat="1" spans="1:12">
      <c r="A188" s="108" t="str">
        <f ca="1">IF(J188&gt;0,运营生产订单!$H$3,"")</f>
        <v/>
      </c>
      <c r="B188" s="104" t="str">
        <f ca="1">+IF(J188&gt;0,运营生产订单!$C$4,"")</f>
        <v/>
      </c>
      <c r="C188" s="104" t="str">
        <f ca="1">+IF(J188&gt;0,MID(运营生产订单!$C$3,FIND("-",运营生产订单!$C$3)+1,20),"")</f>
        <v/>
      </c>
      <c r="D188" s="109" t="str">
        <f ca="1">+IF(J188&gt;0,VLOOKUP(C188&amp;H188&amp;I188,'（运营）数据源'!$A:$B,2,0),"")</f>
        <v/>
      </c>
      <c r="E188" s="109"/>
      <c r="F188" s="109" t="str">
        <f ca="1">+IF(J188&gt;0,VLOOKUP(D188,'（运营）数据源'!B:G,6,0),"")</f>
        <v/>
      </c>
      <c r="G188" s="104" t="str">
        <f ca="1">+IFERROR(VLOOKUP(D188,'（运营）数据源'!$B:$D,3,0),"")</f>
        <v/>
      </c>
      <c r="H188" s="115">
        <f ca="1" t="shared" si="34"/>
        <v>0</v>
      </c>
      <c r="I188" s="120" t="str">
        <f>+运营生产订单!$E$7</f>
        <v>M</v>
      </c>
      <c r="J188" s="104">
        <f ca="1">+SUMPRODUCT((运营生产订单!$A$9:$A$35=L188)*(运营生产订单!$C$7:$I$7=I188)*运营生产订单!$C$9:运营生产订单!$I$35)</f>
        <v>0</v>
      </c>
      <c r="K188" s="121" t="e">
        <f ca="1">VLOOKUP(D188,'（运营）数据源'!B:H,7,0)</f>
        <v>#N/A</v>
      </c>
      <c r="L188" s="66">
        <f ca="1" t="shared" si="35"/>
        <v>0</v>
      </c>
    </row>
    <row r="189" s="33" customFormat="1" spans="1:12">
      <c r="A189" s="108" t="str">
        <f ca="1">IF(J189&gt;0,运营生产订单!$H$3,"")</f>
        <v/>
      </c>
      <c r="B189" s="104" t="str">
        <f ca="1">+IF(J189&gt;0,运营生产订单!$C$4,"")</f>
        <v/>
      </c>
      <c r="C189" s="104" t="str">
        <f ca="1">+IF(J189&gt;0,MID(运营生产订单!$C$3,FIND("-",运营生产订单!$C$3)+1,20),"")</f>
        <v/>
      </c>
      <c r="D189" s="109" t="str">
        <f ca="1">+IF(J189&gt;0,VLOOKUP(C189&amp;H189&amp;I189,'（运营）数据源'!$A:$B,2,0),"")</f>
        <v/>
      </c>
      <c r="E189" s="109"/>
      <c r="F189" s="109" t="str">
        <f ca="1">+IF(J189&gt;0,VLOOKUP(D189,'（运营）数据源'!B:G,6,0),"")</f>
        <v/>
      </c>
      <c r="G189" s="104" t="str">
        <f ca="1">+IFERROR(VLOOKUP(D189,'（运营）数据源'!$B:$D,3,0),"")</f>
        <v/>
      </c>
      <c r="H189" s="115">
        <f ca="1" t="shared" si="34"/>
        <v>0</v>
      </c>
      <c r="I189" s="120" t="str">
        <f>+运营生产订单!$F$7</f>
        <v>L</v>
      </c>
      <c r="J189" s="104">
        <f ca="1">+SUMPRODUCT((运营生产订单!$A$9:$A$35=L189)*(运营生产订单!$C$7:$I$7=I189)*运营生产订单!$C$9:运营生产订单!$I$35)</f>
        <v>0</v>
      </c>
      <c r="K189" s="121" t="e">
        <f ca="1">VLOOKUP(D189,'（运营）数据源'!B:H,7,0)</f>
        <v>#N/A</v>
      </c>
      <c r="L189" s="66">
        <f ca="1" t="shared" si="35"/>
        <v>0</v>
      </c>
    </row>
    <row r="190" s="33" customFormat="1" spans="1:12">
      <c r="A190" s="108" t="str">
        <f ca="1">IF(J190&gt;0,运营生产订单!$H$3,"")</f>
        <v/>
      </c>
      <c r="B190" s="104" t="str">
        <f ca="1">+IF(J190&gt;0,运营生产订单!$C$4,"")</f>
        <v/>
      </c>
      <c r="C190" s="104" t="str">
        <f ca="1">+IF(J190&gt;0,MID(运营生产订单!$C$3,FIND("-",运营生产订单!$C$3)+1,20),"")</f>
        <v/>
      </c>
      <c r="D190" s="109" t="str">
        <f ca="1">+IF(J190&gt;0,VLOOKUP(C190&amp;H190&amp;I190,'（运营）数据源'!$A:$B,2,0),"")</f>
        <v/>
      </c>
      <c r="E190" s="109"/>
      <c r="F190" s="109" t="str">
        <f ca="1">+IF(J190&gt;0,VLOOKUP(D190,'（运营）数据源'!B:G,6,0),"")</f>
        <v/>
      </c>
      <c r="G190" s="104" t="str">
        <f ca="1">+IFERROR(VLOOKUP(D190,'（运营）数据源'!$B:$D,3,0),"")</f>
        <v/>
      </c>
      <c r="H190" s="115">
        <f ca="1" t="shared" si="34"/>
        <v>0</v>
      </c>
      <c r="I190" s="120" t="str">
        <f>+运营生产订单!$G$7</f>
        <v>XL</v>
      </c>
      <c r="J190" s="104">
        <f ca="1">+SUMPRODUCT((运营生产订单!$A$9:$A$35=L190)*(运营生产订单!$C$7:$I$7=I190)*运营生产订单!$C$9:运营生产订单!$I$35)</f>
        <v>0</v>
      </c>
      <c r="K190" s="121" t="e">
        <f ca="1">VLOOKUP(D190,'（运营）数据源'!B:H,7,0)</f>
        <v>#N/A</v>
      </c>
      <c r="L190" s="66">
        <f ca="1" t="shared" si="35"/>
        <v>0</v>
      </c>
    </row>
    <row r="191" s="33" customFormat="1" spans="1:12">
      <c r="A191" s="108" t="str">
        <f ca="1">IF(J191&gt;0,运营生产订单!$H$3,"")</f>
        <v/>
      </c>
      <c r="B191" s="104" t="str">
        <f ca="1">+IF(J191&gt;0,运营生产订单!$C$4,"")</f>
        <v/>
      </c>
      <c r="C191" s="104" t="str">
        <f ca="1">+IF(J191&gt;0,MID(运营生产订单!$C$3,FIND("-",运营生产订单!$C$3)+1,20),"")</f>
        <v/>
      </c>
      <c r="D191" s="109" t="str">
        <f ca="1">+IF(J191&gt;0,VLOOKUP(C191&amp;H191&amp;I191,'（运营）数据源'!$A:$B,2,0),"")</f>
        <v/>
      </c>
      <c r="E191" s="109"/>
      <c r="F191" s="109" t="str">
        <f ca="1">+IF(J191&gt;0,VLOOKUP(D191,'（运营）数据源'!B:G,6,0),"")</f>
        <v/>
      </c>
      <c r="G191" s="104" t="str">
        <f ca="1">+IFERROR(VLOOKUP(D191,'（运营）数据源'!$B:$D,3,0),"")</f>
        <v/>
      </c>
      <c r="H191" s="115">
        <f ca="1" t="shared" si="34"/>
        <v>0</v>
      </c>
      <c r="I191" s="120" t="str">
        <f>+运营生产订单!$H$7</f>
        <v>2XL</v>
      </c>
      <c r="J191" s="104">
        <f ca="1">+SUMPRODUCT((运营生产订单!$A$9:$A$35=L191)*(运营生产订单!$C$7:$I$7=I191)*运营生产订单!$C$9:运营生产订单!$I$35)</f>
        <v>0</v>
      </c>
      <c r="K191" s="121" t="e">
        <f ca="1">VLOOKUP(D191,'（运营）数据源'!B:H,7,0)</f>
        <v>#N/A</v>
      </c>
      <c r="L191" s="66">
        <f ca="1" t="shared" si="35"/>
        <v>0</v>
      </c>
    </row>
    <row r="192" s="33" customFormat="1" spans="1:12">
      <c r="A192" s="108" t="str">
        <f ca="1">IF(J192&gt;0,运营生产订单!$H$3,"")</f>
        <v/>
      </c>
      <c r="B192" s="104" t="str">
        <f ca="1">+IF(J192&gt;0,运营生产订单!$C$4,"")</f>
        <v/>
      </c>
      <c r="C192" s="104" t="str">
        <f ca="1">+IF(J192&gt;0,MID(运营生产订单!$C$3,FIND("-",运营生产订单!$C$3)+1,20),"")</f>
        <v/>
      </c>
      <c r="D192" s="109" t="str">
        <f ca="1">+IF(J192&gt;0,VLOOKUP(C192&amp;H192&amp;I192,'（运营）数据源'!$A:$B,2,0),"")</f>
        <v/>
      </c>
      <c r="E192" s="109" t="str">
        <f ca="1">+IF(J192&gt;0,VLOOKUP(D192,'（运营）数据源'!$B:$H,7,0),"")</f>
        <v/>
      </c>
      <c r="F192" s="109" t="str">
        <f ca="1">+IF(J192&gt;0,VLOOKUP(D192,'（运营）数据源'!B:G,6,0),"")</f>
        <v/>
      </c>
      <c r="G192" s="104" t="str">
        <f ca="1">+IFERROR(VLOOKUP(D192,'（运营）数据源'!$B:$D,3,0),"")</f>
        <v/>
      </c>
      <c r="H192" s="115">
        <f ca="1" t="shared" si="34"/>
        <v>0</v>
      </c>
      <c r="I192" s="120" t="str">
        <f>+运营生产订单!$I$7</f>
        <v>3XL</v>
      </c>
      <c r="J192" s="104">
        <f ca="1">+SUMPRODUCT((运营生产订单!$A$9:$A$35=L192)*(运营生产订单!$C$7:$I$7=I192)*运营生产订单!$C$9:运营生产订单!$I$35)</f>
        <v>0</v>
      </c>
      <c r="K192" s="124"/>
      <c r="L192" s="66">
        <f ca="1" t="shared" si="35"/>
        <v>0</v>
      </c>
    </row>
    <row r="193" s="88" customFormat="1" spans="1:12">
      <c r="A193" s="125"/>
      <c r="B193" s="126"/>
      <c r="C193" s="126"/>
      <c r="D193" s="127"/>
      <c r="E193" s="128"/>
      <c r="F193" s="128"/>
      <c r="G193" s="126"/>
      <c r="H193" s="129" t="s">
        <v>44</v>
      </c>
      <c r="I193" s="132"/>
      <c r="J193" s="126">
        <f ca="1">SUM(J4:J192)</f>
        <v>0</v>
      </c>
      <c r="K193" s="126"/>
      <c r="L193" s="82"/>
    </row>
    <row r="194" s="33" customFormat="1" ht="25.05" customHeight="1" spans="1:12">
      <c r="A194" s="130" t="s">
        <v>157</v>
      </c>
      <c r="B194" s="130"/>
      <c r="C194" s="131">
        <f ca="1">+J193</f>
        <v>0</v>
      </c>
      <c r="D194" s="130"/>
      <c r="E194" s="130"/>
      <c r="F194" s="130"/>
      <c r="G194" s="66" t="s">
        <v>158</v>
      </c>
      <c r="H194" s="131"/>
      <c r="J194" s="82"/>
      <c r="K194" s="133"/>
      <c r="L194" s="66"/>
    </row>
  </sheetData>
  <protectedRanges>
    <protectedRange password="CF7A" sqref="B4:B200" name="订单号"/>
  </protectedRanges>
  <mergeCells count="1">
    <mergeCell ref="A194:B194"/>
  </mergeCells>
  <conditionalFormatting sqref="D2:F2">
    <cfRule type="cellIs" dxfId="0" priority="6" operator="equal">
      <formula>"FOB"</formula>
    </cfRule>
  </conditionalFormatting>
  <conditionalFormatting sqref="D193:F193">
    <cfRule type="duplicateValues" dxfId="1" priority="8" stopIfTrue="1"/>
  </conditionalFormatting>
  <conditionalFormatting sqref="J4:J192">
    <cfRule type="cellIs" dxfId="2" priority="7" operator="greaterThan">
      <formula>0</formula>
    </cfRule>
  </conditionalFormatting>
  <printOptions horizontalCentered="1"/>
  <pageMargins left="0.196850393700787" right="0.196850393700787" top="0.196850393700787" bottom="0.196850393700787" header="0.196850393700787" footer="0.196850393700787"/>
  <pageSetup paperSize="9" scale="72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137"/>
  <sheetViews>
    <sheetView showGridLines="0" workbookViewId="0">
      <pane ySplit="1" topLeftCell="A2" activePane="bottomLeft" state="frozen"/>
      <selection/>
      <selection pane="bottomLeft" activeCell="A18" sqref="A18"/>
    </sheetView>
  </sheetViews>
  <sheetFormatPr defaultColWidth="9" defaultRowHeight="13.5"/>
  <cols>
    <col min="1" max="1" width="34.7583333333333" style="92" customWidth="1"/>
    <col min="2" max="2" width="17.3" customWidth="1"/>
    <col min="3" max="3" width="11.8916666666667" customWidth="1"/>
    <col min="4" max="4" width="25.4416666666667" customWidth="1"/>
    <col min="5" max="5" width="9.66666666666667" customWidth="1"/>
    <col min="6" max="7" width="5.66666666666667" customWidth="1"/>
    <col min="8" max="8" width="7.66666666666667" customWidth="1"/>
    <col min="9" max="9" width="11.8916666666667" customWidth="1"/>
    <col min="10" max="10" width="14.1083333333333" style="93" customWidth="1"/>
    <col min="11" max="11" width="8.225" customWidth="1"/>
    <col min="12" max="16384" width="9" customWidth="1"/>
  </cols>
  <sheetData>
    <row r="1" ht="14.25" spans="1:11">
      <c r="A1" s="28" t="s">
        <v>159</v>
      </c>
      <c r="B1" s="28" t="s">
        <v>27</v>
      </c>
      <c r="C1" s="27" t="s">
        <v>160</v>
      </c>
      <c r="D1" s="27" t="s">
        <v>161</v>
      </c>
      <c r="E1" s="27" t="s">
        <v>162</v>
      </c>
      <c r="F1" s="27" t="s">
        <v>163</v>
      </c>
      <c r="G1" s="27" t="s">
        <v>164</v>
      </c>
      <c r="H1" s="27" t="s">
        <v>165</v>
      </c>
      <c r="I1" s="27" t="s">
        <v>166</v>
      </c>
      <c r="J1" s="95" t="s">
        <v>167</v>
      </c>
      <c r="K1" s="27" t="s">
        <v>156</v>
      </c>
    </row>
    <row r="2" spans="1:11">
      <c r="A2" s="94" t="e">
        <f ca="1" t="array" ref="A2">+INDEX('（运营）采购订单'!$D$1:$D$192,SMALL(IF('（运营）采购订单'!$D$4:$D$192&lt;&gt;"",ROW('（运营）采购订单'!$D$4:$D$192)),ROW('（运营）采购订单'!A1)))</f>
        <v>#NUM!</v>
      </c>
      <c r="B2" s="27" t="e">
        <f ca="1">+IF(A2&lt;&gt;"*-*",'（运营）采购订单'!$D$2,0)</f>
        <v>#NUM!</v>
      </c>
      <c r="C2" s="27" t="e">
        <f ca="1">+VLOOKUP(A2,'（运营）采购订单'!$D:$E,2,0)</f>
        <v>#NUM!</v>
      </c>
      <c r="D2" s="27" t="e">
        <f ca="1">+IF(I2&gt;0,'（运营）采购订单'!$B$2,"")</f>
        <v>#NUM!</v>
      </c>
      <c r="E2" s="27"/>
      <c r="F2" s="27"/>
      <c r="G2" s="27"/>
      <c r="H2" s="27"/>
      <c r="I2" s="27" t="e">
        <f ca="1">+IF(A2&lt;&gt;" ",VLOOKUP(A2,'（运营）采购订单'!$D:$J,7,0),"")</f>
        <v>#NUM!</v>
      </c>
      <c r="J2" s="95" t="e">
        <f ca="1">+IF(I2&gt;0,'（运营）采购订单'!$K$2,"")</f>
        <v>#NUM!</v>
      </c>
      <c r="K2" s="27"/>
    </row>
    <row r="3" spans="1:11">
      <c r="A3" s="94" t="e">
        <f ca="1" t="array" ref="A3">+INDEX('（运营）采购订单'!$D$1:$D$192,SMALL(IF('（运营）采购订单'!$D$4:$D$192&lt;&gt;"",ROW('（运营）采购订单'!$D$4:$D$192)),ROW('（运营）采购订单'!A2)))</f>
        <v>#NUM!</v>
      </c>
      <c r="B3" s="27" t="e">
        <f ca="1">+IF(A3&lt;&gt;"*-*",'（运营）采购订单'!$D$2,0)</f>
        <v>#NUM!</v>
      </c>
      <c r="C3" s="27" t="e">
        <f ca="1">+VLOOKUP(A3,'（运营）采购订单'!$D:$E,2,0)</f>
        <v>#NUM!</v>
      </c>
      <c r="D3" s="27" t="e">
        <f ca="1">+IF(I3&gt;0,'（运营）采购订单'!$B$2,"")</f>
        <v>#NUM!</v>
      </c>
      <c r="E3" s="27"/>
      <c r="F3" s="27"/>
      <c r="G3" s="27"/>
      <c r="H3" s="27"/>
      <c r="I3" s="27" t="e">
        <f ca="1">+IF(A3&lt;&gt;" ",VLOOKUP(A3,'（运营）采购订单'!$D:$J,7,0),"")</f>
        <v>#NUM!</v>
      </c>
      <c r="J3" s="95" t="e">
        <f ca="1">+IF(I3&gt;0,'（运营）采购订单'!$K$2,"")</f>
        <v>#NUM!</v>
      </c>
      <c r="K3" s="27"/>
    </row>
    <row r="4" spans="1:11">
      <c r="A4" s="94" t="e">
        <f ca="1" t="array" ref="A4">+INDEX('（运营）采购订单'!$D$1:$D$192,SMALL(IF('（运营）采购订单'!$D$4:$D$192&lt;&gt;"",ROW('（运营）采购订单'!$D$4:$D$192)),ROW('（运营）采购订单'!A3)))</f>
        <v>#NUM!</v>
      </c>
      <c r="B4" s="27" t="e">
        <f ca="1">+IF(A4&lt;&gt;"*-*",'（运营）采购订单'!$D$2,0)</f>
        <v>#NUM!</v>
      </c>
      <c r="C4" s="27" t="e">
        <f ca="1">+VLOOKUP(A4,'（运营）采购订单'!$D:$E,2,0)</f>
        <v>#NUM!</v>
      </c>
      <c r="D4" s="27" t="e">
        <f ca="1">+IF(I4&gt;0,'（运营）采购订单'!$B$2,"")</f>
        <v>#NUM!</v>
      </c>
      <c r="E4" s="27"/>
      <c r="F4" s="27"/>
      <c r="G4" s="27"/>
      <c r="H4" s="27"/>
      <c r="I4" s="27" t="e">
        <f ca="1">+IF(A4&lt;&gt;" ",VLOOKUP(A4,'（运营）采购订单'!$D:$J,7,0),"")</f>
        <v>#NUM!</v>
      </c>
      <c r="J4" s="95" t="e">
        <f ca="1">+IF(I4&gt;0,'（运营）采购订单'!$K$2,"")</f>
        <v>#NUM!</v>
      </c>
      <c r="K4" s="27"/>
    </row>
    <row r="5" spans="1:11">
      <c r="A5" s="94" t="e">
        <f ca="1" t="array" ref="A5">+INDEX('（运营）采购订单'!$D$1:$D$192,SMALL(IF('（运营）采购订单'!$D$4:$D$192&lt;&gt;"",ROW('（运营）采购订单'!$D$4:$D$192)),ROW('（运营）采购订单'!A4)))</f>
        <v>#NUM!</v>
      </c>
      <c r="B5" s="27" t="e">
        <f ca="1">+IF(A5&lt;&gt;"*-*",'（运营）采购订单'!$D$2,0)</f>
        <v>#NUM!</v>
      </c>
      <c r="C5" s="27" t="e">
        <f ca="1">+VLOOKUP(A5,'（运营）采购订单'!$D:$E,2,0)</f>
        <v>#NUM!</v>
      </c>
      <c r="D5" s="27" t="e">
        <f ca="1">+IF(I5&gt;0,'（运营）采购订单'!$B$2,"")</f>
        <v>#NUM!</v>
      </c>
      <c r="E5" s="27"/>
      <c r="F5" s="27"/>
      <c r="G5" s="27"/>
      <c r="H5" s="27"/>
      <c r="I5" s="27" t="e">
        <f ca="1">+IF(A5&lt;&gt;" ",VLOOKUP(A5,'（运营）采购订单'!$D:$J,7,0),"")</f>
        <v>#NUM!</v>
      </c>
      <c r="J5" s="95" t="e">
        <f ca="1">+IF(I5&gt;0,'（运营）采购订单'!$K$2,"")</f>
        <v>#NUM!</v>
      </c>
      <c r="K5" s="27"/>
    </row>
    <row r="6" spans="1:11">
      <c r="A6" s="94" t="e">
        <f ca="1" t="array" ref="A6">+INDEX('（运营）采购订单'!$D$1:$D$192,SMALL(IF('（运营）采购订单'!$D$4:$D$192&lt;&gt;"",ROW('（运营）采购订单'!$D$4:$D$192)),ROW('（运营）采购订单'!A5)))</f>
        <v>#NUM!</v>
      </c>
      <c r="B6" s="27" t="e">
        <f ca="1">+IF(A6&lt;&gt;"*-*",'（运营）采购订单'!$D$2,0)</f>
        <v>#NUM!</v>
      </c>
      <c r="C6" s="27" t="e">
        <f ca="1">+VLOOKUP(A6,'（运营）采购订单'!$D:$E,2,0)</f>
        <v>#NUM!</v>
      </c>
      <c r="D6" s="27" t="e">
        <f ca="1">+IF(I6&gt;0,'（运营）采购订单'!$B$2,"")</f>
        <v>#NUM!</v>
      </c>
      <c r="E6" s="27"/>
      <c r="F6" s="27"/>
      <c r="G6" s="27"/>
      <c r="H6" s="27"/>
      <c r="I6" s="27" t="e">
        <f ca="1">+IF(A6&lt;&gt;" ",VLOOKUP(A6,'（运营）采购订单'!$D:$J,7,0),"")</f>
        <v>#NUM!</v>
      </c>
      <c r="J6" s="95" t="e">
        <f ca="1">+IF(I6&gt;0,'（运营）采购订单'!$K$2,"")</f>
        <v>#NUM!</v>
      </c>
      <c r="K6" s="27"/>
    </row>
    <row r="7" spans="1:11">
      <c r="A7" s="94" t="e">
        <f ca="1" t="array" ref="A7">+INDEX('（运营）采购订单'!$D$1:$D$192,SMALL(IF('（运营）采购订单'!$D$4:$D$192&lt;&gt;"",ROW('（运营）采购订单'!$D$4:$D$192)),ROW('（运营）采购订单'!A6)))</f>
        <v>#NUM!</v>
      </c>
      <c r="B7" s="27" t="e">
        <f ca="1">+IF(A7&lt;&gt;"*-*",'（运营）采购订单'!$D$2,0)</f>
        <v>#NUM!</v>
      </c>
      <c r="C7" s="27" t="e">
        <f ca="1">+VLOOKUP(A7,'（运营）采购订单'!$D:$E,2,0)</f>
        <v>#NUM!</v>
      </c>
      <c r="D7" s="27" t="e">
        <f ca="1">+IF(I7&gt;0,'（运营）采购订单'!$B$2,"")</f>
        <v>#NUM!</v>
      </c>
      <c r="E7" s="27"/>
      <c r="F7" s="27"/>
      <c r="G7" s="27"/>
      <c r="H7" s="27"/>
      <c r="I7" s="27" t="e">
        <f ca="1">+IF(A7&lt;&gt;" ",VLOOKUP(A7,'（运营）采购订单'!$D:$J,7,0),"")</f>
        <v>#NUM!</v>
      </c>
      <c r="J7" s="95" t="e">
        <f ca="1">+IF(I7&gt;0,'（运营）采购订单'!$K$2,"")</f>
        <v>#NUM!</v>
      </c>
      <c r="K7" s="27"/>
    </row>
    <row r="8" spans="1:11">
      <c r="A8" s="94" t="e">
        <f ca="1" t="array" ref="A8">+INDEX('（运营）采购订单'!$D$1:$D$192,SMALL(IF('（运营）采购订单'!$D$4:$D$192&lt;&gt;"",ROW('（运营）采购订单'!$D$4:$D$192)),ROW('（运营）采购订单'!A7)))</f>
        <v>#NUM!</v>
      </c>
      <c r="B8" s="27" t="e">
        <f ca="1">+IF(A8&lt;&gt;"*-*",'（运营）采购订单'!$D$2,0)</f>
        <v>#NUM!</v>
      </c>
      <c r="C8" s="27" t="e">
        <f ca="1">+VLOOKUP(A8,'（运营）采购订单'!$D:$E,2,0)</f>
        <v>#NUM!</v>
      </c>
      <c r="D8" s="27" t="e">
        <f ca="1">+IF(I8&gt;0,'（运营）采购订单'!$B$2,"")</f>
        <v>#NUM!</v>
      </c>
      <c r="E8" s="27"/>
      <c r="F8" s="27"/>
      <c r="G8" s="27"/>
      <c r="H8" s="27"/>
      <c r="I8" s="27" t="e">
        <f ca="1">+IF(A8&lt;&gt;" ",VLOOKUP(A8,'（运营）采购订单'!$D:$J,7,0),"")</f>
        <v>#NUM!</v>
      </c>
      <c r="J8" s="95" t="e">
        <f ca="1">+IF(I8&gt;0,'（运营）采购订单'!$K$2,"")</f>
        <v>#NUM!</v>
      </c>
      <c r="K8" s="27"/>
    </row>
    <row r="9" spans="1:14">
      <c r="A9" s="94" t="e">
        <f ca="1" t="array" ref="A9">+INDEX('（运营）采购订单'!$D$1:$D$192,SMALL(IF('（运营）采购订单'!$D$4:$D$192&lt;&gt;"",ROW('（运营）采购订单'!$D$4:$D$192)),ROW('（运营）采购订单'!A8)))</f>
        <v>#NUM!</v>
      </c>
      <c r="B9" s="27" t="e">
        <f ca="1">+IF(A9&lt;&gt;"*-*",'（运营）采购订单'!$D$2,0)</f>
        <v>#NUM!</v>
      </c>
      <c r="C9" s="27" t="e">
        <f ca="1">+VLOOKUP(A9,'（运营）采购订单'!$D:$E,2,0)</f>
        <v>#NUM!</v>
      </c>
      <c r="D9" s="27" t="e">
        <f ca="1">+IF(I9&gt;0,'（运营）采购订单'!$B$2,"")</f>
        <v>#NUM!</v>
      </c>
      <c r="E9" s="27"/>
      <c r="F9" s="27"/>
      <c r="G9" s="27"/>
      <c r="H9" s="27"/>
      <c r="I9" s="27" t="e">
        <f ca="1">+IF(A9&lt;&gt;" ",VLOOKUP(A9,'（运营）采购订单'!$D:$J,7,0),"")</f>
        <v>#NUM!</v>
      </c>
      <c r="J9" s="95" t="e">
        <f ca="1">+IF(I9&gt;0,'（运营）采购订单'!$K$2,"")</f>
        <v>#NUM!</v>
      </c>
      <c r="K9" s="27"/>
      <c r="N9" s="14"/>
    </row>
    <row r="10" spans="1:11">
      <c r="A10" s="94" t="e">
        <f ca="1" t="array" ref="A10">+INDEX('（运营）采购订单'!$D$1:$D$192,SMALL(IF('（运营）采购订单'!$D$4:$D$192&lt;&gt;"",ROW('（运营）采购订单'!$D$4:$D$192)),ROW('（运营）采购订单'!A9)))</f>
        <v>#NUM!</v>
      </c>
      <c r="B10" s="27" t="e">
        <f ca="1">+IF(A10&lt;&gt;"*-*",'（运营）采购订单'!$D$2,0)</f>
        <v>#NUM!</v>
      </c>
      <c r="C10" s="27" t="e">
        <f ca="1">+VLOOKUP(A10,'（运营）采购订单'!$D:$E,2,0)</f>
        <v>#NUM!</v>
      </c>
      <c r="D10" s="27" t="e">
        <f ca="1">+IF(I10&gt;0,'（运营）采购订单'!$B$2,"")</f>
        <v>#NUM!</v>
      </c>
      <c r="E10" s="27"/>
      <c r="F10" s="27"/>
      <c r="G10" s="27"/>
      <c r="H10" s="27"/>
      <c r="I10" s="27" t="e">
        <f ca="1">+IF(A10&lt;&gt;" ",VLOOKUP(A10,'（运营）采购订单'!$D:$J,7,0),"")</f>
        <v>#NUM!</v>
      </c>
      <c r="J10" s="95" t="e">
        <f ca="1">+IF(I10&gt;0,'（运营）采购订单'!$K$2,"")</f>
        <v>#NUM!</v>
      </c>
      <c r="K10" s="27"/>
    </row>
    <row r="11" spans="1:11">
      <c r="A11" s="94" t="e">
        <f ca="1" t="array" ref="A11">+INDEX('（运营）采购订单'!$D$1:$D$192,SMALL(IF('（运营）采购订单'!$D$4:$D$192&lt;&gt;"",ROW('（运营）采购订单'!$D$4:$D$192)),ROW('（运营）采购订单'!A10)))</f>
        <v>#NUM!</v>
      </c>
      <c r="B11" s="27" t="e">
        <f ca="1">+IF(A11&lt;&gt;"*-*",'（运营）采购订单'!$D$2,0)</f>
        <v>#NUM!</v>
      </c>
      <c r="C11" s="27" t="e">
        <f ca="1">+VLOOKUP(A11,'（运营）采购订单'!$D:$E,2,0)</f>
        <v>#NUM!</v>
      </c>
      <c r="D11" s="27" t="e">
        <f ca="1">+IF(I11&gt;0,'（运营）采购订单'!$B$2,"")</f>
        <v>#NUM!</v>
      </c>
      <c r="E11" s="27"/>
      <c r="F11" s="27"/>
      <c r="G11" s="27"/>
      <c r="H11" s="27"/>
      <c r="I11" s="27" t="e">
        <f ca="1">+IF(A11&lt;&gt;" ",VLOOKUP(A11,'（运营）采购订单'!$D:$J,7,0),"")</f>
        <v>#NUM!</v>
      </c>
      <c r="J11" s="95" t="e">
        <f ca="1">+IF(I11&gt;0,'（运营）采购订单'!$K$2,"")</f>
        <v>#NUM!</v>
      </c>
      <c r="K11" s="27"/>
    </row>
    <row r="12" spans="1:11">
      <c r="A12" s="94" t="e">
        <f ca="1" t="array" ref="A12">+INDEX('（运营）采购订单'!$D$1:$D$192,SMALL(IF('（运营）采购订单'!$D$4:$D$192&lt;&gt;"",ROW('（运营）采购订单'!$D$4:$D$192)),ROW('（运营）采购订单'!A11)))</f>
        <v>#NUM!</v>
      </c>
      <c r="B12" s="27" t="e">
        <f ca="1">+IF(A12&lt;&gt;"*-*",'（运营）采购订单'!$D$2,0)</f>
        <v>#NUM!</v>
      </c>
      <c r="C12" s="27" t="e">
        <f ca="1">+VLOOKUP(A12,'（运营）采购订单'!$D:$E,2,0)</f>
        <v>#NUM!</v>
      </c>
      <c r="D12" s="27" t="e">
        <f ca="1">+IF(I12&gt;0,'（运营）采购订单'!$B$2,"")</f>
        <v>#NUM!</v>
      </c>
      <c r="E12" s="27"/>
      <c r="F12" s="27"/>
      <c r="G12" s="27"/>
      <c r="H12" s="27"/>
      <c r="I12" s="27" t="e">
        <f ca="1">+IF(A12&lt;&gt;" ",VLOOKUP(A12,'（运营）采购订单'!$D:$J,7,0),"")</f>
        <v>#NUM!</v>
      </c>
      <c r="J12" s="95" t="e">
        <f ca="1">+IF(I12&gt;0,'（运营）采购订单'!$K$2,"")</f>
        <v>#NUM!</v>
      </c>
      <c r="K12" s="27"/>
    </row>
    <row r="13" spans="1:11">
      <c r="A13" s="94" t="e">
        <f ca="1" t="array" ref="A13">+INDEX('（运营）采购订单'!$D$1:$D$192,SMALL(IF('（运营）采购订单'!$D$4:$D$192&lt;&gt;"",ROW('（运营）采购订单'!$D$4:$D$192)),ROW('（运营）采购订单'!A12)))</f>
        <v>#NUM!</v>
      </c>
      <c r="B13" s="27" t="e">
        <f ca="1">+IF(A13&lt;&gt;"*-*",'（运营）采购订单'!$D$2,0)</f>
        <v>#NUM!</v>
      </c>
      <c r="C13" s="27" t="e">
        <f ca="1">+VLOOKUP(A13,'（运营）采购订单'!$D:$E,2,0)</f>
        <v>#NUM!</v>
      </c>
      <c r="D13" s="27" t="e">
        <f ca="1">+IF(I13&gt;0,'（运营）采购订单'!$B$2,"")</f>
        <v>#NUM!</v>
      </c>
      <c r="E13" s="27"/>
      <c r="F13" s="27"/>
      <c r="G13" s="27"/>
      <c r="H13" s="27"/>
      <c r="I13" s="27" t="e">
        <f ca="1">+IF(A13&lt;&gt;" ",VLOOKUP(A13,'（运营）采购订单'!$D:$J,7,0),"")</f>
        <v>#NUM!</v>
      </c>
      <c r="J13" s="95" t="e">
        <f ca="1">+IF(I13&gt;0,'（运营）采购订单'!$K$2,"")</f>
        <v>#NUM!</v>
      </c>
      <c r="K13" s="27"/>
    </row>
    <row r="14" spans="1:11">
      <c r="A14" s="94" t="e">
        <f ca="1" t="array" ref="A14">+INDEX('（运营）采购订单'!$D$1:$D$192,SMALL(IF('（运营）采购订单'!$D$4:$D$192&lt;&gt;"",ROW('（运营）采购订单'!$D$4:$D$192)),ROW('（运营）采购订单'!A13)))</f>
        <v>#NUM!</v>
      </c>
      <c r="B14" s="27" t="e">
        <f ca="1">+IF(A14&lt;&gt;"*-*",'（运营）采购订单'!$D$2,0)</f>
        <v>#NUM!</v>
      </c>
      <c r="C14" s="27" t="e">
        <f ca="1">+VLOOKUP(A14,'（运营）采购订单'!$D:$E,2,0)</f>
        <v>#NUM!</v>
      </c>
      <c r="D14" s="27" t="e">
        <f ca="1">+IF(I14&gt;0,'（运营）采购订单'!$B$2,"")</f>
        <v>#NUM!</v>
      </c>
      <c r="E14" s="27"/>
      <c r="F14" s="27"/>
      <c r="G14" s="27"/>
      <c r="H14" s="27"/>
      <c r="I14" s="27" t="e">
        <f ca="1">+IF(A14&lt;&gt;" ",VLOOKUP(A14,'（运营）采购订单'!$D:$J,7,0),"")</f>
        <v>#NUM!</v>
      </c>
      <c r="J14" s="95" t="e">
        <f ca="1">+IF(I14&gt;0,'（运营）采购订单'!$K$2,"")</f>
        <v>#NUM!</v>
      </c>
      <c r="K14" s="27"/>
    </row>
    <row r="15" spans="1:11">
      <c r="A15" s="94" t="e">
        <f ca="1" t="array" ref="A15">+INDEX('（运营）采购订单'!$D$1:$D$192,SMALL(IF('（运营）采购订单'!$D$4:$D$192&lt;&gt;"",ROW('（运营）采购订单'!$D$4:$D$192)),ROW('（运营）采购订单'!A14)))</f>
        <v>#NUM!</v>
      </c>
      <c r="B15" s="27" t="e">
        <f ca="1">+IF(A15&lt;&gt;"*-*",'（运营）采购订单'!$D$2,0)</f>
        <v>#NUM!</v>
      </c>
      <c r="C15" s="27" t="e">
        <f ca="1">+VLOOKUP(A15,'（运营）采购订单'!$D:$E,2,0)</f>
        <v>#NUM!</v>
      </c>
      <c r="D15" s="27" t="e">
        <f ca="1">+IF(I15&gt;0,'（运营）采购订单'!$B$2,"")</f>
        <v>#NUM!</v>
      </c>
      <c r="E15" s="27"/>
      <c r="F15" s="27"/>
      <c r="G15" s="27"/>
      <c r="H15" s="27"/>
      <c r="I15" s="27" t="e">
        <f ca="1">+IF(A15&lt;&gt;" ",VLOOKUP(A15,'（运营）采购订单'!$D:$J,7,0),"")</f>
        <v>#NUM!</v>
      </c>
      <c r="J15" s="95" t="e">
        <f ca="1">+IF(I15&gt;0,'（运营）采购订单'!$K$2,"")</f>
        <v>#NUM!</v>
      </c>
      <c r="K15" s="27"/>
    </row>
    <row r="16" spans="1:11">
      <c r="A16" s="94" t="e">
        <f ca="1" t="array" ref="A16">+INDEX('（运营）采购订单'!$D$1:$D$192,SMALL(IF('（运营）采购订单'!$D$4:$D$192&lt;&gt;"",ROW('（运营）采购订单'!$D$4:$D$192)),ROW('（运营）采购订单'!A15)))</f>
        <v>#NUM!</v>
      </c>
      <c r="B16" s="27" t="e">
        <f ca="1">+IF(A16&lt;&gt;"*-*",'（运营）采购订单'!$D$2,0)</f>
        <v>#NUM!</v>
      </c>
      <c r="C16" s="27" t="e">
        <f ca="1">+VLOOKUP(A16,'（运营）采购订单'!$D:$E,2,0)</f>
        <v>#NUM!</v>
      </c>
      <c r="D16" s="27" t="e">
        <f ca="1">+IF(I16&gt;0,'（运营）采购订单'!$B$2,"")</f>
        <v>#NUM!</v>
      </c>
      <c r="E16" s="27"/>
      <c r="F16" s="27"/>
      <c r="G16" s="27"/>
      <c r="H16" s="27"/>
      <c r="I16" s="27" t="e">
        <f ca="1">+IF(A16&lt;&gt;" ",VLOOKUP(A16,'（运营）采购订单'!$D:$J,7,0),"")</f>
        <v>#NUM!</v>
      </c>
      <c r="J16" s="95" t="e">
        <f ca="1">+IF(I16&gt;0,'（运营）采购订单'!$K$2,"")</f>
        <v>#NUM!</v>
      </c>
      <c r="K16" s="27"/>
    </row>
    <row r="17" spans="1:11">
      <c r="A17" s="94" t="e">
        <f ca="1" t="array" ref="A17">+INDEX('（运营）采购订单'!$D$1:$D$192,SMALL(IF('（运营）采购订单'!$D$4:$D$192&lt;&gt;"",ROW('（运营）采购订单'!$D$4:$D$192)),ROW('（运营）采购订单'!A16)))</f>
        <v>#NUM!</v>
      </c>
      <c r="B17" s="27" t="e">
        <f ca="1">+IF(A17&lt;&gt;"*-*",'（运营）采购订单'!$D$2,0)</f>
        <v>#NUM!</v>
      </c>
      <c r="C17" s="27" t="e">
        <f ca="1">+VLOOKUP(A17,'（运营）采购订单'!$D:$E,2,0)</f>
        <v>#NUM!</v>
      </c>
      <c r="D17" s="27" t="e">
        <f ca="1">+IF(I17&gt;0,'（运营）采购订单'!$B$2,"")</f>
        <v>#NUM!</v>
      </c>
      <c r="E17" s="27"/>
      <c r="F17" s="27"/>
      <c r="G17" s="27"/>
      <c r="H17" s="27"/>
      <c r="I17" s="27" t="e">
        <f ca="1">+IF(A17&lt;&gt;" ",VLOOKUP(A17,'（运营）采购订单'!$D:$J,7,0),"")</f>
        <v>#NUM!</v>
      </c>
      <c r="J17" s="95" t="e">
        <f ca="1">+IF(I17&gt;0,'（运营）采购订单'!$K$2,"")</f>
        <v>#NUM!</v>
      </c>
      <c r="K17" s="27"/>
    </row>
    <row r="18" spans="1:11">
      <c r="A18" s="94" t="e">
        <f ca="1" t="array" ref="A18">+INDEX('（运营）采购订单'!$D$1:$D$192,SMALL(IF('（运营）采购订单'!$D$4:$D$192&lt;&gt;"",ROW('（运营）采购订单'!$D$4:$D$192)),ROW('（运营）采购订单'!A17)))</f>
        <v>#NUM!</v>
      </c>
      <c r="B18" s="27" t="e">
        <f ca="1">+IF(A18&lt;&gt;"*-*",'（运营）采购订单'!$D$2,0)</f>
        <v>#NUM!</v>
      </c>
      <c r="C18" s="27" t="e">
        <f ca="1">+VLOOKUP(A18,'（运营）采购订单'!$D:$E,2,0)</f>
        <v>#NUM!</v>
      </c>
      <c r="D18" s="27" t="e">
        <f ca="1">+IF(I18&gt;0,'（运营）采购订单'!$B$2,"")</f>
        <v>#NUM!</v>
      </c>
      <c r="E18" s="27"/>
      <c r="F18" s="27"/>
      <c r="G18" s="27"/>
      <c r="H18" s="27"/>
      <c r="I18" s="27" t="e">
        <f ca="1">+IF(A18&lt;&gt;" ",VLOOKUP(A18,'（运营）采购订单'!$D:$J,7,0),"")</f>
        <v>#NUM!</v>
      </c>
      <c r="J18" s="95" t="e">
        <f ca="1">+IF(I18&gt;0,'（运营）采购订单'!$K$2,"")</f>
        <v>#NUM!</v>
      </c>
      <c r="K18" s="27"/>
    </row>
    <row r="19" spans="1:11">
      <c r="A19" s="94" t="e">
        <f ca="1" t="array" ref="A19">+INDEX('（运营）采购订单'!$D$1:$D$192,SMALL(IF('（运营）采购订单'!$D$4:$D$192&lt;&gt;"",ROW('（运营）采购订单'!$D$4:$D$192)),ROW('（运营）采购订单'!A18)))</f>
        <v>#NUM!</v>
      </c>
      <c r="B19" s="27" t="e">
        <f ca="1">+IF(A19&lt;&gt;"*-*",'（运营）采购订单'!$D$2,0)</f>
        <v>#NUM!</v>
      </c>
      <c r="C19" s="27" t="e">
        <f ca="1">+VLOOKUP(A19,'（运营）采购订单'!$D:$E,2,0)</f>
        <v>#NUM!</v>
      </c>
      <c r="D19" s="27" t="e">
        <f ca="1">+IF(I19&gt;0,'（运营）采购订单'!$B$2,"")</f>
        <v>#NUM!</v>
      </c>
      <c r="E19" s="27"/>
      <c r="F19" s="27"/>
      <c r="G19" s="27"/>
      <c r="H19" s="27"/>
      <c r="I19" s="27" t="e">
        <f ca="1">+IF(A19&lt;&gt;" ",VLOOKUP(A19,'（运营）采购订单'!$D:$J,7,0),"")</f>
        <v>#NUM!</v>
      </c>
      <c r="J19" s="95" t="e">
        <f ca="1">+IF(I19&gt;0,'（运营）采购订单'!$K$2,"")</f>
        <v>#NUM!</v>
      </c>
      <c r="K19" s="27"/>
    </row>
    <row r="20" spans="1:11">
      <c r="A20" s="94" t="e">
        <f ca="1" t="array" ref="A20">+INDEX('（运营）采购订单'!$D$1:$D$192,SMALL(IF('（运营）采购订单'!$D$4:$D$192&lt;&gt;"",ROW('（运营）采购订单'!$D$4:$D$192)),ROW('（运营）采购订单'!A19)))</f>
        <v>#NUM!</v>
      </c>
      <c r="B20" s="27" t="e">
        <f ca="1">+IF(A20&lt;&gt;"*-*",'（运营）采购订单'!$D$2,0)</f>
        <v>#NUM!</v>
      </c>
      <c r="C20" s="27" t="e">
        <f ca="1">+VLOOKUP(A20,'（运营）采购订单'!$D:$E,2,0)</f>
        <v>#NUM!</v>
      </c>
      <c r="D20" s="27" t="e">
        <f ca="1">+IF(I20&gt;0,'（运营）采购订单'!$B$2,"")</f>
        <v>#NUM!</v>
      </c>
      <c r="E20" s="27"/>
      <c r="F20" s="27"/>
      <c r="G20" s="27"/>
      <c r="H20" s="27"/>
      <c r="I20" s="27" t="e">
        <f ca="1">+IF(A20&lt;&gt;" ",VLOOKUP(A20,'（运营）采购订单'!$D:$J,7,0),"")</f>
        <v>#NUM!</v>
      </c>
      <c r="J20" s="95" t="e">
        <f ca="1">+IF(I20&gt;0,'（运营）采购订单'!$K$2,"")</f>
        <v>#NUM!</v>
      </c>
      <c r="K20" s="27"/>
    </row>
    <row r="21" spans="1:11">
      <c r="A21" s="94" t="e">
        <f ca="1" t="array" ref="A21">+INDEX('（运营）采购订单'!$D$1:$D$192,SMALL(IF('（运营）采购订单'!$D$4:$D$192&lt;&gt;"",ROW('（运营）采购订单'!$D$4:$D$192)),ROW('（运营）采购订单'!A20)))</f>
        <v>#NUM!</v>
      </c>
      <c r="B21" s="27" t="e">
        <f ca="1">+IF(A21&lt;&gt;"*-*",'（运营）采购订单'!$D$2,0)</f>
        <v>#NUM!</v>
      </c>
      <c r="C21" s="27" t="e">
        <f ca="1">+VLOOKUP(A21,'（运营）采购订单'!$D:$E,2,0)</f>
        <v>#NUM!</v>
      </c>
      <c r="D21" s="27" t="e">
        <f ca="1">+IF(I21&gt;0,'（运营）采购订单'!$B$2,"")</f>
        <v>#NUM!</v>
      </c>
      <c r="E21" s="27"/>
      <c r="F21" s="27"/>
      <c r="G21" s="27"/>
      <c r="H21" s="27"/>
      <c r="I21" s="27" t="e">
        <f ca="1">+IF(A21&lt;&gt;" ",VLOOKUP(A21,'（运营）采购订单'!$D:$J,7,0),"")</f>
        <v>#NUM!</v>
      </c>
      <c r="J21" s="95" t="e">
        <f ca="1">+IF(I21&gt;0,'（运营）采购订单'!$K$2,"")</f>
        <v>#NUM!</v>
      </c>
      <c r="K21" s="27"/>
    </row>
    <row r="22" spans="1:11">
      <c r="A22" s="94" t="e">
        <f ca="1" t="array" ref="A22">+INDEX('（运营）采购订单'!$D$1:$D$192,SMALL(IF('（运营）采购订单'!$D$4:$D$192&lt;&gt;"",ROW('（运营）采购订单'!$D$4:$D$192)),ROW('（运营）采购订单'!A21)))</f>
        <v>#NUM!</v>
      </c>
      <c r="B22" s="27" t="e">
        <f ca="1">+IF(A22&lt;&gt;"*-*",'（运营）采购订单'!$D$2,0)</f>
        <v>#NUM!</v>
      </c>
      <c r="C22" s="27" t="e">
        <f ca="1">+VLOOKUP(A22,'（运营）采购订单'!$D:$E,2,0)</f>
        <v>#NUM!</v>
      </c>
      <c r="D22" s="27" t="e">
        <f ca="1">+IF(I22&gt;0,'（运营）采购订单'!$B$2,"")</f>
        <v>#NUM!</v>
      </c>
      <c r="E22" s="27"/>
      <c r="F22" s="27"/>
      <c r="G22" s="27"/>
      <c r="H22" s="27"/>
      <c r="I22" s="27" t="e">
        <f ca="1">+IF(A22&lt;&gt;" ",VLOOKUP(A22,'（运营）采购订单'!$D:$J,7,0),"")</f>
        <v>#NUM!</v>
      </c>
      <c r="J22" s="95" t="e">
        <f ca="1">+IF(I22&gt;0,'（运营）采购订单'!$K$2,"")</f>
        <v>#NUM!</v>
      </c>
      <c r="K22" s="27"/>
    </row>
    <row r="23" spans="1:11">
      <c r="A23" s="94" t="e">
        <f ca="1" t="array" ref="A23">+INDEX('（运营）采购订单'!$D$1:$D$192,SMALL(IF('（运营）采购订单'!$D$4:$D$192&lt;&gt;"",ROW('（运营）采购订单'!$D$4:$D$192)),ROW('（运营）采购订单'!A22)))</f>
        <v>#NUM!</v>
      </c>
      <c r="B23" s="27" t="e">
        <f ca="1">+IF(A23&lt;&gt;"*-*",'（运营）采购订单'!$D$2,0)</f>
        <v>#NUM!</v>
      </c>
      <c r="C23" s="27" t="e">
        <f ca="1">+VLOOKUP(A23,'（运营）采购订单'!$D:$E,2,0)</f>
        <v>#NUM!</v>
      </c>
      <c r="D23" s="27" t="e">
        <f ca="1">+IF(I23&gt;0,'（运营）采购订单'!$B$2,"")</f>
        <v>#NUM!</v>
      </c>
      <c r="E23" s="27"/>
      <c r="F23" s="27"/>
      <c r="G23" s="27"/>
      <c r="H23" s="27"/>
      <c r="I23" s="27" t="e">
        <f ca="1">+IF(A23&lt;&gt;" ",VLOOKUP(A23,'（运营）采购订单'!$D:$J,7,0),"")</f>
        <v>#NUM!</v>
      </c>
      <c r="J23" s="95" t="e">
        <f ca="1">+IF(I23&gt;0,'（运营）采购订单'!$K$2,"")</f>
        <v>#NUM!</v>
      </c>
      <c r="K23" s="27"/>
    </row>
    <row r="24" spans="1:11">
      <c r="A24" s="94" t="e">
        <f ca="1" t="array" ref="A24">+INDEX('（运营）采购订单'!$D$1:$D$192,SMALL(IF('（运营）采购订单'!$D$4:$D$192&lt;&gt;"",ROW('（运营）采购订单'!$D$4:$D$192)),ROW('（运营）采购订单'!A23)))</f>
        <v>#NUM!</v>
      </c>
      <c r="B24" s="27" t="e">
        <f ca="1">+IF(A24&lt;&gt;"*-*",'（运营）采购订单'!$D$2,0)</f>
        <v>#NUM!</v>
      </c>
      <c r="C24" s="27" t="e">
        <f ca="1">+VLOOKUP(A24,'（运营）采购订单'!$D:$E,2,0)</f>
        <v>#NUM!</v>
      </c>
      <c r="D24" s="27" t="e">
        <f ca="1">+IF(I24&gt;0,'（运营）采购订单'!$B$2,"")</f>
        <v>#NUM!</v>
      </c>
      <c r="E24" s="27"/>
      <c r="F24" s="27"/>
      <c r="G24" s="27"/>
      <c r="H24" s="27"/>
      <c r="I24" s="27" t="e">
        <f ca="1">+IF(A24&lt;&gt;" ",VLOOKUP(A24,'（运营）采购订单'!$D:$J,7,0),"")</f>
        <v>#NUM!</v>
      </c>
      <c r="J24" s="95" t="e">
        <f ca="1">+IF(I24&gt;0,'（运营）采购订单'!$K$2,"")</f>
        <v>#NUM!</v>
      </c>
      <c r="K24" s="27"/>
    </row>
    <row r="25" spans="1:11">
      <c r="A25" s="94" t="e">
        <f ca="1" t="array" ref="A25">+INDEX('（运营）采购订单'!$D$1:$D$192,SMALL(IF('（运营）采购订单'!$D$4:$D$192&lt;&gt;"",ROW('（运营）采购订单'!$D$4:$D$192)),ROW('（运营）采购订单'!A24)))</f>
        <v>#NUM!</v>
      </c>
      <c r="B25" s="27" t="e">
        <f ca="1">+IF(A25&lt;&gt;"*-*",'（运营）采购订单'!$D$2,0)</f>
        <v>#NUM!</v>
      </c>
      <c r="C25" s="27" t="e">
        <f ca="1">+VLOOKUP(A25,'（运营）采购订单'!$D:$E,2,0)</f>
        <v>#NUM!</v>
      </c>
      <c r="D25" s="27" t="e">
        <f ca="1">+IF(I25&gt;0,'（运营）采购订单'!$B$2,"")</f>
        <v>#NUM!</v>
      </c>
      <c r="E25" s="27"/>
      <c r="F25" s="27"/>
      <c r="G25" s="27"/>
      <c r="H25" s="27"/>
      <c r="I25" s="27" t="e">
        <f ca="1">+IF(A25&lt;&gt;" ",VLOOKUP(A25,'（运营）采购订单'!$D:$J,7,0),"")</f>
        <v>#NUM!</v>
      </c>
      <c r="J25" s="95" t="e">
        <f ca="1">+IF(I25&gt;0,'（运营）采购订单'!$K$2,"")</f>
        <v>#NUM!</v>
      </c>
      <c r="K25" s="27"/>
    </row>
    <row r="26" spans="1:11">
      <c r="A26" s="94" t="e">
        <f ca="1" t="array" ref="A26">+INDEX('（运营）采购订单'!$D$1:$D$192,SMALL(IF('（运营）采购订单'!$D$4:$D$192&lt;&gt;"",ROW('（运营）采购订单'!$D$4:$D$192)),ROW('（运营）采购订单'!A25)))</f>
        <v>#NUM!</v>
      </c>
      <c r="B26" s="27" t="e">
        <f ca="1">+IF(A26&lt;&gt;"*-*",'（运营）采购订单'!$D$2,0)</f>
        <v>#NUM!</v>
      </c>
      <c r="C26" s="27" t="e">
        <f ca="1">+VLOOKUP(A26,'（运营）采购订单'!$D:$E,2,0)</f>
        <v>#NUM!</v>
      </c>
      <c r="D26" s="27" t="e">
        <f ca="1">+IF(I26&gt;0,'（运营）采购订单'!$B$2,"")</f>
        <v>#NUM!</v>
      </c>
      <c r="E26" s="27"/>
      <c r="F26" s="27"/>
      <c r="G26" s="27"/>
      <c r="H26" s="27"/>
      <c r="I26" s="27" t="e">
        <f ca="1">+IF(A26&lt;&gt;" ",VLOOKUP(A26,'（运营）采购订单'!$D:$J,7,0),"")</f>
        <v>#NUM!</v>
      </c>
      <c r="J26" s="95" t="e">
        <f ca="1">+IF(I26&gt;0,'（运营）采购订单'!$K$2,"")</f>
        <v>#NUM!</v>
      </c>
      <c r="K26" s="27"/>
    </row>
    <row r="27" spans="1:11">
      <c r="A27" s="94" t="e">
        <f ca="1" t="array" ref="A27">+INDEX('（运营）采购订单'!$D$1:$D$192,SMALL(IF('（运营）采购订单'!$D$4:$D$192&lt;&gt;"",ROW('（运营）采购订单'!$D$4:$D$192)),ROW('（运营）采购订单'!A26)))</f>
        <v>#NUM!</v>
      </c>
      <c r="B27" s="27" t="e">
        <f ca="1">+IF(A27&lt;&gt;"*-*",'（运营）采购订单'!$D$2,0)</f>
        <v>#NUM!</v>
      </c>
      <c r="C27" s="27" t="e">
        <f ca="1">+VLOOKUP(A27,'（运营）采购订单'!$D:$E,2,0)</f>
        <v>#NUM!</v>
      </c>
      <c r="D27" s="27" t="e">
        <f ca="1">+IF(I27&gt;0,'（运营）采购订单'!$B$2,"")</f>
        <v>#NUM!</v>
      </c>
      <c r="E27" s="27"/>
      <c r="F27" s="27"/>
      <c r="G27" s="27"/>
      <c r="H27" s="27"/>
      <c r="I27" s="27" t="e">
        <f ca="1">+IF(A27&lt;&gt;" ",VLOOKUP(A27,'（运营）采购订单'!$D:$J,7,0),"")</f>
        <v>#NUM!</v>
      </c>
      <c r="J27" s="95" t="e">
        <f ca="1">+IF(I27&gt;0,'（运营）采购订单'!$K$2,"")</f>
        <v>#NUM!</v>
      </c>
      <c r="K27" s="27"/>
    </row>
    <row r="28" spans="1:11">
      <c r="A28" s="94" t="e">
        <f ca="1" t="array" ref="A28">+INDEX('（运营）采购订单'!$D$1:$D$192,SMALL(IF('（运营）采购订单'!$D$4:$D$192&lt;&gt;"",ROW('（运营）采购订单'!$D$4:$D$192)),ROW('（运营）采购订单'!A27)))</f>
        <v>#NUM!</v>
      </c>
      <c r="B28" s="27" t="e">
        <f ca="1">+IF(A28&lt;&gt;"*-*",'（运营）采购订单'!$D$2,0)</f>
        <v>#NUM!</v>
      </c>
      <c r="C28" s="27" t="e">
        <f ca="1">+VLOOKUP(A28,'（运营）采购订单'!$D:$E,2,0)</f>
        <v>#NUM!</v>
      </c>
      <c r="D28" s="27" t="e">
        <f ca="1">+IF(I28&gt;0,'（运营）采购订单'!$B$2,"")</f>
        <v>#NUM!</v>
      </c>
      <c r="E28" s="27"/>
      <c r="F28" s="27"/>
      <c r="G28" s="27"/>
      <c r="H28" s="27"/>
      <c r="I28" s="27" t="e">
        <f ca="1">+IF(A28&lt;&gt;" ",VLOOKUP(A28,'（运营）采购订单'!$D:$J,7,0),"")</f>
        <v>#NUM!</v>
      </c>
      <c r="J28" s="95" t="e">
        <f ca="1">+IF(I28&gt;0,'（运营）采购订单'!$K$2,"")</f>
        <v>#NUM!</v>
      </c>
      <c r="K28" s="27"/>
    </row>
    <row r="29" spans="1:11">
      <c r="A29" s="94" t="e">
        <f ca="1" t="array" ref="A29">+INDEX('（运营）采购订单'!$D$1:$D$192,SMALL(IF('（运营）采购订单'!$D$4:$D$192&lt;&gt;"",ROW('（运营）采购订单'!$D$4:$D$192)),ROW('（运营）采购订单'!A28)))</f>
        <v>#NUM!</v>
      </c>
      <c r="B29" s="27" t="e">
        <f ca="1">+IF(A29&lt;&gt;"*-*",'（运营）采购订单'!$D$2,0)</f>
        <v>#NUM!</v>
      </c>
      <c r="C29" s="27" t="e">
        <f ca="1">+VLOOKUP(A29,'（运营）采购订单'!$D:$E,2,0)</f>
        <v>#NUM!</v>
      </c>
      <c r="D29" s="27" t="e">
        <f ca="1">+IF(I29&gt;0,'（运营）采购订单'!$B$2,"")</f>
        <v>#NUM!</v>
      </c>
      <c r="E29" s="27"/>
      <c r="F29" s="27"/>
      <c r="G29" s="27"/>
      <c r="H29" s="27"/>
      <c r="I29" s="27" t="e">
        <f ca="1">+IF(A29&lt;&gt;" ",VLOOKUP(A29,'（运营）采购订单'!$D:$J,7,0),"")</f>
        <v>#NUM!</v>
      </c>
      <c r="J29" s="95" t="e">
        <f ca="1">+IF(I29&gt;0,'（运营）采购订单'!$K$2,"")</f>
        <v>#NUM!</v>
      </c>
      <c r="K29" s="27"/>
    </row>
    <row r="30" spans="1:11">
      <c r="A30" s="94" t="e">
        <f ca="1" t="array" ref="A30">+INDEX('（运营）采购订单'!$D$1:$D$192,SMALL(IF('（运营）采购订单'!$D$4:$D$192&lt;&gt;"",ROW('（运营）采购订单'!$D$4:$D$192)),ROW('（运营）采购订单'!A29)))</f>
        <v>#NUM!</v>
      </c>
      <c r="B30" s="27" t="e">
        <f ca="1">+IF(A30&lt;&gt;"*-*",'（运营）采购订单'!$D$2,0)</f>
        <v>#NUM!</v>
      </c>
      <c r="C30" s="27" t="e">
        <f ca="1">+VLOOKUP(A30,'（运营）采购订单'!$D:$E,2,0)</f>
        <v>#NUM!</v>
      </c>
      <c r="D30" s="27" t="e">
        <f ca="1">+IF(I30&gt;0,'（运营）采购订单'!$B$2,"")</f>
        <v>#NUM!</v>
      </c>
      <c r="E30" s="27"/>
      <c r="F30" s="27"/>
      <c r="G30" s="27"/>
      <c r="H30" s="27"/>
      <c r="I30" s="27" t="e">
        <f ca="1">+IF(A30&lt;&gt;" ",VLOOKUP(A30,'（运营）采购订单'!$D:$J,7,0),"")</f>
        <v>#NUM!</v>
      </c>
      <c r="J30" s="95" t="e">
        <f ca="1">+IF(I30&gt;0,'（运营）采购订单'!$K$2,"")</f>
        <v>#NUM!</v>
      </c>
      <c r="K30" s="27"/>
    </row>
    <row r="31" spans="1:11">
      <c r="A31" s="94" t="e">
        <f ca="1" t="array" ref="A31">+INDEX('（运营）采购订单'!$D$1:$D$192,SMALL(IF('（运营）采购订单'!$D$4:$D$192&lt;&gt;"",ROW('（运营）采购订单'!$D$4:$D$192)),ROW('（运营）采购订单'!A30)))</f>
        <v>#NUM!</v>
      </c>
      <c r="B31" s="27" t="e">
        <f ca="1">+IF(A31&lt;&gt;"*-*",'（运营）采购订单'!$D$2,0)</f>
        <v>#NUM!</v>
      </c>
      <c r="C31" s="27" t="e">
        <f ca="1">+VLOOKUP(A31,'（运营）采购订单'!$D:$E,2,0)</f>
        <v>#NUM!</v>
      </c>
      <c r="D31" s="27" t="e">
        <f ca="1">+IF(I31&gt;0,'（运营）采购订单'!$B$2,"")</f>
        <v>#NUM!</v>
      </c>
      <c r="E31" s="27"/>
      <c r="F31" s="27"/>
      <c r="G31" s="27"/>
      <c r="H31" s="27"/>
      <c r="I31" s="27" t="e">
        <f ca="1">+IF(A31&lt;&gt;" ",VLOOKUP(A31,'（运营）采购订单'!$D:$J,7,0),"")</f>
        <v>#NUM!</v>
      </c>
      <c r="J31" s="95" t="e">
        <f ca="1">+IF(I31&gt;0,'（运营）采购订单'!$K$2,"")</f>
        <v>#NUM!</v>
      </c>
      <c r="K31" s="27"/>
    </row>
    <row r="32" spans="1:11">
      <c r="A32" s="94" t="e">
        <f ca="1" t="array" ref="A32">+INDEX('（运营）采购订单'!$D$1:$D$192,SMALL(IF('（运营）采购订单'!$D$4:$D$192&lt;&gt;"",ROW('（运营）采购订单'!$D$4:$D$192)),ROW('（运营）采购订单'!A31)))</f>
        <v>#NUM!</v>
      </c>
      <c r="B32" s="27" t="e">
        <f ca="1">+IF(A32&lt;&gt;"*-*",'（运营）采购订单'!$D$2,0)</f>
        <v>#NUM!</v>
      </c>
      <c r="C32" s="27" t="e">
        <f ca="1">+VLOOKUP(A32,'（运营）采购订单'!$D:$E,2,0)</f>
        <v>#NUM!</v>
      </c>
      <c r="D32" s="27" t="e">
        <f ca="1">+IF(I32&gt;0,'（运营）采购订单'!$B$2,"")</f>
        <v>#NUM!</v>
      </c>
      <c r="E32" s="27"/>
      <c r="F32" s="27"/>
      <c r="G32" s="27"/>
      <c r="H32" s="27"/>
      <c r="I32" s="27" t="e">
        <f ca="1">+IF(A32&lt;&gt;" ",VLOOKUP(A32,'（运营）采购订单'!$D:$J,7,0),"")</f>
        <v>#NUM!</v>
      </c>
      <c r="J32" s="95" t="e">
        <f ca="1">+IF(I32&gt;0,'（运营）采购订单'!$K$2,"")</f>
        <v>#NUM!</v>
      </c>
      <c r="K32" s="27"/>
    </row>
    <row r="33" spans="1:11">
      <c r="A33" s="94" t="e">
        <f ca="1" t="array" ref="A33">+INDEX('（运营）采购订单'!$D$1:$D$192,SMALL(IF('（运营）采购订单'!$D$4:$D$192&lt;&gt;"",ROW('（运营）采购订单'!$D$4:$D$192)),ROW('（运营）采购订单'!A32)))</f>
        <v>#NUM!</v>
      </c>
      <c r="B33" s="27" t="e">
        <f ca="1">+IF(A33&lt;&gt;"*-*",'（运营）采购订单'!$D$2,0)</f>
        <v>#NUM!</v>
      </c>
      <c r="C33" s="27" t="e">
        <f ca="1">+VLOOKUP(A33,'（运营）采购订单'!$D:$E,2,0)</f>
        <v>#NUM!</v>
      </c>
      <c r="D33" s="27" t="e">
        <f ca="1">+IF(I33&gt;0,'（运营）采购订单'!$B$2,"")</f>
        <v>#NUM!</v>
      </c>
      <c r="E33" s="27"/>
      <c r="F33" s="27"/>
      <c r="G33" s="27"/>
      <c r="H33" s="27"/>
      <c r="I33" s="27" t="e">
        <f ca="1">+IF(A33&lt;&gt;" ",VLOOKUP(A33,'（运营）采购订单'!$D:$J,7,0),"")</f>
        <v>#NUM!</v>
      </c>
      <c r="J33" s="95" t="e">
        <f ca="1">+IF(I33&gt;0,'（运营）采购订单'!$K$2,"")</f>
        <v>#NUM!</v>
      </c>
      <c r="K33" s="27"/>
    </row>
    <row r="34" spans="1:11">
      <c r="A34" s="94" t="e">
        <f ca="1" t="array" ref="A34">+INDEX('（运营）采购订单'!$D$1:$D$192,SMALL(IF('（运营）采购订单'!$D$4:$D$192&lt;&gt;"",ROW('（运营）采购订单'!$D$4:$D$192)),ROW('（运营）采购订单'!A33)))</f>
        <v>#NUM!</v>
      </c>
      <c r="B34" s="27" t="e">
        <f ca="1">+IF(A34&lt;&gt;"*-*",'（运营）采购订单'!$D$2,0)</f>
        <v>#NUM!</v>
      </c>
      <c r="C34" s="27" t="e">
        <f ca="1">+VLOOKUP(A34,'（运营）采购订单'!$D:$E,2,0)</f>
        <v>#NUM!</v>
      </c>
      <c r="D34" s="27" t="e">
        <f ca="1">+IF(I34&gt;0,'（运营）采购订单'!$B$2,"")</f>
        <v>#NUM!</v>
      </c>
      <c r="E34" s="27"/>
      <c r="F34" s="27"/>
      <c r="G34" s="27"/>
      <c r="H34" s="27"/>
      <c r="I34" s="27" t="e">
        <f ca="1">+IF(A34&lt;&gt;" ",VLOOKUP(A34,'（运营）采购订单'!$D:$J,7,0),"")</f>
        <v>#NUM!</v>
      </c>
      <c r="J34" s="95" t="e">
        <f ca="1">+IF(I34&gt;0,'（运营）采购订单'!$K$2,"")</f>
        <v>#NUM!</v>
      </c>
      <c r="K34" s="27"/>
    </row>
    <row r="35" spans="1:11">
      <c r="A35" s="94" t="e">
        <f ca="1" t="array" ref="A35">+INDEX('（运营）采购订单'!$D$1:$D$192,SMALL(IF('（运营）采购订单'!$D$4:$D$192&lt;&gt;"",ROW('（运营）采购订单'!$D$4:$D$192)),ROW('（运营）采购订单'!A34)))</f>
        <v>#NUM!</v>
      </c>
      <c r="B35" s="27" t="e">
        <f ca="1">+IF(A35&lt;&gt;"*-*",'（运营）采购订单'!$D$2,0)</f>
        <v>#NUM!</v>
      </c>
      <c r="C35" s="27" t="e">
        <f ca="1">+VLOOKUP(A35,'（运营）采购订单'!$D:$E,2,0)</f>
        <v>#NUM!</v>
      </c>
      <c r="D35" s="27" t="e">
        <f ca="1">+IF(I35&gt;0,'（运营）采购订单'!$B$2,"")</f>
        <v>#NUM!</v>
      </c>
      <c r="E35" s="27"/>
      <c r="F35" s="27"/>
      <c r="G35" s="27"/>
      <c r="H35" s="27"/>
      <c r="I35" s="27" t="e">
        <f ca="1">+IF(A35&lt;&gt;" ",VLOOKUP(A35,'（运营）采购订单'!$D:$J,7,0),"")</f>
        <v>#NUM!</v>
      </c>
      <c r="J35" s="95" t="e">
        <f ca="1">+IF(I35&gt;0,'（运营）采购订单'!$K$2,"")</f>
        <v>#NUM!</v>
      </c>
      <c r="K35" s="27"/>
    </row>
    <row r="36" spans="1:11">
      <c r="A36" s="94" t="e">
        <f ca="1" t="array" ref="A36">+INDEX('（运营）采购订单'!$D$1:$D$192,SMALL(IF('（运营）采购订单'!$D$4:$D$192&lt;&gt;"",ROW('（运营）采购订单'!$D$4:$D$192)),ROW('（运营）采购订单'!A35)))</f>
        <v>#NUM!</v>
      </c>
      <c r="B36" s="27" t="e">
        <f ca="1">+IF(A36&lt;&gt;"*-*",'（运营）采购订单'!$D$2,0)</f>
        <v>#NUM!</v>
      </c>
      <c r="C36" s="27" t="e">
        <f ca="1">+VLOOKUP(A36,'（运营）采购订单'!$D:$E,2,0)</f>
        <v>#NUM!</v>
      </c>
      <c r="D36" s="27" t="e">
        <f ca="1">+IF(I36&gt;0,'（运营）采购订单'!$B$2,"")</f>
        <v>#NUM!</v>
      </c>
      <c r="E36" s="27"/>
      <c r="F36" s="27"/>
      <c r="G36" s="27"/>
      <c r="H36" s="27"/>
      <c r="I36" s="27" t="e">
        <f ca="1">+IF(A36&lt;&gt;" ",VLOOKUP(A36,'（运营）采购订单'!$D:$J,7,0),"")</f>
        <v>#NUM!</v>
      </c>
      <c r="J36" s="95" t="e">
        <f ca="1">+IF(I36&gt;0,'（运营）采购订单'!$K$2,"")</f>
        <v>#NUM!</v>
      </c>
      <c r="K36" s="27"/>
    </row>
    <row r="37" spans="1:11">
      <c r="A37" s="94" t="e">
        <f ca="1" t="array" ref="A37">+INDEX('（运营）采购订单'!$D$1:$D$192,SMALL(IF('（运营）采购订单'!$D$4:$D$192&lt;&gt;"",ROW('（运营）采购订单'!$D$4:$D$192)),ROW('（运营）采购订单'!A36)))</f>
        <v>#NUM!</v>
      </c>
      <c r="B37" s="27" t="e">
        <f ca="1">+IF(A37&lt;&gt;"*-*",'（运营）采购订单'!$D$2,0)</f>
        <v>#NUM!</v>
      </c>
      <c r="C37" s="27" t="e">
        <f ca="1">+VLOOKUP(A37,'（运营）采购订单'!$D:$E,2,0)</f>
        <v>#NUM!</v>
      </c>
      <c r="D37" s="27" t="e">
        <f ca="1">+IF(I37&gt;0,'（运营）采购订单'!$B$2,"")</f>
        <v>#NUM!</v>
      </c>
      <c r="E37" s="27"/>
      <c r="F37" s="27"/>
      <c r="G37" s="27"/>
      <c r="H37" s="27"/>
      <c r="I37" s="27" t="e">
        <f ca="1">+IF(A37&lt;&gt;" ",VLOOKUP(A37,'（运营）采购订单'!$D:$J,7,0),"")</f>
        <v>#NUM!</v>
      </c>
      <c r="J37" s="95" t="e">
        <f ca="1">+IF(I37&gt;0,'（运营）采购订单'!$K$2,"")</f>
        <v>#NUM!</v>
      </c>
      <c r="K37" s="27"/>
    </row>
    <row r="38" spans="1:11">
      <c r="A38" s="94" t="e">
        <f ca="1" t="array" ref="A38">+INDEX('（运营）采购订单'!$D$1:$D$192,SMALL(IF('（运营）采购订单'!$D$4:$D$192&lt;&gt;"",ROW('（运营）采购订单'!$D$4:$D$192)),ROW('（运营）采购订单'!A37)))</f>
        <v>#NUM!</v>
      </c>
      <c r="B38" s="27" t="e">
        <f ca="1">+IF(A38&lt;&gt;"*-*",'（运营）采购订单'!$D$2,0)</f>
        <v>#NUM!</v>
      </c>
      <c r="C38" s="27" t="e">
        <f ca="1">+VLOOKUP(A38,'（运营）采购订单'!$D:$E,2,0)</f>
        <v>#NUM!</v>
      </c>
      <c r="D38" s="27" t="e">
        <f ca="1">+IF(I38&gt;0,'（运营）采购订单'!$B$2,"")</f>
        <v>#NUM!</v>
      </c>
      <c r="E38" s="27"/>
      <c r="F38" s="27"/>
      <c r="G38" s="27"/>
      <c r="H38" s="27"/>
      <c r="I38" s="27" t="e">
        <f ca="1">+IF(A38&lt;&gt;" ",VLOOKUP(A38,'（运营）采购订单'!$D:$J,7,0),"")</f>
        <v>#NUM!</v>
      </c>
      <c r="J38" s="95" t="e">
        <f ca="1">+IF(I38&gt;0,'（运营）采购订单'!$K$2,"")</f>
        <v>#NUM!</v>
      </c>
      <c r="K38" s="27"/>
    </row>
    <row r="39" spans="1:11">
      <c r="A39" s="94" t="e">
        <f ca="1" t="array" ref="A39">+INDEX('（运营）采购订单'!$D$1:$D$192,SMALL(IF('（运营）采购订单'!$D$4:$D$192&lt;&gt;"",ROW('（运营）采购订单'!$D$4:$D$192)),ROW('（运营）采购订单'!A38)))</f>
        <v>#NUM!</v>
      </c>
      <c r="B39" s="27" t="e">
        <f ca="1">+IF(A39&lt;&gt;"*-*",'（运营）采购订单'!$D$2,0)</f>
        <v>#NUM!</v>
      </c>
      <c r="C39" s="27" t="e">
        <f ca="1">+VLOOKUP(A39,'（运营）采购订单'!$D:$E,2,0)</f>
        <v>#NUM!</v>
      </c>
      <c r="D39" s="27" t="e">
        <f ca="1">+IF(I39&gt;0,'（运营）采购订单'!$B$2,"")</f>
        <v>#NUM!</v>
      </c>
      <c r="E39" s="27"/>
      <c r="F39" s="27"/>
      <c r="G39" s="27"/>
      <c r="H39" s="27"/>
      <c r="I39" s="27" t="e">
        <f ca="1">+IF(A39&lt;&gt;" ",VLOOKUP(A39,'（运营）采购订单'!$D:$J,7,0),"")</f>
        <v>#NUM!</v>
      </c>
      <c r="J39" s="95" t="e">
        <f ca="1">+IF(I39&gt;0,'（运营）采购订单'!$K$2,"")</f>
        <v>#NUM!</v>
      </c>
      <c r="K39" s="27"/>
    </row>
    <row r="40" spans="1:11">
      <c r="A40" s="94" t="e">
        <f ca="1" t="array" ref="A40">+INDEX('（运营）采购订单'!$D$1:$D$192,SMALL(IF('（运营）采购订单'!$D$4:$D$192&lt;&gt;"",ROW('（运营）采购订单'!$D$4:$D$192)),ROW('（运营）采购订单'!A39)))</f>
        <v>#NUM!</v>
      </c>
      <c r="B40" s="27" t="e">
        <f ca="1">+IF(A40&lt;&gt;"*-*",'（运营）采购订单'!$D$2,0)</f>
        <v>#NUM!</v>
      </c>
      <c r="C40" s="27" t="e">
        <f ca="1">+VLOOKUP(A40,'（运营）采购订单'!$D:$E,2,0)</f>
        <v>#NUM!</v>
      </c>
      <c r="D40" s="27" t="e">
        <f ca="1">+IF(I40&gt;0,'（运营）采购订单'!$B$2,"")</f>
        <v>#NUM!</v>
      </c>
      <c r="E40" s="27"/>
      <c r="F40" s="27"/>
      <c r="G40" s="27"/>
      <c r="H40" s="27"/>
      <c r="I40" s="27" t="e">
        <f ca="1">+IF(A40&lt;&gt;" ",VLOOKUP(A40,'（运营）采购订单'!$D:$J,7,0),"")</f>
        <v>#NUM!</v>
      </c>
      <c r="J40" s="95" t="e">
        <f ca="1">+IF(I40&gt;0,'（运营）采购订单'!$K$2,"")</f>
        <v>#NUM!</v>
      </c>
      <c r="K40" s="27"/>
    </row>
    <row r="41" spans="1:11">
      <c r="A41" s="94" t="e">
        <f ca="1" t="array" ref="A41">+INDEX('（运营）采购订单'!$D$1:$D$192,SMALL(IF('（运营）采购订单'!$D$4:$D$192&lt;&gt;"",ROW('（运营）采购订单'!$D$4:$D$192)),ROW('（运营）采购订单'!A40)))</f>
        <v>#NUM!</v>
      </c>
      <c r="B41" s="27" t="e">
        <f ca="1">+IF(A41&lt;&gt;"*-*",'（运营）采购订单'!$D$2,0)</f>
        <v>#NUM!</v>
      </c>
      <c r="C41" s="27" t="e">
        <f ca="1">+VLOOKUP(A41,'（运营）采购订单'!$D:$E,2,0)</f>
        <v>#NUM!</v>
      </c>
      <c r="D41" s="27" t="e">
        <f ca="1">+IF(I41&gt;0,'（运营）采购订单'!$B$2,"")</f>
        <v>#NUM!</v>
      </c>
      <c r="E41" s="27"/>
      <c r="F41" s="27"/>
      <c r="G41" s="27"/>
      <c r="H41" s="27"/>
      <c r="I41" s="27" t="e">
        <f ca="1">+IF(A41&lt;&gt;" ",VLOOKUP(A41,'（运营）采购订单'!$D:$J,7,0),"")</f>
        <v>#NUM!</v>
      </c>
      <c r="J41" s="95" t="e">
        <f ca="1">+IF(I41&gt;0,'（运营）采购订单'!$K$2,"")</f>
        <v>#NUM!</v>
      </c>
      <c r="K41" s="27"/>
    </row>
    <row r="42" spans="1:11">
      <c r="A42" s="94" t="e">
        <f ca="1" t="array" ref="A42">+INDEX('（运营）采购订单'!$D$1:$D$192,SMALL(IF('（运营）采购订单'!$D$4:$D$192&lt;&gt;"",ROW('（运营）采购订单'!$D$4:$D$192)),ROW('（运营）采购订单'!A41)))</f>
        <v>#NUM!</v>
      </c>
      <c r="B42" s="27" t="e">
        <f ca="1">+IF(A42&lt;&gt;"*-*",'（运营）采购订单'!$D$2,0)</f>
        <v>#NUM!</v>
      </c>
      <c r="C42" s="27" t="e">
        <f ca="1">+VLOOKUP(A42,'（运营）采购订单'!$D:$E,2,0)</f>
        <v>#NUM!</v>
      </c>
      <c r="D42" s="27" t="e">
        <f ca="1">+IF(I42&gt;0,'（运营）采购订单'!$B$2,"")</f>
        <v>#NUM!</v>
      </c>
      <c r="E42" s="27"/>
      <c r="F42" s="27"/>
      <c r="G42" s="27"/>
      <c r="H42" s="27"/>
      <c r="I42" s="27" t="e">
        <f ca="1">+IF(A42&lt;&gt;" ",VLOOKUP(A42,'（运营）采购订单'!$D:$J,7,0),"")</f>
        <v>#NUM!</v>
      </c>
      <c r="J42" s="95" t="e">
        <f ca="1">+IF(I42&gt;0,'（运营）采购订单'!$K$2,"")</f>
        <v>#NUM!</v>
      </c>
      <c r="K42" s="27"/>
    </row>
    <row r="43" spans="1:11">
      <c r="A43" s="94" t="e">
        <f ca="1" t="array" ref="A43">+INDEX('（运营）采购订单'!$D$1:$D$192,SMALL(IF('（运营）采购订单'!$D$4:$D$192&lt;&gt;"",ROW('（运营）采购订单'!$D$4:$D$192)),ROW('（运营）采购订单'!A42)))</f>
        <v>#NUM!</v>
      </c>
      <c r="B43" s="27" t="e">
        <f ca="1">+IF(A43&lt;&gt;"*-*",'（运营）采购订单'!$D$2,0)</f>
        <v>#NUM!</v>
      </c>
      <c r="C43" s="27" t="e">
        <f ca="1">+VLOOKUP(A43,'（运营）采购订单'!$D:$E,2,0)</f>
        <v>#NUM!</v>
      </c>
      <c r="D43" s="27" t="e">
        <f ca="1">+IF(I43&gt;0,'（运营）采购订单'!$B$2,"")</f>
        <v>#NUM!</v>
      </c>
      <c r="E43" s="27"/>
      <c r="F43" s="27"/>
      <c r="G43" s="27"/>
      <c r="H43" s="27"/>
      <c r="I43" s="27" t="e">
        <f ca="1">+IF(A43&lt;&gt;" ",VLOOKUP(A43,'（运营）采购订单'!$D:$J,7,0),"")</f>
        <v>#NUM!</v>
      </c>
      <c r="J43" s="95" t="e">
        <f ca="1">+IF(I43&gt;0,'（运营）采购订单'!$K$2,"")</f>
        <v>#NUM!</v>
      </c>
      <c r="K43" s="27"/>
    </row>
    <row r="44" spans="1:11">
      <c r="A44" s="94" t="e">
        <f ca="1" t="array" ref="A44">+INDEX('（运营）采购订单'!$D$1:$D$192,SMALL(IF('（运营）采购订单'!$D$4:$D$192&lt;&gt;"",ROW('（运营）采购订单'!$D$4:$D$192)),ROW('（运营）采购订单'!A43)))</f>
        <v>#NUM!</v>
      </c>
      <c r="B44" s="27" t="e">
        <f ca="1">+IF(A44&lt;&gt;"*-*",'（运营）采购订单'!$D$2,0)</f>
        <v>#NUM!</v>
      </c>
      <c r="C44" s="27" t="e">
        <f ca="1">+VLOOKUP(A44,'（运营）采购订单'!$D:$E,2,0)</f>
        <v>#NUM!</v>
      </c>
      <c r="D44" s="27" t="e">
        <f ca="1">+IF(I44&gt;0,'（运营）采购订单'!$B$2,"")</f>
        <v>#NUM!</v>
      </c>
      <c r="E44" s="27"/>
      <c r="F44" s="27"/>
      <c r="G44" s="27"/>
      <c r="H44" s="27"/>
      <c r="I44" s="27" t="e">
        <f ca="1">+IF(A44&lt;&gt;" ",VLOOKUP(A44,'（运营）采购订单'!$D:$J,7,0),"")</f>
        <v>#NUM!</v>
      </c>
      <c r="J44" s="95" t="e">
        <f ca="1">+IF(I44&gt;0,'（运营）采购订单'!$K$2,"")</f>
        <v>#NUM!</v>
      </c>
      <c r="K44" s="27"/>
    </row>
    <row r="45" spans="1:11">
      <c r="A45" s="94" t="e">
        <f ca="1" t="array" ref="A45">+INDEX('（运营）采购订单'!$D$1:$D$192,SMALL(IF('（运营）采购订单'!$D$4:$D$192&lt;&gt;"",ROW('（运营）采购订单'!$D$4:$D$192)),ROW('（运营）采购订单'!A44)))</f>
        <v>#NUM!</v>
      </c>
      <c r="B45" s="27" t="e">
        <f ca="1">+IF(A45&lt;&gt;"*-*",'（运营）采购订单'!$D$2,0)</f>
        <v>#NUM!</v>
      </c>
      <c r="C45" s="27" t="e">
        <f ca="1">+VLOOKUP(A45,'（运营）采购订单'!$D:$E,2,0)</f>
        <v>#NUM!</v>
      </c>
      <c r="D45" s="27" t="e">
        <f ca="1">+IF(I45&gt;0,'（运营）采购订单'!$B$2,"")</f>
        <v>#NUM!</v>
      </c>
      <c r="E45" s="27"/>
      <c r="F45" s="27"/>
      <c r="G45" s="27"/>
      <c r="H45" s="27"/>
      <c r="I45" s="27" t="e">
        <f ca="1">+IF(A45&lt;&gt;" ",VLOOKUP(A45,'（运营）采购订单'!$D:$J,7,0),"")</f>
        <v>#NUM!</v>
      </c>
      <c r="J45" s="95" t="e">
        <f ca="1">+IF(I45&gt;0,'（运营）采购订单'!$K$2,"")</f>
        <v>#NUM!</v>
      </c>
      <c r="K45" s="27"/>
    </row>
    <row r="46" spans="1:11">
      <c r="A46" s="94" t="e">
        <f ca="1" t="array" ref="A46">+INDEX('（运营）采购订单'!$D$1:$D$192,SMALL(IF('（运营）采购订单'!$D$4:$D$192&lt;&gt;"",ROW('（运营）采购订单'!$D$4:$D$192)),ROW('（运营）采购订单'!A45)))</f>
        <v>#NUM!</v>
      </c>
      <c r="B46" s="27" t="e">
        <f ca="1">+IF(A46&lt;&gt;"*-*",'（运营）采购订单'!$D$2,0)</f>
        <v>#NUM!</v>
      </c>
      <c r="C46" s="27" t="e">
        <f ca="1">+VLOOKUP(A46,'（运营）采购订单'!$D:$E,2,0)</f>
        <v>#NUM!</v>
      </c>
      <c r="D46" s="27" t="e">
        <f ca="1">+IF(I46&gt;0,'（运营）采购订单'!$B$2,"")</f>
        <v>#NUM!</v>
      </c>
      <c r="E46" s="27"/>
      <c r="F46" s="27"/>
      <c r="G46" s="27"/>
      <c r="H46" s="27"/>
      <c r="I46" s="27" t="e">
        <f ca="1">+IF(A46&lt;&gt;" ",VLOOKUP(A46,'（运营）采购订单'!$D:$J,7,0),"")</f>
        <v>#NUM!</v>
      </c>
      <c r="J46" s="95" t="e">
        <f ca="1">+IF(I46&gt;0,'（运营）采购订单'!$K$2,"")</f>
        <v>#NUM!</v>
      </c>
      <c r="K46" s="27"/>
    </row>
    <row r="47" spans="1:11">
      <c r="A47" s="94" t="e">
        <f ca="1" t="array" ref="A47">+INDEX('（运营）采购订单'!$D$1:$D$192,SMALL(IF('（运营）采购订单'!$D$4:$D$192&lt;&gt;"",ROW('（运营）采购订单'!$D$4:$D$192)),ROW('（运营）采购订单'!A46)))</f>
        <v>#NUM!</v>
      </c>
      <c r="B47" s="27" t="e">
        <f ca="1">+IF(A47&lt;&gt;"*-*",'（运营）采购订单'!$D$2,0)</f>
        <v>#NUM!</v>
      </c>
      <c r="C47" s="27" t="e">
        <f ca="1">+VLOOKUP(A47,'（运营）采购订单'!$D:$E,2,0)</f>
        <v>#NUM!</v>
      </c>
      <c r="D47" s="27" t="e">
        <f ca="1">+IF(I47&gt;0,'（运营）采购订单'!$B$2,"")</f>
        <v>#NUM!</v>
      </c>
      <c r="E47" s="27"/>
      <c r="F47" s="27"/>
      <c r="G47" s="27"/>
      <c r="H47" s="27"/>
      <c r="I47" s="27" t="e">
        <f ca="1">+IF(A47&lt;&gt;" ",VLOOKUP(A47,'（运营）采购订单'!$D:$J,7,0),"")</f>
        <v>#NUM!</v>
      </c>
      <c r="J47" s="95" t="e">
        <f ca="1">+IF(I47&gt;0,'（运营）采购订单'!$K$2,"")</f>
        <v>#NUM!</v>
      </c>
      <c r="K47" s="27"/>
    </row>
    <row r="48" spans="1:11">
      <c r="A48" s="94" t="e">
        <f ca="1" t="array" ref="A48">+INDEX('（运营）采购订单'!$D$1:$D$192,SMALL(IF('（运营）采购订单'!$D$4:$D$192&lt;&gt;"",ROW('（运营）采购订单'!$D$4:$D$192)),ROW('（运营）采购订单'!A47)))</f>
        <v>#NUM!</v>
      </c>
      <c r="B48" s="27" t="e">
        <f ca="1">+IF(A48&lt;&gt;"*-*",'（运营）采购订单'!$D$2,0)</f>
        <v>#NUM!</v>
      </c>
      <c r="C48" s="27" t="e">
        <f ca="1">+VLOOKUP(A48,'（运营）采购订单'!$D:$E,2,0)</f>
        <v>#NUM!</v>
      </c>
      <c r="D48" s="27" t="e">
        <f ca="1">+IF(I48&gt;0,'（运营）采购订单'!$B$2,"")</f>
        <v>#NUM!</v>
      </c>
      <c r="E48" s="27"/>
      <c r="F48" s="27"/>
      <c r="G48" s="27"/>
      <c r="H48" s="27"/>
      <c r="I48" s="27" t="e">
        <f ca="1">+IF(A48&lt;&gt;" ",VLOOKUP(A48,'（运营）采购订单'!$D:$J,7,0),"")</f>
        <v>#NUM!</v>
      </c>
      <c r="J48" s="95" t="e">
        <f ca="1">+IF(I48&gt;0,'（运营）采购订单'!$K$2,"")</f>
        <v>#NUM!</v>
      </c>
      <c r="K48" s="27"/>
    </row>
    <row r="49" spans="1:11">
      <c r="A49" s="94" t="e">
        <f ca="1" t="array" ref="A49">+INDEX('（运营）采购订单'!$D$1:$D$192,SMALL(IF('（运营）采购订单'!$D$4:$D$192&lt;&gt;"",ROW('（运营）采购订单'!$D$4:$D$192)),ROW('（运营）采购订单'!A48)))</f>
        <v>#NUM!</v>
      </c>
      <c r="B49" s="27" t="e">
        <f ca="1">+IF(A49&lt;&gt;"*-*",'（运营）采购订单'!$D$2,0)</f>
        <v>#NUM!</v>
      </c>
      <c r="C49" s="27" t="e">
        <f ca="1">+VLOOKUP(A49,'（运营）采购订单'!$D:$E,2,0)</f>
        <v>#NUM!</v>
      </c>
      <c r="D49" s="27" t="e">
        <f ca="1">+IF(I49&gt;0,'（运营）采购订单'!$B$2,"")</f>
        <v>#NUM!</v>
      </c>
      <c r="E49" s="27"/>
      <c r="F49" s="27"/>
      <c r="G49" s="27"/>
      <c r="H49" s="27"/>
      <c r="I49" s="27" t="e">
        <f ca="1">+IF(A49&lt;&gt;" ",VLOOKUP(A49,'（运营）采购订单'!$D:$J,7,0),"")</f>
        <v>#NUM!</v>
      </c>
      <c r="J49" s="95" t="e">
        <f ca="1">+IF(I49&gt;0,'（运营）采购订单'!$K$2,"")</f>
        <v>#NUM!</v>
      </c>
      <c r="K49" s="27"/>
    </row>
    <row r="50" spans="1:11">
      <c r="A50" s="94" t="e">
        <f ca="1" t="array" ref="A50">+INDEX('（运营）采购订单'!$D$1:$D$192,SMALL(IF('（运营）采购订单'!$D$4:$D$192&lt;&gt;"",ROW('（运营）采购订单'!$D$4:$D$192)),ROW('（运营）采购订单'!A49)))</f>
        <v>#NUM!</v>
      </c>
      <c r="B50" s="27" t="e">
        <f ca="1">+IF(A50&lt;&gt;"*-*",'（运营）采购订单'!$D$2,0)</f>
        <v>#NUM!</v>
      </c>
      <c r="C50" s="27" t="e">
        <f ca="1">+VLOOKUP(A50,'（运营）采购订单'!$D:$E,2,0)</f>
        <v>#NUM!</v>
      </c>
      <c r="D50" s="27" t="e">
        <f ca="1">+IF(I50&gt;0,'（运营）采购订单'!$B$2,"")</f>
        <v>#NUM!</v>
      </c>
      <c r="E50" s="27"/>
      <c r="F50" s="27"/>
      <c r="G50" s="27"/>
      <c r="H50" s="27"/>
      <c r="I50" s="27" t="e">
        <f ca="1">+IF(A50&lt;&gt;" ",VLOOKUP(A50,'（运营）采购订单'!$D:$J,7,0),"")</f>
        <v>#NUM!</v>
      </c>
      <c r="J50" s="95" t="e">
        <f ca="1">+IF(I50&gt;0,'（运营）采购订单'!$K$2,"")</f>
        <v>#NUM!</v>
      </c>
      <c r="K50" s="27"/>
    </row>
    <row r="51" spans="1:11">
      <c r="A51" s="94" t="e">
        <f ca="1" t="array" ref="A51">+INDEX('（运营）采购订单'!$D$1:$D$192,SMALL(IF('（运营）采购订单'!$D$4:$D$192&lt;&gt;"",ROW('（运营）采购订单'!$D$4:$D$192)),ROW('（运营）采购订单'!A50)))</f>
        <v>#NUM!</v>
      </c>
      <c r="B51" s="27" t="e">
        <f ca="1">+IF(A51&lt;&gt;"*-*",'（运营）采购订单'!$D$2,0)</f>
        <v>#NUM!</v>
      </c>
      <c r="C51" s="27" t="e">
        <f ca="1">+VLOOKUP(A51,'（运营）采购订单'!$D:$E,2,0)</f>
        <v>#NUM!</v>
      </c>
      <c r="D51" s="27" t="e">
        <f ca="1">+IF(I51&gt;0,'（运营）采购订单'!$B$2,"")</f>
        <v>#NUM!</v>
      </c>
      <c r="E51" s="27"/>
      <c r="F51" s="27"/>
      <c r="G51" s="27"/>
      <c r="H51" s="27"/>
      <c r="I51" s="27" t="e">
        <f ca="1">+IF(A51&lt;&gt;" ",VLOOKUP(A51,'（运营）采购订单'!$D:$J,7,0),"")</f>
        <v>#NUM!</v>
      </c>
      <c r="J51" s="95" t="e">
        <f ca="1">+IF(I51&gt;0,'（运营）采购订单'!$K$2,"")</f>
        <v>#NUM!</v>
      </c>
      <c r="K51" s="27"/>
    </row>
    <row r="52" spans="1:11">
      <c r="A52" s="94" t="e">
        <f ca="1" t="array" ref="A52">+INDEX('（运营）采购订单'!$D$1:$D$192,SMALL(IF('（运营）采购订单'!$D$4:$D$192&lt;&gt;"",ROW('（运营）采购订单'!$D$4:$D$192)),ROW('（运营）采购订单'!A51)))</f>
        <v>#NUM!</v>
      </c>
      <c r="B52" s="27" t="e">
        <f ca="1">+IF(A52&lt;&gt;"*-*",'（运营）采购订单'!$D$2,0)</f>
        <v>#NUM!</v>
      </c>
      <c r="C52" s="27" t="e">
        <f ca="1">+VLOOKUP(A52,'（运营）采购订单'!$D:$E,2,0)</f>
        <v>#NUM!</v>
      </c>
      <c r="D52" s="27" t="e">
        <f ca="1">+IF(I52&gt;0,'（运营）采购订单'!$B$2,"")</f>
        <v>#NUM!</v>
      </c>
      <c r="E52" s="27"/>
      <c r="F52" s="27"/>
      <c r="G52" s="27"/>
      <c r="H52" s="27"/>
      <c r="I52" s="27" t="e">
        <f ca="1">+IF(A52&lt;&gt;" ",VLOOKUP(A52,'（运营）采购订单'!$D:$J,7,0),"")</f>
        <v>#NUM!</v>
      </c>
      <c r="J52" s="95" t="e">
        <f ca="1">+IF(I52&gt;0,'（运营）采购订单'!$K$2,"")</f>
        <v>#NUM!</v>
      </c>
      <c r="K52" s="27"/>
    </row>
    <row r="53" spans="1:11">
      <c r="A53" s="94" t="e">
        <f ca="1" t="array" ref="A53">+INDEX('（运营）采购订单'!$D$1:$D$192,SMALL(IF('（运营）采购订单'!$D$4:$D$192&lt;&gt;"",ROW('（运营）采购订单'!$D$4:$D$192)),ROW('（运营）采购订单'!A52)))</f>
        <v>#NUM!</v>
      </c>
      <c r="B53" s="27" t="e">
        <f ca="1">+IF(A53&lt;&gt;"*-*",'（运营）采购订单'!$D$2,0)</f>
        <v>#NUM!</v>
      </c>
      <c r="C53" s="27" t="e">
        <f ca="1">+VLOOKUP(A53,'（运营）采购订单'!$D:$E,2,0)</f>
        <v>#NUM!</v>
      </c>
      <c r="D53" s="27" t="e">
        <f ca="1">+IF(I53&gt;0,'（运营）采购订单'!$B$2,"")</f>
        <v>#NUM!</v>
      </c>
      <c r="E53" s="27"/>
      <c r="F53" s="27"/>
      <c r="G53" s="27"/>
      <c r="H53" s="27"/>
      <c r="I53" s="27" t="e">
        <f ca="1">+IF(A53&lt;&gt;" ",VLOOKUP(A53,'（运营）采购订单'!$D:$J,7,0),"")</f>
        <v>#NUM!</v>
      </c>
      <c r="J53" s="95" t="e">
        <f ca="1">+IF(I53&gt;0,'（运营）采购订单'!$K$2,"")</f>
        <v>#NUM!</v>
      </c>
      <c r="K53" s="27"/>
    </row>
    <row r="54" spans="1:11">
      <c r="A54" s="94" t="e">
        <f ca="1" t="array" ref="A54">+INDEX('（运营）采购订单'!$D$1:$D$192,SMALL(IF('（运营）采购订单'!$D$4:$D$192&lt;&gt;"",ROW('（运营）采购订单'!$D$4:$D$192)),ROW('（运营）采购订单'!A53)))</f>
        <v>#NUM!</v>
      </c>
      <c r="B54" s="27" t="e">
        <f ca="1">+IF(A54&lt;&gt;"*-*",'（运营）采购订单'!$D$2,0)</f>
        <v>#NUM!</v>
      </c>
      <c r="C54" s="27" t="e">
        <f ca="1">+VLOOKUP(A54,'（运营）采购订单'!$D:$E,2,0)</f>
        <v>#NUM!</v>
      </c>
      <c r="D54" s="27" t="e">
        <f ca="1">+IF(I54&gt;0,'（运营）采购订单'!$B$2,"")</f>
        <v>#NUM!</v>
      </c>
      <c r="E54" s="27"/>
      <c r="F54" s="27"/>
      <c r="G54" s="27"/>
      <c r="H54" s="27"/>
      <c r="I54" s="27" t="e">
        <f ca="1">+IF(A54&lt;&gt;" ",VLOOKUP(A54,'（运营）采购订单'!$D:$J,7,0),"")</f>
        <v>#NUM!</v>
      </c>
      <c r="J54" s="95" t="e">
        <f ca="1">+IF(I54&gt;0,'（运营）采购订单'!$K$2,"")</f>
        <v>#NUM!</v>
      </c>
      <c r="K54" s="27"/>
    </row>
    <row r="55" spans="1:11">
      <c r="A55" s="94" t="e">
        <f ca="1" t="array" ref="A55">+INDEX('（运营）采购订单'!$D$1:$D$192,SMALL(IF('（运营）采购订单'!$D$4:$D$192&lt;&gt;"",ROW('（运营）采购订单'!$D$4:$D$192)),ROW('（运营）采购订单'!A54)))</f>
        <v>#NUM!</v>
      </c>
      <c r="B55" s="27" t="e">
        <f ca="1">+IF(A55&lt;&gt;"*-*",'（运营）采购订单'!$D$2,0)</f>
        <v>#NUM!</v>
      </c>
      <c r="C55" s="27" t="e">
        <f ca="1">+VLOOKUP(A55,'（运营）采购订单'!$D:$E,2,0)</f>
        <v>#NUM!</v>
      </c>
      <c r="D55" s="27" t="e">
        <f ca="1">+IF(I55&gt;0,'（运营）采购订单'!$B$2,"")</f>
        <v>#NUM!</v>
      </c>
      <c r="E55" s="27"/>
      <c r="F55" s="27"/>
      <c r="G55" s="27"/>
      <c r="H55" s="27"/>
      <c r="I55" s="27" t="e">
        <f ca="1">+IF(A55&lt;&gt;" ",VLOOKUP(A55,'（运营）采购订单'!$D:$J,7,0),"")</f>
        <v>#NUM!</v>
      </c>
      <c r="J55" s="95" t="e">
        <f ca="1">+IF(I55&gt;0,'（运营）采购订单'!$K$2,"")</f>
        <v>#NUM!</v>
      </c>
      <c r="K55" s="27"/>
    </row>
    <row r="56" spans="1:11">
      <c r="A56" s="94" t="e">
        <f ca="1" t="array" ref="A56">+INDEX('（运营）采购订单'!$D$1:$D$192,SMALL(IF('（运营）采购订单'!$D$4:$D$192&lt;&gt;"",ROW('（运营）采购订单'!$D$4:$D$192)),ROW('（运营）采购订单'!A55)))</f>
        <v>#NUM!</v>
      </c>
      <c r="B56" s="27" t="e">
        <f ca="1">+IF(A56&lt;&gt;"*-*",'（运营）采购订单'!$D$2,0)</f>
        <v>#NUM!</v>
      </c>
      <c r="C56" s="27" t="e">
        <f ca="1">+VLOOKUP(A56,'（运营）采购订单'!$D:$E,2,0)</f>
        <v>#NUM!</v>
      </c>
      <c r="D56" s="27" t="e">
        <f ca="1">+IF(I56&gt;0,'（运营）采购订单'!$B$2,"")</f>
        <v>#NUM!</v>
      </c>
      <c r="E56" s="27"/>
      <c r="F56" s="27"/>
      <c r="G56" s="27"/>
      <c r="H56" s="27"/>
      <c r="I56" s="27" t="e">
        <f ca="1">+IF(A56&lt;&gt;" ",VLOOKUP(A56,'（运营）采购订单'!$D:$J,7,0),"")</f>
        <v>#NUM!</v>
      </c>
      <c r="J56" s="95" t="e">
        <f ca="1">+IF(I56&gt;0,'（运营）采购订单'!$K$2,"")</f>
        <v>#NUM!</v>
      </c>
      <c r="K56" s="27"/>
    </row>
    <row r="57" spans="1:11">
      <c r="A57" s="94" t="e">
        <f ca="1" t="array" ref="A57">+INDEX('（运营）采购订单'!$D$1:$D$192,SMALL(IF('（运营）采购订单'!$D$4:$D$192&lt;&gt;"",ROW('（运营）采购订单'!$D$4:$D$192)),ROW('（运营）采购订单'!A56)))</f>
        <v>#NUM!</v>
      </c>
      <c r="B57" s="27" t="e">
        <f ca="1">+IF(A57&lt;&gt;"*-*",'（运营）采购订单'!$D$2,0)</f>
        <v>#NUM!</v>
      </c>
      <c r="C57" s="27" t="e">
        <f ca="1">+VLOOKUP(A57,'（运营）采购订单'!$D:$E,2,0)</f>
        <v>#NUM!</v>
      </c>
      <c r="D57" s="27" t="e">
        <f ca="1">+IF(I57&gt;0,'（运营）采购订单'!$B$2,"")</f>
        <v>#NUM!</v>
      </c>
      <c r="E57" s="27"/>
      <c r="F57" s="27"/>
      <c r="G57" s="27"/>
      <c r="H57" s="27"/>
      <c r="I57" s="27" t="e">
        <f ca="1">+IF(A57&lt;&gt;" ",VLOOKUP(A57,'（运营）采购订单'!$D:$J,7,0),"")</f>
        <v>#NUM!</v>
      </c>
      <c r="J57" s="95" t="e">
        <f ca="1">+IF(I57&gt;0,'（运营）采购订单'!$K$2,"")</f>
        <v>#NUM!</v>
      </c>
      <c r="K57" s="27"/>
    </row>
    <row r="58" spans="1:11">
      <c r="A58" s="94" t="e">
        <f ca="1" t="array" ref="A58">+INDEX('（运营）采购订单'!$D$1:$D$192,SMALL(IF('（运营）采购订单'!$D$4:$D$192&lt;&gt;"",ROW('（运营）采购订单'!$D$4:$D$192)),ROW('（运营）采购订单'!A57)))</f>
        <v>#NUM!</v>
      </c>
      <c r="B58" s="27" t="e">
        <f ca="1">+IF(A58&lt;&gt;"*-*",'（运营）采购订单'!$D$2,0)</f>
        <v>#NUM!</v>
      </c>
      <c r="C58" s="27" t="e">
        <f ca="1">+VLOOKUP(A58,'（运营）采购订单'!$D:$E,2,0)</f>
        <v>#NUM!</v>
      </c>
      <c r="D58" s="27" t="e">
        <f ca="1">+IF(I58&gt;0,'（运营）采购订单'!$B$2,"")</f>
        <v>#NUM!</v>
      </c>
      <c r="E58" s="27"/>
      <c r="F58" s="27"/>
      <c r="G58" s="27"/>
      <c r="H58" s="27"/>
      <c r="I58" s="27" t="e">
        <f ca="1">+IF(A58&lt;&gt;" ",VLOOKUP(A58,'（运营）采购订单'!$D:$J,7,0),"")</f>
        <v>#NUM!</v>
      </c>
      <c r="J58" s="95" t="e">
        <f ca="1">+IF(I58&gt;0,'（运营）采购订单'!$K$2,"")</f>
        <v>#NUM!</v>
      </c>
      <c r="K58" s="27"/>
    </row>
    <row r="59" spans="1:11">
      <c r="A59" s="94" t="e">
        <f ca="1" t="array" ref="A59">+INDEX('（运营）采购订单'!$D$1:$D$192,SMALL(IF('（运营）采购订单'!$D$4:$D$192&lt;&gt;"",ROW('（运营）采购订单'!$D$4:$D$192)),ROW('（运营）采购订单'!A58)))</f>
        <v>#NUM!</v>
      </c>
      <c r="B59" s="27" t="e">
        <f ca="1">+IF(A59&lt;&gt;"*-*",'（运营）采购订单'!$D$2,0)</f>
        <v>#NUM!</v>
      </c>
      <c r="C59" s="27" t="e">
        <f ca="1">+VLOOKUP(A59,'（运营）采购订单'!$D:$E,2,0)</f>
        <v>#NUM!</v>
      </c>
      <c r="D59" s="27" t="e">
        <f ca="1">+IF(I59&gt;0,'（运营）采购订单'!$B$2,"")</f>
        <v>#NUM!</v>
      </c>
      <c r="E59" s="27"/>
      <c r="F59" s="27"/>
      <c r="G59" s="27"/>
      <c r="H59" s="27"/>
      <c r="I59" s="27" t="e">
        <f ca="1">+IF(A59&lt;&gt;" ",VLOOKUP(A59,'（运营）采购订单'!$D:$J,7,0),"")</f>
        <v>#NUM!</v>
      </c>
      <c r="J59" s="95" t="e">
        <f ca="1">+IF(I59&gt;0,'（运营）采购订单'!$K$2,"")</f>
        <v>#NUM!</v>
      </c>
      <c r="K59" s="27"/>
    </row>
    <row r="60" spans="1:11">
      <c r="A60" s="94" t="e">
        <f ca="1" t="array" ref="A60">+INDEX('（运营）采购订单'!$D$1:$D$192,SMALL(IF('（运营）采购订单'!$D$4:$D$192&lt;&gt;"",ROW('（运营）采购订单'!$D$4:$D$192)),ROW('（运营）采购订单'!A59)))</f>
        <v>#NUM!</v>
      </c>
      <c r="B60" s="27" t="e">
        <f ca="1">+IF(A60&lt;&gt;"*-*",'（运营）采购订单'!$D$2,0)</f>
        <v>#NUM!</v>
      </c>
      <c r="C60" s="27" t="e">
        <f ca="1">+VLOOKUP(A60,'（运营）采购订单'!$D:$E,2,0)</f>
        <v>#NUM!</v>
      </c>
      <c r="D60" s="27" t="e">
        <f ca="1">+IF(I60&gt;0,'（运营）采购订单'!$B$2,"")</f>
        <v>#NUM!</v>
      </c>
      <c r="E60" s="27"/>
      <c r="F60" s="27"/>
      <c r="G60" s="27"/>
      <c r="H60" s="27"/>
      <c r="I60" s="27" t="e">
        <f ca="1">+IF(A60&lt;&gt;" ",VLOOKUP(A60,'（运营）采购订单'!$D:$J,7,0),"")</f>
        <v>#NUM!</v>
      </c>
      <c r="J60" s="95" t="e">
        <f ca="1">+IF(I60&gt;0,'（运营）采购订单'!$K$2,"")</f>
        <v>#NUM!</v>
      </c>
      <c r="K60" s="27"/>
    </row>
    <row r="61" spans="1:11">
      <c r="A61" s="94" t="e">
        <f ca="1" t="array" ref="A61">+INDEX('（运营）采购订单'!$D$1:$D$192,SMALL(IF('（运营）采购订单'!$D$4:$D$192&lt;&gt;"",ROW('（运营）采购订单'!$D$4:$D$192)),ROW('（运营）采购订单'!A60)))</f>
        <v>#NUM!</v>
      </c>
      <c r="B61" s="27" t="e">
        <f ca="1">+IF(A61&lt;&gt;"*-*",'（运营）采购订单'!$D$2,0)</f>
        <v>#NUM!</v>
      </c>
      <c r="C61" s="27" t="e">
        <f ca="1">+VLOOKUP(A61,'（运营）采购订单'!$D:$E,2,0)</f>
        <v>#NUM!</v>
      </c>
      <c r="D61" s="27" t="e">
        <f ca="1">+IF(I61&gt;0,'（运营）采购订单'!$B$2,"")</f>
        <v>#NUM!</v>
      </c>
      <c r="E61" s="27"/>
      <c r="F61" s="27"/>
      <c r="G61" s="27"/>
      <c r="H61" s="27"/>
      <c r="I61" s="27" t="e">
        <f ca="1">+IF(A61&lt;&gt;" ",VLOOKUP(A61,'（运营）采购订单'!$D:$J,7,0),"")</f>
        <v>#NUM!</v>
      </c>
      <c r="J61" s="95" t="e">
        <f ca="1">+IF(I61&gt;0,'（运营）采购订单'!$K$2,"")</f>
        <v>#NUM!</v>
      </c>
      <c r="K61" s="27"/>
    </row>
    <row r="62" spans="1:11">
      <c r="A62" s="94" t="e">
        <f ca="1" t="array" ref="A62">+INDEX('（运营）采购订单'!$D$1:$D$192,SMALL(IF('（运营）采购订单'!$D$4:$D$192&lt;&gt;"",ROW('（运营）采购订单'!$D$4:$D$192)),ROW('（运营）采购订单'!A61)))</f>
        <v>#NUM!</v>
      </c>
      <c r="B62" s="27" t="e">
        <f ca="1">+IF(A62&lt;&gt;"*-*",'（运营）采购订单'!$D$2,0)</f>
        <v>#NUM!</v>
      </c>
      <c r="C62" s="27" t="e">
        <f ca="1">+VLOOKUP(A62,'（运营）采购订单'!$D:$E,2,0)</f>
        <v>#NUM!</v>
      </c>
      <c r="D62" s="27" t="e">
        <f ca="1">+IF(I62&gt;0,'（运营）采购订单'!$B$2,"")</f>
        <v>#NUM!</v>
      </c>
      <c r="E62" s="27"/>
      <c r="F62" s="27"/>
      <c r="G62" s="27"/>
      <c r="H62" s="27"/>
      <c r="I62" s="27" t="e">
        <f ca="1">+IF(A62&lt;&gt;" ",VLOOKUP(A62,'（运营）采购订单'!$D:$J,7,0),"")</f>
        <v>#NUM!</v>
      </c>
      <c r="J62" s="95" t="e">
        <f ca="1">+IF(I62&gt;0,'（运营）采购订单'!$K$2,"")</f>
        <v>#NUM!</v>
      </c>
      <c r="K62" s="27"/>
    </row>
    <row r="63" spans="1:11">
      <c r="A63" s="94" t="e">
        <f ca="1" t="array" ref="A63">+INDEX('（运营）采购订单'!$D$1:$D$192,SMALL(IF('（运营）采购订单'!$D$4:$D$192&lt;&gt;"",ROW('（运营）采购订单'!$D$4:$D$192)),ROW('（运营）采购订单'!A62)))</f>
        <v>#NUM!</v>
      </c>
      <c r="B63" s="27" t="e">
        <f ca="1">+IF(A63&lt;&gt;"*-*",'（运营）采购订单'!$D$2,0)</f>
        <v>#NUM!</v>
      </c>
      <c r="C63" s="27" t="e">
        <f ca="1">+VLOOKUP(A63,'（运营）采购订单'!$D:$E,2,0)</f>
        <v>#NUM!</v>
      </c>
      <c r="D63" s="27" t="e">
        <f ca="1">+IF(I63&gt;0,'（运营）采购订单'!$B$2,"")</f>
        <v>#NUM!</v>
      </c>
      <c r="E63" s="27"/>
      <c r="F63" s="27"/>
      <c r="G63" s="27"/>
      <c r="H63" s="27"/>
      <c r="I63" s="27" t="e">
        <f ca="1">+IF(A63&lt;&gt;" ",VLOOKUP(A63,'（运营）采购订单'!$D:$J,7,0),"")</f>
        <v>#NUM!</v>
      </c>
      <c r="J63" s="95" t="e">
        <f ca="1">+IF(I63&gt;0,'（运营）采购订单'!$K$2,"")</f>
        <v>#NUM!</v>
      </c>
      <c r="K63" s="27"/>
    </row>
    <row r="64" spans="1:11">
      <c r="A64" s="94" t="e">
        <f ca="1" t="array" ref="A64">+INDEX('（运营）采购订单'!$D$1:$D$192,SMALL(IF('（运营）采购订单'!$D$4:$D$192&lt;&gt;"",ROW('（运营）采购订单'!$D$4:$D$192)),ROW('（运营）采购订单'!A63)))</f>
        <v>#NUM!</v>
      </c>
      <c r="B64" s="27" t="e">
        <f ca="1">+IF(A64&lt;&gt;"*-*",'（运营）采购订单'!$D$2,0)</f>
        <v>#NUM!</v>
      </c>
      <c r="C64" s="27" t="e">
        <f ca="1">+VLOOKUP(A64,'（运营）采购订单'!$D:$E,2,0)</f>
        <v>#NUM!</v>
      </c>
      <c r="D64" s="27" t="e">
        <f ca="1">+IF(I64&gt;0,'（运营）采购订单'!$B$2,"")</f>
        <v>#NUM!</v>
      </c>
      <c r="E64" s="27"/>
      <c r="F64" s="27"/>
      <c r="G64" s="27"/>
      <c r="H64" s="27"/>
      <c r="I64" s="27" t="e">
        <f ca="1">+IF(A64&lt;&gt;" ",VLOOKUP(A64,'（运营）采购订单'!$D:$J,7,0),"")</f>
        <v>#NUM!</v>
      </c>
      <c r="J64" s="95" t="e">
        <f ca="1">+IF(I64&gt;0,'（运营）采购订单'!$K$2,"")</f>
        <v>#NUM!</v>
      </c>
      <c r="K64" s="27"/>
    </row>
    <row r="65" spans="1:11">
      <c r="A65" s="94" t="e">
        <f ca="1" t="array" ref="A65">+INDEX('（运营）采购订单'!$D$1:$D$192,SMALL(IF('（运营）采购订单'!$D$4:$D$192&lt;&gt;"",ROW('（运营）采购订单'!$D$4:$D$192)),ROW('（运营）采购订单'!A64)))</f>
        <v>#NUM!</v>
      </c>
      <c r="B65" s="27" t="e">
        <f ca="1">+IF(A65&lt;&gt;"*-*",'（运营）采购订单'!$D$2,0)</f>
        <v>#NUM!</v>
      </c>
      <c r="C65" s="27" t="e">
        <f ca="1">+VLOOKUP(A65,'（运营）采购订单'!$D:$E,2,0)</f>
        <v>#NUM!</v>
      </c>
      <c r="D65" s="27" t="e">
        <f ca="1">+IF(I65&gt;0,'（运营）采购订单'!$B$2,"")</f>
        <v>#NUM!</v>
      </c>
      <c r="E65" s="27"/>
      <c r="F65" s="27"/>
      <c r="G65" s="27"/>
      <c r="H65" s="27"/>
      <c r="I65" s="27" t="e">
        <f ca="1">+IF(A65&lt;&gt;" ",VLOOKUP(A65,'（运营）采购订单'!$D:$J,7,0),"")</f>
        <v>#NUM!</v>
      </c>
      <c r="J65" s="95" t="e">
        <f ca="1">+IF(I65&gt;0,'（运营）采购订单'!$K$2,"")</f>
        <v>#NUM!</v>
      </c>
      <c r="K65" s="27"/>
    </row>
    <row r="66" spans="1:11">
      <c r="A66" s="94" t="e">
        <f ca="1" t="array" ref="A66">+INDEX('（运营）采购订单'!$D$1:$D$192,SMALL(IF('（运营）采购订单'!$D$4:$D$192&lt;&gt;"",ROW('（运营）采购订单'!$D$4:$D$192)),ROW('（运营）采购订单'!A65)))</f>
        <v>#NUM!</v>
      </c>
      <c r="B66" s="27" t="e">
        <f ca="1">+IF(A66&lt;&gt;"*-*",'（运营）采购订单'!$D$2,0)</f>
        <v>#NUM!</v>
      </c>
      <c r="C66" s="27" t="e">
        <f ca="1">+VLOOKUP(A66,'（运营）采购订单'!$D:$E,2,0)</f>
        <v>#NUM!</v>
      </c>
      <c r="D66" s="27" t="e">
        <f ca="1">+IF(I66&gt;0,'（运营）采购订单'!$B$2,"")</f>
        <v>#NUM!</v>
      </c>
      <c r="E66" s="27"/>
      <c r="F66" s="27"/>
      <c r="G66" s="27"/>
      <c r="H66" s="27"/>
      <c r="I66" s="27" t="e">
        <f ca="1">+IF(A66&lt;&gt;" ",VLOOKUP(A66,'（运营）采购订单'!$D:$J,7,0),"")</f>
        <v>#NUM!</v>
      </c>
      <c r="J66" s="95" t="e">
        <f ca="1">+IF(I66&gt;0,'（运营）采购订单'!$K$2,"")</f>
        <v>#NUM!</v>
      </c>
      <c r="K66" s="27"/>
    </row>
    <row r="67" spans="1:11">
      <c r="A67" s="94" t="e">
        <f ca="1" t="array" ref="A67">+INDEX('（运营）采购订单'!$D$1:$D$192,SMALL(IF('（运营）采购订单'!$D$4:$D$192&lt;&gt;"",ROW('（运营）采购订单'!$D$4:$D$192)),ROW('（运营）采购订单'!A66)))</f>
        <v>#NUM!</v>
      </c>
      <c r="B67" s="27" t="e">
        <f ca="1">+IF(A67&lt;&gt;"*-*",'（运营）采购订单'!$D$2,0)</f>
        <v>#NUM!</v>
      </c>
      <c r="C67" s="27" t="e">
        <f ca="1">+VLOOKUP(A67,'（运营）采购订单'!$D:$E,2,0)</f>
        <v>#NUM!</v>
      </c>
      <c r="D67" s="27" t="e">
        <f ca="1">+IF(I67&gt;0,'（运营）采购订单'!$B$2,"")</f>
        <v>#NUM!</v>
      </c>
      <c r="E67" s="27"/>
      <c r="F67" s="27"/>
      <c r="G67" s="27"/>
      <c r="H67" s="27"/>
      <c r="I67" s="27" t="e">
        <f ca="1">+IF(A67&lt;&gt;" ",VLOOKUP(A67,'（运营）采购订单'!$D:$J,7,0),"")</f>
        <v>#NUM!</v>
      </c>
      <c r="J67" s="95" t="e">
        <f ca="1">+IF(I67&gt;0,'（运营）采购订单'!$K$2,"")</f>
        <v>#NUM!</v>
      </c>
      <c r="K67" s="27"/>
    </row>
    <row r="68" spans="1:11">
      <c r="A68" s="94" t="e">
        <f ca="1" t="array" ref="A68">+INDEX('（运营）采购订单'!$D$1:$D$192,SMALL(IF('（运营）采购订单'!$D$4:$D$192&lt;&gt;"",ROW('（运营）采购订单'!$D$4:$D$192)),ROW('（运营）采购订单'!A67)))</f>
        <v>#NUM!</v>
      </c>
      <c r="B68" s="27" t="e">
        <f ca="1">+IF(A68&lt;&gt;"*-*",'（运营）采购订单'!$D$2,0)</f>
        <v>#NUM!</v>
      </c>
      <c r="C68" s="27" t="e">
        <f ca="1">+VLOOKUP(A68,'（运营）采购订单'!$D:$E,2,0)</f>
        <v>#NUM!</v>
      </c>
      <c r="D68" s="27" t="e">
        <f ca="1">+IF(I68&gt;0,'（运营）采购订单'!$B$2,"")</f>
        <v>#NUM!</v>
      </c>
      <c r="E68" s="27"/>
      <c r="F68" s="27"/>
      <c r="G68" s="27"/>
      <c r="H68" s="27"/>
      <c r="I68" s="27" t="e">
        <f ca="1">+IF(A68&lt;&gt;" ",VLOOKUP(A68,'（运营）采购订单'!$D:$J,7,0),"")</f>
        <v>#NUM!</v>
      </c>
      <c r="J68" s="95" t="e">
        <f ca="1">+IF(I68&gt;0,'（运营）采购订单'!$K$2,"")</f>
        <v>#NUM!</v>
      </c>
      <c r="K68" s="27"/>
    </row>
    <row r="69" spans="1:11">
      <c r="A69" s="94" t="e">
        <f ca="1" t="array" ref="A69">+INDEX('（运营）采购订单'!$D$1:$D$192,SMALL(IF('（运营）采购订单'!$D$4:$D$192&lt;&gt;"",ROW('（运营）采购订单'!$D$4:$D$192)),ROW('（运营）采购订单'!A68)))</f>
        <v>#NUM!</v>
      </c>
      <c r="B69" s="27" t="e">
        <f ca="1">+IF(A69&lt;&gt;"*-*",'（运营）采购订单'!$D$2,0)</f>
        <v>#NUM!</v>
      </c>
      <c r="C69" s="27" t="e">
        <f ca="1">+VLOOKUP(A69,'（运营）采购订单'!$D:$E,2,0)</f>
        <v>#NUM!</v>
      </c>
      <c r="D69" s="27" t="e">
        <f ca="1">+IF(I69&gt;0,'（运营）采购订单'!$B$2,"")</f>
        <v>#NUM!</v>
      </c>
      <c r="E69" s="27"/>
      <c r="F69" s="27"/>
      <c r="G69" s="27"/>
      <c r="H69" s="27"/>
      <c r="I69" s="27" t="e">
        <f ca="1">+IF(A69&lt;&gt;" ",VLOOKUP(A69,'（运营）采购订单'!$D:$J,7,0),"")</f>
        <v>#NUM!</v>
      </c>
      <c r="J69" s="95" t="e">
        <f ca="1">+IF(I69&gt;0,'（运营）采购订单'!$K$2,"")</f>
        <v>#NUM!</v>
      </c>
      <c r="K69" s="27"/>
    </row>
    <row r="70" spans="1:11">
      <c r="A70" s="94" t="e">
        <f ca="1" t="array" ref="A70">+INDEX('（运营）采购订单'!$D$1:$D$192,SMALL(IF('（运营）采购订单'!$D$4:$D$192&lt;&gt;"",ROW('（运营）采购订单'!$D$4:$D$192)),ROW('（运营）采购订单'!A69)))</f>
        <v>#NUM!</v>
      </c>
      <c r="B70" s="27" t="e">
        <f ca="1">+IF(A70&lt;&gt;"*-*",'（运营）采购订单'!$D$2,0)</f>
        <v>#NUM!</v>
      </c>
      <c r="C70" s="27" t="e">
        <f ca="1">+VLOOKUP(A70,'（运营）采购订单'!$D:$E,2,0)</f>
        <v>#NUM!</v>
      </c>
      <c r="D70" s="27" t="e">
        <f ca="1">+IF(I70&gt;0,'（运营）采购订单'!$B$2,"")</f>
        <v>#NUM!</v>
      </c>
      <c r="E70" s="27"/>
      <c r="F70" s="27"/>
      <c r="G70" s="27"/>
      <c r="H70" s="27"/>
      <c r="I70" s="27" t="e">
        <f ca="1">+IF(A70&lt;&gt;" ",VLOOKUP(A70,'（运营）采购订单'!$D:$J,7,0),"")</f>
        <v>#NUM!</v>
      </c>
      <c r="J70" s="95" t="e">
        <f ca="1">+IF(I70&gt;0,'（运营）采购订单'!$K$2,"")</f>
        <v>#NUM!</v>
      </c>
      <c r="K70" s="27"/>
    </row>
    <row r="71" spans="1:11">
      <c r="A71" s="94" t="e">
        <f ca="1" t="array" ref="A71">+INDEX('（运营）采购订单'!$D$1:$D$192,SMALL(IF('（运营）采购订单'!$D$4:$D$192&lt;&gt;"",ROW('（运营）采购订单'!$D$4:$D$192)),ROW('（运营）采购订单'!A70)))</f>
        <v>#NUM!</v>
      </c>
      <c r="B71" s="27" t="e">
        <f ca="1">+IF(A71&lt;&gt;"*-*",'（运营）采购订单'!$D$2,0)</f>
        <v>#NUM!</v>
      </c>
      <c r="C71" s="27" t="e">
        <f ca="1">+VLOOKUP(A71,'（运营）采购订单'!$D:$E,2,0)</f>
        <v>#NUM!</v>
      </c>
      <c r="D71" s="27" t="e">
        <f ca="1">+IF(I71&gt;0,'（运营）采购订单'!$B$2,"")</f>
        <v>#NUM!</v>
      </c>
      <c r="E71" s="27"/>
      <c r="F71" s="27"/>
      <c r="G71" s="27"/>
      <c r="H71" s="27"/>
      <c r="I71" s="27" t="e">
        <f ca="1">+IF(A71&lt;&gt;" ",VLOOKUP(A71,'（运营）采购订单'!$D:$J,7,0),"")</f>
        <v>#NUM!</v>
      </c>
      <c r="J71" s="95" t="e">
        <f ca="1">+IF(I71&gt;0,'（运营）采购订单'!$K$2,"")</f>
        <v>#NUM!</v>
      </c>
      <c r="K71" s="27"/>
    </row>
    <row r="72" spans="1:11">
      <c r="A72" s="94" t="e">
        <f ca="1" t="array" ref="A72">+INDEX('（运营）采购订单'!$D$1:$D$192,SMALL(IF('（运营）采购订单'!$D$4:$D$192&lt;&gt;"",ROW('（运营）采购订单'!$D$4:$D$192)),ROW('（运营）采购订单'!A71)))</f>
        <v>#NUM!</v>
      </c>
      <c r="B72" s="27" t="e">
        <f ca="1">+IF(A72&lt;&gt;"*-*",'（运营）采购订单'!$D$2,0)</f>
        <v>#NUM!</v>
      </c>
      <c r="C72" s="27" t="e">
        <f ca="1">+VLOOKUP(A72,'（运营）采购订单'!$D:$E,2,0)</f>
        <v>#NUM!</v>
      </c>
      <c r="D72" s="27" t="e">
        <f ca="1">+IF(I72&gt;0,'（运营）采购订单'!$B$2,"")</f>
        <v>#NUM!</v>
      </c>
      <c r="E72" s="27"/>
      <c r="F72" s="27"/>
      <c r="G72" s="27"/>
      <c r="H72" s="27"/>
      <c r="I72" s="27" t="e">
        <f ca="1">+IF(A72&lt;&gt;" ",VLOOKUP(A72,'（运营）采购订单'!$D:$J,7,0),"")</f>
        <v>#NUM!</v>
      </c>
      <c r="J72" s="95" t="e">
        <f ca="1">+IF(I72&gt;0,'（运营）采购订单'!$K$2,"")</f>
        <v>#NUM!</v>
      </c>
      <c r="K72" s="27"/>
    </row>
    <row r="73" spans="1:11">
      <c r="A73" s="94" t="e">
        <f ca="1" t="array" ref="A73">+INDEX('（运营）采购订单'!$D$1:$D$192,SMALL(IF('（运营）采购订单'!$D$4:$D$192&lt;&gt;"",ROW('（运营）采购订单'!$D$4:$D$192)),ROW('（运营）采购订单'!A72)))</f>
        <v>#NUM!</v>
      </c>
      <c r="B73" s="27" t="e">
        <f ca="1">+IF(A73&lt;&gt;"*-*",'（运营）采购订单'!$D$2,0)</f>
        <v>#NUM!</v>
      </c>
      <c r="C73" s="27" t="e">
        <f ca="1">+VLOOKUP(A73,'（运营）采购订单'!$D:$E,2,0)</f>
        <v>#NUM!</v>
      </c>
      <c r="D73" s="27" t="e">
        <f ca="1">+IF(I73&gt;0,'（运营）采购订单'!$B$2,"")</f>
        <v>#NUM!</v>
      </c>
      <c r="E73" s="27"/>
      <c r="F73" s="27"/>
      <c r="G73" s="27"/>
      <c r="H73" s="27"/>
      <c r="I73" s="27" t="e">
        <f ca="1">+IF(A73&lt;&gt;" ",VLOOKUP(A73,'（运营）采购订单'!$D:$J,7,0),"")</f>
        <v>#NUM!</v>
      </c>
      <c r="J73" s="95" t="e">
        <f ca="1">+IF(I73&gt;0,'（运营）采购订单'!$K$2,"")</f>
        <v>#NUM!</v>
      </c>
      <c r="K73" s="27"/>
    </row>
    <row r="74" spans="1:11">
      <c r="A74" s="94" t="e">
        <f ca="1" t="array" ref="A74">+INDEX('（运营）采购订单'!$D$1:$D$192,SMALL(IF('（运营）采购订单'!$D$4:$D$192&lt;&gt;"",ROW('（运营）采购订单'!$D$4:$D$192)),ROW('（运营）采购订单'!A73)))</f>
        <v>#NUM!</v>
      </c>
      <c r="B74" s="27" t="e">
        <f ca="1">+IF(A74&lt;&gt;"*-*",'（运营）采购订单'!$D$2,0)</f>
        <v>#NUM!</v>
      </c>
      <c r="C74" s="27" t="e">
        <f ca="1">+VLOOKUP(A74,'（运营）采购订单'!$D:$E,2,0)</f>
        <v>#NUM!</v>
      </c>
      <c r="D74" s="27" t="e">
        <f ca="1">+IF(I74&gt;0,'（运营）采购订单'!$B$2,"")</f>
        <v>#NUM!</v>
      </c>
      <c r="E74" s="27"/>
      <c r="F74" s="27"/>
      <c r="G74" s="27"/>
      <c r="H74" s="27"/>
      <c r="I74" s="27" t="e">
        <f ca="1">+IF(A74&lt;&gt;" ",VLOOKUP(A74,'（运营）采购订单'!$D:$J,7,0),"")</f>
        <v>#NUM!</v>
      </c>
      <c r="J74" s="95" t="e">
        <f ca="1">+IF(I74&gt;0,'（运营）采购订单'!$K$2,"")</f>
        <v>#NUM!</v>
      </c>
      <c r="K74" s="27"/>
    </row>
    <row r="75" spans="1:11">
      <c r="A75" s="94" t="e">
        <f ca="1" t="array" ref="A75">+INDEX('（运营）采购订单'!$D$1:$D$192,SMALL(IF('（运营）采购订单'!$D$4:$D$192&lt;&gt;"",ROW('（运营）采购订单'!$D$4:$D$192)),ROW('（运营）采购订单'!A74)))</f>
        <v>#NUM!</v>
      </c>
      <c r="B75" s="27" t="e">
        <f ca="1">+IF(A75&lt;&gt;"*-*",'（运营）采购订单'!$D$2,0)</f>
        <v>#NUM!</v>
      </c>
      <c r="C75" s="27" t="e">
        <f ca="1">+VLOOKUP(A75,'（运营）采购订单'!$D:$E,2,0)</f>
        <v>#NUM!</v>
      </c>
      <c r="D75" s="27" t="e">
        <f ca="1">+IF(I75&gt;0,'（运营）采购订单'!$B$2,"")</f>
        <v>#NUM!</v>
      </c>
      <c r="E75" s="27"/>
      <c r="F75" s="27"/>
      <c r="G75" s="27"/>
      <c r="H75" s="27"/>
      <c r="I75" s="27" t="e">
        <f ca="1">+IF(A75&lt;&gt;" ",VLOOKUP(A75,'（运营）采购订单'!$D:$J,7,0),"")</f>
        <v>#NUM!</v>
      </c>
      <c r="J75" s="95" t="e">
        <f ca="1">+IF(I75&gt;0,'（运营）采购订单'!$K$2,"")</f>
        <v>#NUM!</v>
      </c>
      <c r="K75" s="27"/>
    </row>
    <row r="76" spans="1:11">
      <c r="A76" s="94" t="e">
        <f ca="1" t="array" ref="A76">+INDEX('（运营）采购订单'!$D$1:$D$192,SMALL(IF('（运营）采购订单'!$D$4:$D$192&lt;&gt;"",ROW('（运营）采购订单'!$D$4:$D$192)),ROW('（运营）采购订单'!A75)))</f>
        <v>#NUM!</v>
      </c>
      <c r="B76" s="27" t="e">
        <f ca="1">+IF(A76&lt;&gt;"*-*",'（运营）采购订单'!$D$2,0)</f>
        <v>#NUM!</v>
      </c>
      <c r="C76" s="27" t="e">
        <f ca="1">+VLOOKUP(A76,'（运营）采购订单'!$D:$E,2,0)</f>
        <v>#NUM!</v>
      </c>
      <c r="D76" s="27" t="e">
        <f ca="1">+IF(I76&gt;0,'（运营）采购订单'!$B$2,"")</f>
        <v>#NUM!</v>
      </c>
      <c r="E76" s="27"/>
      <c r="F76" s="27"/>
      <c r="G76" s="27"/>
      <c r="H76" s="27"/>
      <c r="I76" s="27" t="e">
        <f ca="1">+IF(A76&lt;&gt;" ",VLOOKUP(A76,'（运营）采购订单'!$D:$J,7,0),"")</f>
        <v>#NUM!</v>
      </c>
      <c r="J76" s="95" t="e">
        <f ca="1">+IF(I76&gt;0,'（运营）采购订单'!$K$2,"")</f>
        <v>#NUM!</v>
      </c>
      <c r="K76" s="27"/>
    </row>
    <row r="77" spans="1:11">
      <c r="A77" s="94" t="e">
        <f ca="1" t="array" ref="A77">+INDEX('（运营）采购订单'!$D$1:$D$192,SMALL(IF('（运营）采购订单'!$D$4:$D$192&lt;&gt;"",ROW('（运营）采购订单'!$D$4:$D$192)),ROW('（运营）采购订单'!A76)))</f>
        <v>#NUM!</v>
      </c>
      <c r="B77" s="27" t="e">
        <f ca="1">+IF(A77&lt;&gt;"*-*",'（运营）采购订单'!$D$2,0)</f>
        <v>#NUM!</v>
      </c>
      <c r="C77" s="27" t="e">
        <f ca="1">+VLOOKUP(A77,'（运营）采购订单'!$D:$E,2,0)</f>
        <v>#NUM!</v>
      </c>
      <c r="D77" s="27" t="e">
        <f ca="1">+IF(I77&gt;0,'（运营）采购订单'!$B$2,"")</f>
        <v>#NUM!</v>
      </c>
      <c r="E77" s="27"/>
      <c r="F77" s="27"/>
      <c r="G77" s="27"/>
      <c r="H77" s="27"/>
      <c r="I77" s="27" t="e">
        <f ca="1">+IF(A77&lt;&gt;" ",VLOOKUP(A77,'（运营）采购订单'!$D:$J,7,0),"")</f>
        <v>#NUM!</v>
      </c>
      <c r="J77" s="95" t="e">
        <f ca="1">+IF(I77&gt;0,'（运营）采购订单'!$K$2,"")</f>
        <v>#NUM!</v>
      </c>
      <c r="K77" s="27"/>
    </row>
    <row r="78" spans="1:11">
      <c r="A78" s="94" t="e">
        <f ca="1" t="array" ref="A78">+INDEX('（运营）采购订单'!$D$1:$D$192,SMALL(IF('（运营）采购订单'!$D$4:$D$192&lt;&gt;"",ROW('（运营）采购订单'!$D$4:$D$192)),ROW('（运营）采购订单'!A77)))</f>
        <v>#NUM!</v>
      </c>
      <c r="B78" s="27" t="e">
        <f ca="1">+IF(A78&lt;&gt;"*-*",'（运营）采购订单'!$D$2,0)</f>
        <v>#NUM!</v>
      </c>
      <c r="C78" s="27" t="e">
        <f ca="1">+VLOOKUP(A78,'（运营）采购订单'!$D:$E,2,0)</f>
        <v>#NUM!</v>
      </c>
      <c r="D78" s="27" t="e">
        <f ca="1">+IF(I78&gt;0,'（运营）采购订单'!$B$2,"")</f>
        <v>#NUM!</v>
      </c>
      <c r="E78" s="27"/>
      <c r="F78" s="27"/>
      <c r="G78" s="27"/>
      <c r="H78" s="27"/>
      <c r="I78" s="27" t="e">
        <f ca="1">+IF(A78&lt;&gt;" ",VLOOKUP(A78,'（运营）采购订单'!$D:$J,7,0),"")</f>
        <v>#NUM!</v>
      </c>
      <c r="J78" s="95" t="e">
        <f ca="1">+IF(I78&gt;0,'（运营）采购订单'!$K$2,"")</f>
        <v>#NUM!</v>
      </c>
      <c r="K78" s="27"/>
    </row>
    <row r="79" spans="1:11">
      <c r="A79" s="94" t="e">
        <f ca="1" t="array" ref="A79">+INDEX('（运营）采购订单'!$D$1:$D$192,SMALL(IF('（运营）采购订单'!$D$4:$D$192&lt;&gt;"",ROW('（运营）采购订单'!$D$4:$D$192)),ROW('（运营）采购订单'!A78)))</f>
        <v>#NUM!</v>
      </c>
      <c r="B79" s="27" t="e">
        <f ca="1">+IF(A79&lt;&gt;"*-*",'（运营）采购订单'!$D$2,0)</f>
        <v>#NUM!</v>
      </c>
      <c r="C79" s="27" t="e">
        <f ca="1">+VLOOKUP(A79,'（运营）采购订单'!$D:$E,2,0)</f>
        <v>#NUM!</v>
      </c>
      <c r="D79" s="27" t="e">
        <f ca="1">+IF(I79&gt;0,'（运营）采购订单'!$B$2,"")</f>
        <v>#NUM!</v>
      </c>
      <c r="E79" s="27"/>
      <c r="F79" s="27"/>
      <c r="G79" s="27"/>
      <c r="H79" s="27"/>
      <c r="I79" s="27" t="e">
        <f ca="1">+IF(A79&lt;&gt;" ",VLOOKUP(A79,'（运营）采购订单'!$D:$J,7,0),"")</f>
        <v>#NUM!</v>
      </c>
      <c r="J79" s="95" t="e">
        <f ca="1">+IF(I79&gt;0,'（运营）采购订单'!$K$2,"")</f>
        <v>#NUM!</v>
      </c>
      <c r="K79" s="27"/>
    </row>
    <row r="80" spans="1:11">
      <c r="A80" s="94" t="e">
        <f ca="1" t="array" ref="A80">+INDEX('（运营）采购订单'!$D$1:$D$192,SMALL(IF('（运营）采购订单'!$D$4:$D$192&lt;&gt;"",ROW('（运营）采购订单'!$D$4:$D$192)),ROW('（运营）采购订单'!A79)))</f>
        <v>#NUM!</v>
      </c>
      <c r="B80" s="27" t="e">
        <f ca="1">+IF(A80&lt;&gt;"*-*",'（运营）采购订单'!$D$2,0)</f>
        <v>#NUM!</v>
      </c>
      <c r="C80" s="27" t="e">
        <f ca="1">+VLOOKUP(A80,'（运营）采购订单'!$D:$E,2,0)</f>
        <v>#NUM!</v>
      </c>
      <c r="D80" s="27" t="e">
        <f ca="1">+IF(I80&gt;0,'（运营）采购订单'!$B$2,"")</f>
        <v>#NUM!</v>
      </c>
      <c r="E80" s="27"/>
      <c r="F80" s="27"/>
      <c r="G80" s="27"/>
      <c r="H80" s="27"/>
      <c r="I80" s="27" t="e">
        <f ca="1">+IF(A80&lt;&gt;" ",VLOOKUP(A80,'（运营）采购订单'!$D:$J,7,0),"")</f>
        <v>#NUM!</v>
      </c>
      <c r="J80" s="95" t="e">
        <f ca="1">+IF(I80&gt;0,'（运营）采购订单'!$K$2,"")</f>
        <v>#NUM!</v>
      </c>
      <c r="K80" s="27"/>
    </row>
    <row r="81" spans="1:11">
      <c r="A81" s="94" t="e">
        <f ca="1" t="array" ref="A81">+INDEX('（运营）采购订单'!$D$1:$D$192,SMALL(IF('（运营）采购订单'!$D$4:$D$192&lt;&gt;"",ROW('（运营）采购订单'!$D$4:$D$192)),ROW('（运营）采购订单'!A80)))</f>
        <v>#NUM!</v>
      </c>
      <c r="B81" s="27" t="e">
        <f ca="1">+IF(A81&lt;&gt;"*-*",'（运营）采购订单'!$D$2,0)</f>
        <v>#NUM!</v>
      </c>
      <c r="C81" s="27" t="e">
        <f ca="1">+VLOOKUP(A81,'（运营）采购订单'!$D:$E,2,0)</f>
        <v>#NUM!</v>
      </c>
      <c r="D81" s="27" t="e">
        <f ca="1">+IF(I81&gt;0,'（运营）采购订单'!$B$2,"")</f>
        <v>#NUM!</v>
      </c>
      <c r="E81" s="27"/>
      <c r="F81" s="27"/>
      <c r="G81" s="27"/>
      <c r="H81" s="27"/>
      <c r="I81" s="27" t="e">
        <f ca="1">+IF(A81&lt;&gt;" ",VLOOKUP(A81,'（运营）采购订单'!$D:$J,7,0),"")</f>
        <v>#NUM!</v>
      </c>
      <c r="J81" s="95" t="e">
        <f ca="1">+IF(I81&gt;0,'（运营）采购订单'!$K$2,"")</f>
        <v>#NUM!</v>
      </c>
      <c r="K81" s="27"/>
    </row>
    <row r="82" spans="1:11">
      <c r="A82" s="94" t="e">
        <f ca="1" t="array" ref="A82">+INDEX('（运营）采购订单'!$D$1:$D$192,SMALL(IF('（运营）采购订单'!$D$4:$D$192&lt;&gt;"",ROW('（运营）采购订单'!$D$4:$D$192)),ROW('（运营）采购订单'!A81)))</f>
        <v>#NUM!</v>
      </c>
      <c r="B82" s="27" t="e">
        <f ca="1">+IF(A82&lt;&gt;"*-*",'（运营）采购订单'!$D$2,0)</f>
        <v>#NUM!</v>
      </c>
      <c r="C82" s="27" t="e">
        <f ca="1">+VLOOKUP(A82,'（运营）采购订单'!$D:$E,2,0)</f>
        <v>#NUM!</v>
      </c>
      <c r="D82" s="27" t="e">
        <f ca="1">+IF(I82&gt;0,'（运营）采购订单'!$B$2,"")</f>
        <v>#NUM!</v>
      </c>
      <c r="E82" s="27"/>
      <c r="F82" s="27"/>
      <c r="G82" s="27"/>
      <c r="H82" s="27"/>
      <c r="I82" s="27" t="e">
        <f ca="1">+IF(A82&lt;&gt;" ",VLOOKUP(A82,'（运营）采购订单'!$D:$J,7,0),"")</f>
        <v>#NUM!</v>
      </c>
      <c r="J82" s="95" t="e">
        <f ca="1">+IF(I82&gt;0,'（运营）采购订单'!$K$2,"")</f>
        <v>#NUM!</v>
      </c>
      <c r="K82" s="27"/>
    </row>
    <row r="83" spans="1:11">
      <c r="A83" s="94" t="e">
        <f ca="1" t="array" ref="A83">+INDEX('（运营）采购订单'!$D$1:$D$192,SMALL(IF('（运营）采购订单'!$D$4:$D$192&lt;&gt;"",ROW('（运营）采购订单'!$D$4:$D$192)),ROW('（运营）采购订单'!A82)))</f>
        <v>#NUM!</v>
      </c>
      <c r="B83" s="27" t="e">
        <f ca="1">+IF(A83&lt;&gt;"*-*",'（运营）采购订单'!$D$2,0)</f>
        <v>#NUM!</v>
      </c>
      <c r="C83" s="27" t="e">
        <f ca="1">+VLOOKUP(A83,'（运营）采购订单'!$D:$E,2,0)</f>
        <v>#NUM!</v>
      </c>
      <c r="D83" s="27" t="e">
        <f ca="1">+IF(I83&gt;0,'（运营）采购订单'!$B$2,"")</f>
        <v>#NUM!</v>
      </c>
      <c r="E83" s="27"/>
      <c r="F83" s="27"/>
      <c r="G83" s="27"/>
      <c r="H83" s="27"/>
      <c r="I83" s="27" t="e">
        <f ca="1">+IF(A83&lt;&gt;" ",VLOOKUP(A83,'（运营）采购订单'!$D:$J,7,0),"")</f>
        <v>#NUM!</v>
      </c>
      <c r="J83" s="95" t="e">
        <f ca="1">+IF(I83&gt;0,'（运营）采购订单'!$K$2,"")</f>
        <v>#NUM!</v>
      </c>
      <c r="K83" s="27"/>
    </row>
    <row r="84" spans="1:11">
      <c r="A84" s="94" t="e">
        <f ca="1" t="array" ref="A84">+INDEX('（运营）采购订单'!$D$1:$D$192,SMALL(IF('（运营）采购订单'!$D$4:$D$192&lt;&gt;"",ROW('（运营）采购订单'!$D$4:$D$192)),ROW('（运营）采购订单'!A83)))</f>
        <v>#NUM!</v>
      </c>
      <c r="B84" s="27" t="e">
        <f ca="1">+IF(A84&lt;&gt;"*-*",'（运营）采购订单'!$D$2,0)</f>
        <v>#NUM!</v>
      </c>
      <c r="C84" s="27" t="e">
        <f ca="1">+VLOOKUP(A84,'（运营）采购订单'!$D:$E,2,0)</f>
        <v>#NUM!</v>
      </c>
      <c r="D84" s="27" t="e">
        <f ca="1">+IF(I84&gt;0,'（运营）采购订单'!$B$2,"")</f>
        <v>#NUM!</v>
      </c>
      <c r="E84" s="27"/>
      <c r="F84" s="27"/>
      <c r="G84" s="27"/>
      <c r="H84" s="27"/>
      <c r="I84" s="27" t="e">
        <f ca="1">+IF(A84&lt;&gt;" ",VLOOKUP(A84,'（运营）采购订单'!$D:$J,7,0),"")</f>
        <v>#NUM!</v>
      </c>
      <c r="J84" s="95" t="e">
        <f ca="1">+IF(I84&gt;0,'（运营）采购订单'!$K$2,"")</f>
        <v>#NUM!</v>
      </c>
      <c r="K84" s="27"/>
    </row>
    <row r="85" spans="1:11">
      <c r="A85" s="94" t="e">
        <f ca="1" t="array" ref="A85">+INDEX('（运营）采购订单'!$D$1:$D$192,SMALL(IF('（运营）采购订单'!$D$4:$D$192&lt;&gt;"",ROW('（运营）采购订单'!$D$4:$D$192)),ROW('（运营）采购订单'!A84)))</f>
        <v>#NUM!</v>
      </c>
      <c r="B85" s="27" t="e">
        <f ca="1">+IF(A85&lt;&gt;"*-*",'（运营）采购订单'!$D$2,0)</f>
        <v>#NUM!</v>
      </c>
      <c r="C85" s="27" t="e">
        <f ca="1">+VLOOKUP(A85,'（运营）采购订单'!$D:$E,2,0)</f>
        <v>#NUM!</v>
      </c>
      <c r="D85" s="27" t="e">
        <f ca="1">+IF(I85&gt;0,'（运营）采购订单'!$B$2,"")</f>
        <v>#NUM!</v>
      </c>
      <c r="E85" s="27"/>
      <c r="F85" s="27"/>
      <c r="G85" s="27"/>
      <c r="H85" s="27"/>
      <c r="I85" s="27" t="e">
        <f ca="1">+IF(A85&lt;&gt;" ",VLOOKUP(A85,'（运营）采购订单'!$D:$J,7,0),"")</f>
        <v>#NUM!</v>
      </c>
      <c r="J85" s="95" t="e">
        <f ca="1">+IF(I85&gt;0,'（运营）采购订单'!$K$2,"")</f>
        <v>#NUM!</v>
      </c>
      <c r="K85" s="27"/>
    </row>
    <row r="86" spans="1:11">
      <c r="A86" s="94" t="e">
        <f ca="1" t="array" ref="A86">+INDEX('（运营）采购订单'!$D$1:$D$192,SMALL(IF('（运营）采购订单'!$D$4:$D$192&lt;&gt;"",ROW('（运营）采购订单'!$D$4:$D$192)),ROW('（运营）采购订单'!A85)))</f>
        <v>#NUM!</v>
      </c>
      <c r="B86" s="27" t="e">
        <f ca="1">+IF(A86&lt;&gt;"*-*",'（运营）采购订单'!$D$2,0)</f>
        <v>#NUM!</v>
      </c>
      <c r="C86" s="27" t="e">
        <f ca="1">+VLOOKUP(A86,'（运营）采购订单'!$D:$E,2,0)</f>
        <v>#NUM!</v>
      </c>
      <c r="D86" s="27" t="e">
        <f ca="1">+IF(I86&gt;0,'（运营）采购订单'!$B$2,"")</f>
        <v>#NUM!</v>
      </c>
      <c r="E86" s="27"/>
      <c r="F86" s="27"/>
      <c r="G86" s="27"/>
      <c r="H86" s="27"/>
      <c r="I86" s="27" t="e">
        <f ca="1">+IF(A86&lt;&gt;" ",VLOOKUP(A86,'（运营）采购订单'!$D:$J,7,0),"")</f>
        <v>#NUM!</v>
      </c>
      <c r="J86" s="95" t="e">
        <f ca="1">+IF(I86&gt;0,'（运营）采购订单'!$K$2,"")</f>
        <v>#NUM!</v>
      </c>
      <c r="K86" s="27"/>
    </row>
    <row r="87" spans="1:11">
      <c r="A87" s="94" t="e">
        <f ca="1" t="array" ref="A87">+INDEX('（运营）采购订单'!$D$1:$D$192,SMALL(IF('（运营）采购订单'!$D$4:$D$192&lt;&gt;"",ROW('（运营）采购订单'!$D$4:$D$192)),ROW('（运营）采购订单'!A86)))</f>
        <v>#NUM!</v>
      </c>
      <c r="B87" s="27" t="e">
        <f ca="1">+IF(A87&lt;&gt;"*-*",'（运营）采购订单'!$D$2,0)</f>
        <v>#NUM!</v>
      </c>
      <c r="C87" s="27" t="e">
        <f ca="1">+VLOOKUP(A87,'（运营）采购订单'!$D:$E,2,0)</f>
        <v>#NUM!</v>
      </c>
      <c r="D87" s="27" t="e">
        <f ca="1">+IF(I87&gt;0,'（运营）采购订单'!$B$2,"")</f>
        <v>#NUM!</v>
      </c>
      <c r="E87" s="27"/>
      <c r="F87" s="27"/>
      <c r="G87" s="27"/>
      <c r="H87" s="27"/>
      <c r="I87" s="27" t="e">
        <f ca="1">+IF(A87&lt;&gt;" ",VLOOKUP(A87,'（运营）采购订单'!$D:$J,7,0),"")</f>
        <v>#NUM!</v>
      </c>
      <c r="J87" s="95" t="e">
        <f ca="1">+IF(I87&gt;0,'（运营）采购订单'!$K$2,"")</f>
        <v>#NUM!</v>
      </c>
      <c r="K87" s="27"/>
    </row>
    <row r="88" spans="1:11">
      <c r="A88" s="94" t="e">
        <f ca="1" t="array" ref="A88">+INDEX('（运营）采购订单'!$D$1:$D$192,SMALL(IF('（运营）采购订单'!$D$4:$D$192&lt;&gt;"",ROW('（运营）采购订单'!$D$4:$D$192)),ROW('（运营）采购订单'!A87)))</f>
        <v>#NUM!</v>
      </c>
      <c r="B88" s="27" t="e">
        <f ca="1">+IF(A88&lt;&gt;"*-*",'（运营）采购订单'!$D$2,0)</f>
        <v>#NUM!</v>
      </c>
      <c r="C88" s="27" t="e">
        <f ca="1">+VLOOKUP(A88,'（运营）采购订单'!$D:$E,2,0)</f>
        <v>#NUM!</v>
      </c>
      <c r="D88" s="27" t="e">
        <f ca="1">+IF(I88&gt;0,'（运营）采购订单'!$B$2,"")</f>
        <v>#NUM!</v>
      </c>
      <c r="E88" s="27"/>
      <c r="F88" s="27"/>
      <c r="G88" s="27"/>
      <c r="H88" s="27"/>
      <c r="I88" s="27" t="e">
        <f ca="1">+IF(A88&lt;&gt;" ",VLOOKUP(A88,'（运营）采购订单'!$D:$J,7,0),"")</f>
        <v>#NUM!</v>
      </c>
      <c r="J88" s="95" t="e">
        <f ca="1">+IF(I88&gt;0,'（运营）采购订单'!$K$2,"")</f>
        <v>#NUM!</v>
      </c>
      <c r="K88" s="27"/>
    </row>
    <row r="89" spans="1:11">
      <c r="A89" s="94" t="e">
        <f ca="1" t="array" ref="A89">+INDEX('（运营）采购订单'!$D$1:$D$192,SMALL(IF('（运营）采购订单'!$D$4:$D$192&lt;&gt;"",ROW('（运营）采购订单'!$D$4:$D$192)),ROW('（运营）采购订单'!A88)))</f>
        <v>#NUM!</v>
      </c>
      <c r="B89" s="27" t="e">
        <f ca="1">+IF(A89&lt;&gt;"*-*",'（运营）采购订单'!$D$2,0)</f>
        <v>#NUM!</v>
      </c>
      <c r="C89" s="27" t="e">
        <f ca="1">+VLOOKUP(A89,'（运营）采购订单'!$D:$E,2,0)</f>
        <v>#NUM!</v>
      </c>
      <c r="D89" s="27" t="e">
        <f ca="1">+IF(I89&gt;0,'（运营）采购订单'!$B$2,"")</f>
        <v>#NUM!</v>
      </c>
      <c r="E89" s="27"/>
      <c r="F89" s="27"/>
      <c r="G89" s="27"/>
      <c r="H89" s="27"/>
      <c r="I89" s="27" t="e">
        <f ca="1">+IF(A89&lt;&gt;" ",VLOOKUP(A89,'（运营）采购订单'!$D:$J,7,0),"")</f>
        <v>#NUM!</v>
      </c>
      <c r="J89" s="95" t="e">
        <f ca="1">+IF(I89&gt;0,'（运营）采购订单'!$K$2,"")</f>
        <v>#NUM!</v>
      </c>
      <c r="K89" s="27"/>
    </row>
    <row r="90" spans="1:11">
      <c r="A90" s="94" t="e">
        <f ca="1" t="array" ref="A90">+INDEX('（运营）采购订单'!$D$1:$D$192,SMALL(IF('（运营）采购订单'!$D$4:$D$192&lt;&gt;"",ROW('（运营）采购订单'!$D$4:$D$192)),ROW('（运营）采购订单'!A89)))</f>
        <v>#NUM!</v>
      </c>
      <c r="B90" s="27" t="e">
        <f ca="1">+IF(A90&lt;&gt;"*-*",'（运营）采购订单'!$D$2,0)</f>
        <v>#NUM!</v>
      </c>
      <c r="C90" s="27" t="e">
        <f ca="1">+VLOOKUP(A90,'（运营）采购订单'!$D:$E,2,0)</f>
        <v>#NUM!</v>
      </c>
      <c r="D90" s="27" t="e">
        <f ca="1">+IF(I90&gt;0,'（运营）采购订单'!$B$2,"")</f>
        <v>#NUM!</v>
      </c>
      <c r="E90" s="27"/>
      <c r="F90" s="27"/>
      <c r="G90" s="27"/>
      <c r="H90" s="27"/>
      <c r="I90" s="27" t="e">
        <f ca="1">+IF(A90&lt;&gt;" ",VLOOKUP(A90,'（运营）采购订单'!$D:$J,7,0),"")</f>
        <v>#NUM!</v>
      </c>
      <c r="J90" s="95" t="e">
        <f ca="1">+IF(I90&gt;0,'（运营）采购订单'!$K$2,"")</f>
        <v>#NUM!</v>
      </c>
      <c r="K90" s="27"/>
    </row>
    <row r="91" spans="1:11">
      <c r="A91" s="94" t="e">
        <f ca="1" t="array" ref="A91">+INDEX('（运营）采购订单'!$D$1:$D$192,SMALL(IF('（运营）采购订单'!$D$4:$D$192&lt;&gt;"",ROW('（运营）采购订单'!$D$4:$D$192)),ROW('（运营）采购订单'!A90)))</f>
        <v>#NUM!</v>
      </c>
      <c r="B91" s="27" t="e">
        <f ca="1">+IF(A91&lt;&gt;"*-*",'（运营）采购订单'!$D$2,0)</f>
        <v>#NUM!</v>
      </c>
      <c r="C91" s="27" t="e">
        <f ca="1">+VLOOKUP(A91,'（运营）采购订单'!$D:$E,2,0)</f>
        <v>#NUM!</v>
      </c>
      <c r="D91" s="27" t="e">
        <f ca="1">+IF(I91&gt;0,'（运营）采购订单'!$B$2,"")</f>
        <v>#NUM!</v>
      </c>
      <c r="E91" s="27"/>
      <c r="F91" s="27"/>
      <c r="G91" s="27"/>
      <c r="H91" s="27"/>
      <c r="I91" s="27" t="e">
        <f ca="1">+IF(A91&lt;&gt;" ",VLOOKUP(A91,'（运营）采购订单'!$D:$J,7,0),"")</f>
        <v>#NUM!</v>
      </c>
      <c r="J91" s="95" t="e">
        <f ca="1">+IF(I91&gt;0,'（运营）采购订单'!$K$2,"")</f>
        <v>#NUM!</v>
      </c>
      <c r="K91" s="27"/>
    </row>
    <row r="92" spans="1:11">
      <c r="A92" s="94" t="e">
        <f ca="1" t="array" ref="A92">+INDEX('（运营）采购订单'!$D$1:$D$192,SMALL(IF('（运营）采购订单'!$D$4:$D$192&lt;&gt;"",ROW('（运营）采购订单'!$D$4:$D$192)),ROW('（运营）采购订单'!A91)))</f>
        <v>#NUM!</v>
      </c>
      <c r="B92" s="27" t="e">
        <f ca="1">+IF(A92&lt;&gt;"*-*",'（运营）采购订单'!$D$2,0)</f>
        <v>#NUM!</v>
      </c>
      <c r="C92" s="27" t="e">
        <f ca="1">+VLOOKUP(A92,'（运营）采购订单'!$D:$E,2,0)</f>
        <v>#NUM!</v>
      </c>
      <c r="D92" s="27" t="e">
        <f ca="1">+IF(I92&gt;0,'（运营）采购订单'!$B$2,"")</f>
        <v>#NUM!</v>
      </c>
      <c r="E92" s="27"/>
      <c r="F92" s="27"/>
      <c r="G92" s="27"/>
      <c r="H92" s="27"/>
      <c r="I92" s="27" t="e">
        <f ca="1">+IF(A92&lt;&gt;" ",VLOOKUP(A92,'（运营）采购订单'!$D:$J,7,0),"")</f>
        <v>#NUM!</v>
      </c>
      <c r="J92" s="95" t="e">
        <f ca="1">+IF(I92&gt;0,'（运营）采购订单'!$K$2,"")</f>
        <v>#NUM!</v>
      </c>
      <c r="K92" s="27"/>
    </row>
    <row r="93" spans="1:11">
      <c r="A93" s="94" t="e">
        <f ca="1" t="array" ref="A93">+INDEX('（运营）采购订单'!$D$1:$D$192,SMALL(IF('（运营）采购订单'!$D$4:$D$192&lt;&gt;"",ROW('（运营）采购订单'!$D$4:$D$192)),ROW('（运营）采购订单'!A92)))</f>
        <v>#NUM!</v>
      </c>
      <c r="B93" s="27" t="e">
        <f ca="1">+IF(A93&lt;&gt;"*-*",'（运营）采购订单'!$D$2,0)</f>
        <v>#NUM!</v>
      </c>
      <c r="C93" s="27" t="e">
        <f ca="1">+VLOOKUP(A93,'（运营）采购订单'!$D:$E,2,0)</f>
        <v>#NUM!</v>
      </c>
      <c r="D93" s="27" t="e">
        <f ca="1">+IF(I93&gt;0,'（运营）采购订单'!$B$2,"")</f>
        <v>#NUM!</v>
      </c>
      <c r="E93" s="27"/>
      <c r="F93" s="27"/>
      <c r="G93" s="27"/>
      <c r="H93" s="27"/>
      <c r="I93" s="27" t="e">
        <f ca="1">+IF(A93&lt;&gt;" ",VLOOKUP(A93,'（运营）采购订单'!$D:$J,7,0),"")</f>
        <v>#NUM!</v>
      </c>
      <c r="J93" s="95" t="e">
        <f ca="1">+IF(I93&gt;0,'（运营）采购订单'!$K$2,"")</f>
        <v>#NUM!</v>
      </c>
      <c r="K93" s="27"/>
    </row>
    <row r="94" spans="1:11">
      <c r="A94" s="94" t="e">
        <f ca="1" t="array" ref="A94">+INDEX('（运营）采购订单'!$D$1:$D$192,SMALL(IF('（运营）采购订单'!$D$4:$D$192&lt;&gt;"",ROW('（运营）采购订单'!$D$4:$D$192)),ROW('（运营）采购订单'!A93)))</f>
        <v>#NUM!</v>
      </c>
      <c r="B94" s="27" t="e">
        <f ca="1">+IF(A94&lt;&gt;"*-*",'（运营）采购订单'!$D$2,0)</f>
        <v>#NUM!</v>
      </c>
      <c r="C94" s="27" t="e">
        <f ca="1">+VLOOKUP(A94,'（运营）采购订单'!$D:$E,2,0)</f>
        <v>#NUM!</v>
      </c>
      <c r="D94" s="27" t="e">
        <f ca="1">+IF(I94&gt;0,'（运营）采购订单'!$B$2,"")</f>
        <v>#NUM!</v>
      </c>
      <c r="E94" s="27"/>
      <c r="F94" s="27"/>
      <c r="G94" s="27"/>
      <c r="H94" s="27"/>
      <c r="I94" s="27" t="e">
        <f ca="1">+IF(A94&lt;&gt;" ",VLOOKUP(A94,'（运营）采购订单'!$D:$J,7,0),"")</f>
        <v>#NUM!</v>
      </c>
      <c r="J94" s="95" t="e">
        <f ca="1">+IF(I94&gt;0,'（运营）采购订单'!$K$2,"")</f>
        <v>#NUM!</v>
      </c>
      <c r="K94" s="27"/>
    </row>
    <row r="95" spans="1:11">
      <c r="A95" s="94" t="e">
        <f ca="1" t="array" ref="A95">+INDEX('（运营）采购订单'!$D$1:$D$192,SMALL(IF('（运营）采购订单'!$D$4:$D$192&lt;&gt;"",ROW('（运营）采购订单'!$D$4:$D$192)),ROW('（运营）采购订单'!A94)))</f>
        <v>#NUM!</v>
      </c>
      <c r="B95" s="27" t="e">
        <f ca="1">+IF(A95&lt;&gt;"*-*",'（运营）采购订单'!$D$2,0)</f>
        <v>#NUM!</v>
      </c>
      <c r="C95" s="27" t="e">
        <f ca="1">+VLOOKUP(A95,'（运营）采购订单'!$D:$E,2,0)</f>
        <v>#NUM!</v>
      </c>
      <c r="D95" s="27" t="e">
        <f ca="1">+IF(I95&gt;0,'（运营）采购订单'!$B$2,"")</f>
        <v>#NUM!</v>
      </c>
      <c r="E95" s="27"/>
      <c r="F95" s="27"/>
      <c r="G95" s="27"/>
      <c r="H95" s="27"/>
      <c r="I95" s="27" t="e">
        <f ca="1">+IF(A95&lt;&gt;" ",VLOOKUP(A95,'（运营）采购订单'!$D:$J,7,0),"")</f>
        <v>#NUM!</v>
      </c>
      <c r="J95" s="95" t="e">
        <f ca="1">+IF(I95&gt;0,'（运营）采购订单'!$K$2,"")</f>
        <v>#NUM!</v>
      </c>
      <c r="K95" s="27"/>
    </row>
    <row r="96" spans="1:11">
      <c r="A96" s="94" t="e">
        <f ca="1" t="array" ref="A96">+INDEX('（运营）采购订单'!$D$1:$D$192,SMALL(IF('（运营）采购订单'!$D$4:$D$192&lt;&gt;"",ROW('（运营）采购订单'!$D$4:$D$192)),ROW('（运营）采购订单'!A95)))</f>
        <v>#NUM!</v>
      </c>
      <c r="B96" s="27" t="e">
        <f ca="1">+IF(A96&lt;&gt;"*-*",'（运营）采购订单'!$D$2,0)</f>
        <v>#NUM!</v>
      </c>
      <c r="C96" s="27" t="e">
        <f ca="1">+VLOOKUP(A96,'（运营）采购订单'!$D:$E,2,0)</f>
        <v>#NUM!</v>
      </c>
      <c r="D96" s="27" t="e">
        <f ca="1">+IF(I96&gt;0,'（运营）采购订单'!$B$2,"")</f>
        <v>#NUM!</v>
      </c>
      <c r="E96" s="27"/>
      <c r="F96" s="27"/>
      <c r="G96" s="27"/>
      <c r="H96" s="27"/>
      <c r="I96" s="27" t="e">
        <f ca="1">+IF(A96&lt;&gt;" ",VLOOKUP(A96,'（运营）采购订单'!$D:$J,7,0),"")</f>
        <v>#NUM!</v>
      </c>
      <c r="J96" s="95" t="e">
        <f ca="1">+IF(I96&gt;0,'（运营）采购订单'!$K$2,"")</f>
        <v>#NUM!</v>
      </c>
      <c r="K96" s="27"/>
    </row>
    <row r="97" spans="1:11">
      <c r="A97" s="94" t="e">
        <f ca="1" t="array" ref="A97">+INDEX('（运营）采购订单'!$D$1:$D$192,SMALL(IF('（运营）采购订单'!$D$4:$D$192&lt;&gt;"",ROW('（运营）采购订单'!$D$4:$D$192)),ROW('（运营）采购订单'!A96)))</f>
        <v>#NUM!</v>
      </c>
      <c r="B97" s="27" t="e">
        <f ca="1">+IF(A97&lt;&gt;"*-*",'（运营）采购订单'!$D$2,0)</f>
        <v>#NUM!</v>
      </c>
      <c r="C97" s="27" t="e">
        <f ca="1">+VLOOKUP(A97,'（运营）采购订单'!$D:$E,2,0)</f>
        <v>#NUM!</v>
      </c>
      <c r="D97" s="27" t="e">
        <f ca="1">+IF(I97&gt;0,'（运营）采购订单'!$B$2,"")</f>
        <v>#NUM!</v>
      </c>
      <c r="E97" s="27"/>
      <c r="F97" s="27"/>
      <c r="G97" s="27"/>
      <c r="H97" s="27"/>
      <c r="I97" s="27" t="e">
        <f ca="1">+IF(A97&lt;&gt;" ",VLOOKUP(A97,'（运营）采购订单'!$D:$J,7,0),"")</f>
        <v>#NUM!</v>
      </c>
      <c r="J97" s="95" t="e">
        <f ca="1">+IF(I97&gt;0,'（运营）采购订单'!$K$2,"")</f>
        <v>#NUM!</v>
      </c>
      <c r="K97" s="27"/>
    </row>
    <row r="98" spans="1:11">
      <c r="A98" s="94" t="e">
        <f ca="1" t="array" ref="A98">+INDEX('（运营）采购订单'!$D$1:$D$192,SMALL(IF('（运营）采购订单'!$D$4:$D$192&lt;&gt;"",ROW('（运营）采购订单'!$D$4:$D$192)),ROW('（运营）采购订单'!A97)))</f>
        <v>#NUM!</v>
      </c>
      <c r="B98" s="27" t="e">
        <f ca="1">+IF(A98&lt;&gt;"*-*",'（运营）采购订单'!$D$2,0)</f>
        <v>#NUM!</v>
      </c>
      <c r="C98" s="27" t="e">
        <f ca="1">+VLOOKUP(A98,'（运营）采购订单'!$D:$E,2,0)</f>
        <v>#NUM!</v>
      </c>
      <c r="D98" s="27" t="e">
        <f ca="1">+IF(I98&gt;0,'（运营）采购订单'!$B$2,"")</f>
        <v>#NUM!</v>
      </c>
      <c r="E98" s="27"/>
      <c r="F98" s="27"/>
      <c r="G98" s="27"/>
      <c r="H98" s="27"/>
      <c r="I98" s="27" t="e">
        <f ca="1">+IF(A98&lt;&gt;" ",VLOOKUP(A98,'（运营）采购订单'!$D:$J,7,0),"")</f>
        <v>#NUM!</v>
      </c>
      <c r="J98" s="95" t="e">
        <f ca="1">+IF(I98&gt;0,'（运营）采购订单'!$K$2,"")</f>
        <v>#NUM!</v>
      </c>
      <c r="K98" s="27"/>
    </row>
    <row r="99" spans="1:11">
      <c r="A99" s="94" t="e">
        <f ca="1" t="array" ref="A99">+INDEX('（运营）采购订单'!$D$1:$D$192,SMALL(IF('（运营）采购订单'!$D$4:$D$192&lt;&gt;"",ROW('（运营）采购订单'!$D$4:$D$192)),ROW('（运营）采购订单'!A98)))</f>
        <v>#NUM!</v>
      </c>
      <c r="B99" s="27" t="e">
        <f ca="1">+IF(A99&lt;&gt;"*-*",'（运营）采购订单'!$D$2,0)</f>
        <v>#NUM!</v>
      </c>
      <c r="C99" s="27" t="e">
        <f ca="1">+VLOOKUP(A99,'（运营）采购订单'!$D:$E,2,0)</f>
        <v>#NUM!</v>
      </c>
      <c r="D99" s="27" t="e">
        <f ca="1">+IF(I99&gt;0,'（运营）采购订单'!$B$2,"")</f>
        <v>#NUM!</v>
      </c>
      <c r="E99" s="27"/>
      <c r="F99" s="27"/>
      <c r="G99" s="27"/>
      <c r="H99" s="27"/>
      <c r="I99" s="27" t="e">
        <f ca="1">+IF(A99&lt;&gt;" ",VLOOKUP(A99,'（运营）采购订单'!$D:$J,7,0),"")</f>
        <v>#NUM!</v>
      </c>
      <c r="J99" s="95" t="e">
        <f ca="1">+IF(I99&gt;0,'（运营）采购订单'!$K$2,"")</f>
        <v>#NUM!</v>
      </c>
      <c r="K99" s="27"/>
    </row>
    <row r="100" spans="1:11">
      <c r="A100" s="94" t="e">
        <f ca="1" t="array" ref="A100">+INDEX('（运营）采购订单'!$D$1:$D$192,SMALL(IF('（运营）采购订单'!$D$4:$D$192&lt;&gt;"",ROW('（运营）采购订单'!$D$4:$D$192)),ROW('（运营）采购订单'!A99)))</f>
        <v>#NUM!</v>
      </c>
      <c r="B100" s="27" t="e">
        <f ca="1">+IF(A100&lt;&gt;"*-*",'（运营）采购订单'!$D$2,0)</f>
        <v>#NUM!</v>
      </c>
      <c r="C100" s="27" t="e">
        <f ca="1">+VLOOKUP(A100,'（运营）采购订单'!$D:$E,2,0)</f>
        <v>#NUM!</v>
      </c>
      <c r="D100" s="27" t="e">
        <f ca="1">+IF(I100&gt;0,'（运营）采购订单'!$B$2,"")</f>
        <v>#NUM!</v>
      </c>
      <c r="E100" s="27"/>
      <c r="F100" s="27"/>
      <c r="G100" s="27"/>
      <c r="H100" s="27"/>
      <c r="I100" s="27" t="e">
        <f ca="1">+IF(A100&lt;&gt;" ",VLOOKUP(A100,'（运营）采购订单'!$D:$J,7,0),"")</f>
        <v>#NUM!</v>
      </c>
      <c r="J100" s="95" t="e">
        <f ca="1">+IF(I100&gt;0,'（运营）采购订单'!$K$2,"")</f>
        <v>#NUM!</v>
      </c>
      <c r="K100" s="27"/>
    </row>
    <row r="101" spans="1:11">
      <c r="A101" s="94" t="e">
        <f ca="1" t="array" ref="A101">+INDEX('（运营）采购订单'!$D$1:$D$192,SMALL(IF('（运营）采购订单'!$D$4:$D$192&lt;&gt;"",ROW('（运营）采购订单'!$D$4:$D$192)),ROW('（运营）采购订单'!A100)))</f>
        <v>#NUM!</v>
      </c>
      <c r="B101" s="27" t="e">
        <f ca="1">+IF(A101&lt;&gt;"*-*",'（运营）采购订单'!$D$2,0)</f>
        <v>#NUM!</v>
      </c>
      <c r="C101" s="27" t="e">
        <f ca="1">+VLOOKUP(A101,'（运营）采购订单'!$D:$E,2,0)</f>
        <v>#NUM!</v>
      </c>
      <c r="D101" s="27" t="e">
        <f ca="1">+IF(I101&gt;0,'（运营）采购订单'!$B$2,"")</f>
        <v>#NUM!</v>
      </c>
      <c r="E101" s="27"/>
      <c r="F101" s="27"/>
      <c r="G101" s="27"/>
      <c r="H101" s="27"/>
      <c r="I101" s="27" t="e">
        <f ca="1">+IF(A101&lt;&gt;" ",VLOOKUP(A101,'（运营）采购订单'!$D:$J,7,0),"")</f>
        <v>#NUM!</v>
      </c>
      <c r="J101" s="95" t="e">
        <f ca="1">+IF(I101&gt;0,'（运营）采购订单'!$K$2,"")</f>
        <v>#NUM!</v>
      </c>
      <c r="K101" s="27"/>
    </row>
    <row r="102" spans="1:11">
      <c r="A102" s="94" t="e">
        <f ca="1" t="array" ref="A102">+INDEX('（运营）采购订单'!$D$1:$D$192,SMALL(IF('（运营）采购订单'!$D$4:$D$192&lt;&gt;"",ROW('（运营）采购订单'!$D$4:$D$192)),ROW('（运营）采购订单'!A101)))</f>
        <v>#NUM!</v>
      </c>
      <c r="B102" s="27" t="e">
        <f ca="1">+IF(A102&lt;&gt;"*-*",'（运营）采购订单'!$D$2,0)</f>
        <v>#NUM!</v>
      </c>
      <c r="C102" s="27" t="e">
        <f ca="1">+VLOOKUP(A102,'（运营）采购订单'!$D:$E,2,0)</f>
        <v>#NUM!</v>
      </c>
      <c r="D102" s="27" t="e">
        <f ca="1">+IF(I102&gt;0,'（运营）采购订单'!$B$2,"")</f>
        <v>#NUM!</v>
      </c>
      <c r="E102" s="27"/>
      <c r="F102" s="27"/>
      <c r="G102" s="27"/>
      <c r="H102" s="27"/>
      <c r="I102" s="27" t="e">
        <f ca="1">+IF(A102&lt;&gt;" ",VLOOKUP(A102,'（运营）采购订单'!$D:$J,7,0),"")</f>
        <v>#NUM!</v>
      </c>
      <c r="J102" s="95" t="e">
        <f ca="1">+IF(I102&gt;0,'（运营）采购订单'!$K$2,"")</f>
        <v>#NUM!</v>
      </c>
      <c r="K102" s="27"/>
    </row>
    <row r="103" spans="1:11">
      <c r="A103" s="94" t="e">
        <f ca="1" t="array" ref="A103">+INDEX('（运营）采购订单'!$D$1:$D$192,SMALL(IF('（运营）采购订单'!$D$4:$D$192&lt;&gt;"",ROW('（运营）采购订单'!$D$4:$D$192)),ROW('（运营）采购订单'!A102)))</f>
        <v>#NUM!</v>
      </c>
      <c r="B103" s="27" t="e">
        <f ca="1">+IF(A103&lt;&gt;"*-*",'（运营）采购订单'!$D$2,0)</f>
        <v>#NUM!</v>
      </c>
      <c r="C103" s="27" t="e">
        <f ca="1">+VLOOKUP(A103,'（运营）采购订单'!$D:$E,2,0)</f>
        <v>#NUM!</v>
      </c>
      <c r="D103" s="27" t="e">
        <f ca="1">+IF(I103&gt;0,'（运营）采购订单'!$B$2,"")</f>
        <v>#NUM!</v>
      </c>
      <c r="E103" s="27"/>
      <c r="F103" s="27"/>
      <c r="G103" s="27"/>
      <c r="H103" s="27"/>
      <c r="I103" s="27" t="e">
        <f ca="1">+IF(A103&lt;&gt;" ",VLOOKUP(A103,'（运营）采购订单'!$D:$J,7,0),"")</f>
        <v>#NUM!</v>
      </c>
      <c r="J103" s="95" t="e">
        <f ca="1">+IF(I103&gt;0,'（运营）采购订单'!$K$2,"")</f>
        <v>#NUM!</v>
      </c>
      <c r="K103" s="27"/>
    </row>
    <row r="104" spans="1:11">
      <c r="A104" s="94" t="e">
        <f ca="1" t="array" ref="A104">+INDEX('（运营）采购订单'!$D$1:$D$192,SMALL(IF('（运营）采购订单'!$D$4:$D$192&lt;&gt;"",ROW('（运营）采购订单'!$D$4:$D$192)),ROW('（运营）采购订单'!A103)))</f>
        <v>#NUM!</v>
      </c>
      <c r="B104" s="27" t="e">
        <f ca="1">+IF(A104&lt;&gt;"*-*",'（运营）采购订单'!$D$2,0)</f>
        <v>#NUM!</v>
      </c>
      <c r="C104" s="27" t="e">
        <f ca="1">+VLOOKUP(A104,'（运营）采购订单'!$D:$E,2,0)</f>
        <v>#NUM!</v>
      </c>
      <c r="D104" s="27" t="e">
        <f ca="1">+IF(I104&gt;0,'（运营）采购订单'!$B$2,"")</f>
        <v>#NUM!</v>
      </c>
      <c r="E104" s="27"/>
      <c r="F104" s="27"/>
      <c r="G104" s="27"/>
      <c r="H104" s="27"/>
      <c r="I104" s="27" t="e">
        <f ca="1">+IF(A104&lt;&gt;" ",VLOOKUP(A104,'（运营）采购订单'!$D:$J,7,0),"")</f>
        <v>#NUM!</v>
      </c>
      <c r="J104" s="95" t="e">
        <f ca="1">+IF(I104&gt;0,'（运营）采购订单'!$K$2,"")</f>
        <v>#NUM!</v>
      </c>
      <c r="K104" s="27"/>
    </row>
    <row r="105" spans="1:11">
      <c r="A105" s="94" t="e">
        <f ca="1" t="array" ref="A105">+INDEX('（运营）采购订单'!$D$1:$D$192,SMALL(IF('（运营）采购订单'!$D$4:$D$192&lt;&gt;"",ROW('（运营）采购订单'!$D$4:$D$192)),ROW('（运营）采购订单'!A104)))</f>
        <v>#NUM!</v>
      </c>
      <c r="B105" s="27" t="e">
        <f ca="1">+IF(A105&lt;&gt;"*-*",'（运营）采购订单'!$D$2,0)</f>
        <v>#NUM!</v>
      </c>
      <c r="C105" s="27" t="e">
        <f ca="1">+VLOOKUP(A105,'（运营）采购订单'!$D:$E,2,0)</f>
        <v>#NUM!</v>
      </c>
      <c r="D105" s="27" t="e">
        <f ca="1">+IF(I105&gt;0,'（运营）采购订单'!$B$2,"")</f>
        <v>#NUM!</v>
      </c>
      <c r="E105" s="27"/>
      <c r="F105" s="27"/>
      <c r="G105" s="27"/>
      <c r="H105" s="27"/>
      <c r="I105" s="27" t="e">
        <f ca="1">+IF(A105&lt;&gt;" ",VLOOKUP(A105,'（运营）采购订单'!$D:$J,7,0),"")</f>
        <v>#NUM!</v>
      </c>
      <c r="J105" s="95" t="e">
        <f ca="1">+IF(I105&gt;0,'（运营）采购订单'!$K$2,"")</f>
        <v>#NUM!</v>
      </c>
      <c r="K105" s="27"/>
    </row>
    <row r="106" spans="1:11">
      <c r="A106" s="94" t="e">
        <f ca="1" t="array" ref="A106">+INDEX('（运营）采购订单'!$D$1:$D$192,SMALL(IF('（运营）采购订单'!$D$4:$D$192&lt;&gt;"",ROW('（运营）采购订单'!$D$4:$D$192)),ROW('（运营）采购订单'!A105)))</f>
        <v>#NUM!</v>
      </c>
      <c r="B106" s="27" t="e">
        <f ca="1">+IF(A106&lt;&gt;"*-*",'（运营）采购订单'!$D$2,0)</f>
        <v>#NUM!</v>
      </c>
      <c r="C106" s="27" t="e">
        <f ca="1">+VLOOKUP(A106,'（运营）采购订单'!$D:$E,2,0)</f>
        <v>#NUM!</v>
      </c>
      <c r="D106" s="27" t="e">
        <f ca="1">+IF(I106&gt;0,'（运营）采购订单'!$B$2,"")</f>
        <v>#NUM!</v>
      </c>
      <c r="E106" s="27"/>
      <c r="F106" s="27"/>
      <c r="G106" s="27"/>
      <c r="H106" s="27"/>
      <c r="I106" s="27" t="e">
        <f ca="1">+IF(A106&lt;&gt;" ",VLOOKUP(A106,'（运营）采购订单'!$D:$J,7,0),"")</f>
        <v>#NUM!</v>
      </c>
      <c r="J106" s="95" t="e">
        <f ca="1">+IF(I106&gt;0,'（运营）采购订单'!$K$2,"")</f>
        <v>#NUM!</v>
      </c>
      <c r="K106" s="27"/>
    </row>
    <row r="107" spans="1:11">
      <c r="A107" s="94" t="e">
        <f ca="1" t="array" ref="A107">+INDEX('（运营）采购订单'!$D$1:$D$192,SMALL(IF('（运营）采购订单'!$D$4:$D$192&lt;&gt;"",ROW('（运营）采购订单'!$D$4:$D$192)),ROW('（运营）采购订单'!A106)))</f>
        <v>#NUM!</v>
      </c>
      <c r="B107" s="27" t="e">
        <f ca="1">+IF(A107&lt;&gt;"*-*",'（运营）采购订单'!$D$2,0)</f>
        <v>#NUM!</v>
      </c>
      <c r="C107" s="27" t="e">
        <f ca="1">+VLOOKUP(A107,'（运营）采购订单'!$D:$E,2,0)</f>
        <v>#NUM!</v>
      </c>
      <c r="D107" s="27" t="e">
        <f ca="1">+IF(I107&gt;0,'（运营）采购订单'!$B$2,"")</f>
        <v>#NUM!</v>
      </c>
      <c r="E107" s="27"/>
      <c r="F107" s="27"/>
      <c r="G107" s="27"/>
      <c r="H107" s="27"/>
      <c r="I107" s="27" t="e">
        <f ca="1">+IF(A107&lt;&gt;" ",VLOOKUP(A107,'（运营）采购订单'!$D:$J,7,0),"")</f>
        <v>#NUM!</v>
      </c>
      <c r="J107" s="95" t="e">
        <f ca="1">+IF(I107&gt;0,'（运营）采购订单'!$K$2,"")</f>
        <v>#NUM!</v>
      </c>
      <c r="K107" s="27"/>
    </row>
    <row r="108" spans="1:11">
      <c r="A108" s="94" t="e">
        <f ca="1" t="array" ref="A108">+INDEX('（运营）采购订单'!$D$1:$D$192,SMALL(IF('（运营）采购订单'!$D$4:$D$192&lt;&gt;"",ROW('（运营）采购订单'!$D$4:$D$192)),ROW('（运营）采购订单'!A107)))</f>
        <v>#NUM!</v>
      </c>
      <c r="B108" s="27" t="e">
        <f ca="1">+IF(A108&lt;&gt;"*-*",'（运营）采购订单'!$D$2,0)</f>
        <v>#NUM!</v>
      </c>
      <c r="C108" s="27" t="e">
        <f ca="1">+VLOOKUP(A108,'（运营）采购订单'!$D:$E,2,0)</f>
        <v>#NUM!</v>
      </c>
      <c r="D108" s="27" t="e">
        <f ca="1">+IF(I108&gt;0,'（运营）采购订单'!$B$2,"")</f>
        <v>#NUM!</v>
      </c>
      <c r="E108" s="27"/>
      <c r="F108" s="27"/>
      <c r="G108" s="27"/>
      <c r="H108" s="27"/>
      <c r="I108" s="27" t="e">
        <f ca="1">+IF(A108&lt;&gt;" ",VLOOKUP(A108,'（运营）采购订单'!$D:$J,7,0),"")</f>
        <v>#NUM!</v>
      </c>
      <c r="J108" s="95" t="e">
        <f ca="1">+IF(I108&gt;0,'（运营）采购订单'!$K$2,"")</f>
        <v>#NUM!</v>
      </c>
      <c r="K108" s="27"/>
    </row>
    <row r="109" spans="1:11">
      <c r="A109" s="94" t="e">
        <f ca="1" t="array" ref="A109">+INDEX('（运营）采购订单'!$D$1:$D$192,SMALL(IF('（运营）采购订单'!$D$4:$D$192&lt;&gt;"",ROW('（运营）采购订单'!$D$4:$D$192)),ROW('（运营）采购订单'!A108)))</f>
        <v>#NUM!</v>
      </c>
      <c r="B109" s="27" t="e">
        <f ca="1">+IF(A109&lt;&gt;"*-*",'（运营）采购订单'!$D$2,0)</f>
        <v>#NUM!</v>
      </c>
      <c r="C109" s="27" t="e">
        <f ca="1">+VLOOKUP(A109,'（运营）采购订单'!$D:$E,2,0)</f>
        <v>#NUM!</v>
      </c>
      <c r="D109" s="27" t="e">
        <f ca="1">+IF(I109&gt;0,'（运营）采购订单'!$B$2,"")</f>
        <v>#NUM!</v>
      </c>
      <c r="E109" s="27"/>
      <c r="F109" s="27"/>
      <c r="G109" s="27"/>
      <c r="H109" s="27"/>
      <c r="I109" s="27" t="e">
        <f ca="1">+IF(A109&lt;&gt;" ",VLOOKUP(A109,'（运营）采购订单'!$D:$J,7,0),"")</f>
        <v>#NUM!</v>
      </c>
      <c r="J109" s="95" t="e">
        <f ca="1">+IF(I109&gt;0,'（运营）采购订单'!$K$2,"")</f>
        <v>#NUM!</v>
      </c>
      <c r="K109" s="27"/>
    </row>
    <row r="110" spans="1:11">
      <c r="A110" s="94" t="e">
        <f ca="1" t="array" ref="A110">+INDEX('（运营）采购订单'!$D$1:$D$192,SMALL(IF('（运营）采购订单'!$D$4:$D$192&lt;&gt;"",ROW('（运营）采购订单'!$D$4:$D$192)),ROW('（运营）采购订单'!A109)))</f>
        <v>#NUM!</v>
      </c>
      <c r="B110" s="27" t="e">
        <f ca="1">+IF(A110&lt;&gt;"*-*",'（运营）采购订单'!$D$2,0)</f>
        <v>#NUM!</v>
      </c>
      <c r="C110" s="27" t="e">
        <f ca="1">+VLOOKUP(A110,'（运营）采购订单'!$D:$E,2,0)</f>
        <v>#NUM!</v>
      </c>
      <c r="D110" s="27" t="e">
        <f ca="1">+IF(I110&gt;0,'（运营）采购订单'!$B$2,"")</f>
        <v>#NUM!</v>
      </c>
      <c r="E110" s="27"/>
      <c r="F110" s="27"/>
      <c r="G110" s="27"/>
      <c r="H110" s="27"/>
      <c r="I110" s="27" t="e">
        <f ca="1">+IF(A110&lt;&gt;" ",VLOOKUP(A110,'（运营）采购订单'!$D:$J,7,0),"")</f>
        <v>#NUM!</v>
      </c>
      <c r="J110" s="95" t="e">
        <f ca="1">+IF(I110&gt;0,'（运营）采购订单'!$K$2,"")</f>
        <v>#NUM!</v>
      </c>
      <c r="K110" s="27"/>
    </row>
    <row r="111" spans="1:11">
      <c r="A111" s="94" t="e">
        <f ca="1" t="array" ref="A111">+INDEX('（运营）采购订单'!$D$1:$D$192,SMALL(IF('（运营）采购订单'!$D$4:$D$192&lt;&gt;"",ROW('（运营）采购订单'!$D$4:$D$192)),ROW('（运营）采购订单'!A110)))</f>
        <v>#NUM!</v>
      </c>
      <c r="B111" s="27" t="e">
        <f ca="1">+IF(A111&lt;&gt;"*-*",'（运营）采购订单'!$D$2,0)</f>
        <v>#NUM!</v>
      </c>
      <c r="C111" s="27" t="e">
        <f ca="1">+VLOOKUP(A111,'（运营）采购订单'!$D:$E,2,0)</f>
        <v>#NUM!</v>
      </c>
      <c r="D111" s="27" t="e">
        <f ca="1">+IF(I111&gt;0,'（运营）采购订单'!$B$2,"")</f>
        <v>#NUM!</v>
      </c>
      <c r="E111" s="27"/>
      <c r="F111" s="27"/>
      <c r="G111" s="27"/>
      <c r="H111" s="27"/>
      <c r="I111" s="27" t="e">
        <f ca="1">+IF(A111&lt;&gt;" ",VLOOKUP(A111,'（运营）采购订单'!$D:$J,7,0),"")</f>
        <v>#NUM!</v>
      </c>
      <c r="J111" s="95" t="e">
        <f ca="1">+IF(I111&gt;0,'（运营）采购订单'!$K$2,"")</f>
        <v>#NUM!</v>
      </c>
      <c r="K111" s="27"/>
    </row>
    <row r="112" spans="1:11">
      <c r="A112" s="94" t="e">
        <f ca="1" t="array" ref="A112">+INDEX('（运营）采购订单'!$D$1:$D$192,SMALL(IF('（运营）采购订单'!$D$4:$D$192&lt;&gt;"",ROW('（运营）采购订单'!$D$4:$D$192)),ROW('（运营）采购订单'!A111)))</f>
        <v>#NUM!</v>
      </c>
      <c r="B112" s="27" t="e">
        <f ca="1">+IF(A112&lt;&gt;"*-*",'（运营）采购订单'!$D$2,0)</f>
        <v>#NUM!</v>
      </c>
      <c r="C112" s="27" t="e">
        <f ca="1">+VLOOKUP(A112,'（运营）采购订单'!$D:$E,2,0)</f>
        <v>#NUM!</v>
      </c>
      <c r="D112" s="27" t="e">
        <f ca="1">+IF(I112&gt;0,'（运营）采购订单'!$B$2,"")</f>
        <v>#NUM!</v>
      </c>
      <c r="E112" s="27"/>
      <c r="F112" s="27"/>
      <c r="G112" s="27"/>
      <c r="H112" s="27"/>
      <c r="I112" s="27" t="e">
        <f ca="1">+IF(A112&lt;&gt;" ",VLOOKUP(A112,'（运营）采购订单'!$D:$J,7,0),"")</f>
        <v>#NUM!</v>
      </c>
      <c r="J112" s="95" t="e">
        <f ca="1">+IF(I112&gt;0,'（运营）采购订单'!$K$2,"")</f>
        <v>#NUM!</v>
      </c>
      <c r="K112" s="27"/>
    </row>
    <row r="113" spans="1:11">
      <c r="A113" s="94" t="e">
        <f ca="1" t="array" ref="A113">+INDEX('（运营）采购订单'!$D$1:$D$192,SMALL(IF('（运营）采购订单'!$D$4:$D$192&lt;&gt;"",ROW('（运营）采购订单'!$D$4:$D$192)),ROW('（运营）采购订单'!A112)))</f>
        <v>#NUM!</v>
      </c>
      <c r="B113" s="27" t="e">
        <f ca="1">+IF(A113&lt;&gt;"*-*",'（运营）采购订单'!$D$2,0)</f>
        <v>#NUM!</v>
      </c>
      <c r="C113" s="27" t="e">
        <f ca="1">+VLOOKUP(A113,'（运营）采购订单'!$D:$E,2,0)</f>
        <v>#NUM!</v>
      </c>
      <c r="D113" s="27" t="e">
        <f ca="1">+IF(I113&gt;0,'（运营）采购订单'!$B$2,"")</f>
        <v>#NUM!</v>
      </c>
      <c r="E113" s="27"/>
      <c r="F113" s="27"/>
      <c r="G113" s="27"/>
      <c r="H113" s="27"/>
      <c r="I113" s="27" t="e">
        <f ca="1">+IF(A113&lt;&gt;" ",VLOOKUP(A113,'（运营）采购订单'!$D:$J,7,0),"")</f>
        <v>#NUM!</v>
      </c>
      <c r="J113" s="95" t="e">
        <f ca="1">+IF(I113&gt;0,'（运营）采购订单'!$K$2,"")</f>
        <v>#NUM!</v>
      </c>
      <c r="K113" s="27"/>
    </row>
    <row r="114" spans="1:11">
      <c r="A114" s="94" t="e">
        <f ca="1" t="array" ref="A114">+INDEX('（运营）采购订单'!$D$1:$D$192,SMALL(IF('（运营）采购订单'!$D$4:$D$192&lt;&gt;"",ROW('（运营）采购订单'!$D$4:$D$192)),ROW('（运营）采购订单'!A113)))</f>
        <v>#NUM!</v>
      </c>
      <c r="B114" s="27" t="e">
        <f ca="1">+IF(A114&lt;&gt;"*-*",'（运营）采购订单'!$D$2,0)</f>
        <v>#NUM!</v>
      </c>
      <c r="C114" s="27" t="e">
        <f ca="1">+VLOOKUP(A114,'（运营）采购订单'!$D:$E,2,0)</f>
        <v>#NUM!</v>
      </c>
      <c r="D114" s="27" t="e">
        <f ca="1">+IF(I114&gt;0,'（运营）采购订单'!$B$2,"")</f>
        <v>#NUM!</v>
      </c>
      <c r="E114" s="27"/>
      <c r="F114" s="27"/>
      <c r="G114" s="27"/>
      <c r="H114" s="27"/>
      <c r="I114" s="27" t="e">
        <f ca="1">+IF(A114&lt;&gt;" ",VLOOKUP(A114,'（运营）采购订单'!$D:$J,7,0),"")</f>
        <v>#NUM!</v>
      </c>
      <c r="J114" s="95" t="e">
        <f ca="1">+IF(I114&gt;0,'（运营）采购订单'!$K$2,"")</f>
        <v>#NUM!</v>
      </c>
      <c r="K114" s="27"/>
    </row>
    <row r="115" spans="1:11">
      <c r="A115" s="94" t="e">
        <f ca="1" t="array" ref="A115">+INDEX('（运营）采购订单'!$D$1:$D$192,SMALL(IF('（运营）采购订单'!$D$4:$D$192&lt;&gt;"",ROW('（运营）采购订单'!$D$4:$D$192)),ROW('（运营）采购订单'!A114)))</f>
        <v>#NUM!</v>
      </c>
      <c r="B115" s="27" t="e">
        <f ca="1">+IF(A115&lt;&gt;"*-*",'（运营）采购订单'!$D$2,0)</f>
        <v>#NUM!</v>
      </c>
      <c r="C115" s="27" t="e">
        <f ca="1">+VLOOKUP(A115,'（运营）采购订单'!$D:$E,2,0)</f>
        <v>#NUM!</v>
      </c>
      <c r="D115" s="27" t="e">
        <f ca="1">+IF(I115&gt;0,'（运营）采购订单'!$B$2,"")</f>
        <v>#NUM!</v>
      </c>
      <c r="E115" s="27"/>
      <c r="F115" s="27"/>
      <c r="G115" s="27"/>
      <c r="H115" s="27"/>
      <c r="I115" s="27" t="e">
        <f ca="1">+IF(A115&lt;&gt;" ",VLOOKUP(A115,'（运营）采购订单'!$D:$J,7,0),"")</f>
        <v>#NUM!</v>
      </c>
      <c r="J115" s="95" t="e">
        <f ca="1">+IF(I115&gt;0,'（运营）采购订单'!$K$2,"")</f>
        <v>#NUM!</v>
      </c>
      <c r="K115" s="27"/>
    </row>
    <row r="116" spans="1:11">
      <c r="A116" s="94" t="e">
        <f ca="1" t="array" ref="A116">+INDEX('（运营）采购订单'!$D$1:$D$192,SMALL(IF('（运营）采购订单'!$D$4:$D$192&lt;&gt;"",ROW('（运营）采购订单'!$D$4:$D$192)),ROW('（运营）采购订单'!A115)))</f>
        <v>#NUM!</v>
      </c>
      <c r="B116" s="27" t="e">
        <f ca="1">+IF(A116&lt;&gt;"*-*",'（运营）采购订单'!$D$2,0)</f>
        <v>#NUM!</v>
      </c>
      <c r="C116" s="27" t="e">
        <f ca="1">+VLOOKUP(A116,'（运营）采购订单'!$D:$E,2,0)</f>
        <v>#NUM!</v>
      </c>
      <c r="D116" s="27" t="e">
        <f ca="1">+IF(I116&gt;0,'（运营）采购订单'!$B$2,"")</f>
        <v>#NUM!</v>
      </c>
      <c r="E116" s="27"/>
      <c r="F116" s="27"/>
      <c r="G116" s="27"/>
      <c r="H116" s="27"/>
      <c r="I116" s="27" t="e">
        <f ca="1">+IF(A116&lt;&gt;" ",VLOOKUP(A116,'（运营）采购订单'!$D:$J,7,0),"")</f>
        <v>#NUM!</v>
      </c>
      <c r="J116" s="95" t="e">
        <f ca="1">+IF(I116&gt;0,'（运营）采购订单'!$K$2,"")</f>
        <v>#NUM!</v>
      </c>
      <c r="K116" s="27"/>
    </row>
    <row r="117" spans="1:11">
      <c r="A117" s="94" t="e">
        <f ca="1" t="array" ref="A117">+INDEX('（运营）采购订单'!$D$1:$D$192,SMALL(IF('（运营）采购订单'!$D$4:$D$192&lt;&gt;"",ROW('（运营）采购订单'!$D$4:$D$192)),ROW('（运营）采购订单'!A116)))</f>
        <v>#NUM!</v>
      </c>
      <c r="B117" s="27" t="e">
        <f ca="1">+IF(A117&lt;&gt;"*-*",'（运营）采购订单'!$D$2,0)</f>
        <v>#NUM!</v>
      </c>
      <c r="C117" s="27" t="e">
        <f ca="1">+VLOOKUP(A117,'（运营）采购订单'!$D:$E,2,0)</f>
        <v>#NUM!</v>
      </c>
      <c r="D117" s="27" t="e">
        <f ca="1">+IF(I117&gt;0,'（运营）采购订单'!$B$2,"")</f>
        <v>#NUM!</v>
      </c>
      <c r="E117" s="27"/>
      <c r="F117" s="27"/>
      <c r="G117" s="27"/>
      <c r="H117" s="27"/>
      <c r="I117" s="27" t="e">
        <f ca="1">+IF(A117&lt;&gt;" ",VLOOKUP(A117,'（运营）采购订单'!$D:$J,7,0),"")</f>
        <v>#NUM!</v>
      </c>
      <c r="J117" s="95" t="e">
        <f ca="1">+IF(I117&gt;0,'（运营）采购订单'!$K$2,"")</f>
        <v>#NUM!</v>
      </c>
      <c r="K117" s="27"/>
    </row>
    <row r="118" spans="1:11">
      <c r="A118" s="94" t="e">
        <f ca="1" t="array" ref="A118">+INDEX('（运营）采购订单'!$D$1:$D$192,SMALL(IF('（运营）采购订单'!$D$4:$D$192&lt;&gt;"",ROW('（运营）采购订单'!$D$4:$D$192)),ROW('（运营）采购订单'!A117)))</f>
        <v>#NUM!</v>
      </c>
      <c r="B118" s="27" t="e">
        <f ca="1">+IF(A118&lt;&gt;"*-*",'（运营）采购订单'!$D$2,0)</f>
        <v>#NUM!</v>
      </c>
      <c r="C118" s="27" t="e">
        <f ca="1">+VLOOKUP(A118,'（运营）采购订单'!$D:$E,2,0)</f>
        <v>#NUM!</v>
      </c>
      <c r="D118" s="27" t="e">
        <f ca="1">+IF(I118&gt;0,'（运营）采购订单'!$B$2,"")</f>
        <v>#NUM!</v>
      </c>
      <c r="E118" s="27"/>
      <c r="F118" s="27"/>
      <c r="G118" s="27"/>
      <c r="H118" s="27"/>
      <c r="I118" s="27" t="e">
        <f ca="1">+IF(A118&lt;&gt;" ",VLOOKUP(A118,'（运营）采购订单'!$D:$J,7,0),"")</f>
        <v>#NUM!</v>
      </c>
      <c r="J118" s="95" t="e">
        <f ca="1">+IF(I118&gt;0,'（运营）采购订单'!$K$2,"")</f>
        <v>#NUM!</v>
      </c>
      <c r="K118" s="27"/>
    </row>
    <row r="119" spans="1:11">
      <c r="A119" s="94" t="e">
        <f ca="1" t="array" ref="A119">+INDEX('（运营）采购订单'!$D$1:$D$192,SMALL(IF('（运营）采购订单'!$D$4:$D$192&lt;&gt;"",ROW('（运营）采购订单'!$D$4:$D$192)),ROW('（运营）采购订单'!A118)))</f>
        <v>#NUM!</v>
      </c>
      <c r="B119" s="27" t="e">
        <f ca="1">+IF(A119&lt;&gt;"*-*",'（运营）采购订单'!$D$2,0)</f>
        <v>#NUM!</v>
      </c>
      <c r="C119" s="27" t="e">
        <f ca="1">+VLOOKUP(A119,'（运营）采购订单'!$D:$E,2,0)</f>
        <v>#NUM!</v>
      </c>
      <c r="D119" s="27" t="e">
        <f ca="1">+IF(I119&gt;0,'（运营）采购订单'!$B$2,"")</f>
        <v>#NUM!</v>
      </c>
      <c r="E119" s="27"/>
      <c r="F119" s="27"/>
      <c r="G119" s="27"/>
      <c r="H119" s="27"/>
      <c r="I119" s="27" t="e">
        <f ca="1">+IF(A119&lt;&gt;" ",VLOOKUP(A119,'（运营）采购订单'!$D:$J,7,0),"")</f>
        <v>#NUM!</v>
      </c>
      <c r="J119" s="95" t="e">
        <f ca="1">+IF(I119&gt;0,'（运营）采购订单'!$K$2,"")</f>
        <v>#NUM!</v>
      </c>
      <c r="K119" s="27"/>
    </row>
    <row r="120" spans="1:11">
      <c r="A120" s="94" t="e">
        <f ca="1" t="array" ref="A120">+INDEX('（运营）采购订单'!$D$1:$D$192,SMALL(IF('（运营）采购订单'!$D$4:$D$192&lt;&gt;"",ROW('（运营）采购订单'!$D$4:$D$192)),ROW('（运营）采购订单'!A119)))</f>
        <v>#NUM!</v>
      </c>
      <c r="B120" s="27" t="e">
        <f ca="1">+IF(A120&lt;&gt;"*-*",'（运营）采购订单'!$D$2,0)</f>
        <v>#NUM!</v>
      </c>
      <c r="C120" s="27" t="e">
        <f ca="1">+VLOOKUP(A120,'（运营）采购订单'!$D:$E,2,0)</f>
        <v>#NUM!</v>
      </c>
      <c r="D120" s="27" t="e">
        <f ca="1">+IF(I120&gt;0,'（运营）采购订单'!$B$2,"")</f>
        <v>#NUM!</v>
      </c>
      <c r="E120" s="27"/>
      <c r="F120" s="27"/>
      <c r="G120" s="27"/>
      <c r="H120" s="27"/>
      <c r="I120" s="27" t="e">
        <f ca="1">+IF(A120&lt;&gt;" ",VLOOKUP(A120,'（运营）采购订单'!$D:$J,7,0),"")</f>
        <v>#NUM!</v>
      </c>
      <c r="J120" s="95" t="e">
        <f ca="1">+IF(I120&gt;0,'（运营）采购订单'!$K$2,"")</f>
        <v>#NUM!</v>
      </c>
      <c r="K120" s="27"/>
    </row>
    <row r="121" spans="1:11">
      <c r="A121" s="94" t="e">
        <f ca="1" t="array" ref="A121">+INDEX('（运营）采购订单'!$D$1:$D$192,SMALL(IF('（运营）采购订单'!$D$4:$D$192&lt;&gt;"",ROW('（运营）采购订单'!$D$4:$D$192)),ROW('（运营）采购订单'!A120)))</f>
        <v>#NUM!</v>
      </c>
      <c r="B121" s="27" t="e">
        <f ca="1">+IF(A121&lt;&gt;"*-*",'（运营）采购订单'!$D$2,0)</f>
        <v>#NUM!</v>
      </c>
      <c r="C121" s="27" t="e">
        <f ca="1">+VLOOKUP(A121,'（运营）采购订单'!$D:$E,2,0)</f>
        <v>#NUM!</v>
      </c>
      <c r="D121" s="27" t="e">
        <f ca="1">+IF(I121&gt;0,'（运营）采购订单'!$B$2,"")</f>
        <v>#NUM!</v>
      </c>
      <c r="E121" s="27"/>
      <c r="F121" s="27"/>
      <c r="G121" s="27"/>
      <c r="H121" s="27"/>
      <c r="I121" s="27" t="e">
        <f ca="1">+IF(A121&lt;&gt;" ",VLOOKUP(A121,'（运营）采购订单'!$D:$J,7,0),"")</f>
        <v>#NUM!</v>
      </c>
      <c r="J121" s="95" t="e">
        <f ca="1">+IF(I121&gt;0,'（运营）采购订单'!$K$2,"")</f>
        <v>#NUM!</v>
      </c>
      <c r="K121" s="27"/>
    </row>
    <row r="122" spans="1:11">
      <c r="A122" s="94" t="e">
        <f ca="1" t="array" ref="A122">+INDEX('（运营）采购订单'!$D$1:$D$192,SMALL(IF('（运营）采购订单'!$D$4:$D$192&lt;&gt;"",ROW('（运营）采购订单'!$D$4:$D$192)),ROW('（运营）采购订单'!A121)))</f>
        <v>#NUM!</v>
      </c>
      <c r="B122" s="27" t="e">
        <f ca="1">+IF(A122&lt;&gt;"*-*",'（运营）采购订单'!$D$2,0)</f>
        <v>#NUM!</v>
      </c>
      <c r="C122" s="27" t="e">
        <f ca="1">+VLOOKUP(A122,'（运营）采购订单'!$D:$E,2,0)</f>
        <v>#NUM!</v>
      </c>
      <c r="D122" s="27" t="e">
        <f ca="1">+IF(I122&gt;0,'（运营）采购订单'!$B$2,"")</f>
        <v>#NUM!</v>
      </c>
      <c r="E122" s="27"/>
      <c r="F122" s="27"/>
      <c r="G122" s="27"/>
      <c r="H122" s="27"/>
      <c r="I122" s="27" t="e">
        <f ca="1">+IF(A122&lt;&gt;" ",VLOOKUP(A122,'（运营）采购订单'!$D:$J,7,0),"")</f>
        <v>#NUM!</v>
      </c>
      <c r="J122" s="95" t="e">
        <f ca="1">+IF(I122&gt;0,'（运营）采购订单'!$K$2,"")</f>
        <v>#NUM!</v>
      </c>
      <c r="K122" s="27"/>
    </row>
    <row r="123" spans="1:11">
      <c r="A123" s="94" t="e">
        <f ca="1" t="array" ref="A123">+INDEX('（运营）采购订单'!$D$1:$D$192,SMALL(IF('（运营）采购订单'!$D$4:$D$192&lt;&gt;"",ROW('（运营）采购订单'!$D$4:$D$192)),ROW('（运营）采购订单'!A122)))</f>
        <v>#NUM!</v>
      </c>
      <c r="B123" s="27" t="e">
        <f ca="1">+IF(A123&lt;&gt;"*-*",'（运营）采购订单'!$D$2,0)</f>
        <v>#NUM!</v>
      </c>
      <c r="C123" s="27" t="e">
        <f ca="1">+VLOOKUP(A123,'（运营）采购订单'!$D:$E,2,0)</f>
        <v>#NUM!</v>
      </c>
      <c r="D123" s="27" t="e">
        <f ca="1">+IF(I123&gt;0,'（运营）采购订单'!$B$2,"")</f>
        <v>#NUM!</v>
      </c>
      <c r="E123" s="27"/>
      <c r="F123" s="27"/>
      <c r="G123" s="27"/>
      <c r="H123" s="27"/>
      <c r="I123" s="27" t="e">
        <f ca="1">+IF(A123&lt;&gt;" ",VLOOKUP(A123,'（运营）采购订单'!$D:$J,7,0),"")</f>
        <v>#NUM!</v>
      </c>
      <c r="J123" s="95" t="e">
        <f ca="1">+IF(I123&gt;0,'（运营）采购订单'!$K$2,"")</f>
        <v>#NUM!</v>
      </c>
      <c r="K123" s="27"/>
    </row>
    <row r="124" spans="1:11">
      <c r="A124" s="94" t="e">
        <f ca="1" t="array" ref="A124">+INDEX('（运营）采购订单'!$D$1:$D$192,SMALL(IF('（运营）采购订单'!$D$4:$D$192&lt;&gt;"",ROW('（运营）采购订单'!$D$4:$D$192)),ROW('（运营）采购订单'!A123)))</f>
        <v>#NUM!</v>
      </c>
      <c r="B124" s="27" t="e">
        <f ca="1">+IF(A124&lt;&gt;"*-*",'（运营）采购订单'!$D$2,0)</f>
        <v>#NUM!</v>
      </c>
      <c r="C124" s="27" t="e">
        <f ca="1">+VLOOKUP(A124,'（运营）采购订单'!$D:$E,2,0)</f>
        <v>#NUM!</v>
      </c>
      <c r="D124" s="27" t="e">
        <f ca="1">+IF(I124&gt;0,'（运营）采购订单'!$B$2,"")</f>
        <v>#NUM!</v>
      </c>
      <c r="E124" s="27"/>
      <c r="F124" s="27"/>
      <c r="G124" s="27"/>
      <c r="H124" s="27"/>
      <c r="I124" s="27" t="e">
        <f ca="1">+IF(A124&lt;&gt;" ",VLOOKUP(A124,'（运营）采购订单'!$D:$J,7,0),"")</f>
        <v>#NUM!</v>
      </c>
      <c r="J124" s="95" t="e">
        <f ca="1">+IF(I124&gt;0,'（运营）采购订单'!$K$2,"")</f>
        <v>#NUM!</v>
      </c>
      <c r="K124" s="27"/>
    </row>
    <row r="125" spans="1:11">
      <c r="A125" s="94" t="e">
        <f ca="1" t="array" ref="A125">+INDEX('（运营）采购订单'!$D$1:$D$192,SMALL(IF('（运营）采购订单'!$D$4:$D$192&lt;&gt;"",ROW('（运营）采购订单'!$D$4:$D$192)),ROW('（运营）采购订单'!A124)))</f>
        <v>#NUM!</v>
      </c>
      <c r="B125" s="27" t="e">
        <f ca="1">+IF(A125&lt;&gt;"*-*",'（运营）采购订单'!$D$2,0)</f>
        <v>#NUM!</v>
      </c>
      <c r="C125" s="27" t="e">
        <f ca="1">+VLOOKUP(A125,'（运营）采购订单'!$D:$E,2,0)</f>
        <v>#NUM!</v>
      </c>
      <c r="D125" s="27" t="e">
        <f ca="1">+IF(I125&gt;0,'（运营）采购订单'!$B$2,"")</f>
        <v>#NUM!</v>
      </c>
      <c r="E125" s="27"/>
      <c r="F125" s="27"/>
      <c r="G125" s="27"/>
      <c r="H125" s="27"/>
      <c r="I125" s="27" t="e">
        <f ca="1">+IF(A125&lt;&gt;" ",VLOOKUP(A125,'（运营）采购订单'!$D:$J,7,0),"")</f>
        <v>#NUM!</v>
      </c>
      <c r="J125" s="95" t="e">
        <f ca="1">+IF(I125&gt;0,'（运营）采购订单'!$K$2,"")</f>
        <v>#NUM!</v>
      </c>
      <c r="K125" s="27"/>
    </row>
    <row r="126" spans="1:11">
      <c r="A126" s="94" t="e">
        <f ca="1" t="array" ref="A126">+INDEX('（运营）采购订单'!$D$1:$D$192,SMALL(IF('（运营）采购订单'!$D$4:$D$192&lt;&gt;"",ROW('（运营）采购订单'!$D$4:$D$192)),ROW('（运营）采购订单'!A125)))</f>
        <v>#NUM!</v>
      </c>
      <c r="B126" s="27" t="e">
        <f ca="1">+IF(A126&lt;&gt;"*-*",'（运营）采购订单'!$D$2,0)</f>
        <v>#NUM!</v>
      </c>
      <c r="C126" s="27" t="e">
        <f ca="1">+VLOOKUP(A126,'（运营）采购订单'!$D:$E,2,0)</f>
        <v>#NUM!</v>
      </c>
      <c r="D126" s="27" t="e">
        <f ca="1">+IF(I126&gt;0,'（运营）采购订单'!$B$2,"")</f>
        <v>#NUM!</v>
      </c>
      <c r="E126" s="27"/>
      <c r="F126" s="27"/>
      <c r="G126" s="27"/>
      <c r="H126" s="27"/>
      <c r="I126" s="27" t="e">
        <f ca="1">+IF(A126&lt;&gt;" ",VLOOKUP(A126,'（运营）采购订单'!$D:$J,7,0),"")</f>
        <v>#NUM!</v>
      </c>
      <c r="J126" s="95" t="e">
        <f ca="1">+IF(I126&gt;0,'（运营）采购订单'!$K$2,"")</f>
        <v>#NUM!</v>
      </c>
      <c r="K126" s="27"/>
    </row>
    <row r="127" spans="1:11">
      <c r="A127" s="94" t="e">
        <f ca="1" t="array" ref="A127">+INDEX('（运营）采购订单'!$D$1:$D$192,SMALL(IF('（运营）采购订单'!$D$4:$D$192&lt;&gt;"",ROW('（运营）采购订单'!$D$4:$D$192)),ROW('（运营）采购订单'!A126)))</f>
        <v>#NUM!</v>
      </c>
      <c r="B127" s="27" t="e">
        <f ca="1">+IF(A127&lt;&gt;"*-*",'（运营）采购订单'!$D$2,0)</f>
        <v>#NUM!</v>
      </c>
      <c r="C127" s="27" t="e">
        <f ca="1">+VLOOKUP(A127,'（运营）采购订单'!$D:$E,2,0)</f>
        <v>#NUM!</v>
      </c>
      <c r="D127" s="27" t="e">
        <f ca="1">+IF(I127&gt;0,'（运营）采购订单'!$B$2,"")</f>
        <v>#NUM!</v>
      </c>
      <c r="E127" s="27"/>
      <c r="F127" s="27"/>
      <c r="G127" s="27"/>
      <c r="H127" s="27"/>
      <c r="I127" s="27" t="e">
        <f ca="1">+IF(A127&lt;&gt;" ",VLOOKUP(A127,'（运营）采购订单'!$D:$J,7,0),"")</f>
        <v>#NUM!</v>
      </c>
      <c r="J127" s="95" t="e">
        <f ca="1">+IF(I127&gt;0,'（运营）采购订单'!$K$2,"")</f>
        <v>#NUM!</v>
      </c>
      <c r="K127" s="27"/>
    </row>
    <row r="128" spans="1:11">
      <c r="A128" s="94" t="e">
        <f ca="1" t="array" ref="A128">+INDEX('（运营）采购订单'!$D$1:$D$192,SMALL(IF('（运营）采购订单'!$D$4:$D$192&lt;&gt;"",ROW('（运营）采购订单'!$D$4:$D$192)),ROW('（运营）采购订单'!A127)))</f>
        <v>#NUM!</v>
      </c>
      <c r="B128" s="27" t="e">
        <f ca="1">+IF(A128&lt;&gt;"*-*",'（运营）采购订单'!$D$2,0)</f>
        <v>#NUM!</v>
      </c>
      <c r="C128" s="27" t="e">
        <f ca="1">+VLOOKUP(A128,'（运营）采购订单'!$D:$E,2,0)</f>
        <v>#NUM!</v>
      </c>
      <c r="D128" s="27" t="e">
        <f ca="1">+IF(I128&gt;0,'（运营）采购订单'!$B$2,"")</f>
        <v>#NUM!</v>
      </c>
      <c r="E128" s="27"/>
      <c r="F128" s="27"/>
      <c r="G128" s="27"/>
      <c r="H128" s="27"/>
      <c r="I128" s="27" t="e">
        <f ca="1">+IF(A128&lt;&gt;" ",VLOOKUP(A128,'（运营）采购订单'!$D:$J,7,0),"")</f>
        <v>#NUM!</v>
      </c>
      <c r="J128" s="95" t="e">
        <f ca="1">+IF(I128&gt;0,'（运营）采购订单'!$K$2,"")</f>
        <v>#NUM!</v>
      </c>
      <c r="K128" s="27"/>
    </row>
    <row r="129" spans="1:11">
      <c r="A129" s="94" t="e">
        <f ca="1" t="array" ref="A129">+INDEX('（运营）采购订单'!$D$1:$D$192,SMALL(IF('（运营）采购订单'!$D$4:$D$192&lt;&gt;"",ROW('（运营）采购订单'!$D$4:$D$192)),ROW('（运营）采购订单'!A128)))</f>
        <v>#NUM!</v>
      </c>
      <c r="B129" s="27" t="e">
        <f ca="1">+IF(A129&lt;&gt;"*-*",'（运营）采购订单'!$D$2,0)</f>
        <v>#NUM!</v>
      </c>
      <c r="C129" s="27" t="e">
        <f ca="1">+VLOOKUP(A129,'（运营）采购订单'!$D:$E,2,0)</f>
        <v>#NUM!</v>
      </c>
      <c r="D129" s="27" t="e">
        <f ca="1">+IF(I129&gt;0,'（运营）采购订单'!$B$2,"")</f>
        <v>#NUM!</v>
      </c>
      <c r="E129" s="27"/>
      <c r="F129" s="27"/>
      <c r="G129" s="27"/>
      <c r="H129" s="27"/>
      <c r="I129" s="27" t="e">
        <f ca="1">+IF(A129&lt;&gt;" ",VLOOKUP(A129,'（运营）采购订单'!$D:$J,7,0),"")</f>
        <v>#NUM!</v>
      </c>
      <c r="J129" s="95" t="e">
        <f ca="1">+IF(I129&gt;0,'（运营）采购订单'!$K$2,"")</f>
        <v>#NUM!</v>
      </c>
      <c r="K129" s="27"/>
    </row>
    <row r="130" spans="1:11">
      <c r="A130" s="94" t="e">
        <f ca="1" t="array" ref="A130">+INDEX('（运营）采购订单'!$D$1:$D$192,SMALL(IF('（运营）采购订单'!$D$4:$D$192&lt;&gt;"",ROW('（运营）采购订单'!$D$4:$D$192)),ROW('（运营）采购订单'!A129)))</f>
        <v>#NUM!</v>
      </c>
      <c r="B130" s="27" t="e">
        <f ca="1">+IF(A130&lt;&gt;"*-*",'（运营）采购订单'!$D$2,0)</f>
        <v>#NUM!</v>
      </c>
      <c r="C130" s="27" t="e">
        <f ca="1">+VLOOKUP(A130,'（运营）采购订单'!$D:$E,2,0)</f>
        <v>#NUM!</v>
      </c>
      <c r="D130" s="27" t="e">
        <f ca="1">+IF(I130&gt;0,'（运营）采购订单'!$B$2,"")</f>
        <v>#NUM!</v>
      </c>
      <c r="E130" s="27"/>
      <c r="F130" s="27"/>
      <c r="G130" s="27"/>
      <c r="H130" s="27"/>
      <c r="I130" s="27" t="e">
        <f ca="1">+IF(A130&lt;&gt;" ",VLOOKUP(A130,'（运营）采购订单'!$D:$J,7,0),"")</f>
        <v>#NUM!</v>
      </c>
      <c r="J130" s="95" t="e">
        <f ca="1">+IF(I130&gt;0,'（运营）采购订单'!$K$2,"")</f>
        <v>#NUM!</v>
      </c>
      <c r="K130" s="27"/>
    </row>
    <row r="131" spans="1:11">
      <c r="A131" s="94" t="e">
        <f ca="1" t="array" ref="A131">+INDEX('（运营）采购订单'!$D$1:$D$192,SMALL(IF('（运营）采购订单'!$D$4:$D$192&lt;&gt;"",ROW('（运营）采购订单'!$D$4:$D$192)),ROW('（运营）采购订单'!A130)))</f>
        <v>#NUM!</v>
      </c>
      <c r="B131" s="27" t="e">
        <f ca="1">+IF(A131&lt;&gt;"*-*",'（运营）采购订单'!$D$2,0)</f>
        <v>#NUM!</v>
      </c>
      <c r="C131" s="27" t="e">
        <f ca="1">+VLOOKUP(A131,'（运营）采购订单'!$D:$E,2,0)</f>
        <v>#NUM!</v>
      </c>
      <c r="D131" s="27" t="e">
        <f ca="1">+IF(I131&gt;0,'（运营）采购订单'!$B$2,"")</f>
        <v>#NUM!</v>
      </c>
      <c r="E131" s="27"/>
      <c r="F131" s="27"/>
      <c r="G131" s="27"/>
      <c r="H131" s="27"/>
      <c r="I131" s="27" t="e">
        <f ca="1">+IF(A131&lt;&gt;" ",VLOOKUP(A131,'（运营）采购订单'!$D:$J,7,0),"")</f>
        <v>#NUM!</v>
      </c>
      <c r="J131" s="95" t="e">
        <f ca="1">+IF(I131&gt;0,'（运营）采购订单'!$K$2,"")</f>
        <v>#NUM!</v>
      </c>
      <c r="K131" s="27"/>
    </row>
    <row r="132" spans="1:11">
      <c r="A132" s="94" t="e">
        <f ca="1" t="array" ref="A132">+INDEX('（运营）采购订单'!$D$1:$D$192,SMALL(IF('（运营）采购订单'!$D$4:$D$192&lt;&gt;"",ROW('（运营）采购订单'!$D$4:$D$192)),ROW('（运营）采购订单'!A131)))</f>
        <v>#NUM!</v>
      </c>
      <c r="B132" s="27" t="e">
        <f ca="1">+IF(A132&lt;&gt;"*-*",'（运营）采购订单'!$D$2,0)</f>
        <v>#NUM!</v>
      </c>
      <c r="C132" s="27" t="e">
        <f ca="1">+VLOOKUP(A132,'（运营）采购订单'!$D:$E,2,0)</f>
        <v>#NUM!</v>
      </c>
      <c r="D132" s="27" t="e">
        <f ca="1">+IF(I132&gt;0,'（运营）采购订单'!$B$2,"")</f>
        <v>#NUM!</v>
      </c>
      <c r="E132" s="27"/>
      <c r="F132" s="27"/>
      <c r="G132" s="27"/>
      <c r="H132" s="27"/>
      <c r="I132" s="27" t="e">
        <f ca="1">+IF(A132&lt;&gt;" ",VLOOKUP(A132,'（运营）采购订单'!$D:$J,7,0),"")</f>
        <v>#NUM!</v>
      </c>
      <c r="J132" s="95" t="e">
        <f ca="1">+IF(I132&gt;0,'（运营）采购订单'!$K$2,"")</f>
        <v>#NUM!</v>
      </c>
      <c r="K132" s="27"/>
    </row>
    <row r="133" spans="1:11">
      <c r="A133" s="94" t="e">
        <f ca="1" t="array" ref="A133">+INDEX('（运营）采购订单'!$D$1:$D$192,SMALL(IF('（运营）采购订单'!$D$4:$D$192&lt;&gt;"",ROW('（运营）采购订单'!$D$4:$D$192)),ROW('（运营）采购订单'!A132)))</f>
        <v>#NUM!</v>
      </c>
      <c r="B133" s="27" t="e">
        <f ca="1">+IF(A133&lt;&gt;"*-*",'（运营）采购订单'!$D$2,0)</f>
        <v>#NUM!</v>
      </c>
      <c r="C133" s="27" t="e">
        <f ca="1">+VLOOKUP(A133,'（运营）采购订单'!$D:$E,2,0)</f>
        <v>#NUM!</v>
      </c>
      <c r="D133" s="27" t="e">
        <f ca="1">+IF(I133&gt;0,'（运营）采购订单'!$B$2,"")</f>
        <v>#NUM!</v>
      </c>
      <c r="E133" s="27"/>
      <c r="F133" s="27"/>
      <c r="G133" s="27"/>
      <c r="H133" s="27"/>
      <c r="I133" s="27" t="e">
        <f ca="1">+IF(A133&lt;&gt;" ",VLOOKUP(A133,'（运营）采购订单'!$D:$J,7,0),"")</f>
        <v>#NUM!</v>
      </c>
      <c r="J133" s="95" t="e">
        <f ca="1">+IF(I133&gt;0,'（运营）采购订单'!$K$2,"")</f>
        <v>#NUM!</v>
      </c>
      <c r="K133" s="27"/>
    </row>
    <row r="134" spans="1:11">
      <c r="A134" s="94" t="e">
        <f ca="1" t="array" ref="A134">+INDEX('（运营）采购订单'!$D$1:$D$192,SMALL(IF('（运营）采购订单'!$D$4:$D$192&lt;&gt;"",ROW('（运营）采购订单'!$D$4:$D$192)),ROW('（运营）采购订单'!A133)))</f>
        <v>#NUM!</v>
      </c>
      <c r="B134" s="27" t="e">
        <f ca="1">+IF(A134&lt;&gt;"*-*",'（运营）采购订单'!$D$2,0)</f>
        <v>#NUM!</v>
      </c>
      <c r="C134" s="27" t="e">
        <f ca="1">+VLOOKUP(A134,'（运营）采购订单'!$D:$E,2,0)</f>
        <v>#NUM!</v>
      </c>
      <c r="D134" s="27" t="e">
        <f ca="1">+IF(I134&gt;0,'（运营）采购订单'!$B$2,"")</f>
        <v>#NUM!</v>
      </c>
      <c r="E134" s="27"/>
      <c r="F134" s="27"/>
      <c r="G134" s="27"/>
      <c r="H134" s="27"/>
      <c r="I134" s="27" t="e">
        <f ca="1">+IF(A134&lt;&gt;" ",VLOOKUP(A134,'（运营）采购订单'!$D:$J,7,0),"")</f>
        <v>#NUM!</v>
      </c>
      <c r="J134" s="95" t="e">
        <f ca="1">+IF(I134&gt;0,'（运营）采购订单'!$K$2,"")</f>
        <v>#NUM!</v>
      </c>
      <c r="K134" s="27"/>
    </row>
    <row r="135" spans="1:11">
      <c r="A135" s="94" t="e">
        <f ca="1" t="array" ref="A135">+INDEX('（运营）采购订单'!$D$1:$D$192,SMALL(IF('（运营）采购订单'!$D$4:$D$192&lt;&gt;"",ROW('（运营）采购订单'!$D$4:$D$192)),ROW('（运营）采购订单'!A134)))</f>
        <v>#NUM!</v>
      </c>
      <c r="B135" s="27" t="e">
        <f ca="1">+IF(A135&lt;&gt;"*-*",'（运营）采购订单'!$D$2,0)</f>
        <v>#NUM!</v>
      </c>
      <c r="C135" s="27" t="e">
        <f ca="1">+VLOOKUP(A135,'（运营）采购订单'!$D:$E,2,0)</f>
        <v>#NUM!</v>
      </c>
      <c r="D135" s="27" t="e">
        <f ca="1">+IF(I135&gt;0,'（运营）采购订单'!$B$2,"")</f>
        <v>#NUM!</v>
      </c>
      <c r="E135" s="27"/>
      <c r="F135" s="27"/>
      <c r="G135" s="27"/>
      <c r="H135" s="27"/>
      <c r="I135" s="27" t="e">
        <f ca="1">+IF(A135&lt;&gt;" ",VLOOKUP(A135,'（运营）采购订单'!$D:$J,7,0),"")</f>
        <v>#NUM!</v>
      </c>
      <c r="J135" s="95" t="e">
        <f ca="1">+IF(I135&gt;0,'（运营）采购订单'!$K$2,"")</f>
        <v>#NUM!</v>
      </c>
      <c r="K135" s="27"/>
    </row>
    <row r="136" spans="1:11">
      <c r="A136" s="94" t="e">
        <f ca="1" t="array" ref="A136">+INDEX('（运营）采购订单'!$D$1:$D$192,SMALL(IF('（运营）采购订单'!$D$4:$D$192&lt;&gt;"",ROW('（运营）采购订单'!$D$4:$D$192)),ROW('（运营）采购订单'!A135)))</f>
        <v>#NUM!</v>
      </c>
      <c r="B136" s="27" t="e">
        <f ca="1">+IF(A136&lt;&gt;"*-*",'（运营）采购订单'!$D$2,0)</f>
        <v>#NUM!</v>
      </c>
      <c r="C136" s="27" t="e">
        <f ca="1">+VLOOKUP(A136,'（运营）采购订单'!$D:$E,2,0)</f>
        <v>#NUM!</v>
      </c>
      <c r="D136" s="27" t="e">
        <f ca="1">+IF(I136&gt;0,'（运营）采购订单'!$B$2,"")</f>
        <v>#NUM!</v>
      </c>
      <c r="E136" s="27"/>
      <c r="F136" s="27"/>
      <c r="G136" s="27"/>
      <c r="H136" s="27"/>
      <c r="I136" s="27" t="e">
        <f ca="1">+IF(A136&lt;&gt;" ",VLOOKUP(A136,'（运营）采购订单'!$D:$J,7,0),"")</f>
        <v>#NUM!</v>
      </c>
      <c r="J136" s="95" t="e">
        <f ca="1">+IF(I136&gt;0,'（运营）采购订单'!$K$2,"")</f>
        <v>#NUM!</v>
      </c>
      <c r="K136" s="27"/>
    </row>
    <row r="137" s="25" customFormat="1" spans="1:10">
      <c r="A137" s="96"/>
      <c r="D137" s="32" t="s">
        <v>44</v>
      </c>
      <c r="I137" s="32">
        <f ca="1">+SUMIF(I2:I136,"&gt;0")</f>
        <v>0</v>
      </c>
      <c r="J137" s="97"/>
    </row>
  </sheetData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  <pageSetUpPr fitToPage="1"/>
  </sheetPr>
  <dimension ref="A1:P200"/>
  <sheetViews>
    <sheetView showGridLines="0" showZeros="0" zoomScale="80" zoomScaleNormal="80" zoomScaleSheetLayoutView="55" workbookViewId="0">
      <pane xSplit="1" ySplit="3" topLeftCell="B4" activePane="bottomRight" state="frozen"/>
      <selection/>
      <selection pane="topRight"/>
      <selection pane="bottomLeft"/>
      <selection pane="bottomRight" activeCell="L15" sqref="L15"/>
    </sheetView>
  </sheetViews>
  <sheetFormatPr defaultColWidth="9.775" defaultRowHeight="14.25"/>
  <cols>
    <col min="1" max="1" width="10.5583333333333" style="33" customWidth="1"/>
    <col min="2" max="2" width="20.9333333333333" style="33" customWidth="1"/>
    <col min="3" max="3" width="15.1083333333333" style="33" customWidth="1"/>
    <col min="4" max="4" width="36.8916666666667" style="66" customWidth="1"/>
    <col min="5" max="5" width="14.4333333333333" style="66" customWidth="1"/>
    <col min="6" max="7" width="13.6666666666667" style="33" customWidth="1"/>
    <col min="8" max="8" width="15.4416666666667" style="33" customWidth="1"/>
    <col min="9" max="9" width="13.6666666666667" style="33" customWidth="1"/>
    <col min="10" max="10" width="12.4416666666667" style="33" customWidth="1"/>
    <col min="11" max="11" width="13.6666666666667" style="33" customWidth="1"/>
    <col min="12" max="12" width="13.1083333333333" style="33" customWidth="1"/>
    <col min="13" max="13" width="13.775" style="33" customWidth="1"/>
    <col min="14" max="14" width="10.6666666666667" style="33" customWidth="1"/>
    <col min="15" max="15" width="13.6666666666667" style="33" customWidth="1"/>
    <col min="16" max="16" width="17.1083333333333" style="33" customWidth="1"/>
    <col min="17" max="17" width="15.5583333333333" style="33"/>
    <col min="18" max="16384" width="9.775" style="33"/>
  </cols>
  <sheetData>
    <row r="1" ht="20.25" spans="1:16">
      <c r="A1" s="67" t="str">
        <f>+'（运营）采购订单'!B2&amp;"工厂送货汇总明细"</f>
        <v>佳韵加工厂工厂送货汇总明细</v>
      </c>
      <c r="B1" s="67"/>
      <c r="C1" s="67"/>
      <c r="D1" s="67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7"/>
    </row>
    <row r="2" ht="31.05" customHeight="1" spans="1:16">
      <c r="A2" s="38" t="s">
        <v>168</v>
      </c>
      <c r="B2" s="69" t="s">
        <v>169</v>
      </c>
      <c r="C2" s="70"/>
      <c r="D2" s="38" t="s">
        <v>170</v>
      </c>
      <c r="E2" s="69"/>
      <c r="F2" s="69"/>
      <c r="G2" s="69"/>
      <c r="H2" s="70"/>
      <c r="I2" s="38" t="s">
        <v>171</v>
      </c>
      <c r="J2" s="79" t="s">
        <v>172</v>
      </c>
      <c r="K2" s="80"/>
      <c r="L2" s="80"/>
      <c r="M2" s="80"/>
      <c r="N2" s="80"/>
      <c r="O2" s="38" t="s">
        <v>173</v>
      </c>
      <c r="P2" s="81">
        <v>45010</v>
      </c>
    </row>
    <row r="3" ht="25.95" customHeight="1" spans="1:16">
      <c r="A3" s="71" t="s">
        <v>174</v>
      </c>
      <c r="B3" s="71" t="s">
        <v>20</v>
      </c>
      <c r="C3" s="71" t="s">
        <v>152</v>
      </c>
      <c r="D3" s="71" t="s">
        <v>153</v>
      </c>
      <c r="E3" s="72" t="s">
        <v>160</v>
      </c>
      <c r="F3" s="73" t="s">
        <v>155</v>
      </c>
      <c r="G3" s="74" t="s">
        <v>35</v>
      </c>
      <c r="H3" s="66" t="s">
        <v>75</v>
      </c>
      <c r="I3" s="73" t="s">
        <v>74</v>
      </c>
      <c r="J3" s="73" t="s">
        <v>154</v>
      </c>
      <c r="K3" s="73" t="s">
        <v>175</v>
      </c>
      <c r="L3" s="73" t="s">
        <v>176</v>
      </c>
      <c r="M3" s="73" t="s">
        <v>177</v>
      </c>
      <c r="N3" s="73" t="s">
        <v>178</v>
      </c>
      <c r="O3" s="82" t="s">
        <v>179</v>
      </c>
      <c r="P3" s="71" t="s">
        <v>156</v>
      </c>
    </row>
    <row r="4" s="64" customFormat="1" ht="26" customHeight="1" spans="1:16">
      <c r="A4" s="75" t="str">
        <f ca="1">+IF(F4&gt;0,$P$2,"")</f>
        <v/>
      </c>
      <c r="B4" s="76" t="str">
        <f ca="1">IF(F4&gt;0,'（运营）采购订单'!B4,"")</f>
        <v/>
      </c>
      <c r="C4" s="77" t="str">
        <f ca="1">+'（运营）采购订单'!C4</f>
        <v/>
      </c>
      <c r="D4" s="77" t="str">
        <f ca="1">+'（运营）采购订单'!D4</f>
        <v/>
      </c>
      <c r="E4" s="77" t="str">
        <f ca="1">+'（运营）采购订单'!E4</f>
        <v/>
      </c>
      <c r="F4" s="77">
        <f ca="1">+'（运营）采购订单'!J4</f>
        <v>0</v>
      </c>
      <c r="G4" s="77" t="str">
        <f ca="1">+'（运营）采购订单'!F4</f>
        <v/>
      </c>
      <c r="H4" s="78" t="str">
        <f ca="1">+'（运营）采购订单'!G4</f>
        <v/>
      </c>
      <c r="I4" s="77" t="str">
        <f ca="1">+'（运营）采购订单'!H4</f>
        <v>（实益长丰CVC拉架）135#杂蓝</v>
      </c>
      <c r="J4" s="77" t="str">
        <f>+'（运营）采购订单'!I4</f>
        <v>XS</v>
      </c>
      <c r="K4" s="83"/>
      <c r="L4" s="84"/>
      <c r="M4" s="83"/>
      <c r="N4" s="85">
        <f>+SUM(K4:M4)</f>
        <v>0</v>
      </c>
      <c r="O4" s="86">
        <f ca="1">+F4-N4</f>
        <v>0</v>
      </c>
      <c r="P4" s="86" t="str">
        <f ca="1">+IF(O4&gt;0,"少交",IF(O4=0,"","多交"))</f>
        <v/>
      </c>
    </row>
    <row r="5" s="64" customFormat="1" ht="26" customHeight="1" spans="1:16">
      <c r="A5" s="75" t="str">
        <f ca="1" t="shared" ref="A5:A45" si="0">+IF(F5&gt;0,$P$2,"")</f>
        <v/>
      </c>
      <c r="B5" s="76" t="str">
        <f ca="1">IF(F5&gt;0,'（运营）采购订单'!B5,"")</f>
        <v/>
      </c>
      <c r="C5" s="77" t="str">
        <f ca="1">+'（运营）采购订单'!C5</f>
        <v/>
      </c>
      <c r="D5" s="77" t="str">
        <f ca="1">+'（运营）采购订单'!D5</f>
        <v/>
      </c>
      <c r="E5" s="77">
        <f>+'（运营）采购订单'!E5</f>
        <v>0</v>
      </c>
      <c r="F5" s="77">
        <f ca="1">+'（运营）采购订单'!J5</f>
        <v>0</v>
      </c>
      <c r="G5" s="77" t="str">
        <f ca="1">+'（运营）采购订单'!F5</f>
        <v/>
      </c>
      <c r="H5" s="78" t="str">
        <f ca="1">+'（运营）采购订单'!G5</f>
        <v/>
      </c>
      <c r="I5" s="77" t="str">
        <f ca="1">+'（运营）采购订单'!H5</f>
        <v>（实益长丰CVC拉架）135#杂蓝</v>
      </c>
      <c r="J5" s="77" t="str">
        <f>+'（运营）采购订单'!I5</f>
        <v>S</v>
      </c>
      <c r="K5" s="83"/>
      <c r="L5" s="84"/>
      <c r="M5" s="83"/>
      <c r="N5" s="85">
        <f t="shared" ref="N5:N36" si="1">+SUM(K5:M5)</f>
        <v>0</v>
      </c>
      <c r="O5" s="86">
        <f ca="1">+F5-N5</f>
        <v>0</v>
      </c>
      <c r="P5" s="86" t="str">
        <f ca="1" t="shared" ref="P5:P36" si="2">+IF(O5&gt;0,"少交",IF(O5=0,"","多交"))</f>
        <v/>
      </c>
    </row>
    <row r="6" s="64" customFormat="1" ht="26" customHeight="1" spans="1:16">
      <c r="A6" s="75" t="str">
        <f ca="1" t="shared" si="0"/>
        <v/>
      </c>
      <c r="B6" s="76" t="str">
        <f ca="1">IF(F6&gt;0,'（运营）采购订单'!B6,"")</f>
        <v/>
      </c>
      <c r="C6" s="77" t="str">
        <f ca="1">+'（运营）采购订单'!C6</f>
        <v/>
      </c>
      <c r="D6" s="77" t="str">
        <f ca="1">+'（运营）采购订单'!D6</f>
        <v/>
      </c>
      <c r="E6" s="77">
        <f>+'（运营）采购订单'!E6</f>
        <v>0</v>
      </c>
      <c r="F6" s="77">
        <f ca="1">+'（运营）采购订单'!J6</f>
        <v>0</v>
      </c>
      <c r="G6" s="77" t="str">
        <f ca="1">+'（运营）采购订单'!F6</f>
        <v/>
      </c>
      <c r="H6" s="78" t="str">
        <f ca="1">+'（运营）采购订单'!G6</f>
        <v/>
      </c>
      <c r="I6" s="77" t="str">
        <f ca="1">+'（运营）采购订单'!H6</f>
        <v>（实益长丰CVC拉架）135#杂蓝</v>
      </c>
      <c r="J6" s="77" t="str">
        <f>+'（运营）采购订单'!I6</f>
        <v>M</v>
      </c>
      <c r="K6" s="83"/>
      <c r="L6" s="84"/>
      <c r="M6" s="83"/>
      <c r="N6" s="85">
        <f t="shared" si="1"/>
        <v>0</v>
      </c>
      <c r="O6" s="86">
        <f ca="1" t="shared" ref="O5:O36" si="3">+F6-N6</f>
        <v>0</v>
      </c>
      <c r="P6" s="86" t="str">
        <f ca="1" t="shared" si="2"/>
        <v/>
      </c>
    </row>
    <row r="7" s="64" customFormat="1" ht="26" customHeight="1" spans="1:16">
      <c r="A7" s="75" t="str">
        <f ca="1" t="shared" si="0"/>
        <v/>
      </c>
      <c r="B7" s="76" t="str">
        <f ca="1">IF(F7&gt;0,'（运营）采购订单'!B7,"")</f>
        <v/>
      </c>
      <c r="C7" s="77" t="str">
        <f ca="1">+'（运营）采购订单'!C7</f>
        <v/>
      </c>
      <c r="D7" s="77" t="str">
        <f ca="1">+'（运营）采购订单'!D7</f>
        <v/>
      </c>
      <c r="E7" s="77">
        <f>+'（运营）采购订单'!E7</f>
        <v>0</v>
      </c>
      <c r="F7" s="77">
        <f ca="1">+'（运营）采购订单'!J7</f>
        <v>0</v>
      </c>
      <c r="G7" s="77" t="str">
        <f ca="1">+'（运营）采购订单'!F7</f>
        <v/>
      </c>
      <c r="H7" s="78" t="str">
        <f ca="1">+'（运营）采购订单'!G7</f>
        <v/>
      </c>
      <c r="I7" s="77" t="str">
        <f ca="1">+'（运营）采购订单'!H7</f>
        <v>（实益长丰CVC拉架）135#杂蓝</v>
      </c>
      <c r="J7" s="77" t="str">
        <f>+'（运营）采购订单'!I7</f>
        <v>L</v>
      </c>
      <c r="K7" s="83"/>
      <c r="L7" s="84"/>
      <c r="M7" s="83"/>
      <c r="N7" s="85">
        <f t="shared" si="1"/>
        <v>0</v>
      </c>
      <c r="O7" s="86">
        <f ca="1" t="shared" si="3"/>
        <v>0</v>
      </c>
      <c r="P7" s="86" t="str">
        <f ca="1" t="shared" si="2"/>
        <v/>
      </c>
    </row>
    <row r="8" s="64" customFormat="1" ht="26" customHeight="1" spans="1:16">
      <c r="A8" s="75" t="str">
        <f ca="1" t="shared" si="0"/>
        <v/>
      </c>
      <c r="B8" s="76" t="str">
        <f ca="1">IF(F8&gt;0,'（运营）采购订单'!B8,"")</f>
        <v/>
      </c>
      <c r="C8" s="77" t="str">
        <f ca="1">+'（运营）采购订单'!C8</f>
        <v/>
      </c>
      <c r="D8" s="77" t="str">
        <f ca="1">+'（运营）采购订单'!D8</f>
        <v/>
      </c>
      <c r="E8" s="77">
        <f>+'（运营）采购订单'!E8</f>
        <v>0</v>
      </c>
      <c r="F8" s="77">
        <f ca="1">+'（运营）采购订单'!J8</f>
        <v>0</v>
      </c>
      <c r="G8" s="77" t="str">
        <f ca="1">+'（运营）采购订单'!F8</f>
        <v/>
      </c>
      <c r="H8" s="78" t="str">
        <f ca="1">+'（运营）采购订单'!G8</f>
        <v/>
      </c>
      <c r="I8" s="77" t="str">
        <f ca="1">+'（运营）采购订单'!H8</f>
        <v>（实益长丰CVC拉架）135#杂蓝</v>
      </c>
      <c r="J8" s="77" t="str">
        <f>+'（运营）采购订单'!I8</f>
        <v>XL</v>
      </c>
      <c r="K8" s="83"/>
      <c r="L8" s="84"/>
      <c r="M8" s="83"/>
      <c r="N8" s="85">
        <f t="shared" si="1"/>
        <v>0</v>
      </c>
      <c r="O8" s="86">
        <f ca="1" t="shared" si="3"/>
        <v>0</v>
      </c>
      <c r="P8" s="86" t="str">
        <f ca="1" t="shared" si="2"/>
        <v/>
      </c>
    </row>
    <row r="9" s="64" customFormat="1" ht="26" customHeight="1" spans="1:16">
      <c r="A9" s="75" t="str">
        <f ca="1" t="shared" si="0"/>
        <v/>
      </c>
      <c r="B9" s="76" t="str">
        <f ca="1">IF(F9&gt;0,'（运营）采购订单'!B9,"")</f>
        <v/>
      </c>
      <c r="C9" s="77" t="str">
        <f ca="1">+'（运营）采购订单'!C9</f>
        <v/>
      </c>
      <c r="D9" s="77" t="str">
        <f ca="1">+'（运营）采购订单'!D9</f>
        <v/>
      </c>
      <c r="E9" s="77">
        <f>+'（运营）采购订单'!E9</f>
        <v>0</v>
      </c>
      <c r="F9" s="77">
        <f ca="1">+'（运营）采购订单'!J9</f>
        <v>0</v>
      </c>
      <c r="G9" s="77" t="str">
        <f ca="1">+'（运营）采购订单'!F9</f>
        <v/>
      </c>
      <c r="H9" s="78" t="str">
        <f ca="1">+'（运营）采购订单'!G9</f>
        <v/>
      </c>
      <c r="I9" s="77" t="str">
        <f ca="1">+'（运营）采购订单'!H9</f>
        <v>（实益长丰CVC拉架）135#杂蓝</v>
      </c>
      <c r="J9" s="77" t="str">
        <f>+'（运营）采购订单'!I9</f>
        <v>2XL</v>
      </c>
      <c r="K9" s="83"/>
      <c r="L9" s="84"/>
      <c r="M9" s="83"/>
      <c r="N9" s="85">
        <f t="shared" si="1"/>
        <v>0</v>
      </c>
      <c r="O9" s="86">
        <f ca="1" t="shared" si="3"/>
        <v>0</v>
      </c>
      <c r="P9" s="86" t="str">
        <f ca="1" t="shared" si="2"/>
        <v/>
      </c>
    </row>
    <row r="10" s="64" customFormat="1" ht="26" customHeight="1" spans="1:16">
      <c r="A10" s="75" t="str">
        <f ca="1" t="shared" si="0"/>
        <v/>
      </c>
      <c r="B10" s="76" t="str">
        <f ca="1">IF(F10&gt;0,'（运营）采购订单'!B10,"")</f>
        <v/>
      </c>
      <c r="C10" s="77" t="str">
        <f ca="1">+'（运营）采购订单'!C10</f>
        <v/>
      </c>
      <c r="D10" s="77" t="str">
        <f ca="1">+'（运营）采购订单'!D10</f>
        <v/>
      </c>
      <c r="E10" s="77">
        <f>+'（运营）采购订单'!E10</f>
        <v>0</v>
      </c>
      <c r="F10" s="77">
        <f ca="1">+'（运营）采购订单'!J10</f>
        <v>0</v>
      </c>
      <c r="G10" s="77" t="str">
        <f ca="1">+'（运营）采购订单'!F10</f>
        <v/>
      </c>
      <c r="H10" s="78" t="str">
        <f ca="1">+'（运营）采购订单'!G10</f>
        <v/>
      </c>
      <c r="I10" s="77" t="str">
        <f ca="1">+'（运营）采购订单'!H10</f>
        <v>（实益长丰CVC拉架）135#杂蓝</v>
      </c>
      <c r="J10" s="77" t="str">
        <f>+'（运营）采购订单'!I10</f>
        <v>3XL</v>
      </c>
      <c r="K10" s="83"/>
      <c r="L10" s="84"/>
      <c r="M10" s="83"/>
      <c r="N10" s="85">
        <f t="shared" si="1"/>
        <v>0</v>
      </c>
      <c r="O10" s="86">
        <f ca="1" t="shared" si="3"/>
        <v>0</v>
      </c>
      <c r="P10" s="86" t="str">
        <f ca="1" t="shared" si="2"/>
        <v/>
      </c>
    </row>
    <row r="11" s="64" customFormat="1" ht="26" customHeight="1" spans="1:16">
      <c r="A11" s="75" t="str">
        <f ca="1" t="shared" si="0"/>
        <v/>
      </c>
      <c r="B11" s="76" t="str">
        <f ca="1">IF(F11&gt;0,'（运营）采购订单'!B11,"")</f>
        <v/>
      </c>
      <c r="C11" s="77" t="str">
        <f ca="1">+'（运营）采购订单'!C11</f>
        <v/>
      </c>
      <c r="D11" s="77" t="str">
        <f ca="1">+'（运营）采购订单'!D11</f>
        <v/>
      </c>
      <c r="E11" s="77">
        <f>+'（运营）采购订单'!E11</f>
        <v>0</v>
      </c>
      <c r="F11" s="77">
        <f ca="1">+'（运营）采购订单'!J11</f>
        <v>0</v>
      </c>
      <c r="G11" s="77" t="str">
        <f ca="1">+'（运营）采购订单'!F11</f>
        <v/>
      </c>
      <c r="H11" s="78" t="str">
        <f ca="1">+'（运营）采购订单'!G11</f>
        <v/>
      </c>
      <c r="I11" s="77" t="str">
        <f ca="1">+'（运营）采购订单'!H11</f>
        <v>（晓华精棉拉架）130#杂紫色</v>
      </c>
      <c r="J11" s="77" t="str">
        <f>+'（运营）采购订单'!I11</f>
        <v>XS</v>
      </c>
      <c r="K11" s="83"/>
      <c r="L11" s="84"/>
      <c r="M11" s="83"/>
      <c r="N11" s="85">
        <f t="shared" si="1"/>
        <v>0</v>
      </c>
      <c r="O11" s="86">
        <f ca="1" t="shared" si="3"/>
        <v>0</v>
      </c>
      <c r="P11" s="86" t="str">
        <f ca="1" t="shared" si="2"/>
        <v/>
      </c>
    </row>
    <row r="12" s="64" customFormat="1" ht="26" customHeight="1" spans="1:16">
      <c r="A12" s="75" t="str">
        <f ca="1" t="shared" si="0"/>
        <v/>
      </c>
      <c r="B12" s="76" t="str">
        <f ca="1">IF(F12&gt;0,'（运营）采购订单'!B12,"")</f>
        <v/>
      </c>
      <c r="C12" s="77" t="str">
        <f ca="1">+'（运营）采购订单'!C12</f>
        <v/>
      </c>
      <c r="D12" s="77" t="str">
        <f ca="1">+'（运营）采购订单'!D12</f>
        <v/>
      </c>
      <c r="E12" s="77">
        <f>+'（运营）采购订单'!E12</f>
        <v>0</v>
      </c>
      <c r="F12" s="77">
        <f ca="1">+'（运营）采购订单'!J12</f>
        <v>0</v>
      </c>
      <c r="G12" s="77" t="str">
        <f ca="1">+'（运营）采购订单'!F12</f>
        <v/>
      </c>
      <c r="H12" s="78" t="str">
        <f ca="1">+'（运营）采购订单'!G12</f>
        <v/>
      </c>
      <c r="I12" s="77" t="str">
        <f ca="1">+'（运营）采购订单'!H12</f>
        <v>（晓华精棉拉架）130#杂紫色</v>
      </c>
      <c r="J12" s="77" t="str">
        <f>+'（运营）采购订单'!I12</f>
        <v>S</v>
      </c>
      <c r="K12" s="83"/>
      <c r="L12" s="84"/>
      <c r="M12" s="83"/>
      <c r="N12" s="85">
        <f t="shared" si="1"/>
        <v>0</v>
      </c>
      <c r="O12" s="86">
        <f ca="1" t="shared" si="3"/>
        <v>0</v>
      </c>
      <c r="P12" s="86" t="str">
        <f ca="1" t="shared" si="2"/>
        <v/>
      </c>
    </row>
    <row r="13" s="64" customFormat="1" ht="26" customHeight="1" spans="1:16">
      <c r="A13" s="75" t="str">
        <f ca="1" t="shared" si="0"/>
        <v/>
      </c>
      <c r="B13" s="76" t="str">
        <f ca="1">IF(F13&gt;0,'（运营）采购订单'!B13,"")</f>
        <v/>
      </c>
      <c r="C13" s="77" t="str">
        <f ca="1">+'（运营）采购订单'!C13</f>
        <v/>
      </c>
      <c r="D13" s="77" t="str">
        <f ca="1">+'（运营）采购订单'!D13</f>
        <v/>
      </c>
      <c r="E13" s="77">
        <f>+'（运营）采购订单'!E13</f>
        <v>0</v>
      </c>
      <c r="F13" s="77">
        <f ca="1">+'（运营）采购订单'!J13</f>
        <v>0</v>
      </c>
      <c r="G13" s="77" t="str">
        <f ca="1">+'（运营）采购订单'!F13</f>
        <v/>
      </c>
      <c r="H13" s="78" t="str">
        <f ca="1">+'（运营）采购订单'!G13</f>
        <v/>
      </c>
      <c r="I13" s="77" t="str">
        <f ca="1">+'（运营）采购订单'!H13</f>
        <v>（晓华精棉拉架）130#杂紫色</v>
      </c>
      <c r="J13" s="77" t="str">
        <f>+'（运营）采购订单'!I13</f>
        <v>M</v>
      </c>
      <c r="K13" s="83"/>
      <c r="L13" s="84"/>
      <c r="M13" s="83"/>
      <c r="N13" s="85">
        <f t="shared" si="1"/>
        <v>0</v>
      </c>
      <c r="O13" s="86">
        <f ca="1" t="shared" si="3"/>
        <v>0</v>
      </c>
      <c r="P13" s="86" t="str">
        <f ca="1" t="shared" si="2"/>
        <v/>
      </c>
    </row>
    <row r="14" s="64" customFormat="1" ht="26" customHeight="1" spans="1:16">
      <c r="A14" s="75" t="str">
        <f ca="1" t="shared" si="0"/>
        <v/>
      </c>
      <c r="B14" s="76" t="str">
        <f ca="1">IF(F14&gt;0,'（运营）采购订单'!B14,"")</f>
        <v/>
      </c>
      <c r="C14" s="77" t="str">
        <f ca="1">+'（运营）采购订单'!C14</f>
        <v/>
      </c>
      <c r="D14" s="77" t="str">
        <f ca="1">+'（运营）采购订单'!D14</f>
        <v/>
      </c>
      <c r="E14" s="77">
        <f>+'（运营）采购订单'!E14</f>
        <v>0</v>
      </c>
      <c r="F14" s="77">
        <f ca="1">+'（运营）采购订单'!J14</f>
        <v>0</v>
      </c>
      <c r="G14" s="77" t="str">
        <f ca="1">+'（运营）采购订单'!F14</f>
        <v/>
      </c>
      <c r="H14" s="78" t="str">
        <f ca="1">+'（运营）采购订单'!G14</f>
        <v/>
      </c>
      <c r="I14" s="77" t="str">
        <f ca="1">+'（运营）采购订单'!H14</f>
        <v>（晓华精棉拉架）130#杂紫色</v>
      </c>
      <c r="J14" s="77" t="str">
        <f>+'（运营）采购订单'!I14</f>
        <v>L</v>
      </c>
      <c r="K14" s="83"/>
      <c r="L14" s="84"/>
      <c r="M14" s="83"/>
      <c r="N14" s="85">
        <f t="shared" si="1"/>
        <v>0</v>
      </c>
      <c r="O14" s="86">
        <f ca="1" t="shared" si="3"/>
        <v>0</v>
      </c>
      <c r="P14" s="86" t="str">
        <f ca="1" t="shared" si="2"/>
        <v/>
      </c>
    </row>
    <row r="15" s="64" customFormat="1" ht="26" customHeight="1" spans="1:16">
      <c r="A15" s="75" t="str">
        <f ca="1" t="shared" si="0"/>
        <v/>
      </c>
      <c r="B15" s="76" t="str">
        <f ca="1">IF(F15&gt;0,'（运营）采购订单'!B15,"")</f>
        <v/>
      </c>
      <c r="C15" s="77" t="str">
        <f ca="1">+'（运营）采购订单'!C15</f>
        <v/>
      </c>
      <c r="D15" s="77" t="str">
        <f ca="1">+'（运营）采购订单'!D15</f>
        <v/>
      </c>
      <c r="E15" s="77">
        <f>+'（运营）采购订单'!E15</f>
        <v>0</v>
      </c>
      <c r="F15" s="77">
        <f ca="1">+'（运营）采购订单'!J15</f>
        <v>0</v>
      </c>
      <c r="G15" s="77" t="str">
        <f ca="1">+'（运营）采购订单'!F15</f>
        <v/>
      </c>
      <c r="H15" s="78" t="str">
        <f ca="1">+'（运营）采购订单'!G15</f>
        <v/>
      </c>
      <c r="I15" s="77" t="str">
        <f ca="1">+'（运营）采购订单'!H15</f>
        <v>（晓华精棉拉架）130#杂紫色</v>
      </c>
      <c r="J15" s="77" t="str">
        <f>+'（运营）采购订单'!I15</f>
        <v>XL</v>
      </c>
      <c r="K15" s="83"/>
      <c r="L15" s="84"/>
      <c r="M15" s="83"/>
      <c r="N15" s="85">
        <f t="shared" si="1"/>
        <v>0</v>
      </c>
      <c r="O15" s="86">
        <f ca="1" t="shared" si="3"/>
        <v>0</v>
      </c>
      <c r="P15" s="86" t="str">
        <f ca="1" t="shared" si="2"/>
        <v/>
      </c>
    </row>
    <row r="16" s="64" customFormat="1" ht="26" customHeight="1" spans="1:16">
      <c r="A16" s="75" t="str">
        <f ca="1" t="shared" si="0"/>
        <v/>
      </c>
      <c r="B16" s="76" t="str">
        <f ca="1">IF(F16&gt;0,'（运营）采购订单'!B16,"")</f>
        <v/>
      </c>
      <c r="C16" s="77" t="str">
        <f ca="1">+'（运营）采购订单'!C16</f>
        <v/>
      </c>
      <c r="D16" s="77" t="str">
        <f ca="1">+'（运营）采购订单'!D16</f>
        <v/>
      </c>
      <c r="E16" s="77">
        <f>+'（运营）采购订单'!E16</f>
        <v>0</v>
      </c>
      <c r="F16" s="77">
        <f ca="1">+'（运营）采购订单'!J16</f>
        <v>0</v>
      </c>
      <c r="G16" s="77" t="str">
        <f ca="1">+'（运营）采购订单'!F16</f>
        <v/>
      </c>
      <c r="H16" s="78" t="str">
        <f ca="1">+'（运营）采购订单'!G16</f>
        <v/>
      </c>
      <c r="I16" s="77" t="str">
        <f ca="1">+'（运营）采购订单'!H16</f>
        <v>（晓华精棉拉架）130#杂紫色</v>
      </c>
      <c r="J16" s="77" t="str">
        <f>+'（运营）采购订单'!I16</f>
        <v>2XL</v>
      </c>
      <c r="K16" s="83"/>
      <c r="L16" s="84"/>
      <c r="M16" s="83"/>
      <c r="N16" s="85">
        <f t="shared" si="1"/>
        <v>0</v>
      </c>
      <c r="O16" s="86">
        <f ca="1" t="shared" si="3"/>
        <v>0</v>
      </c>
      <c r="P16" s="86" t="str">
        <f ca="1" t="shared" si="2"/>
        <v/>
      </c>
    </row>
    <row r="17" s="64" customFormat="1" ht="26" customHeight="1" spans="1:16">
      <c r="A17" s="75" t="str">
        <f ca="1" t="shared" si="0"/>
        <v/>
      </c>
      <c r="B17" s="76" t="str">
        <f ca="1">IF(F17&gt;0,'（运营）采购订单'!B17,"")</f>
        <v/>
      </c>
      <c r="C17" s="77" t="str">
        <f ca="1">+'（运营）采购订单'!C17</f>
        <v/>
      </c>
      <c r="D17" s="77" t="str">
        <f ca="1">+'（运营）采购订单'!D17</f>
        <v/>
      </c>
      <c r="E17" s="77">
        <f>+'（运营）采购订单'!E17</f>
        <v>0</v>
      </c>
      <c r="F17" s="77">
        <f ca="1">+'（运营）采购订单'!J17</f>
        <v>0</v>
      </c>
      <c r="G17" s="77" t="str">
        <f ca="1">+'（运营）采购订单'!F17</f>
        <v/>
      </c>
      <c r="H17" s="78" t="str">
        <f ca="1">+'（运营）采购订单'!G17</f>
        <v/>
      </c>
      <c r="I17" s="77" t="str">
        <f ca="1">+'（运营）采购订单'!H17</f>
        <v>（晓华精棉拉架）130#杂紫色</v>
      </c>
      <c r="J17" s="77" t="str">
        <f>+'（运营）采购订单'!I17</f>
        <v>3XL</v>
      </c>
      <c r="K17" s="83"/>
      <c r="L17" s="84"/>
      <c r="M17" s="83"/>
      <c r="N17" s="85">
        <f t="shared" si="1"/>
        <v>0</v>
      </c>
      <c r="O17" s="86">
        <f ca="1" t="shared" si="3"/>
        <v>0</v>
      </c>
      <c r="P17" s="86" t="str">
        <f ca="1" t="shared" si="2"/>
        <v/>
      </c>
    </row>
    <row r="18" s="64" customFormat="1" ht="26" customHeight="1" spans="1:16">
      <c r="A18" s="75" t="str">
        <f ca="1" t="shared" si="0"/>
        <v/>
      </c>
      <c r="B18" s="76" t="str">
        <f ca="1">IF(F18&gt;0,'（运营）采购订单'!B18,"")</f>
        <v/>
      </c>
      <c r="C18" s="77" t="str">
        <f ca="1">+'（运营）采购订单'!C18</f>
        <v/>
      </c>
      <c r="D18" s="77" t="str">
        <f ca="1">+'（运营）采购订单'!D18</f>
        <v/>
      </c>
      <c r="E18" s="77">
        <f>+'（运营）采购订单'!E18</f>
        <v>0</v>
      </c>
      <c r="F18" s="77">
        <f ca="1">+'（运营）采购订单'!J18</f>
        <v>0</v>
      </c>
      <c r="G18" s="77" t="str">
        <f ca="1">+'（运营）采购订单'!F18</f>
        <v/>
      </c>
      <c r="H18" s="78" t="str">
        <f ca="1">+'（运营）采购订单'!G18</f>
        <v/>
      </c>
      <c r="I18" s="77" t="str">
        <f ca="1">+'（运营）采购订单'!H18</f>
        <v>（晓华精棉拉架）197#杂红</v>
      </c>
      <c r="J18" s="77" t="str">
        <f>+'（运营）采购订单'!I18</f>
        <v>XS</v>
      </c>
      <c r="K18" s="83"/>
      <c r="L18" s="84"/>
      <c r="M18" s="83"/>
      <c r="N18" s="85">
        <f t="shared" si="1"/>
        <v>0</v>
      </c>
      <c r="O18" s="86">
        <f ca="1" t="shared" si="3"/>
        <v>0</v>
      </c>
      <c r="P18" s="86" t="str">
        <f ca="1" t="shared" si="2"/>
        <v/>
      </c>
    </row>
    <row r="19" s="64" customFormat="1" ht="26" customHeight="1" spans="1:16">
      <c r="A19" s="75" t="str">
        <f ca="1" t="shared" si="0"/>
        <v/>
      </c>
      <c r="B19" s="76" t="str">
        <f ca="1">IF(F19&gt;0,'（运营）采购订单'!B19,"")</f>
        <v/>
      </c>
      <c r="C19" s="77" t="str">
        <f ca="1">+'（运营）采购订单'!C19</f>
        <v/>
      </c>
      <c r="D19" s="77" t="str">
        <f ca="1">+'（运营）采购订单'!D19</f>
        <v/>
      </c>
      <c r="E19" s="77">
        <f>+'（运营）采购订单'!E19</f>
        <v>0</v>
      </c>
      <c r="F19" s="77">
        <f ca="1">+'（运营）采购订单'!J19</f>
        <v>0</v>
      </c>
      <c r="G19" s="77" t="str">
        <f ca="1">+'（运营）采购订单'!F19</f>
        <v/>
      </c>
      <c r="H19" s="78" t="str">
        <f ca="1">+'（运营）采购订单'!G19</f>
        <v/>
      </c>
      <c r="I19" s="77" t="str">
        <f ca="1">+'（运营）采购订单'!H19</f>
        <v>（晓华精棉拉架）197#杂红</v>
      </c>
      <c r="J19" s="77" t="str">
        <f>+'（运营）采购订单'!I19</f>
        <v>S</v>
      </c>
      <c r="K19" s="83"/>
      <c r="L19" s="84"/>
      <c r="M19" s="83"/>
      <c r="N19" s="85">
        <f t="shared" si="1"/>
        <v>0</v>
      </c>
      <c r="O19" s="86">
        <f ca="1" t="shared" si="3"/>
        <v>0</v>
      </c>
      <c r="P19" s="86" t="str">
        <f ca="1" t="shared" si="2"/>
        <v/>
      </c>
    </row>
    <row r="20" s="64" customFormat="1" ht="26" customHeight="1" spans="1:16">
      <c r="A20" s="75" t="str">
        <f ca="1" t="shared" si="0"/>
        <v/>
      </c>
      <c r="B20" s="76" t="str">
        <f ca="1">IF(F20&gt;0,'（运营）采购订单'!B20,"")</f>
        <v/>
      </c>
      <c r="C20" s="77" t="str">
        <f ca="1">+'（运营）采购订单'!C20</f>
        <v/>
      </c>
      <c r="D20" s="77" t="str">
        <f ca="1">+'（运营）采购订单'!D20</f>
        <v/>
      </c>
      <c r="E20" s="77">
        <f>+'（运营）采购订单'!E20</f>
        <v>0</v>
      </c>
      <c r="F20" s="77">
        <f ca="1">+'（运营）采购订单'!J20</f>
        <v>0</v>
      </c>
      <c r="G20" s="77" t="str">
        <f ca="1">+'（运营）采购订单'!F20</f>
        <v/>
      </c>
      <c r="H20" s="78" t="str">
        <f ca="1">+'（运营）采购订单'!G20</f>
        <v/>
      </c>
      <c r="I20" s="77" t="str">
        <f ca="1">+'（运营）采购订单'!H20</f>
        <v>（晓华精棉拉架）197#杂红</v>
      </c>
      <c r="J20" s="77" t="str">
        <f>+'（运营）采购订单'!I20</f>
        <v>M</v>
      </c>
      <c r="K20" s="83"/>
      <c r="L20" s="84"/>
      <c r="M20" s="83"/>
      <c r="N20" s="85">
        <f t="shared" si="1"/>
        <v>0</v>
      </c>
      <c r="O20" s="86">
        <f ca="1" t="shared" si="3"/>
        <v>0</v>
      </c>
      <c r="P20" s="86" t="str">
        <f ca="1" t="shared" si="2"/>
        <v/>
      </c>
    </row>
    <row r="21" s="64" customFormat="1" ht="26" customHeight="1" spans="1:16">
      <c r="A21" s="75" t="str">
        <f ca="1" t="shared" si="0"/>
        <v/>
      </c>
      <c r="B21" s="76" t="str">
        <f ca="1">IF(F21&gt;0,'（运营）采购订单'!B21,"")</f>
        <v/>
      </c>
      <c r="C21" s="77" t="str">
        <f ca="1">+'（运营）采购订单'!C21</f>
        <v/>
      </c>
      <c r="D21" s="77" t="str">
        <f ca="1">+'（运营）采购订单'!D21</f>
        <v/>
      </c>
      <c r="E21" s="77">
        <f>+'（运营）采购订单'!E21</f>
        <v>0</v>
      </c>
      <c r="F21" s="77">
        <f ca="1">+'（运营）采购订单'!J21</f>
        <v>0</v>
      </c>
      <c r="G21" s="77" t="str">
        <f ca="1">+'（运营）采购订单'!F21</f>
        <v/>
      </c>
      <c r="H21" s="78" t="str">
        <f ca="1">+'（运营）采购订单'!G21</f>
        <v/>
      </c>
      <c r="I21" s="77" t="str">
        <f ca="1">+'（运营）采购订单'!H21</f>
        <v>（晓华精棉拉架）197#杂红</v>
      </c>
      <c r="J21" s="77" t="str">
        <f>+'（运营）采购订单'!I21</f>
        <v>L</v>
      </c>
      <c r="K21" s="83"/>
      <c r="L21" s="84"/>
      <c r="M21" s="83"/>
      <c r="N21" s="85">
        <f t="shared" si="1"/>
        <v>0</v>
      </c>
      <c r="O21" s="86">
        <f ca="1" t="shared" si="3"/>
        <v>0</v>
      </c>
      <c r="P21" s="86" t="str">
        <f ca="1" t="shared" si="2"/>
        <v/>
      </c>
    </row>
    <row r="22" s="64" customFormat="1" ht="26" customHeight="1" spans="1:16">
      <c r="A22" s="75" t="str">
        <f ca="1" t="shared" si="0"/>
        <v/>
      </c>
      <c r="B22" s="76" t="str">
        <f ca="1">IF(F22&gt;0,'（运营）采购订单'!B22,"")</f>
        <v/>
      </c>
      <c r="C22" s="77" t="str">
        <f ca="1">+'（运营）采购订单'!C22</f>
        <v/>
      </c>
      <c r="D22" s="77" t="str">
        <f ca="1">+'（运营）采购订单'!D22</f>
        <v/>
      </c>
      <c r="E22" s="77">
        <f>+'（运营）采购订单'!E22</f>
        <v>0</v>
      </c>
      <c r="F22" s="77">
        <f ca="1">+'（运营）采购订单'!J22</f>
        <v>0</v>
      </c>
      <c r="G22" s="77" t="str">
        <f ca="1">+'（运营）采购订单'!F22</f>
        <v/>
      </c>
      <c r="H22" s="78" t="str">
        <f ca="1">+'（运营）采购订单'!G22</f>
        <v/>
      </c>
      <c r="I22" s="77" t="str">
        <f ca="1">+'（运营）采购订单'!H22</f>
        <v>（晓华精棉拉架）197#杂红</v>
      </c>
      <c r="J22" s="77" t="str">
        <f>+'（运营）采购订单'!I22</f>
        <v>XL</v>
      </c>
      <c r="K22" s="83"/>
      <c r="L22" s="84"/>
      <c r="M22" s="83"/>
      <c r="N22" s="85">
        <f t="shared" si="1"/>
        <v>0</v>
      </c>
      <c r="O22" s="86">
        <f ca="1" t="shared" si="3"/>
        <v>0</v>
      </c>
      <c r="P22" s="86" t="str">
        <f ca="1" t="shared" si="2"/>
        <v/>
      </c>
    </row>
    <row r="23" s="64" customFormat="1" ht="26" customHeight="1" spans="1:16">
      <c r="A23" s="75" t="str">
        <f ca="1" t="shared" si="0"/>
        <v/>
      </c>
      <c r="B23" s="76" t="str">
        <f ca="1">IF(F23&gt;0,'（运营）采购订单'!B23,"")</f>
        <v/>
      </c>
      <c r="C23" s="77" t="str">
        <f ca="1">+'（运营）采购订单'!C23</f>
        <v/>
      </c>
      <c r="D23" s="77" t="str">
        <f ca="1">+'（运营）采购订单'!D23</f>
        <v/>
      </c>
      <c r="E23" s="77">
        <f>+'（运营）采购订单'!E23</f>
        <v>0</v>
      </c>
      <c r="F23" s="77">
        <f ca="1">+'（运营）采购订单'!J23</f>
        <v>0</v>
      </c>
      <c r="G23" s="77" t="str">
        <f ca="1">+'（运营）采购订单'!F23</f>
        <v/>
      </c>
      <c r="H23" s="78" t="str">
        <f ca="1">+'（运营）采购订单'!G23</f>
        <v/>
      </c>
      <c r="I23" s="77" t="str">
        <f ca="1">+'（运营）采购订单'!H23</f>
        <v>（晓华精棉拉架）197#杂红</v>
      </c>
      <c r="J23" s="77" t="str">
        <f>+'（运营）采购订单'!I23</f>
        <v>2XL</v>
      </c>
      <c r="K23" s="83"/>
      <c r="L23" s="84"/>
      <c r="M23" s="83"/>
      <c r="N23" s="85">
        <f t="shared" si="1"/>
        <v>0</v>
      </c>
      <c r="O23" s="86">
        <f ca="1" t="shared" si="3"/>
        <v>0</v>
      </c>
      <c r="P23" s="86" t="str">
        <f ca="1" t="shared" si="2"/>
        <v/>
      </c>
    </row>
    <row r="24" s="64" customFormat="1" ht="26" customHeight="1" spans="1:16">
      <c r="A24" s="75" t="str">
        <f ca="1" t="shared" si="0"/>
        <v/>
      </c>
      <c r="B24" s="76" t="str">
        <f ca="1">IF(F24&gt;0,'（运营）采购订单'!B24,"")</f>
        <v/>
      </c>
      <c r="C24" s="77" t="str">
        <f ca="1">+'（运营）采购订单'!C24</f>
        <v/>
      </c>
      <c r="D24" s="77" t="str">
        <f ca="1">+'（运营）采购订单'!D24</f>
        <v/>
      </c>
      <c r="E24" s="77">
        <f>+'（运营）采购订单'!E24</f>
        <v>0</v>
      </c>
      <c r="F24" s="77">
        <f ca="1">+'（运营）采购订单'!J24</f>
        <v>0</v>
      </c>
      <c r="G24" s="77" t="str">
        <f ca="1">+'（运营）采购订单'!F24</f>
        <v/>
      </c>
      <c r="H24" s="78" t="str">
        <f ca="1">+'（运营）采购订单'!G24</f>
        <v/>
      </c>
      <c r="I24" s="77" t="str">
        <f ca="1">+'（运营）采购订单'!H24</f>
        <v>（晓华精棉拉架）197#杂红</v>
      </c>
      <c r="J24" s="77" t="str">
        <f>+'（运营）采购订单'!I24</f>
        <v>3XL</v>
      </c>
      <c r="K24" s="83"/>
      <c r="L24" s="84"/>
      <c r="M24" s="83"/>
      <c r="N24" s="85">
        <f t="shared" si="1"/>
        <v>0</v>
      </c>
      <c r="O24" s="86">
        <f ca="1" t="shared" si="3"/>
        <v>0</v>
      </c>
      <c r="P24" s="86" t="str">
        <f ca="1" t="shared" si="2"/>
        <v/>
      </c>
    </row>
    <row r="25" s="64" customFormat="1" ht="26" customHeight="1" spans="1:16">
      <c r="A25" s="75" t="str">
        <f ca="1" t="shared" si="0"/>
        <v/>
      </c>
      <c r="B25" s="76" t="str">
        <f ca="1">IF(F25&gt;0,'（运营）采购订单'!B25,"")</f>
        <v/>
      </c>
      <c r="C25" s="77" t="str">
        <f ca="1">+'（运营）采购订单'!C25</f>
        <v/>
      </c>
      <c r="D25" s="77" t="str">
        <f ca="1">+'（运营）采购订单'!D25</f>
        <v/>
      </c>
      <c r="E25" s="77">
        <f>+'（运营）采购订单'!E25</f>
        <v>0</v>
      </c>
      <c r="F25" s="77">
        <f ca="1">+'（运营）采购订单'!J25</f>
        <v>0</v>
      </c>
      <c r="G25" s="77" t="str">
        <f ca="1">+'（运营）采购订单'!F25</f>
        <v/>
      </c>
      <c r="H25" s="78" t="str">
        <f ca="1">+'（运营）采购订单'!G25</f>
        <v/>
      </c>
      <c r="I25" s="77" t="str">
        <f ca="1">+'（运营）采购订单'!H25</f>
        <v>（晓华精棉拉架）27#杂灰米</v>
      </c>
      <c r="J25" s="77" t="str">
        <f>+'（运营）采购订单'!I25</f>
        <v>XS</v>
      </c>
      <c r="K25" s="83"/>
      <c r="L25" s="84"/>
      <c r="M25" s="83"/>
      <c r="N25" s="85">
        <f t="shared" si="1"/>
        <v>0</v>
      </c>
      <c r="O25" s="86">
        <f ca="1" t="shared" si="3"/>
        <v>0</v>
      </c>
      <c r="P25" s="86" t="str">
        <f ca="1" t="shared" si="2"/>
        <v/>
      </c>
    </row>
    <row r="26" s="64" customFormat="1" ht="26" customHeight="1" spans="1:16">
      <c r="A26" s="75" t="str">
        <f ca="1" t="shared" si="0"/>
        <v/>
      </c>
      <c r="B26" s="76" t="str">
        <f ca="1">IF(F26&gt;0,'（运营）采购订单'!B26,"")</f>
        <v/>
      </c>
      <c r="C26" s="77" t="str">
        <f ca="1">+'（运营）采购订单'!C26</f>
        <v/>
      </c>
      <c r="D26" s="77" t="str">
        <f ca="1">+'（运营）采购订单'!D26</f>
        <v/>
      </c>
      <c r="E26" s="77">
        <f>+'（运营）采购订单'!E26</f>
        <v>0</v>
      </c>
      <c r="F26" s="77">
        <f ca="1">+'（运营）采购订单'!J26</f>
        <v>0</v>
      </c>
      <c r="G26" s="77" t="str">
        <f ca="1">+'（运营）采购订单'!F26</f>
        <v/>
      </c>
      <c r="H26" s="78" t="str">
        <f ca="1">+'（运营）采购订单'!G26</f>
        <v/>
      </c>
      <c r="I26" s="77" t="str">
        <f ca="1">+'（运营）采购订单'!H26</f>
        <v>（晓华精棉拉架）27#杂灰米</v>
      </c>
      <c r="J26" s="77" t="str">
        <f>+'（运营）采购订单'!I26</f>
        <v>S</v>
      </c>
      <c r="K26" s="83"/>
      <c r="L26" s="83"/>
      <c r="M26" s="83"/>
      <c r="N26" s="85">
        <f t="shared" si="1"/>
        <v>0</v>
      </c>
      <c r="O26" s="86">
        <f ca="1" t="shared" si="3"/>
        <v>0</v>
      </c>
      <c r="P26" s="86" t="str">
        <f ca="1" t="shared" si="2"/>
        <v/>
      </c>
    </row>
    <row r="27" s="64" customFormat="1" ht="26" customHeight="1" spans="1:16">
      <c r="A27" s="75" t="str">
        <f ca="1" t="shared" si="0"/>
        <v/>
      </c>
      <c r="B27" s="76" t="str">
        <f ca="1">IF(F27&gt;0,'（运营）采购订单'!B27,"")</f>
        <v/>
      </c>
      <c r="C27" s="77" t="str">
        <f ca="1">+'（运营）采购订单'!C27</f>
        <v/>
      </c>
      <c r="D27" s="77" t="str">
        <f ca="1">+'（运营）采购订单'!D27</f>
        <v/>
      </c>
      <c r="E27" s="77">
        <f>+'（运营）采购订单'!E27</f>
        <v>0</v>
      </c>
      <c r="F27" s="77">
        <f ca="1">+'（运营）采购订单'!J27</f>
        <v>0</v>
      </c>
      <c r="G27" s="77" t="str">
        <f ca="1">+'（运营）采购订单'!F27</f>
        <v/>
      </c>
      <c r="H27" s="78" t="str">
        <f ca="1">+'（运营）采购订单'!G27</f>
        <v/>
      </c>
      <c r="I27" s="77" t="str">
        <f ca="1">+'（运营）采购订单'!H27</f>
        <v>（晓华精棉拉架）27#杂灰米</v>
      </c>
      <c r="J27" s="77" t="str">
        <f>+'（运营）采购订单'!I27</f>
        <v>M</v>
      </c>
      <c r="K27" s="83"/>
      <c r="L27" s="83"/>
      <c r="M27" s="83"/>
      <c r="N27" s="85">
        <f t="shared" si="1"/>
        <v>0</v>
      </c>
      <c r="O27" s="86">
        <f ca="1" t="shared" si="3"/>
        <v>0</v>
      </c>
      <c r="P27" s="86" t="str">
        <f ca="1" t="shared" si="2"/>
        <v/>
      </c>
    </row>
    <row r="28" s="64" customFormat="1" ht="26" customHeight="1" spans="1:16">
      <c r="A28" s="75" t="str">
        <f ca="1" t="shared" si="0"/>
        <v/>
      </c>
      <c r="B28" s="76" t="str">
        <f ca="1">IF(F28&gt;0,'（运营）采购订单'!B28,"")</f>
        <v/>
      </c>
      <c r="C28" s="77" t="str">
        <f ca="1">+'（运营）采购订单'!C28</f>
        <v/>
      </c>
      <c r="D28" s="77" t="str">
        <f ca="1">+'（运营）采购订单'!D28</f>
        <v/>
      </c>
      <c r="E28" s="77">
        <f>+'（运营）采购订单'!E28</f>
        <v>0</v>
      </c>
      <c r="F28" s="77">
        <f ca="1">+'（运营）采购订单'!J28</f>
        <v>0</v>
      </c>
      <c r="G28" s="77" t="str">
        <f ca="1">+'（运营）采购订单'!F28</f>
        <v/>
      </c>
      <c r="H28" s="78" t="str">
        <f ca="1">+'（运营）采购订单'!G28</f>
        <v/>
      </c>
      <c r="I28" s="77" t="str">
        <f ca="1">+'（运营）采购订单'!H28</f>
        <v>（晓华精棉拉架）27#杂灰米</v>
      </c>
      <c r="J28" s="77" t="str">
        <f>+'（运营）采购订单'!I28</f>
        <v>L</v>
      </c>
      <c r="K28" s="83"/>
      <c r="L28" s="83"/>
      <c r="M28" s="83"/>
      <c r="N28" s="85">
        <f t="shared" si="1"/>
        <v>0</v>
      </c>
      <c r="O28" s="86">
        <f ca="1" t="shared" si="3"/>
        <v>0</v>
      </c>
      <c r="P28" s="86" t="str">
        <f ca="1" t="shared" si="2"/>
        <v/>
      </c>
    </row>
    <row r="29" s="64" customFormat="1" ht="26" customHeight="1" spans="1:16">
      <c r="A29" s="75" t="str">
        <f ca="1" t="shared" si="0"/>
        <v/>
      </c>
      <c r="B29" s="76" t="str">
        <f ca="1">IF(F29&gt;0,'（运营）采购订单'!B29,"")</f>
        <v/>
      </c>
      <c r="C29" s="77" t="str">
        <f ca="1">+'（运营）采购订单'!C29</f>
        <v/>
      </c>
      <c r="D29" s="77" t="str">
        <f ca="1">+'（运营）采购订单'!D29</f>
        <v/>
      </c>
      <c r="E29" s="77">
        <f>+'（运营）采购订单'!E29</f>
        <v>0</v>
      </c>
      <c r="F29" s="77">
        <f ca="1">+'（运营）采购订单'!J29</f>
        <v>0</v>
      </c>
      <c r="G29" s="77" t="str">
        <f ca="1">+'（运营）采购订单'!F29</f>
        <v/>
      </c>
      <c r="H29" s="78" t="str">
        <f ca="1">+'（运营）采购订单'!G29</f>
        <v/>
      </c>
      <c r="I29" s="77" t="str">
        <f ca="1">+'（运营）采购订单'!H29</f>
        <v>（晓华精棉拉架）27#杂灰米</v>
      </c>
      <c r="J29" s="77" t="str">
        <f>+'（运营）采购订单'!I29</f>
        <v>XL</v>
      </c>
      <c r="K29" s="83"/>
      <c r="L29" s="83"/>
      <c r="M29" s="83"/>
      <c r="N29" s="85">
        <f t="shared" si="1"/>
        <v>0</v>
      </c>
      <c r="O29" s="86">
        <f ca="1" t="shared" si="3"/>
        <v>0</v>
      </c>
      <c r="P29" s="86" t="str">
        <f ca="1" t="shared" si="2"/>
        <v/>
      </c>
    </row>
    <row r="30" s="64" customFormat="1" ht="26" customHeight="1" spans="1:16">
      <c r="A30" s="75" t="str">
        <f ca="1" t="shared" si="0"/>
        <v/>
      </c>
      <c r="B30" s="76" t="str">
        <f ca="1">IF(F30&gt;0,'（运营）采购订单'!B30,"")</f>
        <v/>
      </c>
      <c r="C30" s="77" t="str">
        <f ca="1">+'（运营）采购订单'!C30</f>
        <v/>
      </c>
      <c r="D30" s="77" t="str">
        <f ca="1">+'（运营）采购订单'!D30</f>
        <v/>
      </c>
      <c r="E30" s="77">
        <f>+'（运营）采购订单'!E30</f>
        <v>0</v>
      </c>
      <c r="F30" s="77">
        <f ca="1">+'（运营）采购订单'!J30</f>
        <v>0</v>
      </c>
      <c r="G30" s="77" t="str">
        <f ca="1">+'（运营）采购订单'!F30</f>
        <v/>
      </c>
      <c r="H30" s="78" t="str">
        <f ca="1">+'（运营）采购订单'!G30</f>
        <v/>
      </c>
      <c r="I30" s="77" t="str">
        <f ca="1">+'（运营）采购订单'!H30</f>
        <v>（晓华精棉拉架）27#杂灰米</v>
      </c>
      <c r="J30" s="77" t="str">
        <f>+'（运营）采购订单'!I30</f>
        <v>2XL</v>
      </c>
      <c r="K30" s="83"/>
      <c r="L30" s="83"/>
      <c r="M30" s="83"/>
      <c r="N30" s="85">
        <f t="shared" si="1"/>
        <v>0</v>
      </c>
      <c r="O30" s="86">
        <f ca="1" t="shared" si="3"/>
        <v>0</v>
      </c>
      <c r="P30" s="86" t="str">
        <f ca="1" t="shared" si="2"/>
        <v/>
      </c>
    </row>
    <row r="31" s="64" customFormat="1" ht="26" customHeight="1" spans="1:16">
      <c r="A31" s="75" t="str">
        <f ca="1" t="shared" ref="A31:A62" si="4">+IF(F31&gt;0,$P$2,"")</f>
        <v/>
      </c>
      <c r="B31" s="76" t="str">
        <f ca="1">IF(F31&gt;0,'（运营）采购订单'!B31,"")</f>
        <v/>
      </c>
      <c r="C31" s="77" t="str">
        <f ca="1">+'（运营）采购订单'!C31</f>
        <v/>
      </c>
      <c r="D31" s="77" t="str">
        <f ca="1">+'（运营）采购订单'!D31</f>
        <v/>
      </c>
      <c r="E31" s="77">
        <f>+'（运营）采购订单'!E31</f>
        <v>0</v>
      </c>
      <c r="F31" s="77">
        <f ca="1">+'（运营）采购订单'!J31</f>
        <v>0</v>
      </c>
      <c r="G31" s="77" t="str">
        <f ca="1">+'（运营）采购订单'!F31</f>
        <v/>
      </c>
      <c r="H31" s="78" t="str">
        <f ca="1">+'（运营）采购订单'!G31</f>
        <v/>
      </c>
      <c r="I31" s="77" t="str">
        <f ca="1">+'（运营）采购订单'!H31</f>
        <v>（晓华精棉拉架）27#杂灰米</v>
      </c>
      <c r="J31" s="77" t="str">
        <f>+'（运营）采购订单'!I31</f>
        <v>3XL</v>
      </c>
      <c r="K31" s="83"/>
      <c r="L31" s="84"/>
      <c r="M31" s="83"/>
      <c r="N31" s="85">
        <f t="shared" si="1"/>
        <v>0</v>
      </c>
      <c r="O31" s="86">
        <f ca="1" t="shared" si="3"/>
        <v>0</v>
      </c>
      <c r="P31" s="86" t="str">
        <f ca="1" t="shared" si="2"/>
        <v/>
      </c>
    </row>
    <row r="32" s="64" customFormat="1" ht="26" customHeight="1" spans="1:16">
      <c r="A32" s="75" t="str">
        <f ca="1" t="shared" si="4"/>
        <v/>
      </c>
      <c r="B32" s="76" t="str">
        <f ca="1">IF(F32&gt;0,'（运营）采购订单'!B32,"")</f>
        <v/>
      </c>
      <c r="C32" s="77" t="str">
        <f ca="1">+'（运营）采购订单'!C32</f>
        <v/>
      </c>
      <c r="D32" s="77" t="str">
        <f ca="1">+'（运营）采购订单'!D32</f>
        <v/>
      </c>
      <c r="E32" s="77">
        <f>+'（运营）采购订单'!E32</f>
        <v>0</v>
      </c>
      <c r="F32" s="77">
        <f ca="1">+'（运营）采购订单'!J32</f>
        <v>0</v>
      </c>
      <c r="G32" s="77" t="str">
        <f ca="1">+'（运营）采购订单'!F32</f>
        <v/>
      </c>
      <c r="H32" s="78" t="str">
        <f ca="1">+'（运营）采购订单'!G32</f>
        <v/>
      </c>
      <c r="I32" s="77" t="str">
        <f ca="1">+'（运营）采购订单'!H32</f>
        <v>（晓华精棉拉架）196#杂深蓝</v>
      </c>
      <c r="J32" s="77" t="str">
        <f>+'（运营）采购订单'!I32</f>
        <v>XS</v>
      </c>
      <c r="K32" s="83"/>
      <c r="L32" s="84"/>
      <c r="M32" s="83"/>
      <c r="N32" s="85">
        <f t="shared" si="1"/>
        <v>0</v>
      </c>
      <c r="O32" s="86">
        <f ca="1" t="shared" si="3"/>
        <v>0</v>
      </c>
      <c r="P32" s="86" t="str">
        <f ca="1" t="shared" si="2"/>
        <v/>
      </c>
    </row>
    <row r="33" s="64" customFormat="1" ht="26" customHeight="1" spans="1:16">
      <c r="A33" s="75" t="str">
        <f ca="1" t="shared" si="4"/>
        <v/>
      </c>
      <c r="B33" s="76" t="str">
        <f ca="1">IF(F33&gt;0,'（运营）采购订单'!B33,"")</f>
        <v/>
      </c>
      <c r="C33" s="77" t="str">
        <f ca="1">+'（运营）采购订单'!C33</f>
        <v/>
      </c>
      <c r="D33" s="77" t="str">
        <f ca="1">+'（运营）采购订单'!D33</f>
        <v/>
      </c>
      <c r="E33" s="77">
        <f>+'（运营）采购订单'!E33</f>
        <v>0</v>
      </c>
      <c r="F33" s="77">
        <f ca="1">+'（运营）采购订单'!J33</f>
        <v>0</v>
      </c>
      <c r="G33" s="77" t="str">
        <f ca="1">+'（运营）采购订单'!F33</f>
        <v/>
      </c>
      <c r="H33" s="78" t="str">
        <f ca="1">+'（运营）采购订单'!G33</f>
        <v/>
      </c>
      <c r="I33" s="77" t="str">
        <f ca="1">+'（运营）采购订单'!H33</f>
        <v>（晓华精棉拉架）196#杂深蓝</v>
      </c>
      <c r="J33" s="77" t="str">
        <f>+'（运营）采购订单'!I33</f>
        <v>S</v>
      </c>
      <c r="K33" s="83"/>
      <c r="L33" s="84"/>
      <c r="M33" s="83"/>
      <c r="N33" s="85">
        <f t="shared" si="1"/>
        <v>0</v>
      </c>
      <c r="O33" s="86">
        <f ca="1" t="shared" si="3"/>
        <v>0</v>
      </c>
      <c r="P33" s="86" t="str">
        <f ca="1" t="shared" si="2"/>
        <v/>
      </c>
    </row>
    <row r="34" s="64" customFormat="1" ht="26" customHeight="1" spans="1:16">
      <c r="A34" s="75" t="str">
        <f ca="1" t="shared" si="4"/>
        <v/>
      </c>
      <c r="B34" s="76" t="str">
        <f ca="1">IF(F34&gt;0,'（运营）采购订单'!B34,"")</f>
        <v/>
      </c>
      <c r="C34" s="77" t="str">
        <f ca="1">+'（运营）采购订单'!C34</f>
        <v/>
      </c>
      <c r="D34" s="77" t="str">
        <f ca="1">+'（运营）采购订单'!D34</f>
        <v/>
      </c>
      <c r="E34" s="77">
        <f>+'（运营）采购订单'!E34</f>
        <v>0</v>
      </c>
      <c r="F34" s="77">
        <f ca="1">+'（运营）采购订单'!J34</f>
        <v>0</v>
      </c>
      <c r="G34" s="77" t="str">
        <f ca="1">+'（运营）采购订单'!F34</f>
        <v/>
      </c>
      <c r="H34" s="78" t="str">
        <f ca="1">+'（运营）采购订单'!G34</f>
        <v/>
      </c>
      <c r="I34" s="77" t="str">
        <f ca="1">+'（运营）采购订单'!H34</f>
        <v>（晓华精棉拉架）196#杂深蓝</v>
      </c>
      <c r="J34" s="77" t="str">
        <f>+'（运营）采购订单'!I34</f>
        <v>M</v>
      </c>
      <c r="K34" s="83"/>
      <c r="L34" s="84"/>
      <c r="M34" s="83"/>
      <c r="N34" s="85">
        <f t="shared" si="1"/>
        <v>0</v>
      </c>
      <c r="O34" s="86">
        <f ca="1" t="shared" si="3"/>
        <v>0</v>
      </c>
      <c r="P34" s="86" t="str">
        <f ca="1" t="shared" si="2"/>
        <v/>
      </c>
    </row>
    <row r="35" s="64" customFormat="1" ht="26" customHeight="1" spans="1:16">
      <c r="A35" s="75" t="str">
        <f ca="1" t="shared" si="4"/>
        <v/>
      </c>
      <c r="B35" s="76" t="str">
        <f ca="1">IF(F35&gt;0,'（运营）采购订单'!B35,"")</f>
        <v/>
      </c>
      <c r="C35" s="77" t="str">
        <f ca="1">+'（运营）采购订单'!C35</f>
        <v/>
      </c>
      <c r="D35" s="77" t="str">
        <f ca="1">+'（运营）采购订单'!D35</f>
        <v/>
      </c>
      <c r="E35" s="77">
        <f>+'（运营）采购订单'!E35</f>
        <v>0</v>
      </c>
      <c r="F35" s="77">
        <f ca="1">+'（运营）采购订单'!J35</f>
        <v>0</v>
      </c>
      <c r="G35" s="77" t="str">
        <f ca="1">+'（运营）采购订单'!F35</f>
        <v/>
      </c>
      <c r="H35" s="78" t="str">
        <f ca="1">+'（运营）采购订单'!G35</f>
        <v/>
      </c>
      <c r="I35" s="77" t="str">
        <f ca="1">+'（运营）采购订单'!H35</f>
        <v>（晓华精棉拉架）196#杂深蓝</v>
      </c>
      <c r="J35" s="77" t="str">
        <f>+'（运营）采购订单'!I35</f>
        <v>L</v>
      </c>
      <c r="K35" s="83"/>
      <c r="L35" s="84"/>
      <c r="M35" s="83"/>
      <c r="N35" s="85">
        <f t="shared" si="1"/>
        <v>0</v>
      </c>
      <c r="O35" s="86">
        <f ca="1" t="shared" si="3"/>
        <v>0</v>
      </c>
      <c r="P35" s="86" t="str">
        <f ca="1" t="shared" si="2"/>
        <v/>
      </c>
    </row>
    <row r="36" s="64" customFormat="1" ht="26" customHeight="1" spans="1:16">
      <c r="A36" s="75" t="str">
        <f ca="1" t="shared" si="4"/>
        <v/>
      </c>
      <c r="B36" s="76" t="str">
        <f ca="1">IF(F36&gt;0,'（运营）采购订单'!B36,"")</f>
        <v/>
      </c>
      <c r="C36" s="77" t="str">
        <f ca="1">+'（运营）采购订单'!C36</f>
        <v/>
      </c>
      <c r="D36" s="77" t="str">
        <f ca="1">+'（运营）采购订单'!D36</f>
        <v/>
      </c>
      <c r="E36" s="77">
        <f>+'（运营）采购订单'!E36</f>
        <v>0</v>
      </c>
      <c r="F36" s="77">
        <f ca="1">+'（运营）采购订单'!J36</f>
        <v>0</v>
      </c>
      <c r="G36" s="77" t="str">
        <f ca="1">+'（运营）采购订单'!F36</f>
        <v/>
      </c>
      <c r="H36" s="78" t="str">
        <f ca="1">+'（运营）采购订单'!G36</f>
        <v/>
      </c>
      <c r="I36" s="77" t="str">
        <f ca="1">+'（运营）采购订单'!H36</f>
        <v>（晓华精棉拉架）196#杂深蓝</v>
      </c>
      <c r="J36" s="77" t="str">
        <f>+'（运营）采购订单'!I36</f>
        <v>XL</v>
      </c>
      <c r="K36" s="83"/>
      <c r="L36" s="84"/>
      <c r="M36" s="83"/>
      <c r="N36" s="85">
        <f t="shared" si="1"/>
        <v>0</v>
      </c>
      <c r="O36" s="86">
        <f ca="1" t="shared" si="3"/>
        <v>0</v>
      </c>
      <c r="P36" s="86" t="str">
        <f ca="1" t="shared" si="2"/>
        <v/>
      </c>
    </row>
    <row r="37" s="64" customFormat="1" ht="26" customHeight="1" spans="1:16">
      <c r="A37" s="75" t="str">
        <f ca="1" t="shared" si="4"/>
        <v/>
      </c>
      <c r="B37" s="76" t="str">
        <f ca="1">IF(F37&gt;0,'（运营）采购订单'!B37,"")</f>
        <v/>
      </c>
      <c r="C37" s="77" t="str">
        <f ca="1">+'（运营）采购订单'!C37</f>
        <v/>
      </c>
      <c r="D37" s="77" t="str">
        <f ca="1">+'（运营）采购订单'!D37</f>
        <v/>
      </c>
      <c r="E37" s="77">
        <f>+'（运营）采购订单'!E37</f>
        <v>0</v>
      </c>
      <c r="F37" s="77">
        <f ca="1">+'（运营）采购订单'!J37</f>
        <v>0</v>
      </c>
      <c r="G37" s="77" t="str">
        <f ca="1">+'（运营）采购订单'!F37</f>
        <v/>
      </c>
      <c r="H37" s="78" t="str">
        <f ca="1">+'（运营）采购订单'!G37</f>
        <v/>
      </c>
      <c r="I37" s="77" t="str">
        <f ca="1">+'（运营）采购订单'!H37</f>
        <v>（晓华精棉拉架）196#杂深蓝</v>
      </c>
      <c r="J37" s="77" t="str">
        <f>+'（运营）采购订单'!I37</f>
        <v>2XL</v>
      </c>
      <c r="K37" s="83"/>
      <c r="L37" s="84"/>
      <c r="M37" s="83"/>
      <c r="N37" s="85">
        <f t="shared" ref="N37:N68" si="5">+SUM(K37:M37)</f>
        <v>0</v>
      </c>
      <c r="O37" s="86">
        <f ca="1" t="shared" ref="O37:O68" si="6">+F37-N37</f>
        <v>0</v>
      </c>
      <c r="P37" s="86" t="str">
        <f ca="1" t="shared" ref="P37:P68" si="7">+IF(O37&gt;0,"少交",IF(O37=0,"","多交"))</f>
        <v/>
      </c>
    </row>
    <row r="38" s="64" customFormat="1" ht="26" customHeight="1" spans="1:16">
      <c r="A38" s="75" t="str">
        <f ca="1" t="shared" si="4"/>
        <v/>
      </c>
      <c r="B38" s="76" t="str">
        <f ca="1">IF(F38&gt;0,'（运营）采购订单'!B38,"")</f>
        <v/>
      </c>
      <c r="C38" s="77" t="str">
        <f ca="1">+'（运营）采购订单'!C38</f>
        <v/>
      </c>
      <c r="D38" s="77" t="str">
        <f ca="1">+'（运营）采购订单'!D38</f>
        <v/>
      </c>
      <c r="E38" s="77">
        <f>+'（运营）采购订单'!E38</f>
        <v>0</v>
      </c>
      <c r="F38" s="77">
        <f ca="1">+'（运营）采购订单'!J38</f>
        <v>0</v>
      </c>
      <c r="G38" s="77" t="str">
        <f ca="1">+'（运营）采购订单'!F38</f>
        <v/>
      </c>
      <c r="H38" s="78" t="str">
        <f ca="1">+'（运营）采购订单'!G38</f>
        <v/>
      </c>
      <c r="I38" s="77" t="str">
        <f ca="1">+'（运营）采购订单'!H38</f>
        <v>（晓华精棉拉架）196#杂深蓝</v>
      </c>
      <c r="J38" s="77" t="str">
        <f>+'（运营）采购订单'!I38</f>
        <v>3XL</v>
      </c>
      <c r="K38" s="83"/>
      <c r="L38" s="84"/>
      <c r="M38" s="83"/>
      <c r="N38" s="85">
        <f t="shared" si="5"/>
        <v>0</v>
      </c>
      <c r="O38" s="86">
        <f ca="1" t="shared" si="6"/>
        <v>0</v>
      </c>
      <c r="P38" s="86" t="str">
        <f ca="1" t="shared" si="7"/>
        <v/>
      </c>
    </row>
    <row r="39" s="64" customFormat="1" ht="26" customHeight="1" spans="1:16">
      <c r="A39" s="75" t="str">
        <f ca="1" t="shared" si="4"/>
        <v/>
      </c>
      <c r="B39" s="76" t="str">
        <f ca="1">IF(F39&gt;0,'（运营）采购订单'!B39,"")</f>
        <v/>
      </c>
      <c r="C39" s="77" t="str">
        <f ca="1">+'（运营）采购订单'!C39</f>
        <v/>
      </c>
      <c r="D39" s="77" t="str">
        <f ca="1">+'（运营）采购订单'!D39</f>
        <v/>
      </c>
      <c r="E39" s="77">
        <f>+'（运营）采购订单'!E39</f>
        <v>0</v>
      </c>
      <c r="F39" s="77">
        <f ca="1">+'（运营）采购订单'!J39</f>
        <v>0</v>
      </c>
      <c r="G39" s="77" t="str">
        <f ca="1">+'（运营）采购订单'!F39</f>
        <v/>
      </c>
      <c r="H39" s="78" t="str">
        <f ca="1">+'（运营）采购订单'!G39</f>
        <v/>
      </c>
      <c r="I39" s="77" t="str">
        <f ca="1">+'（运营）采购订单'!H39</f>
        <v>（长丰纯棉）42#灰色</v>
      </c>
      <c r="J39" s="77" t="str">
        <f>+'（运营）采购订单'!I39</f>
        <v>XS</v>
      </c>
      <c r="K39" s="83"/>
      <c r="L39" s="84"/>
      <c r="M39" s="83"/>
      <c r="N39" s="85">
        <f t="shared" si="5"/>
        <v>0</v>
      </c>
      <c r="O39" s="86">
        <f ca="1" t="shared" si="6"/>
        <v>0</v>
      </c>
      <c r="P39" s="86" t="str">
        <f ca="1" t="shared" si="7"/>
        <v/>
      </c>
    </row>
    <row r="40" s="64" customFormat="1" ht="26" customHeight="1" spans="1:16">
      <c r="A40" s="75" t="str">
        <f ca="1" t="shared" si="4"/>
        <v/>
      </c>
      <c r="B40" s="76" t="str">
        <f ca="1">IF(F40&gt;0,'（运营）采购订单'!B40,"")</f>
        <v/>
      </c>
      <c r="C40" s="77" t="str">
        <f ca="1">+'（运营）采购订单'!C40</f>
        <v/>
      </c>
      <c r="D40" s="77" t="str">
        <f ca="1">+'（运营）采购订单'!D40</f>
        <v/>
      </c>
      <c r="E40" s="77">
        <f>+'（运营）采购订单'!E40</f>
        <v>0</v>
      </c>
      <c r="F40" s="77">
        <f ca="1">+'（运营）采购订单'!J40</f>
        <v>0</v>
      </c>
      <c r="G40" s="77" t="str">
        <f ca="1">+'（运营）采购订单'!F40</f>
        <v/>
      </c>
      <c r="H40" s="78" t="str">
        <f ca="1">+'（运营）采购订单'!G40</f>
        <v/>
      </c>
      <c r="I40" s="77" t="str">
        <f ca="1">+'（运营）采购订单'!H40</f>
        <v>（长丰纯棉）42#灰色</v>
      </c>
      <c r="J40" s="77" t="str">
        <f>+'（运营）采购订单'!I40</f>
        <v>S</v>
      </c>
      <c r="K40" s="83"/>
      <c r="L40" s="83"/>
      <c r="M40" s="83"/>
      <c r="N40" s="85">
        <f t="shared" si="5"/>
        <v>0</v>
      </c>
      <c r="O40" s="86">
        <f ca="1" t="shared" si="6"/>
        <v>0</v>
      </c>
      <c r="P40" s="86" t="str">
        <f ca="1" t="shared" si="7"/>
        <v/>
      </c>
    </row>
    <row r="41" s="64" customFormat="1" ht="26" customHeight="1" spans="1:16">
      <c r="A41" s="75" t="str">
        <f ca="1" t="shared" si="4"/>
        <v/>
      </c>
      <c r="B41" s="76" t="str">
        <f ca="1">IF(F41&gt;0,'（运营）采购订单'!B41,"")</f>
        <v/>
      </c>
      <c r="C41" s="77" t="str">
        <f ca="1">+'（运营）采购订单'!C41</f>
        <v/>
      </c>
      <c r="D41" s="77" t="str">
        <f ca="1">+'（运营）采购订单'!D41</f>
        <v/>
      </c>
      <c r="E41" s="77">
        <f>+'（运营）采购订单'!E41</f>
        <v>0</v>
      </c>
      <c r="F41" s="77">
        <f ca="1">+'（运营）采购订单'!J41</f>
        <v>0</v>
      </c>
      <c r="G41" s="77" t="str">
        <f ca="1">+'（运营）采购订单'!F41</f>
        <v/>
      </c>
      <c r="H41" s="78" t="str">
        <f ca="1">+'（运营）采购订单'!G41</f>
        <v/>
      </c>
      <c r="I41" s="77" t="str">
        <f ca="1">+'（运营）采购订单'!H41</f>
        <v>（长丰纯棉）42#灰色</v>
      </c>
      <c r="J41" s="77" t="str">
        <f>+'（运营）采购订单'!I41</f>
        <v>M</v>
      </c>
      <c r="K41" s="83"/>
      <c r="L41" s="83"/>
      <c r="M41" s="83"/>
      <c r="N41" s="85">
        <f t="shared" si="5"/>
        <v>0</v>
      </c>
      <c r="O41" s="86">
        <f ca="1" t="shared" si="6"/>
        <v>0</v>
      </c>
      <c r="P41" s="86" t="str">
        <f ca="1" t="shared" si="7"/>
        <v/>
      </c>
    </row>
    <row r="42" s="64" customFormat="1" ht="26" customHeight="1" spans="1:16">
      <c r="A42" s="75" t="str">
        <f ca="1" t="shared" si="4"/>
        <v/>
      </c>
      <c r="B42" s="76" t="str">
        <f ca="1">IF(F42&gt;0,'（运营）采购订单'!B42,"")</f>
        <v/>
      </c>
      <c r="C42" s="77" t="str">
        <f ca="1">+'（运营）采购订单'!C42</f>
        <v/>
      </c>
      <c r="D42" s="77" t="str">
        <f ca="1">+'（运营）采购订单'!D42</f>
        <v/>
      </c>
      <c r="E42" s="77">
        <f>+'（运营）采购订单'!E42</f>
        <v>0</v>
      </c>
      <c r="F42" s="77">
        <f ca="1">+'（运营）采购订单'!J42</f>
        <v>0</v>
      </c>
      <c r="G42" s="77" t="str">
        <f ca="1">+'（运营）采购订单'!F42</f>
        <v/>
      </c>
      <c r="H42" s="78" t="str">
        <f ca="1">+'（运营）采购订单'!G42</f>
        <v/>
      </c>
      <c r="I42" s="77" t="str">
        <f ca="1">+'（运营）采购订单'!H42</f>
        <v>（长丰纯棉）42#灰色</v>
      </c>
      <c r="J42" s="77" t="str">
        <f>+'（运营）采购订单'!I42</f>
        <v>L</v>
      </c>
      <c r="K42" s="83"/>
      <c r="L42" s="83"/>
      <c r="M42" s="83"/>
      <c r="N42" s="85">
        <f t="shared" si="5"/>
        <v>0</v>
      </c>
      <c r="O42" s="86">
        <f ca="1" t="shared" si="6"/>
        <v>0</v>
      </c>
      <c r="P42" s="86" t="str">
        <f ca="1" t="shared" si="7"/>
        <v/>
      </c>
    </row>
    <row r="43" s="64" customFormat="1" ht="26" customHeight="1" spans="1:16">
      <c r="A43" s="75" t="str">
        <f ca="1" t="shared" si="4"/>
        <v/>
      </c>
      <c r="B43" s="76" t="str">
        <f ca="1">IF(F43&gt;0,'（运营）采购订单'!B43,"")</f>
        <v/>
      </c>
      <c r="C43" s="77" t="str">
        <f ca="1">+'（运营）采购订单'!C43</f>
        <v/>
      </c>
      <c r="D43" s="77" t="str">
        <f ca="1">+'（运营）采购订单'!D43</f>
        <v/>
      </c>
      <c r="E43" s="77">
        <f>+'（运营）采购订单'!E43</f>
        <v>0</v>
      </c>
      <c r="F43" s="77">
        <f ca="1">+'（运营）采购订单'!J43</f>
        <v>0</v>
      </c>
      <c r="G43" s="77" t="str">
        <f ca="1">+'（运营）采购订单'!F43</f>
        <v/>
      </c>
      <c r="H43" s="78" t="str">
        <f ca="1">+'（运营）采购订单'!G43</f>
        <v/>
      </c>
      <c r="I43" s="77" t="str">
        <f ca="1">+'（运营）采购订单'!H43</f>
        <v>（长丰纯棉）42#灰色</v>
      </c>
      <c r="J43" s="77" t="str">
        <f>+'（运营）采购订单'!I43</f>
        <v>XL</v>
      </c>
      <c r="K43" s="83"/>
      <c r="L43" s="83"/>
      <c r="M43" s="83"/>
      <c r="N43" s="85">
        <f t="shared" si="5"/>
        <v>0</v>
      </c>
      <c r="O43" s="86">
        <f ca="1" t="shared" si="6"/>
        <v>0</v>
      </c>
      <c r="P43" s="86" t="str">
        <f ca="1" t="shared" si="7"/>
        <v/>
      </c>
    </row>
    <row r="44" s="64" customFormat="1" ht="26" customHeight="1" spans="1:16">
      <c r="A44" s="75" t="str">
        <f ca="1" t="shared" si="4"/>
        <v/>
      </c>
      <c r="B44" s="76" t="str">
        <f ca="1">IF(F44&gt;0,'（运营）采购订单'!B44,"")</f>
        <v/>
      </c>
      <c r="C44" s="77" t="str">
        <f ca="1">+'（运营）采购订单'!C44</f>
        <v/>
      </c>
      <c r="D44" s="77" t="str">
        <f ca="1">+'（运营）采购订单'!D44</f>
        <v/>
      </c>
      <c r="E44" s="77">
        <f>+'（运营）采购订单'!E44</f>
        <v>0</v>
      </c>
      <c r="F44" s="77">
        <f ca="1">+'（运营）采购订单'!J44</f>
        <v>0</v>
      </c>
      <c r="G44" s="77" t="str">
        <f ca="1">+'（运营）采购订单'!F44</f>
        <v/>
      </c>
      <c r="H44" s="78" t="str">
        <f ca="1">+'（运营）采购订单'!G44</f>
        <v/>
      </c>
      <c r="I44" s="77" t="str">
        <f ca="1">+'（运营）采购订单'!H44</f>
        <v>（长丰纯棉）42#灰色</v>
      </c>
      <c r="J44" s="77" t="str">
        <f>+'（运营）采购订单'!I44</f>
        <v>2XL</v>
      </c>
      <c r="K44" s="83"/>
      <c r="L44" s="83"/>
      <c r="M44" s="83"/>
      <c r="N44" s="85">
        <f t="shared" si="5"/>
        <v>0</v>
      </c>
      <c r="O44" s="86">
        <f ca="1" t="shared" si="6"/>
        <v>0</v>
      </c>
      <c r="P44" s="86" t="str">
        <f ca="1" t="shared" si="7"/>
        <v/>
      </c>
    </row>
    <row r="45" s="64" customFormat="1" ht="26" customHeight="1" spans="1:16">
      <c r="A45" s="75" t="str">
        <f ca="1" t="shared" si="4"/>
        <v/>
      </c>
      <c r="B45" s="76" t="str">
        <f ca="1">IF(F45&gt;0,'（运营）采购订单'!B45,"")</f>
        <v/>
      </c>
      <c r="C45" s="77" t="str">
        <f ca="1">+'（运营）采购订单'!C45</f>
        <v/>
      </c>
      <c r="D45" s="77" t="str">
        <f ca="1">+'（运营）采购订单'!D45</f>
        <v/>
      </c>
      <c r="E45" s="77">
        <f>+'（运营）采购订单'!E45</f>
        <v>0</v>
      </c>
      <c r="F45" s="77">
        <f ca="1">+'（运营）采购订单'!J45</f>
        <v>0</v>
      </c>
      <c r="G45" s="77" t="str">
        <f ca="1">+'（运营）采购订单'!F45</f>
        <v/>
      </c>
      <c r="H45" s="78" t="str">
        <f ca="1">+'（运营）采购订单'!G45</f>
        <v/>
      </c>
      <c r="I45" s="77" t="str">
        <f ca="1">+'（运营）采购订单'!H45</f>
        <v>（长丰纯棉）42#灰色</v>
      </c>
      <c r="J45" s="77" t="str">
        <f>+'（运营）采购订单'!I45</f>
        <v>3XL</v>
      </c>
      <c r="K45" s="83"/>
      <c r="L45" s="84"/>
      <c r="M45" s="83"/>
      <c r="N45" s="85">
        <f t="shared" si="5"/>
        <v>0</v>
      </c>
      <c r="O45" s="86">
        <f ca="1" t="shared" si="6"/>
        <v>0</v>
      </c>
      <c r="P45" s="86" t="str">
        <f ca="1" t="shared" si="7"/>
        <v/>
      </c>
    </row>
    <row r="46" s="64" customFormat="1" ht="26" customHeight="1" spans="1:16">
      <c r="A46" s="75" t="str">
        <f ca="1" t="shared" si="4"/>
        <v/>
      </c>
      <c r="B46" s="76" t="str">
        <f ca="1">IF(F46&gt;0,'（运营）采购订单'!B46,"")</f>
        <v/>
      </c>
      <c r="C46" s="77" t="str">
        <f ca="1">+'（运营）采购订单'!C46</f>
        <v/>
      </c>
      <c r="D46" s="77" t="str">
        <f ca="1">+'（运营）采购订单'!D46</f>
        <v/>
      </c>
      <c r="E46" s="77">
        <f>+'（运营）采购订单'!E46</f>
        <v>0</v>
      </c>
      <c r="F46" s="77">
        <f ca="1">+'（运营）采购订单'!J46</f>
        <v>0</v>
      </c>
      <c r="G46" s="77" t="str">
        <f ca="1">+'（运营）采购订单'!F46</f>
        <v/>
      </c>
      <c r="H46" s="78" t="str">
        <f ca="1">+'（运营）采购订单'!G46</f>
        <v/>
      </c>
      <c r="I46" s="77" t="str">
        <f ca="1">+'（运营）采购订单'!H46</f>
        <v>（晓华精棉拉架）252#杂浅绿</v>
      </c>
      <c r="J46" s="77" t="str">
        <f>+'（运营）采购订单'!I46</f>
        <v>XS</v>
      </c>
      <c r="K46" s="83"/>
      <c r="L46" s="84"/>
      <c r="M46" s="83"/>
      <c r="N46" s="85">
        <f t="shared" si="5"/>
        <v>0</v>
      </c>
      <c r="O46" s="86">
        <f ca="1" t="shared" si="6"/>
        <v>0</v>
      </c>
      <c r="P46" s="86" t="str">
        <f ca="1" t="shared" si="7"/>
        <v/>
      </c>
    </row>
    <row r="47" s="64" customFormat="1" ht="26" customHeight="1" spans="1:16">
      <c r="A47" s="75" t="str">
        <f ca="1" t="shared" si="4"/>
        <v/>
      </c>
      <c r="B47" s="76" t="str">
        <f ca="1">IF(F47&gt;0,'（运营）采购订单'!B47,"")</f>
        <v/>
      </c>
      <c r="C47" s="77" t="str">
        <f ca="1">+'（运营）采购订单'!C47</f>
        <v/>
      </c>
      <c r="D47" s="77" t="str">
        <f ca="1">+'（运营）采购订单'!D47</f>
        <v/>
      </c>
      <c r="E47" s="77">
        <f>+'（运营）采购订单'!E47</f>
        <v>0</v>
      </c>
      <c r="F47" s="77">
        <f ca="1">+'（运营）采购订单'!J47</f>
        <v>0</v>
      </c>
      <c r="G47" s="77" t="str">
        <f ca="1">+'（运营）采购订单'!F47</f>
        <v/>
      </c>
      <c r="H47" s="78" t="str">
        <f ca="1">+'（运营）采购订单'!G47</f>
        <v/>
      </c>
      <c r="I47" s="77" t="str">
        <f ca="1">+'（运营）采购订单'!H47</f>
        <v>（晓华精棉拉架）252#杂浅绿</v>
      </c>
      <c r="J47" s="77" t="str">
        <f>+'（运营）采购订单'!I47</f>
        <v>S</v>
      </c>
      <c r="K47" s="83"/>
      <c r="L47" s="84"/>
      <c r="M47" s="83"/>
      <c r="N47" s="85">
        <f t="shared" si="5"/>
        <v>0</v>
      </c>
      <c r="O47" s="86">
        <f ca="1" t="shared" si="6"/>
        <v>0</v>
      </c>
      <c r="P47" s="86" t="str">
        <f ca="1" t="shared" si="7"/>
        <v/>
      </c>
    </row>
    <row r="48" s="64" customFormat="1" ht="26" customHeight="1" spans="1:16">
      <c r="A48" s="75" t="str">
        <f ca="1" t="shared" si="4"/>
        <v/>
      </c>
      <c r="B48" s="76" t="str">
        <f ca="1">IF(F48&gt;0,'（运营）采购订单'!B48,"")</f>
        <v/>
      </c>
      <c r="C48" s="77" t="str">
        <f ca="1">+'（运营）采购订单'!C48</f>
        <v/>
      </c>
      <c r="D48" s="77" t="str">
        <f ca="1">+'（运营）采购订单'!D48</f>
        <v/>
      </c>
      <c r="E48" s="77">
        <f>+'（运营）采购订单'!E48</f>
        <v>0</v>
      </c>
      <c r="F48" s="77">
        <f ca="1">+'（运营）采购订单'!J48</f>
        <v>0</v>
      </c>
      <c r="G48" s="77" t="str">
        <f ca="1">+'（运营）采购订单'!F48</f>
        <v/>
      </c>
      <c r="H48" s="78" t="str">
        <f ca="1">+'（运营）采购订单'!G48</f>
        <v/>
      </c>
      <c r="I48" s="77" t="str">
        <f ca="1">+'（运营）采购订单'!H48</f>
        <v>（晓华精棉拉架）252#杂浅绿</v>
      </c>
      <c r="J48" s="77" t="str">
        <f>+'（运营）采购订单'!I48</f>
        <v>M</v>
      </c>
      <c r="K48" s="83"/>
      <c r="L48" s="84"/>
      <c r="M48" s="83"/>
      <c r="N48" s="85">
        <f t="shared" si="5"/>
        <v>0</v>
      </c>
      <c r="O48" s="86">
        <f ca="1" t="shared" si="6"/>
        <v>0</v>
      </c>
      <c r="P48" s="86" t="str">
        <f ca="1" t="shared" si="7"/>
        <v/>
      </c>
    </row>
    <row r="49" s="64" customFormat="1" ht="26" customHeight="1" spans="1:16">
      <c r="A49" s="75" t="str">
        <f ca="1" t="shared" si="4"/>
        <v/>
      </c>
      <c r="B49" s="76" t="str">
        <f ca="1">IF(F49&gt;0,'（运营）采购订单'!B49,"")</f>
        <v/>
      </c>
      <c r="C49" s="77" t="str">
        <f ca="1">+'（运营）采购订单'!C49</f>
        <v/>
      </c>
      <c r="D49" s="77" t="str">
        <f ca="1">+'（运营）采购订单'!D49</f>
        <v/>
      </c>
      <c r="E49" s="77">
        <f>+'（运营）采购订单'!E49</f>
        <v>0</v>
      </c>
      <c r="F49" s="77">
        <f ca="1">+'（运营）采购订单'!J49</f>
        <v>0</v>
      </c>
      <c r="G49" s="77" t="str">
        <f ca="1">+'（运营）采购订单'!F49</f>
        <v/>
      </c>
      <c r="H49" s="78" t="str">
        <f ca="1">+'（运营）采购订单'!G49</f>
        <v/>
      </c>
      <c r="I49" s="77" t="str">
        <f ca="1">+'（运营）采购订单'!H49</f>
        <v>（晓华精棉拉架）252#杂浅绿</v>
      </c>
      <c r="J49" s="77" t="str">
        <f>+'（运营）采购订单'!I49</f>
        <v>L</v>
      </c>
      <c r="K49" s="83"/>
      <c r="L49" s="84"/>
      <c r="M49" s="83"/>
      <c r="N49" s="85">
        <f t="shared" si="5"/>
        <v>0</v>
      </c>
      <c r="O49" s="86">
        <f ca="1" t="shared" si="6"/>
        <v>0</v>
      </c>
      <c r="P49" s="86" t="str">
        <f ca="1" t="shared" si="7"/>
        <v/>
      </c>
    </row>
    <row r="50" s="64" customFormat="1" ht="26" customHeight="1" spans="1:16">
      <c r="A50" s="75" t="str">
        <f ca="1" t="shared" si="4"/>
        <v/>
      </c>
      <c r="B50" s="76" t="str">
        <f ca="1">IF(F50&gt;0,'（运营）采购订单'!B50,"")</f>
        <v/>
      </c>
      <c r="C50" s="77" t="str">
        <f ca="1">+'（运营）采购订单'!C50</f>
        <v/>
      </c>
      <c r="D50" s="77" t="str">
        <f ca="1">+'（运营）采购订单'!D50</f>
        <v/>
      </c>
      <c r="E50" s="77">
        <f>+'（运营）采购订单'!E50</f>
        <v>0</v>
      </c>
      <c r="F50" s="77">
        <f ca="1">+'（运营）采购订单'!J50</f>
        <v>0</v>
      </c>
      <c r="G50" s="77" t="str">
        <f ca="1">+'（运营）采购订单'!F50</f>
        <v/>
      </c>
      <c r="H50" s="78" t="str">
        <f ca="1">+'（运营）采购订单'!G50</f>
        <v/>
      </c>
      <c r="I50" s="77" t="str">
        <f ca="1">+'（运营）采购订单'!H50</f>
        <v>（晓华精棉拉架）252#杂浅绿</v>
      </c>
      <c r="J50" s="77" t="str">
        <f>+'（运营）采购订单'!I50</f>
        <v>XL</v>
      </c>
      <c r="K50" s="83"/>
      <c r="L50" s="84"/>
      <c r="M50" s="83"/>
      <c r="N50" s="85">
        <f t="shared" si="5"/>
        <v>0</v>
      </c>
      <c r="O50" s="86">
        <f ca="1" t="shared" si="6"/>
        <v>0</v>
      </c>
      <c r="P50" s="86" t="str">
        <f ca="1" t="shared" si="7"/>
        <v/>
      </c>
    </row>
    <row r="51" s="64" customFormat="1" ht="26" customHeight="1" spans="1:16">
      <c r="A51" s="75" t="str">
        <f ca="1" t="shared" si="4"/>
        <v/>
      </c>
      <c r="B51" s="76" t="str">
        <f ca="1">IF(F51&gt;0,'（运营）采购订单'!B51,"")</f>
        <v/>
      </c>
      <c r="C51" s="77" t="str">
        <f ca="1">+'（运营）采购订单'!C51</f>
        <v/>
      </c>
      <c r="D51" s="77" t="str">
        <f ca="1">+'（运营）采购订单'!D51</f>
        <v/>
      </c>
      <c r="E51" s="77">
        <f>+'（运营）采购订单'!E51</f>
        <v>0</v>
      </c>
      <c r="F51" s="77">
        <f ca="1">+'（运营）采购订单'!J51</f>
        <v>0</v>
      </c>
      <c r="G51" s="77" t="str">
        <f ca="1">+'（运营）采购订单'!F51</f>
        <v/>
      </c>
      <c r="H51" s="78" t="str">
        <f ca="1">+'（运营）采购订单'!G51</f>
        <v/>
      </c>
      <c r="I51" s="77" t="str">
        <f ca="1">+'（运营）采购订单'!H51</f>
        <v>（晓华精棉拉架）252#杂浅绿</v>
      </c>
      <c r="J51" s="77" t="str">
        <f>+'（运营）采购订单'!I51</f>
        <v>2XL</v>
      </c>
      <c r="K51" s="83"/>
      <c r="L51" s="84"/>
      <c r="M51" s="83"/>
      <c r="N51" s="85">
        <f t="shared" si="5"/>
        <v>0</v>
      </c>
      <c r="O51" s="86">
        <f ca="1" t="shared" si="6"/>
        <v>0</v>
      </c>
      <c r="P51" s="86" t="str">
        <f ca="1" t="shared" si="7"/>
        <v/>
      </c>
    </row>
    <row r="52" s="64" customFormat="1" ht="26" customHeight="1" spans="1:16">
      <c r="A52" s="75" t="str">
        <f ca="1" t="shared" si="4"/>
        <v/>
      </c>
      <c r="B52" s="76" t="str">
        <f ca="1">IF(F52&gt;0,'（运营）采购订单'!B52,"")</f>
        <v/>
      </c>
      <c r="C52" s="77" t="str">
        <f ca="1">+'（运营）采购订单'!C52</f>
        <v/>
      </c>
      <c r="D52" s="77" t="str">
        <f ca="1">+'（运营）采购订单'!D52</f>
        <v/>
      </c>
      <c r="E52" s="77">
        <f>+'（运营）采购订单'!E52</f>
        <v>0</v>
      </c>
      <c r="F52" s="77">
        <f ca="1">+'（运营）采购订单'!J52</f>
        <v>0</v>
      </c>
      <c r="G52" s="77" t="str">
        <f ca="1">+'（运营）采购订单'!F52</f>
        <v/>
      </c>
      <c r="H52" s="78" t="str">
        <f ca="1">+'（运营）采购订单'!G52</f>
        <v/>
      </c>
      <c r="I52" s="77" t="str">
        <f ca="1">+'（运营）采购订单'!H52</f>
        <v>（晓华精棉拉架）252#杂浅绿</v>
      </c>
      <c r="J52" s="77" t="str">
        <f>+'（运营）采购订单'!I52</f>
        <v>3XL</v>
      </c>
      <c r="K52" s="83"/>
      <c r="L52" s="84"/>
      <c r="M52" s="83"/>
      <c r="N52" s="85">
        <f t="shared" si="5"/>
        <v>0</v>
      </c>
      <c r="O52" s="86">
        <f ca="1" t="shared" si="6"/>
        <v>0</v>
      </c>
      <c r="P52" s="86" t="str">
        <f ca="1" t="shared" si="7"/>
        <v/>
      </c>
    </row>
    <row r="53" s="64" customFormat="1" ht="26" customHeight="1" spans="1:16">
      <c r="A53" s="75" t="str">
        <f ca="1" t="shared" si="4"/>
        <v/>
      </c>
      <c r="B53" s="76" t="str">
        <f ca="1">IF(F53&gt;0,'（运营）采购订单'!B53,"")</f>
        <v/>
      </c>
      <c r="C53" s="77" t="str">
        <f ca="1">+'（运营）采购订单'!C53</f>
        <v/>
      </c>
      <c r="D53" s="77" t="str">
        <f ca="1">+'（运营）采购订单'!D53</f>
        <v/>
      </c>
      <c r="E53" s="77">
        <f>+'（运营）采购订单'!E53</f>
        <v>0</v>
      </c>
      <c r="F53" s="77">
        <f ca="1">+'（运营）采购订单'!J53</f>
        <v>0</v>
      </c>
      <c r="G53" s="77" t="str">
        <f ca="1">+'（运营）采购订单'!F53</f>
        <v/>
      </c>
      <c r="H53" s="78" t="str">
        <f ca="1">+'（运营）采购订单'!G53</f>
        <v/>
      </c>
      <c r="I53" s="77" t="str">
        <f ca="1">+'（运营）采购订单'!H53</f>
        <v>（晓华精棉拉架）140#杂米色</v>
      </c>
      <c r="J53" s="77" t="str">
        <f>+'（运营）采购订单'!I53</f>
        <v>XS</v>
      </c>
      <c r="K53" s="83"/>
      <c r="L53" s="84"/>
      <c r="M53" s="83"/>
      <c r="N53" s="85">
        <f t="shared" si="5"/>
        <v>0</v>
      </c>
      <c r="O53" s="86">
        <f ca="1" t="shared" si="6"/>
        <v>0</v>
      </c>
      <c r="P53" s="86" t="str">
        <f ca="1" t="shared" si="7"/>
        <v/>
      </c>
    </row>
    <row r="54" s="64" customFormat="1" ht="26" customHeight="1" spans="1:16">
      <c r="A54" s="75" t="str">
        <f ca="1" t="shared" si="4"/>
        <v/>
      </c>
      <c r="B54" s="76" t="str">
        <f ca="1">IF(F54&gt;0,'（运营）采购订单'!B54,"")</f>
        <v/>
      </c>
      <c r="C54" s="77" t="str">
        <f ca="1">+'（运营）采购订单'!C54</f>
        <v/>
      </c>
      <c r="D54" s="77" t="str">
        <f ca="1">+'（运营）采购订单'!D54</f>
        <v/>
      </c>
      <c r="E54" s="77">
        <f>+'（运营）采购订单'!E54</f>
        <v>0</v>
      </c>
      <c r="F54" s="77">
        <f ca="1">+'（运营）采购订单'!J54</f>
        <v>0</v>
      </c>
      <c r="G54" s="77" t="str">
        <f ca="1">+'（运营）采购订单'!F54</f>
        <v/>
      </c>
      <c r="H54" s="78" t="str">
        <f ca="1">+'（运营）采购订单'!G54</f>
        <v/>
      </c>
      <c r="I54" s="77" t="str">
        <f ca="1">+'（运营）采购订单'!H54</f>
        <v>（晓华精棉拉架）140#杂米色</v>
      </c>
      <c r="J54" s="77" t="str">
        <f>+'（运营）采购订单'!I54</f>
        <v>S</v>
      </c>
      <c r="K54" s="83"/>
      <c r="L54" s="84"/>
      <c r="M54" s="83"/>
      <c r="N54" s="85">
        <f t="shared" si="5"/>
        <v>0</v>
      </c>
      <c r="O54" s="86">
        <f ca="1" t="shared" si="6"/>
        <v>0</v>
      </c>
      <c r="P54" s="86" t="str">
        <f ca="1" t="shared" si="7"/>
        <v/>
      </c>
    </row>
    <row r="55" s="64" customFormat="1" ht="26" customHeight="1" spans="1:16">
      <c r="A55" s="75" t="str">
        <f ca="1" t="shared" si="4"/>
        <v/>
      </c>
      <c r="B55" s="76" t="str">
        <f ca="1">IF(F55&gt;0,'（运营）采购订单'!B55,"")</f>
        <v/>
      </c>
      <c r="C55" s="77" t="str">
        <f ca="1">+'（运营）采购订单'!C55</f>
        <v/>
      </c>
      <c r="D55" s="77" t="str">
        <f ca="1">+'（运营）采购订单'!D55</f>
        <v/>
      </c>
      <c r="E55" s="77">
        <f>+'（运营）采购订单'!E55</f>
        <v>0</v>
      </c>
      <c r="F55" s="77">
        <f ca="1">+'（运营）采购订单'!J55</f>
        <v>0</v>
      </c>
      <c r="G55" s="77" t="str">
        <f ca="1">+'（运营）采购订单'!F55</f>
        <v/>
      </c>
      <c r="H55" s="78" t="str">
        <f ca="1">+'（运营）采购订单'!G55</f>
        <v/>
      </c>
      <c r="I55" s="77" t="str">
        <f ca="1">+'（运营）采购订单'!H55</f>
        <v>（晓华精棉拉架）140#杂米色</v>
      </c>
      <c r="J55" s="77" t="str">
        <f>+'（运营）采购订单'!I55</f>
        <v>M</v>
      </c>
      <c r="K55" s="83"/>
      <c r="L55" s="84"/>
      <c r="M55" s="83"/>
      <c r="N55" s="85">
        <f t="shared" si="5"/>
        <v>0</v>
      </c>
      <c r="O55" s="86">
        <f ca="1" t="shared" si="6"/>
        <v>0</v>
      </c>
      <c r="P55" s="86" t="str">
        <f ca="1" t="shared" si="7"/>
        <v/>
      </c>
    </row>
    <row r="56" s="64" customFormat="1" ht="26" customHeight="1" spans="1:16">
      <c r="A56" s="75" t="str">
        <f ca="1" t="shared" si="4"/>
        <v/>
      </c>
      <c r="B56" s="76" t="str">
        <f ca="1">IF(F56&gt;0,'（运营）采购订单'!B56,"")</f>
        <v/>
      </c>
      <c r="C56" s="77" t="str">
        <f ca="1">+'（运营）采购订单'!C56</f>
        <v/>
      </c>
      <c r="D56" s="77" t="str">
        <f ca="1">+'（运营）采购订单'!D56</f>
        <v/>
      </c>
      <c r="E56" s="77">
        <f>+'（运营）采购订单'!E56</f>
        <v>0</v>
      </c>
      <c r="F56" s="77">
        <f ca="1">+'（运营）采购订单'!J56</f>
        <v>0</v>
      </c>
      <c r="G56" s="77" t="str">
        <f ca="1">+'（运营）采购订单'!F56</f>
        <v/>
      </c>
      <c r="H56" s="78" t="str">
        <f ca="1">+'（运营）采购订单'!G56</f>
        <v/>
      </c>
      <c r="I56" s="77" t="str">
        <f ca="1">+'（运营）采购订单'!H56</f>
        <v>（晓华精棉拉架）140#杂米色</v>
      </c>
      <c r="J56" s="77" t="str">
        <f>+'（运营）采购订单'!I56</f>
        <v>L</v>
      </c>
      <c r="K56" s="83"/>
      <c r="L56" s="84"/>
      <c r="M56" s="83"/>
      <c r="N56" s="85">
        <f t="shared" si="5"/>
        <v>0</v>
      </c>
      <c r="O56" s="86">
        <f ca="1" t="shared" si="6"/>
        <v>0</v>
      </c>
      <c r="P56" s="86" t="str">
        <f ca="1" t="shared" si="7"/>
        <v/>
      </c>
    </row>
    <row r="57" s="64" customFormat="1" ht="26" customHeight="1" spans="1:16">
      <c r="A57" s="75" t="str">
        <f ca="1" t="shared" si="4"/>
        <v/>
      </c>
      <c r="B57" s="76" t="str">
        <f ca="1">IF(F57&gt;0,'（运营）采购订单'!B57,"")</f>
        <v/>
      </c>
      <c r="C57" s="77" t="str">
        <f ca="1">+'（运营）采购订单'!C57</f>
        <v/>
      </c>
      <c r="D57" s="77" t="str">
        <f ca="1">+'（运营）采购订单'!D57</f>
        <v/>
      </c>
      <c r="E57" s="77">
        <f>+'（运营）采购订单'!E57</f>
        <v>0</v>
      </c>
      <c r="F57" s="77">
        <f ca="1">+'（运营）采购订单'!J57</f>
        <v>0</v>
      </c>
      <c r="G57" s="77" t="str">
        <f ca="1">+'（运营）采购订单'!F57</f>
        <v/>
      </c>
      <c r="H57" s="78" t="str">
        <f ca="1">+'（运营）采购订单'!G57</f>
        <v/>
      </c>
      <c r="I57" s="77" t="str">
        <f ca="1">+'（运营）采购订单'!H57</f>
        <v>（晓华精棉拉架）140#杂米色</v>
      </c>
      <c r="J57" s="77" t="str">
        <f>+'（运营）采购订单'!I57</f>
        <v>XL</v>
      </c>
      <c r="K57" s="83"/>
      <c r="L57" s="84"/>
      <c r="M57" s="83"/>
      <c r="N57" s="85">
        <f t="shared" si="5"/>
        <v>0</v>
      </c>
      <c r="O57" s="86">
        <f ca="1" t="shared" si="6"/>
        <v>0</v>
      </c>
      <c r="P57" s="86" t="str">
        <f ca="1" t="shared" si="7"/>
        <v/>
      </c>
    </row>
    <row r="58" s="64" customFormat="1" ht="26" customHeight="1" spans="1:16">
      <c r="A58" s="75" t="str">
        <f ca="1" t="shared" si="4"/>
        <v/>
      </c>
      <c r="B58" s="76" t="str">
        <f ca="1">IF(F58&gt;0,'（运营）采购订单'!B58,"")</f>
        <v/>
      </c>
      <c r="C58" s="77" t="str">
        <f ca="1">+'（运营）采购订单'!C58</f>
        <v/>
      </c>
      <c r="D58" s="77" t="str">
        <f ca="1">+'（运营）采购订单'!D58</f>
        <v/>
      </c>
      <c r="E58" s="77">
        <f>+'（运营）采购订单'!E58</f>
        <v>0</v>
      </c>
      <c r="F58" s="77">
        <f ca="1">+'（运营）采购订单'!J58</f>
        <v>0</v>
      </c>
      <c r="G58" s="77" t="str">
        <f ca="1">+'（运营）采购订单'!F58</f>
        <v/>
      </c>
      <c r="H58" s="78" t="str">
        <f ca="1">+'（运营）采购订单'!G58</f>
        <v/>
      </c>
      <c r="I58" s="77" t="str">
        <f ca="1">+'（运营）采购订单'!H58</f>
        <v>（晓华精棉拉架）140#杂米色</v>
      </c>
      <c r="J58" s="77" t="str">
        <f>+'（运营）采购订单'!I58</f>
        <v>2XL</v>
      </c>
      <c r="K58" s="83"/>
      <c r="L58" s="84"/>
      <c r="M58" s="83"/>
      <c r="N58" s="85">
        <f t="shared" si="5"/>
        <v>0</v>
      </c>
      <c r="O58" s="86">
        <f ca="1" t="shared" si="6"/>
        <v>0</v>
      </c>
      <c r="P58" s="86" t="str">
        <f ca="1" t="shared" si="7"/>
        <v/>
      </c>
    </row>
    <row r="59" s="64" customFormat="1" ht="26" customHeight="1" spans="1:16">
      <c r="A59" s="75" t="str">
        <f ca="1" t="shared" si="4"/>
        <v/>
      </c>
      <c r="B59" s="76" t="str">
        <f ca="1">IF(F59&gt;0,'（运营）采购订单'!B59,"")</f>
        <v/>
      </c>
      <c r="C59" s="77" t="str">
        <f ca="1">+'（运营）采购订单'!C59</f>
        <v/>
      </c>
      <c r="D59" s="77" t="str">
        <f ca="1">+'（运营）采购订单'!D59</f>
        <v/>
      </c>
      <c r="E59" s="77">
        <f>+'（运营）采购订单'!E59</f>
        <v>0</v>
      </c>
      <c r="F59" s="77">
        <f ca="1">+'（运营）采购订单'!J59</f>
        <v>0</v>
      </c>
      <c r="G59" s="77" t="str">
        <f ca="1">+'（运营）采购订单'!F59</f>
        <v/>
      </c>
      <c r="H59" s="78" t="str">
        <f ca="1">+'（运营）采购订单'!G59</f>
        <v/>
      </c>
      <c r="I59" s="77" t="str">
        <f ca="1">+'（运营）采购订单'!H59</f>
        <v>（晓华精棉拉架）140#杂米色</v>
      </c>
      <c r="J59" s="77" t="str">
        <f>+'（运营）采购订单'!I59</f>
        <v>3XL</v>
      </c>
      <c r="K59" s="83"/>
      <c r="L59" s="84"/>
      <c r="M59" s="83"/>
      <c r="N59" s="85">
        <f t="shared" si="5"/>
        <v>0</v>
      </c>
      <c r="O59" s="86">
        <f ca="1" t="shared" si="6"/>
        <v>0</v>
      </c>
      <c r="P59" s="86" t="str">
        <f ca="1" t="shared" si="7"/>
        <v/>
      </c>
    </row>
    <row r="60" s="64" customFormat="1" ht="26" customHeight="1" spans="1:16">
      <c r="A60" s="75" t="str">
        <f ca="1" t="shared" si="4"/>
        <v/>
      </c>
      <c r="B60" s="76" t="str">
        <f ca="1">IF(F60&gt;0,'（运营）采购订单'!B60,"")</f>
        <v/>
      </c>
      <c r="C60" s="77" t="str">
        <f ca="1">+'（运营）采购订单'!C60</f>
        <v/>
      </c>
      <c r="D60" s="77" t="str">
        <f ca="1">+'（运营）采购订单'!D60</f>
        <v/>
      </c>
      <c r="E60" s="77">
        <f>+'（运营）采购订单'!E60</f>
        <v>0</v>
      </c>
      <c r="F60" s="77">
        <f ca="1">+'（运营）采购订单'!J60</f>
        <v>0</v>
      </c>
      <c r="G60" s="77" t="str">
        <f ca="1">+'（运营）采购订单'!F60</f>
        <v/>
      </c>
      <c r="H60" s="78" t="str">
        <f ca="1">+'（运营）采购订单'!G60</f>
        <v/>
      </c>
      <c r="I60" s="77" t="str">
        <f ca="1">+'（运营）采购订单'!H60</f>
        <v>大灰蓝条纹9#大灰蓝条纹</v>
      </c>
      <c r="J60" s="77" t="str">
        <f>+'（运营）采购订单'!I60</f>
        <v>XS</v>
      </c>
      <c r="K60" s="83"/>
      <c r="L60" s="84"/>
      <c r="M60" s="83"/>
      <c r="N60" s="85">
        <f t="shared" si="5"/>
        <v>0</v>
      </c>
      <c r="O60" s="86">
        <f ca="1" t="shared" si="6"/>
        <v>0</v>
      </c>
      <c r="P60" s="86" t="str">
        <f ca="1" t="shared" si="7"/>
        <v/>
      </c>
    </row>
    <row r="61" s="64" customFormat="1" ht="26" customHeight="1" spans="1:16">
      <c r="A61" s="75" t="str">
        <f ca="1" t="shared" si="4"/>
        <v/>
      </c>
      <c r="B61" s="76" t="str">
        <f ca="1">IF(F61&gt;0,'（运营）采购订单'!B61,"")</f>
        <v/>
      </c>
      <c r="C61" s="77" t="str">
        <f ca="1">+'（运营）采购订单'!C61</f>
        <v/>
      </c>
      <c r="D61" s="77" t="str">
        <f ca="1">+'（运营）采购订单'!D61</f>
        <v/>
      </c>
      <c r="E61" s="77">
        <f>+'（运营）采购订单'!E61</f>
        <v>0</v>
      </c>
      <c r="F61" s="77">
        <f ca="1">+'（运营）采购订单'!J61</f>
        <v>0</v>
      </c>
      <c r="G61" s="77" t="str">
        <f ca="1">+'（运营）采购订单'!F61</f>
        <v/>
      </c>
      <c r="H61" s="78" t="str">
        <f ca="1">+'（运营）采购订单'!G61</f>
        <v/>
      </c>
      <c r="I61" s="77" t="str">
        <f ca="1">+'（运营）采购订单'!H61</f>
        <v>大灰蓝条纹9#大灰蓝条纹</v>
      </c>
      <c r="J61" s="77" t="str">
        <f>+'（运营）采购订单'!I61</f>
        <v>S</v>
      </c>
      <c r="K61" s="83"/>
      <c r="L61" s="84"/>
      <c r="M61" s="83"/>
      <c r="N61" s="85">
        <f t="shared" si="5"/>
        <v>0</v>
      </c>
      <c r="O61" s="86">
        <f ca="1" t="shared" si="6"/>
        <v>0</v>
      </c>
      <c r="P61" s="86" t="str">
        <f ca="1" t="shared" si="7"/>
        <v/>
      </c>
    </row>
    <row r="62" s="64" customFormat="1" ht="26" customHeight="1" spans="1:16">
      <c r="A62" s="75" t="str">
        <f ca="1" t="shared" si="4"/>
        <v/>
      </c>
      <c r="B62" s="76" t="str">
        <f ca="1">IF(F62&gt;0,'（运营）采购订单'!B62,"")</f>
        <v/>
      </c>
      <c r="C62" s="77" t="str">
        <f ca="1">+'（运营）采购订单'!C62</f>
        <v/>
      </c>
      <c r="D62" s="77" t="str">
        <f ca="1">+'（运营）采购订单'!D62</f>
        <v/>
      </c>
      <c r="E62" s="77">
        <f>+'（运营）采购订单'!E62</f>
        <v>0</v>
      </c>
      <c r="F62" s="77">
        <f ca="1">+'（运营）采购订单'!J62</f>
        <v>0</v>
      </c>
      <c r="G62" s="77" t="str">
        <f ca="1">+'（运营）采购订单'!F62</f>
        <v/>
      </c>
      <c r="H62" s="78" t="str">
        <f ca="1">+'（运营）采购订单'!G62</f>
        <v/>
      </c>
      <c r="I62" s="77" t="str">
        <f ca="1">+'（运营）采购订单'!H62</f>
        <v>大灰蓝条纹9#大灰蓝条纹</v>
      </c>
      <c r="J62" s="77" t="str">
        <f>+'（运营）采购订单'!I62</f>
        <v>M</v>
      </c>
      <c r="K62" s="83"/>
      <c r="L62" s="84"/>
      <c r="M62" s="83"/>
      <c r="N62" s="85">
        <f t="shared" si="5"/>
        <v>0</v>
      </c>
      <c r="O62" s="86">
        <f ca="1" t="shared" si="6"/>
        <v>0</v>
      </c>
      <c r="P62" s="86" t="str">
        <f ca="1" t="shared" si="7"/>
        <v/>
      </c>
    </row>
    <row r="63" s="64" customFormat="1" ht="26" customHeight="1" spans="1:16">
      <c r="A63" s="75" t="str">
        <f ca="1" t="shared" ref="A63:A94" si="8">+IF(F63&gt;0,$P$2,"")</f>
        <v/>
      </c>
      <c r="B63" s="76" t="str">
        <f ca="1">IF(F63&gt;0,'（运营）采购订单'!B63,"")</f>
        <v/>
      </c>
      <c r="C63" s="77" t="str">
        <f ca="1">+'（运营）采购订单'!C63</f>
        <v/>
      </c>
      <c r="D63" s="77" t="str">
        <f ca="1">+'（运营）采购订单'!D63</f>
        <v/>
      </c>
      <c r="E63" s="77">
        <f>+'（运营）采购订单'!E63</f>
        <v>0</v>
      </c>
      <c r="F63" s="77">
        <f ca="1">+'（运营）采购订单'!J63</f>
        <v>0</v>
      </c>
      <c r="G63" s="77" t="str">
        <f ca="1">+'（运营）采购订单'!F63</f>
        <v/>
      </c>
      <c r="H63" s="78" t="str">
        <f ca="1">+'（运营）采购订单'!G63</f>
        <v/>
      </c>
      <c r="I63" s="77" t="str">
        <f ca="1">+'（运营）采购订单'!H63</f>
        <v>大灰蓝条纹9#大灰蓝条纹</v>
      </c>
      <c r="J63" s="77" t="str">
        <f>+'（运营）采购订单'!I63</f>
        <v>L</v>
      </c>
      <c r="K63" s="83"/>
      <c r="L63" s="84"/>
      <c r="M63" s="83"/>
      <c r="N63" s="85">
        <f t="shared" si="5"/>
        <v>0</v>
      </c>
      <c r="O63" s="86">
        <f ca="1" t="shared" si="6"/>
        <v>0</v>
      </c>
      <c r="P63" s="86" t="str">
        <f ca="1" t="shared" si="7"/>
        <v/>
      </c>
    </row>
    <row r="64" s="64" customFormat="1" ht="26" customHeight="1" spans="1:16">
      <c r="A64" s="75" t="str">
        <f ca="1" t="shared" si="8"/>
        <v/>
      </c>
      <c r="B64" s="76" t="str">
        <f ca="1">IF(F64&gt;0,'（运营）采购订单'!B64,"")</f>
        <v/>
      </c>
      <c r="C64" s="77" t="str">
        <f ca="1">+'（运营）采购订单'!C64</f>
        <v/>
      </c>
      <c r="D64" s="77" t="str">
        <f ca="1">+'（运营）采购订单'!D64</f>
        <v/>
      </c>
      <c r="E64" s="77">
        <f>+'（运营）采购订单'!E64</f>
        <v>0</v>
      </c>
      <c r="F64" s="77">
        <f ca="1">+'（运营）采购订单'!J64</f>
        <v>0</v>
      </c>
      <c r="G64" s="77" t="str">
        <f ca="1">+'（运营）采购订单'!F64</f>
        <v/>
      </c>
      <c r="H64" s="78" t="str">
        <f ca="1">+'（运营）采购订单'!G64</f>
        <v/>
      </c>
      <c r="I64" s="77" t="str">
        <f ca="1">+'（运营）采购订单'!H64</f>
        <v>大灰蓝条纹9#大灰蓝条纹</v>
      </c>
      <c r="J64" s="77" t="str">
        <f>+'（运营）采购订单'!I64</f>
        <v>XL</v>
      </c>
      <c r="K64" s="83"/>
      <c r="L64" s="84"/>
      <c r="M64" s="83"/>
      <c r="N64" s="85">
        <f t="shared" si="5"/>
        <v>0</v>
      </c>
      <c r="O64" s="86">
        <f ca="1" t="shared" si="6"/>
        <v>0</v>
      </c>
      <c r="P64" s="86" t="str">
        <f ca="1" t="shared" si="7"/>
        <v/>
      </c>
    </row>
    <row r="65" s="64" customFormat="1" ht="26" customHeight="1" spans="1:16">
      <c r="A65" s="75" t="str">
        <f ca="1" t="shared" si="8"/>
        <v/>
      </c>
      <c r="B65" s="76" t="str">
        <f ca="1">IF(F65&gt;0,'（运营）采购订单'!B65,"")</f>
        <v/>
      </c>
      <c r="C65" s="77" t="str">
        <f ca="1">+'（运营）采购订单'!C65</f>
        <v/>
      </c>
      <c r="D65" s="77" t="str">
        <f ca="1">+'（运营）采购订单'!D65</f>
        <v/>
      </c>
      <c r="E65" s="77">
        <f>+'（运营）采购订单'!E65</f>
        <v>0</v>
      </c>
      <c r="F65" s="77">
        <f ca="1">+'（运营）采购订单'!J65</f>
        <v>0</v>
      </c>
      <c r="G65" s="77" t="str">
        <f ca="1">+'（运营）采购订单'!F65</f>
        <v/>
      </c>
      <c r="H65" s="78" t="str">
        <f ca="1">+'（运营）采购订单'!G65</f>
        <v/>
      </c>
      <c r="I65" s="77" t="str">
        <f ca="1">+'（运营）采购订单'!H65</f>
        <v>大灰蓝条纹9#大灰蓝条纹</v>
      </c>
      <c r="J65" s="77" t="str">
        <f>+'（运营）采购订单'!I65</f>
        <v>2XL</v>
      </c>
      <c r="K65" s="83"/>
      <c r="L65" s="84"/>
      <c r="M65" s="83"/>
      <c r="N65" s="85">
        <f t="shared" si="5"/>
        <v>0</v>
      </c>
      <c r="O65" s="86">
        <f ca="1" t="shared" si="6"/>
        <v>0</v>
      </c>
      <c r="P65" s="86" t="str">
        <f ca="1" t="shared" si="7"/>
        <v/>
      </c>
    </row>
    <row r="66" s="64" customFormat="1" ht="26" customHeight="1" spans="1:16">
      <c r="A66" s="75" t="str">
        <f ca="1" t="shared" si="8"/>
        <v/>
      </c>
      <c r="B66" s="76" t="str">
        <f ca="1">IF(F66&gt;0,'（运营）采购订单'!B66,"")</f>
        <v/>
      </c>
      <c r="C66" s="77" t="str">
        <f ca="1">+'（运营）采购订单'!C66</f>
        <v/>
      </c>
      <c r="D66" s="77" t="str">
        <f ca="1">+'（运营）采购订单'!D66</f>
        <v/>
      </c>
      <c r="E66" s="77">
        <f>+'（运营）采购订单'!E66</f>
        <v>0</v>
      </c>
      <c r="F66" s="77">
        <f ca="1">+'（运营）采购订单'!J66</f>
        <v>0</v>
      </c>
      <c r="G66" s="77" t="str">
        <f ca="1">+'（运营）采购订单'!F66</f>
        <v/>
      </c>
      <c r="H66" s="78" t="str">
        <f ca="1">+'（运营）采购订单'!G66</f>
        <v/>
      </c>
      <c r="I66" s="77" t="str">
        <f ca="1">+'（运营）采购订单'!H66</f>
        <v>大灰蓝条纹9#大灰蓝条纹</v>
      </c>
      <c r="J66" s="77" t="str">
        <f>+'（运营）采购订单'!I66</f>
        <v>3XL</v>
      </c>
      <c r="K66" s="83"/>
      <c r="L66" s="84"/>
      <c r="M66" s="83"/>
      <c r="N66" s="85">
        <f t="shared" si="5"/>
        <v>0</v>
      </c>
      <c r="O66" s="86">
        <f ca="1" t="shared" si="6"/>
        <v>0</v>
      </c>
      <c r="P66" s="86" t="str">
        <f ca="1" t="shared" si="7"/>
        <v/>
      </c>
    </row>
    <row r="67" s="64" customFormat="1" ht="26" customHeight="1" spans="1:16">
      <c r="A67" s="75" t="str">
        <f ca="1" t="shared" si="8"/>
        <v/>
      </c>
      <c r="B67" s="76" t="str">
        <f ca="1">IF(F67&gt;0,'（运营）采购订单'!B67,"")</f>
        <v/>
      </c>
      <c r="C67" s="77" t="str">
        <f ca="1">+'（运营）采购订单'!C67</f>
        <v/>
      </c>
      <c r="D67" s="77" t="str">
        <f ca="1">+'（运营）采购订单'!D67</f>
        <v/>
      </c>
      <c r="E67" s="77">
        <f>+'（运营）采购订单'!E67</f>
        <v>0</v>
      </c>
      <c r="F67" s="77">
        <f ca="1">+'（运营）采购订单'!J67</f>
        <v>0</v>
      </c>
      <c r="G67" s="77" t="str">
        <f ca="1">+'（运营）采购订单'!F67</f>
        <v/>
      </c>
      <c r="H67" s="78" t="str">
        <f ca="1">+'（运营）采购订单'!G67</f>
        <v/>
      </c>
      <c r="I67" s="77" t="str">
        <f ca="1">+'（运营）采购订单'!H67</f>
        <v>（长丰纯棉）42#灰色</v>
      </c>
      <c r="J67" s="77" t="str">
        <f>+'（运营）采购订单'!I67</f>
        <v>XS</v>
      </c>
      <c r="K67" s="83"/>
      <c r="L67" s="84"/>
      <c r="M67" s="83"/>
      <c r="N67" s="85">
        <f t="shared" si="5"/>
        <v>0</v>
      </c>
      <c r="O67" s="86">
        <f ca="1" t="shared" si="6"/>
        <v>0</v>
      </c>
      <c r="P67" s="86" t="str">
        <f ca="1" t="shared" si="7"/>
        <v/>
      </c>
    </row>
    <row r="68" s="64" customFormat="1" ht="26" customHeight="1" spans="1:16">
      <c r="A68" s="75" t="str">
        <f ca="1" t="shared" si="8"/>
        <v/>
      </c>
      <c r="B68" s="76" t="str">
        <f ca="1">IF(F68&gt;0,'（运营）采购订单'!B68,"")</f>
        <v/>
      </c>
      <c r="C68" s="77" t="str">
        <f ca="1">+'（运营）采购订单'!C68</f>
        <v/>
      </c>
      <c r="D68" s="77" t="str">
        <f ca="1">+'（运营）采购订单'!D68</f>
        <v/>
      </c>
      <c r="E68" s="77">
        <f>+'（运营）采购订单'!E68</f>
        <v>0</v>
      </c>
      <c r="F68" s="77">
        <f ca="1">+'（运营）采购订单'!J68</f>
        <v>0</v>
      </c>
      <c r="G68" s="77" t="str">
        <f ca="1">+'（运营）采购订单'!F68</f>
        <v/>
      </c>
      <c r="H68" s="78" t="str">
        <f ca="1">+'（运营）采购订单'!G68</f>
        <v/>
      </c>
      <c r="I68" s="77" t="str">
        <f ca="1">+'（运营）采购订单'!H68</f>
        <v>（长丰纯棉）42#灰色</v>
      </c>
      <c r="J68" s="77" t="str">
        <f>+'（运营）采购订单'!I68</f>
        <v>S</v>
      </c>
      <c r="K68" s="83"/>
      <c r="L68" s="84"/>
      <c r="M68" s="83"/>
      <c r="N68" s="85">
        <f t="shared" si="5"/>
        <v>0</v>
      </c>
      <c r="O68" s="86">
        <f ca="1" t="shared" si="6"/>
        <v>0</v>
      </c>
      <c r="P68" s="86" t="str">
        <f ca="1" t="shared" si="7"/>
        <v/>
      </c>
    </row>
    <row r="69" s="64" customFormat="1" ht="26" customHeight="1" spans="1:16">
      <c r="A69" s="75" t="str">
        <f ca="1" t="shared" si="8"/>
        <v/>
      </c>
      <c r="B69" s="76" t="str">
        <f ca="1">IF(F69&gt;0,'（运营）采购订单'!B69,"")</f>
        <v/>
      </c>
      <c r="C69" s="77" t="str">
        <f ca="1">+'（运营）采购订单'!C69</f>
        <v/>
      </c>
      <c r="D69" s="77" t="str">
        <f ca="1">+'（运营）采购订单'!D69</f>
        <v/>
      </c>
      <c r="E69" s="77">
        <f>+'（运营）采购订单'!E69</f>
        <v>0</v>
      </c>
      <c r="F69" s="77">
        <f ca="1">+'（运营）采购订单'!J69</f>
        <v>0</v>
      </c>
      <c r="G69" s="77" t="str">
        <f ca="1">+'（运营）采购订单'!F69</f>
        <v/>
      </c>
      <c r="H69" s="78" t="str">
        <f ca="1">+'（运营）采购订单'!G69</f>
        <v/>
      </c>
      <c r="I69" s="77" t="str">
        <f ca="1">+'（运营）采购订单'!H69</f>
        <v>（长丰纯棉）42#灰色</v>
      </c>
      <c r="J69" s="77" t="str">
        <f>+'（运营）采购订单'!I69</f>
        <v>M</v>
      </c>
      <c r="K69" s="83"/>
      <c r="L69" s="84"/>
      <c r="M69" s="83"/>
      <c r="N69" s="85">
        <f t="shared" ref="N69:N100" si="9">+SUM(K69:M69)</f>
        <v>0</v>
      </c>
      <c r="O69" s="86">
        <f ca="1" t="shared" ref="O69:O100" si="10">+F69-N69</f>
        <v>0</v>
      </c>
      <c r="P69" s="86" t="str">
        <f ca="1" t="shared" ref="P69:P100" si="11">+IF(O69&gt;0,"少交",IF(O69=0,"","多交"))</f>
        <v/>
      </c>
    </row>
    <row r="70" s="64" customFormat="1" ht="26" customHeight="1" spans="1:16">
      <c r="A70" s="75" t="str">
        <f ca="1" t="shared" si="8"/>
        <v/>
      </c>
      <c r="B70" s="76" t="str">
        <f ca="1">IF(F70&gt;0,'（运营）采购订单'!B70,"")</f>
        <v/>
      </c>
      <c r="C70" s="77" t="str">
        <f ca="1">+'（运营）采购订单'!C70</f>
        <v/>
      </c>
      <c r="D70" s="77" t="str">
        <f ca="1">+'（运营）采购订单'!D70</f>
        <v/>
      </c>
      <c r="E70" s="77">
        <f>+'（运营）采购订单'!E70</f>
        <v>0</v>
      </c>
      <c r="F70" s="77">
        <f ca="1">+'（运营）采购订单'!J70</f>
        <v>0</v>
      </c>
      <c r="G70" s="77" t="str">
        <f ca="1">+'（运营）采购订单'!F70</f>
        <v/>
      </c>
      <c r="H70" s="78" t="str">
        <f ca="1">+'（运营）采购订单'!G70</f>
        <v/>
      </c>
      <c r="I70" s="77" t="str">
        <f ca="1">+'（运营）采购订单'!H70</f>
        <v>（长丰纯棉）42#灰色</v>
      </c>
      <c r="J70" s="77" t="str">
        <f>+'（运营）采购订单'!I70</f>
        <v>L</v>
      </c>
      <c r="K70" s="83"/>
      <c r="L70" s="84"/>
      <c r="M70" s="83"/>
      <c r="N70" s="85">
        <f t="shared" si="9"/>
        <v>0</v>
      </c>
      <c r="O70" s="86">
        <f ca="1" t="shared" si="10"/>
        <v>0</v>
      </c>
      <c r="P70" s="86" t="str">
        <f ca="1" t="shared" si="11"/>
        <v/>
      </c>
    </row>
    <row r="71" s="64" customFormat="1" ht="26" customHeight="1" spans="1:16">
      <c r="A71" s="75" t="str">
        <f ca="1" t="shared" si="8"/>
        <v/>
      </c>
      <c r="B71" s="76" t="str">
        <f ca="1">IF(F71&gt;0,'（运营）采购订单'!B71,"")</f>
        <v/>
      </c>
      <c r="C71" s="77" t="str">
        <f ca="1">+'（运营）采购订单'!C71</f>
        <v/>
      </c>
      <c r="D71" s="77" t="str">
        <f ca="1">+'（运营）采购订单'!D71</f>
        <v/>
      </c>
      <c r="E71" s="77">
        <f>+'（运营）采购订单'!E71</f>
        <v>0</v>
      </c>
      <c r="F71" s="77">
        <f ca="1">+'（运营）采购订单'!J71</f>
        <v>0</v>
      </c>
      <c r="G71" s="77" t="str">
        <f ca="1">+'（运营）采购订单'!F71</f>
        <v/>
      </c>
      <c r="H71" s="78" t="str">
        <f ca="1">+'（运营）采购订单'!G71</f>
        <v/>
      </c>
      <c r="I71" s="77" t="str">
        <f ca="1">+'（运营）采购订单'!H71</f>
        <v>（长丰纯棉）42#灰色</v>
      </c>
      <c r="J71" s="77" t="str">
        <f>+'（运营）采购订单'!I71</f>
        <v>XL</v>
      </c>
      <c r="K71" s="83"/>
      <c r="L71" s="84"/>
      <c r="M71" s="83"/>
      <c r="N71" s="85">
        <f t="shared" si="9"/>
        <v>0</v>
      </c>
      <c r="O71" s="86">
        <f ca="1" t="shared" si="10"/>
        <v>0</v>
      </c>
      <c r="P71" s="86" t="str">
        <f ca="1" t="shared" si="11"/>
        <v/>
      </c>
    </row>
    <row r="72" s="64" customFormat="1" ht="26" customHeight="1" spans="1:16">
      <c r="A72" s="75" t="str">
        <f ca="1" t="shared" si="8"/>
        <v/>
      </c>
      <c r="B72" s="76" t="str">
        <f ca="1">IF(F72&gt;0,'（运营）采购订单'!B72,"")</f>
        <v/>
      </c>
      <c r="C72" s="77" t="str">
        <f ca="1">+'（运营）采购订单'!C72</f>
        <v/>
      </c>
      <c r="D72" s="77" t="str">
        <f ca="1">+'（运营）采购订单'!D72</f>
        <v/>
      </c>
      <c r="E72" s="77">
        <f>+'（运营）采购订单'!E72</f>
        <v>0</v>
      </c>
      <c r="F72" s="77">
        <f ca="1">+'（运营）采购订单'!J72</f>
        <v>0</v>
      </c>
      <c r="G72" s="77" t="str">
        <f ca="1">+'（运营）采购订单'!F72</f>
        <v/>
      </c>
      <c r="H72" s="78" t="str">
        <f ca="1">+'（运营）采购订单'!G72</f>
        <v/>
      </c>
      <c r="I72" s="77" t="str">
        <f ca="1">+'（运营）采购订单'!H72</f>
        <v>（长丰纯棉）42#灰色</v>
      </c>
      <c r="J72" s="77" t="str">
        <f>+'（运营）采购订单'!I72</f>
        <v>2XL</v>
      </c>
      <c r="K72" s="83"/>
      <c r="L72" s="84"/>
      <c r="M72" s="83"/>
      <c r="N72" s="85">
        <f t="shared" si="9"/>
        <v>0</v>
      </c>
      <c r="O72" s="86">
        <f ca="1" t="shared" si="10"/>
        <v>0</v>
      </c>
      <c r="P72" s="86" t="str">
        <f ca="1" t="shared" si="11"/>
        <v/>
      </c>
    </row>
    <row r="73" s="64" customFormat="1" ht="26" customHeight="1" spans="1:16">
      <c r="A73" s="75" t="str">
        <f ca="1" t="shared" si="8"/>
        <v/>
      </c>
      <c r="B73" s="76" t="str">
        <f ca="1">IF(F73&gt;0,'（运营）采购订单'!B73,"")</f>
        <v/>
      </c>
      <c r="C73" s="77" t="str">
        <f ca="1">+'（运营）采购订单'!C73</f>
        <v/>
      </c>
      <c r="D73" s="77" t="str">
        <f ca="1">+'（运营）采购订单'!D73</f>
        <v/>
      </c>
      <c r="E73" s="77">
        <f>+'（运营）采购订单'!E73</f>
        <v>0</v>
      </c>
      <c r="F73" s="77">
        <f ca="1">+'（运营）采购订单'!J73</f>
        <v>0</v>
      </c>
      <c r="G73" s="77" t="str">
        <f ca="1">+'（运营）采购订单'!F73</f>
        <v/>
      </c>
      <c r="H73" s="78" t="str">
        <f ca="1">+'（运营）采购订单'!G73</f>
        <v/>
      </c>
      <c r="I73" s="77" t="str">
        <f ca="1">+'（运营）采购订单'!H73</f>
        <v>（长丰纯棉）42#灰色</v>
      </c>
      <c r="J73" s="77" t="str">
        <f>+'（运营）采购订单'!I73</f>
        <v>3XL</v>
      </c>
      <c r="K73" s="83"/>
      <c r="L73" s="84"/>
      <c r="M73" s="83"/>
      <c r="N73" s="85">
        <f t="shared" si="9"/>
        <v>0</v>
      </c>
      <c r="O73" s="86">
        <f ca="1" t="shared" si="10"/>
        <v>0</v>
      </c>
      <c r="P73" s="86" t="str">
        <f ca="1" t="shared" si="11"/>
        <v/>
      </c>
    </row>
    <row r="74" s="64" customFormat="1" ht="26" customHeight="1" spans="1:16">
      <c r="A74" s="75" t="str">
        <f ca="1" t="shared" si="8"/>
        <v/>
      </c>
      <c r="B74" s="76" t="str">
        <f ca="1">IF(F74&gt;0,'（运营）采购订单'!B74,"")</f>
        <v/>
      </c>
      <c r="C74" s="77" t="str">
        <f ca="1">+'（运营）采购订单'!C74</f>
        <v/>
      </c>
      <c r="D74" s="77" t="str">
        <f ca="1">+'（运营）采购订单'!D74</f>
        <v/>
      </c>
      <c r="E74" s="77">
        <f>+'（运营）采购订单'!E74</f>
        <v>0</v>
      </c>
      <c r="F74" s="77">
        <f ca="1">+'（运营）采购订单'!J74</f>
        <v>0</v>
      </c>
      <c r="G74" s="77" t="str">
        <f ca="1">+'（运营）采购订单'!F74</f>
        <v/>
      </c>
      <c r="H74" s="78" t="str">
        <f ca="1">+'（运营）采购订单'!G74</f>
        <v/>
      </c>
      <c r="I74" s="77">
        <f ca="1">+'（运营）采购订单'!H74</f>
        <v>0</v>
      </c>
      <c r="J74" s="77" t="str">
        <f>+'（运营）采购订单'!I74</f>
        <v>XS</v>
      </c>
      <c r="K74" s="83"/>
      <c r="L74" s="84"/>
      <c r="M74" s="83"/>
      <c r="N74" s="85">
        <f t="shared" si="9"/>
        <v>0</v>
      </c>
      <c r="O74" s="86">
        <f ca="1" t="shared" si="10"/>
        <v>0</v>
      </c>
      <c r="P74" s="86" t="str">
        <f ca="1" t="shared" si="11"/>
        <v/>
      </c>
    </row>
    <row r="75" s="64" customFormat="1" ht="26" customHeight="1" spans="1:16">
      <c r="A75" s="75" t="str">
        <f ca="1" t="shared" si="8"/>
        <v/>
      </c>
      <c r="B75" s="76" t="str">
        <f ca="1">IF(F75&gt;0,'（运营）采购订单'!B75,"")</f>
        <v/>
      </c>
      <c r="C75" s="77" t="str">
        <f ca="1">+'（运营）采购订单'!C75</f>
        <v/>
      </c>
      <c r="D75" s="77" t="str">
        <f ca="1">+'（运营）采购订单'!D75</f>
        <v/>
      </c>
      <c r="E75" s="77">
        <f>+'（运营）采购订单'!E75</f>
        <v>0</v>
      </c>
      <c r="F75" s="77">
        <f ca="1">+'（运营）采购订单'!J75</f>
        <v>0</v>
      </c>
      <c r="G75" s="77" t="str">
        <f ca="1">+'（运营）采购订单'!F75</f>
        <v/>
      </c>
      <c r="H75" s="78" t="str">
        <f ca="1">+'（运营）采购订单'!G75</f>
        <v/>
      </c>
      <c r="I75" s="77">
        <f ca="1">+'（运营）采购订单'!H75</f>
        <v>0</v>
      </c>
      <c r="J75" s="77" t="str">
        <f>+'（运营）采购订单'!I75</f>
        <v>S</v>
      </c>
      <c r="K75" s="83"/>
      <c r="L75" s="84"/>
      <c r="M75" s="83"/>
      <c r="N75" s="85">
        <f t="shared" si="9"/>
        <v>0</v>
      </c>
      <c r="O75" s="86">
        <f ca="1" t="shared" si="10"/>
        <v>0</v>
      </c>
      <c r="P75" s="86" t="str">
        <f ca="1" t="shared" si="11"/>
        <v/>
      </c>
    </row>
    <row r="76" s="64" customFormat="1" ht="26" customHeight="1" spans="1:16">
      <c r="A76" s="75" t="str">
        <f ca="1" t="shared" si="8"/>
        <v/>
      </c>
      <c r="B76" s="76" t="str">
        <f ca="1">IF(F76&gt;0,'（运营）采购订单'!B76,"")</f>
        <v/>
      </c>
      <c r="C76" s="77" t="str">
        <f ca="1">+'（运营）采购订单'!C76</f>
        <v/>
      </c>
      <c r="D76" s="77" t="str">
        <f ca="1">+'（运营）采购订单'!D76</f>
        <v/>
      </c>
      <c r="E76" s="77">
        <f>+'（运营）采购订单'!E76</f>
        <v>0</v>
      </c>
      <c r="F76" s="77">
        <f ca="1">+'（运营）采购订单'!J76</f>
        <v>0</v>
      </c>
      <c r="G76" s="77" t="str">
        <f ca="1">+'（运营）采购订单'!F76</f>
        <v/>
      </c>
      <c r="H76" s="78" t="str">
        <f ca="1">+'（运营）采购订单'!G76</f>
        <v/>
      </c>
      <c r="I76" s="77">
        <f ca="1">+'（运营）采购订单'!H76</f>
        <v>0</v>
      </c>
      <c r="J76" s="77" t="str">
        <f>+'（运营）采购订单'!I76</f>
        <v>M</v>
      </c>
      <c r="K76" s="83"/>
      <c r="L76" s="84"/>
      <c r="M76" s="83"/>
      <c r="N76" s="85">
        <f t="shared" si="9"/>
        <v>0</v>
      </c>
      <c r="O76" s="86">
        <f ca="1" t="shared" si="10"/>
        <v>0</v>
      </c>
      <c r="P76" s="86" t="str">
        <f ca="1" t="shared" si="11"/>
        <v/>
      </c>
    </row>
    <row r="77" s="64" customFormat="1" ht="26" customHeight="1" spans="1:16">
      <c r="A77" s="75" t="str">
        <f ca="1" t="shared" si="8"/>
        <v/>
      </c>
      <c r="B77" s="76" t="str">
        <f ca="1">IF(F77&gt;0,'（运营）采购订单'!B77,"")</f>
        <v/>
      </c>
      <c r="C77" s="77" t="str">
        <f ca="1">+'（运营）采购订单'!C77</f>
        <v/>
      </c>
      <c r="D77" s="77" t="str">
        <f ca="1">+'（运营）采购订单'!D77</f>
        <v/>
      </c>
      <c r="E77" s="77">
        <f>+'（运营）采购订单'!E77</f>
        <v>0</v>
      </c>
      <c r="F77" s="77">
        <f ca="1">+'（运营）采购订单'!J77</f>
        <v>0</v>
      </c>
      <c r="G77" s="77" t="str">
        <f ca="1">+'（运营）采购订单'!F77</f>
        <v/>
      </c>
      <c r="H77" s="78" t="str">
        <f ca="1">+'（运营）采购订单'!G77</f>
        <v/>
      </c>
      <c r="I77" s="77">
        <f ca="1">+'（运营）采购订单'!H77</f>
        <v>0</v>
      </c>
      <c r="J77" s="77" t="str">
        <f>+'（运营）采购订单'!I77</f>
        <v>L</v>
      </c>
      <c r="K77" s="83"/>
      <c r="L77" s="84"/>
      <c r="M77" s="83"/>
      <c r="N77" s="85">
        <f t="shared" si="9"/>
        <v>0</v>
      </c>
      <c r="O77" s="86">
        <f ca="1" t="shared" si="10"/>
        <v>0</v>
      </c>
      <c r="P77" s="86" t="str">
        <f ca="1" t="shared" si="11"/>
        <v/>
      </c>
    </row>
    <row r="78" s="64" customFormat="1" ht="26" customHeight="1" spans="1:16">
      <c r="A78" s="75" t="str">
        <f ca="1" t="shared" si="8"/>
        <v/>
      </c>
      <c r="B78" s="76" t="str">
        <f ca="1">IF(F78&gt;0,'（运营）采购订单'!B78,"")</f>
        <v/>
      </c>
      <c r="C78" s="77" t="str">
        <f ca="1">+'（运营）采购订单'!C78</f>
        <v/>
      </c>
      <c r="D78" s="77" t="str">
        <f ca="1">+'（运营）采购订单'!D78</f>
        <v/>
      </c>
      <c r="E78" s="77">
        <f>+'（运营）采购订单'!E78</f>
        <v>0</v>
      </c>
      <c r="F78" s="77">
        <f ca="1">+'（运营）采购订单'!J78</f>
        <v>0</v>
      </c>
      <c r="G78" s="77" t="str">
        <f ca="1">+'（运营）采购订单'!F78</f>
        <v/>
      </c>
      <c r="H78" s="78" t="str">
        <f ca="1">+'（运营）采购订单'!G78</f>
        <v/>
      </c>
      <c r="I78" s="77">
        <f ca="1">+'（运营）采购订单'!H78</f>
        <v>0</v>
      </c>
      <c r="J78" s="77" t="str">
        <f>+'（运营）采购订单'!I78</f>
        <v>XL</v>
      </c>
      <c r="K78" s="83"/>
      <c r="L78" s="84"/>
      <c r="M78" s="83"/>
      <c r="N78" s="85">
        <f t="shared" si="9"/>
        <v>0</v>
      </c>
      <c r="O78" s="86">
        <f ca="1" t="shared" si="10"/>
        <v>0</v>
      </c>
      <c r="P78" s="86" t="str">
        <f ca="1" t="shared" si="11"/>
        <v/>
      </c>
    </row>
    <row r="79" s="64" customFormat="1" ht="26" customHeight="1" spans="1:16">
      <c r="A79" s="75" t="str">
        <f ca="1" t="shared" si="8"/>
        <v/>
      </c>
      <c r="B79" s="76" t="str">
        <f ca="1">IF(F79&gt;0,'（运营）采购订单'!B79,"")</f>
        <v/>
      </c>
      <c r="C79" s="77" t="str">
        <f ca="1">+'（运营）采购订单'!C79</f>
        <v/>
      </c>
      <c r="D79" s="77" t="str">
        <f ca="1">+'（运营）采购订单'!D79</f>
        <v/>
      </c>
      <c r="E79" s="77">
        <f>+'（运营）采购订单'!E79</f>
        <v>0</v>
      </c>
      <c r="F79" s="77">
        <f ca="1">+'（运营）采购订单'!J79</f>
        <v>0</v>
      </c>
      <c r="G79" s="77" t="str">
        <f ca="1">+'（运营）采购订单'!F79</f>
        <v/>
      </c>
      <c r="H79" s="78" t="str">
        <f ca="1">+'（运营）采购订单'!G79</f>
        <v/>
      </c>
      <c r="I79" s="77">
        <f ca="1">+'（运营）采购订单'!H79</f>
        <v>0</v>
      </c>
      <c r="J79" s="77" t="str">
        <f>+'（运营）采购订单'!I79</f>
        <v>2XL</v>
      </c>
      <c r="K79" s="83"/>
      <c r="L79" s="84"/>
      <c r="M79" s="83"/>
      <c r="N79" s="85">
        <f t="shared" si="9"/>
        <v>0</v>
      </c>
      <c r="O79" s="86">
        <f ca="1" t="shared" si="10"/>
        <v>0</v>
      </c>
      <c r="P79" s="86" t="str">
        <f ca="1" t="shared" si="11"/>
        <v/>
      </c>
    </row>
    <row r="80" s="64" customFormat="1" ht="26" customHeight="1" spans="1:16">
      <c r="A80" s="75" t="str">
        <f ca="1" t="shared" si="8"/>
        <v/>
      </c>
      <c r="B80" s="76" t="str">
        <f ca="1">IF(F80&gt;0,'（运营）采购订单'!B80,"")</f>
        <v/>
      </c>
      <c r="C80" s="77" t="str">
        <f ca="1">+'（运营）采购订单'!C80</f>
        <v/>
      </c>
      <c r="D80" s="77" t="str">
        <f ca="1">+'（运营）采购订单'!D80</f>
        <v/>
      </c>
      <c r="E80" s="77">
        <f>+'（运营）采购订单'!E80</f>
        <v>0</v>
      </c>
      <c r="F80" s="77">
        <f ca="1">+'（运营）采购订单'!J80</f>
        <v>0</v>
      </c>
      <c r="G80" s="77" t="str">
        <f ca="1">+'（运营）采购订单'!F80</f>
        <v/>
      </c>
      <c r="H80" s="78" t="str">
        <f ca="1">+'（运营）采购订单'!G80</f>
        <v/>
      </c>
      <c r="I80" s="77">
        <f ca="1">+'（运营）采购订单'!H80</f>
        <v>0</v>
      </c>
      <c r="J80" s="77" t="str">
        <f>+'（运营）采购订单'!I80</f>
        <v>3XL</v>
      </c>
      <c r="K80" s="83"/>
      <c r="L80" s="84"/>
      <c r="M80" s="83"/>
      <c r="N80" s="85">
        <f t="shared" si="9"/>
        <v>0</v>
      </c>
      <c r="O80" s="86">
        <f ca="1" t="shared" si="10"/>
        <v>0</v>
      </c>
      <c r="P80" s="86" t="str">
        <f ca="1" t="shared" si="11"/>
        <v/>
      </c>
    </row>
    <row r="81" s="64" customFormat="1" ht="26" customHeight="1" spans="1:16">
      <c r="A81" s="75" t="str">
        <f ca="1" t="shared" si="8"/>
        <v/>
      </c>
      <c r="B81" s="76" t="str">
        <f ca="1">IF(F81&gt;0,'（运营）采购订单'!B81,"")</f>
        <v/>
      </c>
      <c r="C81" s="77" t="str">
        <f ca="1">+'（运营）采购订单'!C81</f>
        <v/>
      </c>
      <c r="D81" s="77" t="str">
        <f ca="1">+'（运营）采购订单'!D81</f>
        <v/>
      </c>
      <c r="E81" s="77">
        <f>+'（运营）采购订单'!E81</f>
        <v>0</v>
      </c>
      <c r="F81" s="77">
        <f ca="1">+'（运营）采购订单'!J81</f>
        <v>0</v>
      </c>
      <c r="G81" s="77" t="str">
        <f ca="1">+'（运营）采购订单'!F81</f>
        <v/>
      </c>
      <c r="H81" s="78" t="str">
        <f ca="1">+'（运营）采购订单'!G81</f>
        <v/>
      </c>
      <c r="I81" s="77">
        <f ca="1">+'（运营）采购订单'!H81</f>
        <v>0</v>
      </c>
      <c r="J81" s="77" t="str">
        <f>+'（运营）采购订单'!I81</f>
        <v>XS</v>
      </c>
      <c r="K81" s="83"/>
      <c r="L81" s="84"/>
      <c r="M81" s="83"/>
      <c r="N81" s="85">
        <f t="shared" si="9"/>
        <v>0</v>
      </c>
      <c r="O81" s="86">
        <f ca="1" t="shared" si="10"/>
        <v>0</v>
      </c>
      <c r="P81" s="86" t="str">
        <f ca="1" t="shared" si="11"/>
        <v/>
      </c>
    </row>
    <row r="82" s="64" customFormat="1" ht="26" customHeight="1" spans="1:16">
      <c r="A82" s="75" t="str">
        <f ca="1" t="shared" si="8"/>
        <v/>
      </c>
      <c r="B82" s="76" t="str">
        <f ca="1">IF(F82&gt;0,'（运营）采购订单'!B82,"")</f>
        <v/>
      </c>
      <c r="C82" s="77" t="str">
        <f ca="1">+'（运营）采购订单'!C82</f>
        <v/>
      </c>
      <c r="D82" s="77" t="str">
        <f ca="1">+'（运营）采购订单'!D82</f>
        <v/>
      </c>
      <c r="E82" s="77">
        <f>+'（运营）采购订单'!E82</f>
        <v>0</v>
      </c>
      <c r="F82" s="77">
        <f ca="1">+'（运营）采购订单'!J82</f>
        <v>0</v>
      </c>
      <c r="G82" s="77" t="str">
        <f ca="1">+'（运营）采购订单'!F82</f>
        <v/>
      </c>
      <c r="H82" s="78" t="str">
        <f ca="1">+'（运营）采购订单'!G82</f>
        <v/>
      </c>
      <c r="I82" s="77">
        <f ca="1">+'（运营）采购订单'!H82</f>
        <v>0</v>
      </c>
      <c r="J82" s="77" t="str">
        <f>+'（运营）采购订单'!I82</f>
        <v>S</v>
      </c>
      <c r="K82" s="83"/>
      <c r="L82" s="84"/>
      <c r="M82" s="83"/>
      <c r="N82" s="85">
        <f t="shared" si="9"/>
        <v>0</v>
      </c>
      <c r="O82" s="86">
        <f ca="1" t="shared" si="10"/>
        <v>0</v>
      </c>
      <c r="P82" s="86" t="str">
        <f ca="1" t="shared" si="11"/>
        <v/>
      </c>
    </row>
    <row r="83" s="64" customFormat="1" ht="26" customHeight="1" spans="1:16">
      <c r="A83" s="75" t="str">
        <f ca="1" t="shared" si="8"/>
        <v/>
      </c>
      <c r="B83" s="76" t="str">
        <f ca="1">IF(F83&gt;0,'（运营）采购订单'!B83,"")</f>
        <v/>
      </c>
      <c r="C83" s="77" t="str">
        <f ca="1">+'（运营）采购订单'!C83</f>
        <v/>
      </c>
      <c r="D83" s="77" t="str">
        <f ca="1">+'（运营）采购订单'!D83</f>
        <v/>
      </c>
      <c r="E83" s="77">
        <f>+'（运营）采购订单'!E83</f>
        <v>0</v>
      </c>
      <c r="F83" s="77">
        <f ca="1">+'（运营）采购订单'!J83</f>
        <v>0</v>
      </c>
      <c r="G83" s="77" t="str">
        <f ca="1">+'（运营）采购订单'!F83</f>
        <v/>
      </c>
      <c r="H83" s="78" t="str">
        <f ca="1">+'（运营）采购订单'!G83</f>
        <v/>
      </c>
      <c r="I83" s="77">
        <f ca="1">+'（运营）采购订单'!H83</f>
        <v>0</v>
      </c>
      <c r="J83" s="77" t="str">
        <f>+'（运营）采购订单'!I83</f>
        <v>M</v>
      </c>
      <c r="K83" s="83"/>
      <c r="L83" s="84"/>
      <c r="M83" s="83"/>
      <c r="N83" s="85">
        <f t="shared" si="9"/>
        <v>0</v>
      </c>
      <c r="O83" s="86">
        <f ca="1" t="shared" si="10"/>
        <v>0</v>
      </c>
      <c r="P83" s="86" t="str">
        <f ca="1" t="shared" si="11"/>
        <v/>
      </c>
    </row>
    <row r="84" s="64" customFormat="1" ht="26" customHeight="1" spans="1:16">
      <c r="A84" s="75" t="str">
        <f ca="1" t="shared" si="8"/>
        <v/>
      </c>
      <c r="B84" s="76" t="str">
        <f ca="1">IF(F84&gt;0,'（运营）采购订单'!B84,"")</f>
        <v/>
      </c>
      <c r="C84" s="77" t="str">
        <f ca="1">+'（运营）采购订单'!C84</f>
        <v/>
      </c>
      <c r="D84" s="77" t="str">
        <f ca="1">+'（运营）采购订单'!D84</f>
        <v/>
      </c>
      <c r="E84" s="77">
        <f>+'（运营）采购订单'!E84</f>
        <v>0</v>
      </c>
      <c r="F84" s="77">
        <f ca="1">+'（运营）采购订单'!J84</f>
        <v>0</v>
      </c>
      <c r="G84" s="77" t="str">
        <f ca="1">+'（运营）采购订单'!F84</f>
        <v/>
      </c>
      <c r="H84" s="78" t="str">
        <f ca="1">+'（运营）采购订单'!G84</f>
        <v/>
      </c>
      <c r="I84" s="77">
        <f ca="1">+'（运营）采购订单'!H84</f>
        <v>0</v>
      </c>
      <c r="J84" s="77" t="str">
        <f>+'（运营）采购订单'!I84</f>
        <v>L</v>
      </c>
      <c r="K84" s="83"/>
      <c r="L84" s="84"/>
      <c r="M84" s="83"/>
      <c r="N84" s="85">
        <f t="shared" si="9"/>
        <v>0</v>
      </c>
      <c r="O84" s="86">
        <f ca="1" t="shared" si="10"/>
        <v>0</v>
      </c>
      <c r="P84" s="86" t="str">
        <f ca="1" t="shared" si="11"/>
        <v/>
      </c>
    </row>
    <row r="85" s="64" customFormat="1" ht="26" customHeight="1" spans="1:16">
      <c r="A85" s="75" t="str">
        <f ca="1" t="shared" si="8"/>
        <v/>
      </c>
      <c r="B85" s="76" t="str">
        <f ca="1">IF(F85&gt;0,'（运营）采购订单'!B85,"")</f>
        <v/>
      </c>
      <c r="C85" s="77" t="str">
        <f ca="1">+'（运营）采购订单'!C85</f>
        <v/>
      </c>
      <c r="D85" s="77" t="str">
        <f ca="1">+'（运营）采购订单'!D85</f>
        <v/>
      </c>
      <c r="E85" s="77">
        <f>+'（运营）采购订单'!E85</f>
        <v>0</v>
      </c>
      <c r="F85" s="77">
        <f ca="1">+'（运营）采购订单'!J85</f>
        <v>0</v>
      </c>
      <c r="G85" s="77" t="str">
        <f ca="1">+'（运营）采购订单'!F85</f>
        <v/>
      </c>
      <c r="H85" s="78" t="str">
        <f ca="1">+'（运营）采购订单'!G85</f>
        <v/>
      </c>
      <c r="I85" s="77">
        <f ca="1">+'（运营）采购订单'!H85</f>
        <v>0</v>
      </c>
      <c r="J85" s="77" t="str">
        <f>+'（运营）采购订单'!I85</f>
        <v>XL</v>
      </c>
      <c r="K85" s="83"/>
      <c r="L85" s="84"/>
      <c r="M85" s="83"/>
      <c r="N85" s="85">
        <f t="shared" si="9"/>
        <v>0</v>
      </c>
      <c r="O85" s="86">
        <f ca="1" t="shared" si="10"/>
        <v>0</v>
      </c>
      <c r="P85" s="86" t="str">
        <f ca="1" t="shared" si="11"/>
        <v/>
      </c>
    </row>
    <row r="86" s="64" customFormat="1" ht="26" customHeight="1" spans="1:16">
      <c r="A86" s="75" t="str">
        <f ca="1" t="shared" si="8"/>
        <v/>
      </c>
      <c r="B86" s="76" t="str">
        <f ca="1">IF(F86&gt;0,'（运营）采购订单'!B86,"")</f>
        <v/>
      </c>
      <c r="C86" s="77" t="str">
        <f ca="1">+'（运营）采购订单'!C86</f>
        <v/>
      </c>
      <c r="D86" s="77" t="str">
        <f ca="1">+'（运营）采购订单'!D86</f>
        <v/>
      </c>
      <c r="E86" s="77">
        <f>+'（运营）采购订单'!E86</f>
        <v>0</v>
      </c>
      <c r="F86" s="77">
        <f ca="1">+'（运营）采购订单'!J86</f>
        <v>0</v>
      </c>
      <c r="G86" s="77" t="str">
        <f ca="1">+'（运营）采购订单'!F86</f>
        <v/>
      </c>
      <c r="H86" s="78" t="str">
        <f ca="1">+'（运营）采购订单'!G86</f>
        <v/>
      </c>
      <c r="I86" s="77">
        <f ca="1">+'（运营）采购订单'!H86</f>
        <v>0</v>
      </c>
      <c r="J86" s="77" t="str">
        <f>+'（运营）采购订单'!I86</f>
        <v>2XL</v>
      </c>
      <c r="K86" s="83"/>
      <c r="L86" s="84"/>
      <c r="M86" s="83"/>
      <c r="N86" s="85">
        <f t="shared" si="9"/>
        <v>0</v>
      </c>
      <c r="O86" s="86">
        <f ca="1" t="shared" si="10"/>
        <v>0</v>
      </c>
      <c r="P86" s="86" t="str">
        <f ca="1" t="shared" si="11"/>
        <v/>
      </c>
    </row>
    <row r="87" s="64" customFormat="1" ht="26" customHeight="1" spans="1:16">
      <c r="A87" s="75" t="str">
        <f ca="1" t="shared" si="8"/>
        <v/>
      </c>
      <c r="B87" s="76" t="str">
        <f ca="1">IF(F87&gt;0,'（运营）采购订单'!B87,"")</f>
        <v/>
      </c>
      <c r="C87" s="77" t="str">
        <f ca="1">+'（运营）采购订单'!C87</f>
        <v/>
      </c>
      <c r="D87" s="77" t="str">
        <f ca="1">+'（运营）采购订单'!D87</f>
        <v/>
      </c>
      <c r="E87" s="77">
        <f>+'（运营）采购订单'!E87</f>
        <v>0</v>
      </c>
      <c r="F87" s="77">
        <f ca="1">+'（运营）采购订单'!J87</f>
        <v>0</v>
      </c>
      <c r="G87" s="77" t="str">
        <f ca="1">+'（运营）采购订单'!F87</f>
        <v/>
      </c>
      <c r="H87" s="78" t="str">
        <f ca="1">+'（运营）采购订单'!G87</f>
        <v/>
      </c>
      <c r="I87" s="77">
        <f ca="1">+'（运营）采购订单'!H87</f>
        <v>0</v>
      </c>
      <c r="J87" s="77" t="str">
        <f>+'（运营）采购订单'!I87</f>
        <v>3XL</v>
      </c>
      <c r="K87" s="83"/>
      <c r="L87" s="84"/>
      <c r="M87" s="83"/>
      <c r="N87" s="85">
        <f t="shared" si="9"/>
        <v>0</v>
      </c>
      <c r="O87" s="86">
        <f ca="1" t="shared" si="10"/>
        <v>0</v>
      </c>
      <c r="P87" s="86" t="str">
        <f ca="1" t="shared" si="11"/>
        <v/>
      </c>
    </row>
    <row r="88" s="64" customFormat="1" ht="26" customHeight="1" spans="1:16">
      <c r="A88" s="75" t="str">
        <f ca="1" t="shared" si="8"/>
        <v/>
      </c>
      <c r="B88" s="76" t="str">
        <f ca="1">IF(F88&gt;0,'（运营）采购订单'!B88,"")</f>
        <v/>
      </c>
      <c r="C88" s="77" t="str">
        <f ca="1">+'（运营）采购订单'!C88</f>
        <v/>
      </c>
      <c r="D88" s="77" t="str">
        <f ca="1">+'（运营）采购订单'!D88</f>
        <v/>
      </c>
      <c r="E88" s="77">
        <f>+'（运营）采购订单'!E88</f>
        <v>0</v>
      </c>
      <c r="F88" s="77">
        <f ca="1">+'（运营）采购订单'!J88</f>
        <v>0</v>
      </c>
      <c r="G88" s="77" t="str">
        <f ca="1">+'（运营）采购订单'!F88</f>
        <v/>
      </c>
      <c r="H88" s="78" t="str">
        <f ca="1">+'（运营）采购订单'!G88</f>
        <v/>
      </c>
      <c r="I88" s="77">
        <f ca="1">+'（运营）采购订单'!H88</f>
        <v>0</v>
      </c>
      <c r="J88" s="77" t="str">
        <f>+'（运营）采购订单'!I88</f>
        <v>XS</v>
      </c>
      <c r="K88" s="83"/>
      <c r="L88" s="84"/>
      <c r="M88" s="83"/>
      <c r="N88" s="85">
        <f t="shared" si="9"/>
        <v>0</v>
      </c>
      <c r="O88" s="86">
        <f ca="1" t="shared" si="10"/>
        <v>0</v>
      </c>
      <c r="P88" s="86" t="str">
        <f ca="1" t="shared" si="11"/>
        <v/>
      </c>
    </row>
    <row r="89" s="64" customFormat="1" ht="26" customHeight="1" spans="1:16">
      <c r="A89" s="75" t="str">
        <f ca="1" t="shared" si="8"/>
        <v/>
      </c>
      <c r="B89" s="76" t="str">
        <f ca="1">IF(F89&gt;0,'（运营）采购订单'!B89,"")</f>
        <v/>
      </c>
      <c r="C89" s="77" t="str">
        <f ca="1">+'（运营）采购订单'!C89</f>
        <v/>
      </c>
      <c r="D89" s="77" t="str">
        <f ca="1">+'（运营）采购订单'!D89</f>
        <v/>
      </c>
      <c r="E89" s="77">
        <f>+'（运营）采购订单'!E89</f>
        <v>0</v>
      </c>
      <c r="F89" s="77">
        <f ca="1">+'（运营）采购订单'!J89</f>
        <v>0</v>
      </c>
      <c r="G89" s="77" t="str">
        <f ca="1">+'（运营）采购订单'!F89</f>
        <v/>
      </c>
      <c r="H89" s="78" t="str">
        <f ca="1">+'（运营）采购订单'!G89</f>
        <v/>
      </c>
      <c r="I89" s="77">
        <f ca="1">+'（运营）采购订单'!H89</f>
        <v>0</v>
      </c>
      <c r="J89" s="77" t="str">
        <f>+'（运营）采购订单'!I89</f>
        <v>S</v>
      </c>
      <c r="K89" s="83"/>
      <c r="L89" s="84"/>
      <c r="M89" s="83"/>
      <c r="N89" s="85">
        <f t="shared" si="9"/>
        <v>0</v>
      </c>
      <c r="O89" s="86">
        <f ca="1" t="shared" si="10"/>
        <v>0</v>
      </c>
      <c r="P89" s="86" t="str">
        <f ca="1" t="shared" si="11"/>
        <v/>
      </c>
    </row>
    <row r="90" s="64" customFormat="1" ht="26" customHeight="1" spans="1:16">
      <c r="A90" s="75" t="str">
        <f ca="1" t="shared" si="8"/>
        <v/>
      </c>
      <c r="B90" s="76" t="str">
        <f ca="1">IF(F90&gt;0,'（运营）采购订单'!B90,"")</f>
        <v/>
      </c>
      <c r="C90" s="77" t="str">
        <f ca="1">+'（运营）采购订单'!C90</f>
        <v/>
      </c>
      <c r="D90" s="77" t="str">
        <f ca="1">+'（运营）采购订单'!D90</f>
        <v/>
      </c>
      <c r="E90" s="77">
        <f>+'（运营）采购订单'!E90</f>
        <v>0</v>
      </c>
      <c r="F90" s="77">
        <f ca="1">+'（运营）采购订单'!J90</f>
        <v>0</v>
      </c>
      <c r="G90" s="77" t="str">
        <f ca="1">+'（运营）采购订单'!F90</f>
        <v/>
      </c>
      <c r="H90" s="78" t="str">
        <f ca="1">+'（运营）采购订单'!G90</f>
        <v/>
      </c>
      <c r="I90" s="77">
        <f ca="1">+'（运营）采购订单'!H90</f>
        <v>0</v>
      </c>
      <c r="J90" s="77" t="str">
        <f>+'（运营）采购订单'!I90</f>
        <v>M</v>
      </c>
      <c r="K90" s="83"/>
      <c r="L90" s="84"/>
      <c r="M90" s="83"/>
      <c r="N90" s="85">
        <f t="shared" si="9"/>
        <v>0</v>
      </c>
      <c r="O90" s="86">
        <f ca="1" t="shared" si="10"/>
        <v>0</v>
      </c>
      <c r="P90" s="86" t="str">
        <f ca="1" t="shared" si="11"/>
        <v/>
      </c>
    </row>
    <row r="91" s="64" customFormat="1" ht="26" customHeight="1" spans="1:16">
      <c r="A91" s="75" t="str">
        <f ca="1" t="shared" si="8"/>
        <v/>
      </c>
      <c r="B91" s="76" t="str">
        <f ca="1">IF(F91&gt;0,'（运营）采购订单'!B91,"")</f>
        <v/>
      </c>
      <c r="C91" s="77" t="str">
        <f ca="1">+'（运营）采购订单'!C91</f>
        <v/>
      </c>
      <c r="D91" s="77" t="str">
        <f ca="1">+'（运营）采购订单'!D91</f>
        <v/>
      </c>
      <c r="E91" s="77">
        <f>+'（运营）采购订单'!E91</f>
        <v>0</v>
      </c>
      <c r="F91" s="77">
        <f ca="1">+'（运营）采购订单'!J91</f>
        <v>0</v>
      </c>
      <c r="G91" s="77" t="str">
        <f ca="1">+'（运营）采购订单'!F91</f>
        <v/>
      </c>
      <c r="H91" s="78" t="str">
        <f ca="1">+'（运营）采购订单'!G91</f>
        <v/>
      </c>
      <c r="I91" s="77">
        <f ca="1">+'（运营）采购订单'!H91</f>
        <v>0</v>
      </c>
      <c r="J91" s="77" t="str">
        <f>+'（运营）采购订单'!I91</f>
        <v>L</v>
      </c>
      <c r="K91" s="83"/>
      <c r="L91" s="84"/>
      <c r="M91" s="83"/>
      <c r="N91" s="85">
        <f t="shared" si="9"/>
        <v>0</v>
      </c>
      <c r="O91" s="86">
        <f ca="1" t="shared" si="10"/>
        <v>0</v>
      </c>
      <c r="P91" s="86" t="str">
        <f ca="1" t="shared" si="11"/>
        <v/>
      </c>
    </row>
    <row r="92" s="64" customFormat="1" ht="26" customHeight="1" spans="1:16">
      <c r="A92" s="75" t="str">
        <f ca="1" t="shared" si="8"/>
        <v/>
      </c>
      <c r="B92" s="76" t="str">
        <f ca="1">IF(F92&gt;0,'（运营）采购订单'!B92,"")</f>
        <v/>
      </c>
      <c r="C92" s="77" t="str">
        <f ca="1">+'（运营）采购订单'!C92</f>
        <v/>
      </c>
      <c r="D92" s="77" t="str">
        <f ca="1">+'（运营）采购订单'!D92</f>
        <v/>
      </c>
      <c r="E92" s="77">
        <f>+'（运营）采购订单'!E92</f>
        <v>0</v>
      </c>
      <c r="F92" s="77">
        <f ca="1">+'（运营）采购订单'!J92</f>
        <v>0</v>
      </c>
      <c r="G92" s="77" t="str">
        <f ca="1">+'（运营）采购订单'!F92</f>
        <v/>
      </c>
      <c r="H92" s="78" t="str">
        <f ca="1">+'（运营）采购订单'!G92</f>
        <v/>
      </c>
      <c r="I92" s="77">
        <f ca="1">+'（运营）采购订单'!H92</f>
        <v>0</v>
      </c>
      <c r="J92" s="77" t="str">
        <f>+'（运营）采购订单'!I92</f>
        <v>XL</v>
      </c>
      <c r="K92" s="83"/>
      <c r="L92" s="84"/>
      <c r="M92" s="83"/>
      <c r="N92" s="85">
        <f t="shared" si="9"/>
        <v>0</v>
      </c>
      <c r="O92" s="86">
        <f ca="1" t="shared" si="10"/>
        <v>0</v>
      </c>
      <c r="P92" s="86" t="str">
        <f ca="1" t="shared" si="11"/>
        <v/>
      </c>
    </row>
    <row r="93" s="64" customFormat="1" ht="26" customHeight="1" spans="1:16">
      <c r="A93" s="75" t="str">
        <f ca="1" t="shared" si="8"/>
        <v/>
      </c>
      <c r="B93" s="76" t="str">
        <f ca="1">IF(F93&gt;0,'（运营）采购订单'!B93,"")</f>
        <v/>
      </c>
      <c r="C93" s="77" t="str">
        <f ca="1">+'（运营）采购订单'!C93</f>
        <v/>
      </c>
      <c r="D93" s="77" t="str">
        <f ca="1">+'（运营）采购订单'!D93</f>
        <v/>
      </c>
      <c r="E93" s="77">
        <f>+'（运营）采购订单'!E93</f>
        <v>0</v>
      </c>
      <c r="F93" s="77">
        <f ca="1">+'（运营）采购订单'!J93</f>
        <v>0</v>
      </c>
      <c r="G93" s="77" t="str">
        <f ca="1">+'（运营）采购订单'!F93</f>
        <v/>
      </c>
      <c r="H93" s="78" t="str">
        <f ca="1">+'（运营）采购订单'!G93</f>
        <v/>
      </c>
      <c r="I93" s="77">
        <f ca="1">+'（运营）采购订单'!H93</f>
        <v>0</v>
      </c>
      <c r="J93" s="77" t="str">
        <f>+'（运营）采购订单'!I93</f>
        <v>2XL</v>
      </c>
      <c r="K93" s="83"/>
      <c r="L93" s="84"/>
      <c r="M93" s="83"/>
      <c r="N93" s="85">
        <f t="shared" si="9"/>
        <v>0</v>
      </c>
      <c r="O93" s="86">
        <f ca="1" t="shared" si="10"/>
        <v>0</v>
      </c>
      <c r="P93" s="86" t="str">
        <f ca="1" t="shared" si="11"/>
        <v/>
      </c>
    </row>
    <row r="94" s="64" customFormat="1" ht="26" customHeight="1" spans="1:16">
      <c r="A94" s="75" t="str">
        <f ca="1" t="shared" si="8"/>
        <v/>
      </c>
      <c r="B94" s="76" t="str">
        <f ca="1">IF(F94&gt;0,'（运营）采购订单'!B94,"")</f>
        <v/>
      </c>
      <c r="C94" s="77" t="str">
        <f ca="1">+'（运营）采购订单'!C94</f>
        <v/>
      </c>
      <c r="D94" s="77" t="str">
        <f ca="1">+'（运营）采购订单'!D94</f>
        <v/>
      </c>
      <c r="E94" s="77">
        <f>+'（运营）采购订单'!E94</f>
        <v>0</v>
      </c>
      <c r="F94" s="77">
        <f ca="1">+'（运营）采购订单'!J94</f>
        <v>0</v>
      </c>
      <c r="G94" s="77" t="str">
        <f ca="1">+'（运营）采购订单'!F94</f>
        <v/>
      </c>
      <c r="H94" s="78" t="str">
        <f ca="1">+'（运营）采购订单'!G94</f>
        <v/>
      </c>
      <c r="I94" s="77">
        <f ca="1">+'（运营）采购订单'!H94</f>
        <v>0</v>
      </c>
      <c r="J94" s="77" t="str">
        <f>+'（运营）采购订单'!I94</f>
        <v>3XL</v>
      </c>
      <c r="K94" s="83"/>
      <c r="L94" s="84"/>
      <c r="M94" s="83"/>
      <c r="N94" s="85">
        <f t="shared" si="9"/>
        <v>0</v>
      </c>
      <c r="O94" s="86">
        <f ca="1" t="shared" si="10"/>
        <v>0</v>
      </c>
      <c r="P94" s="86" t="str">
        <f ca="1" t="shared" si="11"/>
        <v/>
      </c>
    </row>
    <row r="95" s="64" customFormat="1" ht="26" customHeight="1" spans="1:16">
      <c r="A95" s="75" t="str">
        <f ca="1" t="shared" ref="A95:A126" si="12">+IF(F95&gt;0,$P$2,"")</f>
        <v/>
      </c>
      <c r="B95" s="76" t="str">
        <f ca="1">IF(F95&gt;0,'（运营）采购订单'!B95,"")</f>
        <v/>
      </c>
      <c r="C95" s="77" t="str">
        <f ca="1">+'（运营）采购订单'!C95</f>
        <v/>
      </c>
      <c r="D95" s="77" t="str">
        <f ca="1">+'（运营）采购订单'!D95</f>
        <v/>
      </c>
      <c r="E95" s="77">
        <f>+'（运营）采购订单'!E95</f>
        <v>0</v>
      </c>
      <c r="F95" s="77">
        <f ca="1">+'（运营）采购订单'!J95</f>
        <v>0</v>
      </c>
      <c r="G95" s="77" t="str">
        <f ca="1">+'（运营）采购订单'!F95</f>
        <v/>
      </c>
      <c r="H95" s="78" t="str">
        <f ca="1">+'（运营）采购订单'!G95</f>
        <v/>
      </c>
      <c r="I95" s="77">
        <f ca="1">+'（运营）采购订单'!H95</f>
        <v>0</v>
      </c>
      <c r="J95" s="77" t="str">
        <f>+'（运营）采购订单'!I95</f>
        <v>XS</v>
      </c>
      <c r="K95" s="83"/>
      <c r="L95" s="84"/>
      <c r="M95" s="83"/>
      <c r="N95" s="85">
        <f t="shared" si="9"/>
        <v>0</v>
      </c>
      <c r="O95" s="86">
        <f ca="1" t="shared" si="10"/>
        <v>0</v>
      </c>
      <c r="P95" s="86" t="str">
        <f ca="1" t="shared" si="11"/>
        <v/>
      </c>
    </row>
    <row r="96" s="64" customFormat="1" ht="26" customHeight="1" spans="1:16">
      <c r="A96" s="75" t="str">
        <f ca="1" t="shared" si="12"/>
        <v/>
      </c>
      <c r="B96" s="76" t="str">
        <f ca="1">IF(F96&gt;0,'（运营）采购订单'!B96,"")</f>
        <v/>
      </c>
      <c r="C96" s="77" t="str">
        <f ca="1">+'（运营）采购订单'!C96</f>
        <v/>
      </c>
      <c r="D96" s="77" t="str">
        <f ca="1">+'（运营）采购订单'!D96</f>
        <v/>
      </c>
      <c r="E96" s="77">
        <f>+'（运营）采购订单'!E96</f>
        <v>0</v>
      </c>
      <c r="F96" s="77">
        <f ca="1">+'（运营）采购订单'!J96</f>
        <v>0</v>
      </c>
      <c r="G96" s="77" t="str">
        <f ca="1">+'（运营）采购订单'!F96</f>
        <v/>
      </c>
      <c r="H96" s="78" t="str">
        <f ca="1">+'（运营）采购订单'!G96</f>
        <v/>
      </c>
      <c r="I96" s="77">
        <f ca="1">+'（运营）采购订单'!H96</f>
        <v>0</v>
      </c>
      <c r="J96" s="77" t="str">
        <f>+'（运营）采购订单'!I96</f>
        <v>S</v>
      </c>
      <c r="K96" s="83"/>
      <c r="L96" s="84"/>
      <c r="M96" s="83"/>
      <c r="N96" s="85">
        <f t="shared" si="9"/>
        <v>0</v>
      </c>
      <c r="O96" s="86">
        <f ca="1" t="shared" si="10"/>
        <v>0</v>
      </c>
      <c r="P96" s="86" t="str">
        <f ca="1" t="shared" si="11"/>
        <v/>
      </c>
    </row>
    <row r="97" s="64" customFormat="1" ht="26" customHeight="1" spans="1:16">
      <c r="A97" s="75" t="str">
        <f ca="1" t="shared" si="12"/>
        <v/>
      </c>
      <c r="B97" s="76" t="str">
        <f ca="1">IF(F97&gt;0,'（运营）采购订单'!B97,"")</f>
        <v/>
      </c>
      <c r="C97" s="77" t="str">
        <f ca="1">+'（运营）采购订单'!C97</f>
        <v/>
      </c>
      <c r="D97" s="77" t="str">
        <f ca="1">+'（运营）采购订单'!D97</f>
        <v/>
      </c>
      <c r="E97" s="77">
        <f>+'（运营）采购订单'!E97</f>
        <v>0</v>
      </c>
      <c r="F97" s="77">
        <f ca="1">+'（运营）采购订单'!J97</f>
        <v>0</v>
      </c>
      <c r="G97" s="77" t="str">
        <f ca="1">+'（运营）采购订单'!F97</f>
        <v/>
      </c>
      <c r="H97" s="78" t="str">
        <f ca="1">+'（运营）采购订单'!G97</f>
        <v/>
      </c>
      <c r="I97" s="77">
        <f ca="1">+'（运营）采购订单'!H97</f>
        <v>0</v>
      </c>
      <c r="J97" s="77" t="str">
        <f>+'（运营）采购订单'!I97</f>
        <v>M</v>
      </c>
      <c r="K97" s="83"/>
      <c r="L97" s="84"/>
      <c r="M97" s="83"/>
      <c r="N97" s="85">
        <f t="shared" si="9"/>
        <v>0</v>
      </c>
      <c r="O97" s="86">
        <f ca="1" t="shared" si="10"/>
        <v>0</v>
      </c>
      <c r="P97" s="86" t="str">
        <f ca="1" t="shared" si="11"/>
        <v/>
      </c>
    </row>
    <row r="98" s="64" customFormat="1" ht="26" customHeight="1" spans="1:16">
      <c r="A98" s="75" t="str">
        <f ca="1" t="shared" si="12"/>
        <v/>
      </c>
      <c r="B98" s="76" t="str">
        <f ca="1">IF(F98&gt;0,'（运营）采购订单'!B98,"")</f>
        <v/>
      </c>
      <c r="C98" s="77" t="str">
        <f ca="1">+'（运营）采购订单'!C98</f>
        <v/>
      </c>
      <c r="D98" s="77" t="str">
        <f ca="1">+'（运营）采购订单'!D98</f>
        <v/>
      </c>
      <c r="E98" s="77">
        <f>+'（运营）采购订单'!E98</f>
        <v>0</v>
      </c>
      <c r="F98" s="77">
        <f ca="1">+'（运营）采购订单'!J98</f>
        <v>0</v>
      </c>
      <c r="G98" s="77" t="str">
        <f ca="1">+'（运营）采购订单'!F98</f>
        <v/>
      </c>
      <c r="H98" s="78" t="str">
        <f ca="1">+'（运营）采购订单'!G98</f>
        <v/>
      </c>
      <c r="I98" s="77">
        <f ca="1">+'（运营）采购订单'!H98</f>
        <v>0</v>
      </c>
      <c r="J98" s="77" t="str">
        <f>+'（运营）采购订单'!I98</f>
        <v>L</v>
      </c>
      <c r="K98" s="83"/>
      <c r="L98" s="84"/>
      <c r="M98" s="83"/>
      <c r="N98" s="85">
        <f t="shared" si="9"/>
        <v>0</v>
      </c>
      <c r="O98" s="86">
        <f ca="1" t="shared" si="10"/>
        <v>0</v>
      </c>
      <c r="P98" s="86" t="str">
        <f ca="1" t="shared" si="11"/>
        <v/>
      </c>
    </row>
    <row r="99" s="64" customFormat="1" ht="26" customHeight="1" spans="1:16">
      <c r="A99" s="75" t="str">
        <f ca="1" t="shared" si="12"/>
        <v/>
      </c>
      <c r="B99" s="76" t="str">
        <f ca="1">IF(F99&gt;0,'（运营）采购订单'!B99,"")</f>
        <v/>
      </c>
      <c r="C99" s="77" t="str">
        <f ca="1">+'（运营）采购订单'!C99</f>
        <v/>
      </c>
      <c r="D99" s="77" t="str">
        <f ca="1">+'（运营）采购订单'!D99</f>
        <v/>
      </c>
      <c r="E99" s="77">
        <f>+'（运营）采购订单'!E99</f>
        <v>0</v>
      </c>
      <c r="F99" s="77">
        <f ca="1">+'（运营）采购订单'!J99</f>
        <v>0</v>
      </c>
      <c r="G99" s="77" t="str">
        <f ca="1">+'（运营）采购订单'!F99</f>
        <v/>
      </c>
      <c r="H99" s="78" t="str">
        <f ca="1">+'（运营）采购订单'!G99</f>
        <v/>
      </c>
      <c r="I99" s="77">
        <f ca="1">+'（运营）采购订单'!H99</f>
        <v>0</v>
      </c>
      <c r="J99" s="77" t="str">
        <f>+'（运营）采购订单'!I99</f>
        <v>XL</v>
      </c>
      <c r="K99" s="83"/>
      <c r="L99" s="84"/>
      <c r="M99" s="83"/>
      <c r="N99" s="85">
        <f t="shared" si="9"/>
        <v>0</v>
      </c>
      <c r="O99" s="86">
        <f ca="1" t="shared" si="10"/>
        <v>0</v>
      </c>
      <c r="P99" s="86" t="str">
        <f ca="1" t="shared" si="11"/>
        <v/>
      </c>
    </row>
    <row r="100" s="64" customFormat="1" ht="26" customHeight="1" spans="1:16">
      <c r="A100" s="75" t="str">
        <f ca="1" t="shared" si="12"/>
        <v/>
      </c>
      <c r="B100" s="76" t="str">
        <f ca="1">IF(F100&gt;0,'（运营）采购订单'!B100,"")</f>
        <v/>
      </c>
      <c r="C100" s="77" t="str">
        <f ca="1">+'（运营）采购订单'!C100</f>
        <v/>
      </c>
      <c r="D100" s="77" t="str">
        <f ca="1">+'（运营）采购订单'!D100</f>
        <v/>
      </c>
      <c r="E100" s="77">
        <f>+'（运营）采购订单'!E100</f>
        <v>0</v>
      </c>
      <c r="F100" s="77">
        <f ca="1">+'（运营）采购订单'!J100</f>
        <v>0</v>
      </c>
      <c r="G100" s="77" t="str">
        <f ca="1">+'（运营）采购订单'!F100</f>
        <v/>
      </c>
      <c r="H100" s="78" t="str">
        <f ca="1">+'（运营）采购订单'!G100</f>
        <v/>
      </c>
      <c r="I100" s="77">
        <f ca="1">+'（运营）采购订单'!H100</f>
        <v>0</v>
      </c>
      <c r="J100" s="77" t="str">
        <f>+'（运营）采购订单'!I100</f>
        <v>2XL</v>
      </c>
      <c r="K100" s="83"/>
      <c r="L100" s="84"/>
      <c r="M100" s="83"/>
      <c r="N100" s="85">
        <f t="shared" si="9"/>
        <v>0</v>
      </c>
      <c r="O100" s="86">
        <f ca="1" t="shared" si="10"/>
        <v>0</v>
      </c>
      <c r="P100" s="86" t="str">
        <f ca="1" t="shared" si="11"/>
        <v/>
      </c>
    </row>
    <row r="101" s="64" customFormat="1" ht="26" customHeight="1" spans="1:16">
      <c r="A101" s="75" t="str">
        <f ca="1" t="shared" si="12"/>
        <v/>
      </c>
      <c r="B101" s="76" t="str">
        <f ca="1">IF(F101&gt;0,'（运营）采购订单'!B101,"")</f>
        <v/>
      </c>
      <c r="C101" s="77" t="str">
        <f ca="1">+'（运营）采购订单'!C101</f>
        <v/>
      </c>
      <c r="D101" s="77" t="str">
        <f ca="1">+'（运营）采购订单'!D101</f>
        <v/>
      </c>
      <c r="E101" s="77">
        <f>+'（运营）采购订单'!E101</f>
        <v>0</v>
      </c>
      <c r="F101" s="77">
        <f ca="1">+'（运营）采购订单'!J101</f>
        <v>0</v>
      </c>
      <c r="G101" s="77" t="str">
        <f ca="1">+'（运营）采购订单'!F101</f>
        <v/>
      </c>
      <c r="H101" s="78" t="str">
        <f ca="1">+'（运营）采购订单'!G101</f>
        <v/>
      </c>
      <c r="I101" s="77">
        <f ca="1">+'（运营）采购订单'!H101</f>
        <v>0</v>
      </c>
      <c r="J101" s="77" t="str">
        <f>+'（运营）采购订单'!I101</f>
        <v>3XL</v>
      </c>
      <c r="K101" s="83"/>
      <c r="L101" s="84"/>
      <c r="M101" s="83"/>
      <c r="N101" s="85">
        <f t="shared" ref="N101:N132" si="13">+SUM(K101:M101)</f>
        <v>0</v>
      </c>
      <c r="O101" s="86">
        <f ca="1" t="shared" ref="O101:O132" si="14">+F101-N101</f>
        <v>0</v>
      </c>
      <c r="P101" s="86" t="str">
        <f ca="1" t="shared" ref="P101:P132" si="15">+IF(O101&gt;0,"少交",IF(O101=0,"","多交"))</f>
        <v/>
      </c>
    </row>
    <row r="102" s="64" customFormat="1" ht="26" customHeight="1" spans="1:16">
      <c r="A102" s="75" t="str">
        <f ca="1" t="shared" si="12"/>
        <v/>
      </c>
      <c r="B102" s="76" t="str">
        <f ca="1">IF(F102&gt;0,'（运营）采购订单'!B102,"")</f>
        <v/>
      </c>
      <c r="C102" s="77" t="str">
        <f ca="1">+'（运营）采购订单'!C102</f>
        <v/>
      </c>
      <c r="D102" s="77" t="str">
        <f ca="1">+'（运营）采购订单'!D102</f>
        <v/>
      </c>
      <c r="E102" s="77">
        <f>+'（运营）采购订单'!E102</f>
        <v>0</v>
      </c>
      <c r="F102" s="77">
        <f ca="1">+'（运营）采购订单'!J102</f>
        <v>0</v>
      </c>
      <c r="G102" s="77" t="str">
        <f ca="1">+'（运营）采购订单'!F102</f>
        <v/>
      </c>
      <c r="H102" s="78" t="str">
        <f ca="1">+'（运营）采购订单'!G102</f>
        <v/>
      </c>
      <c r="I102" s="77">
        <f ca="1">+'（运营）采购订单'!H102</f>
        <v>0</v>
      </c>
      <c r="J102" s="77" t="str">
        <f>+'（运营）采购订单'!I102</f>
        <v>XS</v>
      </c>
      <c r="K102" s="83"/>
      <c r="L102" s="84"/>
      <c r="M102" s="83"/>
      <c r="N102" s="85">
        <f t="shared" si="13"/>
        <v>0</v>
      </c>
      <c r="O102" s="86">
        <f ca="1" t="shared" si="14"/>
        <v>0</v>
      </c>
      <c r="P102" s="86" t="str">
        <f ca="1" t="shared" si="15"/>
        <v/>
      </c>
    </row>
    <row r="103" s="64" customFormat="1" ht="26" customHeight="1" spans="1:16">
      <c r="A103" s="75" t="str">
        <f ca="1" t="shared" si="12"/>
        <v/>
      </c>
      <c r="B103" s="76" t="str">
        <f ca="1">IF(F103&gt;0,'（运营）采购订单'!B103,"")</f>
        <v/>
      </c>
      <c r="C103" s="77" t="str">
        <f ca="1">+'（运营）采购订单'!C103</f>
        <v/>
      </c>
      <c r="D103" s="77" t="str">
        <f ca="1">+'（运营）采购订单'!D103</f>
        <v/>
      </c>
      <c r="E103" s="77">
        <f>+'（运营）采购订单'!E103</f>
        <v>0</v>
      </c>
      <c r="F103" s="77">
        <f ca="1">+'（运营）采购订单'!J103</f>
        <v>0</v>
      </c>
      <c r="G103" s="77" t="str">
        <f ca="1">+'（运营）采购订单'!F103</f>
        <v/>
      </c>
      <c r="H103" s="78" t="str">
        <f ca="1">+'（运营）采购订单'!G103</f>
        <v/>
      </c>
      <c r="I103" s="77">
        <f ca="1">+'（运营）采购订单'!H103</f>
        <v>0</v>
      </c>
      <c r="J103" s="77" t="str">
        <f>+'（运营）采购订单'!I103</f>
        <v>S</v>
      </c>
      <c r="K103" s="83"/>
      <c r="L103" s="84"/>
      <c r="M103" s="83"/>
      <c r="N103" s="85">
        <f t="shared" si="13"/>
        <v>0</v>
      </c>
      <c r="O103" s="86">
        <f ca="1" t="shared" si="14"/>
        <v>0</v>
      </c>
      <c r="P103" s="86" t="str">
        <f ca="1" t="shared" si="15"/>
        <v/>
      </c>
    </row>
    <row r="104" s="64" customFormat="1" ht="26" customHeight="1" spans="1:16">
      <c r="A104" s="75" t="str">
        <f ca="1" t="shared" si="12"/>
        <v/>
      </c>
      <c r="B104" s="76" t="str">
        <f ca="1">IF(F104&gt;0,'（运营）采购订单'!B104,"")</f>
        <v/>
      </c>
      <c r="C104" s="77" t="str">
        <f ca="1">+'（运营）采购订单'!C104</f>
        <v/>
      </c>
      <c r="D104" s="77" t="str">
        <f ca="1">+'（运营）采购订单'!D104</f>
        <v/>
      </c>
      <c r="E104" s="77">
        <f>+'（运营）采购订单'!E104</f>
        <v>0</v>
      </c>
      <c r="F104" s="77">
        <f ca="1">+'（运营）采购订单'!J104</f>
        <v>0</v>
      </c>
      <c r="G104" s="77" t="str">
        <f ca="1">+'（运营）采购订单'!F104</f>
        <v/>
      </c>
      <c r="H104" s="78" t="str">
        <f ca="1">+'（运营）采购订单'!G104</f>
        <v/>
      </c>
      <c r="I104" s="77">
        <f ca="1">+'（运营）采购订单'!H104</f>
        <v>0</v>
      </c>
      <c r="J104" s="77" t="str">
        <f>+'（运营）采购订单'!I104</f>
        <v>M</v>
      </c>
      <c r="K104" s="83"/>
      <c r="L104" s="84"/>
      <c r="M104" s="83"/>
      <c r="N104" s="85">
        <f t="shared" si="13"/>
        <v>0</v>
      </c>
      <c r="O104" s="86">
        <f ca="1" t="shared" si="14"/>
        <v>0</v>
      </c>
      <c r="P104" s="86" t="str">
        <f ca="1" t="shared" si="15"/>
        <v/>
      </c>
    </row>
    <row r="105" s="64" customFormat="1" ht="26" customHeight="1" spans="1:16">
      <c r="A105" s="75" t="str">
        <f ca="1" t="shared" si="12"/>
        <v/>
      </c>
      <c r="B105" s="76" t="str">
        <f ca="1">IF(F105&gt;0,'（运营）采购订单'!B105,"")</f>
        <v/>
      </c>
      <c r="C105" s="77" t="str">
        <f ca="1">+'（运营）采购订单'!C105</f>
        <v/>
      </c>
      <c r="D105" s="77" t="str">
        <f ca="1">+'（运营）采购订单'!D105</f>
        <v/>
      </c>
      <c r="E105" s="77">
        <f>+'（运营）采购订单'!E105</f>
        <v>0</v>
      </c>
      <c r="F105" s="77">
        <f ca="1">+'（运营）采购订单'!J105</f>
        <v>0</v>
      </c>
      <c r="G105" s="77" t="str">
        <f ca="1">+'（运营）采购订单'!F105</f>
        <v/>
      </c>
      <c r="H105" s="78" t="str">
        <f ca="1">+'（运营）采购订单'!G105</f>
        <v/>
      </c>
      <c r="I105" s="77">
        <f ca="1">+'（运营）采购订单'!H105</f>
        <v>0</v>
      </c>
      <c r="J105" s="77" t="str">
        <f>+'（运营）采购订单'!I105</f>
        <v>L</v>
      </c>
      <c r="K105" s="83"/>
      <c r="L105" s="84"/>
      <c r="M105" s="83"/>
      <c r="N105" s="85">
        <f t="shared" si="13"/>
        <v>0</v>
      </c>
      <c r="O105" s="86">
        <f ca="1" t="shared" si="14"/>
        <v>0</v>
      </c>
      <c r="P105" s="86" t="str">
        <f ca="1" t="shared" si="15"/>
        <v/>
      </c>
    </row>
    <row r="106" s="64" customFormat="1" ht="26" customHeight="1" spans="1:16">
      <c r="A106" s="75" t="str">
        <f ca="1" t="shared" si="12"/>
        <v/>
      </c>
      <c r="B106" s="76" t="str">
        <f ca="1">IF(F106&gt;0,'（运营）采购订单'!B106,"")</f>
        <v/>
      </c>
      <c r="C106" s="77" t="str">
        <f ca="1">+'（运营）采购订单'!C106</f>
        <v/>
      </c>
      <c r="D106" s="77" t="str">
        <f ca="1">+'（运营）采购订单'!D106</f>
        <v/>
      </c>
      <c r="E106" s="77">
        <f>+'（运营）采购订单'!E106</f>
        <v>0</v>
      </c>
      <c r="F106" s="77">
        <f ca="1">+'（运营）采购订单'!J106</f>
        <v>0</v>
      </c>
      <c r="G106" s="77" t="str">
        <f ca="1">+'（运营）采购订单'!F106</f>
        <v/>
      </c>
      <c r="H106" s="78" t="str">
        <f ca="1">+'（运营）采购订单'!G106</f>
        <v/>
      </c>
      <c r="I106" s="77">
        <f ca="1">+'（运营）采购订单'!H106</f>
        <v>0</v>
      </c>
      <c r="J106" s="77" t="str">
        <f>+'（运营）采购订单'!I106</f>
        <v>XL</v>
      </c>
      <c r="K106" s="83"/>
      <c r="L106" s="84"/>
      <c r="M106" s="83"/>
      <c r="N106" s="85">
        <f t="shared" si="13"/>
        <v>0</v>
      </c>
      <c r="O106" s="86">
        <f ca="1" t="shared" si="14"/>
        <v>0</v>
      </c>
      <c r="P106" s="86" t="str">
        <f ca="1" t="shared" si="15"/>
        <v/>
      </c>
    </row>
    <row r="107" s="64" customFormat="1" ht="26" customHeight="1" spans="1:16">
      <c r="A107" s="75" t="str">
        <f ca="1" t="shared" si="12"/>
        <v/>
      </c>
      <c r="B107" s="76" t="str">
        <f ca="1">IF(F107&gt;0,'（运营）采购订单'!B107,"")</f>
        <v/>
      </c>
      <c r="C107" s="77" t="str">
        <f ca="1">+'（运营）采购订单'!C107</f>
        <v/>
      </c>
      <c r="D107" s="77" t="str">
        <f ca="1">+'（运营）采购订单'!D107</f>
        <v/>
      </c>
      <c r="E107" s="77">
        <f>+'（运营）采购订单'!E107</f>
        <v>0</v>
      </c>
      <c r="F107" s="77">
        <f ca="1">+'（运营）采购订单'!J107</f>
        <v>0</v>
      </c>
      <c r="G107" s="77" t="str">
        <f ca="1">+'（运营）采购订单'!F107</f>
        <v/>
      </c>
      <c r="H107" s="78" t="str">
        <f ca="1">+'（运营）采购订单'!G107</f>
        <v/>
      </c>
      <c r="I107" s="77">
        <f ca="1">+'（运营）采购订单'!H107</f>
        <v>0</v>
      </c>
      <c r="J107" s="77" t="str">
        <f>+'（运营）采购订单'!I107</f>
        <v>2XL</v>
      </c>
      <c r="K107" s="83"/>
      <c r="L107" s="84"/>
      <c r="M107" s="83"/>
      <c r="N107" s="85">
        <f t="shared" si="13"/>
        <v>0</v>
      </c>
      <c r="O107" s="86">
        <f ca="1" t="shared" si="14"/>
        <v>0</v>
      </c>
      <c r="P107" s="86" t="str">
        <f ca="1" t="shared" si="15"/>
        <v/>
      </c>
    </row>
    <row r="108" s="64" customFormat="1" ht="26" customHeight="1" spans="1:16">
      <c r="A108" s="75" t="str">
        <f ca="1" t="shared" si="12"/>
        <v/>
      </c>
      <c r="B108" s="76" t="str">
        <f ca="1">IF(F108&gt;0,'（运营）采购订单'!B108,"")</f>
        <v/>
      </c>
      <c r="C108" s="77" t="str">
        <f ca="1">+'（运营）采购订单'!C108</f>
        <v/>
      </c>
      <c r="D108" s="77" t="str">
        <f ca="1">+'（运营）采购订单'!D108</f>
        <v/>
      </c>
      <c r="E108" s="77">
        <f>+'（运营）采购订单'!E108</f>
        <v>0</v>
      </c>
      <c r="F108" s="77">
        <f ca="1">+'（运营）采购订单'!J108</f>
        <v>0</v>
      </c>
      <c r="G108" s="77" t="str">
        <f ca="1">+'（运营）采购订单'!F108</f>
        <v/>
      </c>
      <c r="H108" s="78" t="str">
        <f ca="1">+'（运营）采购订单'!G108</f>
        <v/>
      </c>
      <c r="I108" s="77">
        <f ca="1">+'（运营）采购订单'!H108</f>
        <v>0</v>
      </c>
      <c r="J108" s="77" t="str">
        <f>+'（运营）采购订单'!I108</f>
        <v>3XL</v>
      </c>
      <c r="K108" s="83"/>
      <c r="L108" s="84"/>
      <c r="M108" s="83"/>
      <c r="N108" s="85">
        <f t="shared" si="13"/>
        <v>0</v>
      </c>
      <c r="O108" s="86">
        <f ca="1" t="shared" si="14"/>
        <v>0</v>
      </c>
      <c r="P108" s="86" t="str">
        <f ca="1" t="shared" si="15"/>
        <v/>
      </c>
    </row>
    <row r="109" s="64" customFormat="1" ht="26" customHeight="1" spans="1:16">
      <c r="A109" s="75" t="str">
        <f ca="1" t="shared" si="12"/>
        <v/>
      </c>
      <c r="B109" s="76" t="str">
        <f ca="1">IF(F109&gt;0,'（运营）采购订单'!B109,"")</f>
        <v/>
      </c>
      <c r="C109" s="77" t="str">
        <f ca="1">+'（运营）采购订单'!C109</f>
        <v/>
      </c>
      <c r="D109" s="77" t="str">
        <f ca="1">+'（运营）采购订单'!D109</f>
        <v/>
      </c>
      <c r="E109" s="77">
        <f>+'（运营）采购订单'!E109</f>
        <v>0</v>
      </c>
      <c r="F109" s="77">
        <f ca="1">+'（运营）采购订单'!J109</f>
        <v>0</v>
      </c>
      <c r="G109" s="77" t="str">
        <f ca="1">+'（运营）采购订单'!F109</f>
        <v/>
      </c>
      <c r="H109" s="78" t="str">
        <f ca="1">+'（运营）采购订单'!G109</f>
        <v/>
      </c>
      <c r="I109" s="77">
        <f ca="1">+'（运营）采购订单'!H109</f>
        <v>0</v>
      </c>
      <c r="J109" s="77" t="str">
        <f>+'（运营）采购订单'!I109</f>
        <v>XS</v>
      </c>
      <c r="K109" s="83"/>
      <c r="L109" s="84"/>
      <c r="M109" s="83"/>
      <c r="N109" s="85">
        <f t="shared" si="13"/>
        <v>0</v>
      </c>
      <c r="O109" s="86">
        <f ca="1" t="shared" si="14"/>
        <v>0</v>
      </c>
      <c r="P109" s="86" t="str">
        <f ca="1" t="shared" si="15"/>
        <v/>
      </c>
    </row>
    <row r="110" s="64" customFormat="1" ht="26" customHeight="1" spans="1:16">
      <c r="A110" s="75" t="str">
        <f ca="1" t="shared" si="12"/>
        <v/>
      </c>
      <c r="B110" s="76" t="str">
        <f ca="1">IF(F110&gt;0,'（运营）采购订单'!B110,"")</f>
        <v/>
      </c>
      <c r="C110" s="77" t="str">
        <f ca="1">+'（运营）采购订单'!C110</f>
        <v/>
      </c>
      <c r="D110" s="77" t="str">
        <f ca="1">+'（运营）采购订单'!D110</f>
        <v/>
      </c>
      <c r="E110" s="77">
        <f>+'（运营）采购订单'!E110</f>
        <v>0</v>
      </c>
      <c r="F110" s="77">
        <f ca="1">+'（运营）采购订单'!J110</f>
        <v>0</v>
      </c>
      <c r="G110" s="77" t="str">
        <f ca="1">+'（运营）采购订单'!F110</f>
        <v/>
      </c>
      <c r="H110" s="78" t="str">
        <f ca="1">+'（运营）采购订单'!G110</f>
        <v/>
      </c>
      <c r="I110" s="77">
        <f ca="1">+'（运营）采购订单'!H110</f>
        <v>0</v>
      </c>
      <c r="J110" s="77" t="str">
        <f>+'（运营）采购订单'!I110</f>
        <v>S</v>
      </c>
      <c r="K110" s="83"/>
      <c r="L110" s="84"/>
      <c r="M110" s="83"/>
      <c r="N110" s="85">
        <f t="shared" si="13"/>
        <v>0</v>
      </c>
      <c r="O110" s="86">
        <f ca="1" t="shared" si="14"/>
        <v>0</v>
      </c>
      <c r="P110" s="86" t="str">
        <f ca="1" t="shared" si="15"/>
        <v/>
      </c>
    </row>
    <row r="111" s="64" customFormat="1" ht="26" customHeight="1" spans="1:16">
      <c r="A111" s="75" t="str">
        <f ca="1" t="shared" si="12"/>
        <v/>
      </c>
      <c r="B111" s="76" t="str">
        <f ca="1">IF(F111&gt;0,'（运营）采购订单'!B111,"")</f>
        <v/>
      </c>
      <c r="C111" s="77" t="str">
        <f ca="1">+'（运营）采购订单'!C111</f>
        <v/>
      </c>
      <c r="D111" s="77" t="str">
        <f ca="1">+'（运营）采购订单'!D111</f>
        <v/>
      </c>
      <c r="E111" s="77">
        <f>+'（运营）采购订单'!E111</f>
        <v>0</v>
      </c>
      <c r="F111" s="77">
        <f ca="1">+'（运营）采购订单'!J111</f>
        <v>0</v>
      </c>
      <c r="G111" s="77" t="str">
        <f ca="1">+'（运营）采购订单'!F111</f>
        <v/>
      </c>
      <c r="H111" s="78" t="str">
        <f ca="1">+'（运营）采购订单'!G111</f>
        <v/>
      </c>
      <c r="I111" s="77">
        <f ca="1">+'（运营）采购订单'!H111</f>
        <v>0</v>
      </c>
      <c r="J111" s="77" t="str">
        <f>+'（运营）采购订单'!I111</f>
        <v>M</v>
      </c>
      <c r="K111" s="83"/>
      <c r="L111" s="84"/>
      <c r="M111" s="83"/>
      <c r="N111" s="85">
        <f t="shared" si="13"/>
        <v>0</v>
      </c>
      <c r="O111" s="86">
        <f ca="1" t="shared" si="14"/>
        <v>0</v>
      </c>
      <c r="P111" s="86" t="str">
        <f ca="1" t="shared" si="15"/>
        <v/>
      </c>
    </row>
    <row r="112" s="64" customFormat="1" ht="26" customHeight="1" spans="1:16">
      <c r="A112" s="75" t="str">
        <f ca="1" t="shared" si="12"/>
        <v/>
      </c>
      <c r="B112" s="76" t="str">
        <f ca="1">IF(F112&gt;0,'（运营）采购订单'!B112,"")</f>
        <v/>
      </c>
      <c r="C112" s="77" t="str">
        <f ca="1">+'（运营）采购订单'!C112</f>
        <v/>
      </c>
      <c r="D112" s="77" t="str">
        <f ca="1">+'（运营）采购订单'!D112</f>
        <v/>
      </c>
      <c r="E112" s="77">
        <f>+'（运营）采购订单'!E112</f>
        <v>0</v>
      </c>
      <c r="F112" s="77">
        <f ca="1">+'（运营）采购订单'!J112</f>
        <v>0</v>
      </c>
      <c r="G112" s="77" t="str">
        <f ca="1">+'（运营）采购订单'!F112</f>
        <v/>
      </c>
      <c r="H112" s="78" t="str">
        <f ca="1">+'（运营）采购订单'!G112</f>
        <v/>
      </c>
      <c r="I112" s="77">
        <f ca="1">+'（运营）采购订单'!H112</f>
        <v>0</v>
      </c>
      <c r="J112" s="77" t="str">
        <f>+'（运营）采购订单'!I112</f>
        <v>L</v>
      </c>
      <c r="K112" s="83"/>
      <c r="L112" s="84"/>
      <c r="M112" s="83"/>
      <c r="N112" s="85">
        <f t="shared" si="13"/>
        <v>0</v>
      </c>
      <c r="O112" s="86">
        <f ca="1" t="shared" si="14"/>
        <v>0</v>
      </c>
      <c r="P112" s="86" t="str">
        <f ca="1" t="shared" si="15"/>
        <v/>
      </c>
    </row>
    <row r="113" s="64" customFormat="1" ht="26" customHeight="1" spans="1:16">
      <c r="A113" s="75" t="str">
        <f ca="1" t="shared" si="12"/>
        <v/>
      </c>
      <c r="B113" s="76" t="str">
        <f ca="1">IF(F113&gt;0,'（运营）采购订单'!B113,"")</f>
        <v/>
      </c>
      <c r="C113" s="77" t="str">
        <f ca="1">+'（运营）采购订单'!C113</f>
        <v/>
      </c>
      <c r="D113" s="77" t="str">
        <f ca="1">+'（运营）采购订单'!D113</f>
        <v/>
      </c>
      <c r="E113" s="77">
        <f>+'（运营）采购订单'!E113</f>
        <v>0</v>
      </c>
      <c r="F113" s="77">
        <f ca="1">+'（运营）采购订单'!J113</f>
        <v>0</v>
      </c>
      <c r="G113" s="77" t="str">
        <f ca="1">+'（运营）采购订单'!F113</f>
        <v/>
      </c>
      <c r="H113" s="78" t="str">
        <f ca="1">+'（运营）采购订单'!G113</f>
        <v/>
      </c>
      <c r="I113" s="77">
        <f ca="1">+'（运营）采购订单'!H113</f>
        <v>0</v>
      </c>
      <c r="J113" s="77" t="str">
        <f>+'（运营）采购订单'!I113</f>
        <v>XL</v>
      </c>
      <c r="K113" s="83"/>
      <c r="L113" s="84"/>
      <c r="M113" s="83"/>
      <c r="N113" s="85">
        <f t="shared" si="13"/>
        <v>0</v>
      </c>
      <c r="O113" s="86">
        <f ca="1" t="shared" si="14"/>
        <v>0</v>
      </c>
      <c r="P113" s="86" t="str">
        <f ca="1" t="shared" si="15"/>
        <v/>
      </c>
    </row>
    <row r="114" s="64" customFormat="1" ht="26" customHeight="1" spans="1:16">
      <c r="A114" s="75" t="str">
        <f ca="1" t="shared" si="12"/>
        <v/>
      </c>
      <c r="B114" s="76" t="str">
        <f ca="1">IF(F114&gt;0,'（运营）采购订单'!B114,"")</f>
        <v/>
      </c>
      <c r="C114" s="77" t="str">
        <f ca="1">+'（运营）采购订单'!C114</f>
        <v/>
      </c>
      <c r="D114" s="77" t="str">
        <f ca="1">+'（运营）采购订单'!D114</f>
        <v/>
      </c>
      <c r="E114" s="77">
        <f>+'（运营）采购订单'!E114</f>
        <v>0</v>
      </c>
      <c r="F114" s="77">
        <f ca="1">+'（运营）采购订单'!J114</f>
        <v>0</v>
      </c>
      <c r="G114" s="77" t="str">
        <f ca="1">+'（运营）采购订单'!F114</f>
        <v/>
      </c>
      <c r="H114" s="78" t="str">
        <f ca="1">+'（运营）采购订单'!G114</f>
        <v/>
      </c>
      <c r="I114" s="77">
        <f ca="1">+'（运营）采购订单'!H114</f>
        <v>0</v>
      </c>
      <c r="J114" s="77" t="str">
        <f>+'（运营）采购订单'!I114</f>
        <v>2XL</v>
      </c>
      <c r="K114" s="83"/>
      <c r="L114" s="84"/>
      <c r="M114" s="83"/>
      <c r="N114" s="85">
        <f t="shared" si="13"/>
        <v>0</v>
      </c>
      <c r="O114" s="86">
        <f ca="1" t="shared" si="14"/>
        <v>0</v>
      </c>
      <c r="P114" s="86" t="str">
        <f ca="1" t="shared" si="15"/>
        <v/>
      </c>
    </row>
    <row r="115" s="64" customFormat="1" ht="26" customHeight="1" spans="1:16">
      <c r="A115" s="75" t="str">
        <f ca="1" t="shared" si="12"/>
        <v/>
      </c>
      <c r="B115" s="76" t="str">
        <f ca="1">IF(F115&gt;0,'（运营）采购订单'!B115,"")</f>
        <v/>
      </c>
      <c r="C115" s="77" t="str">
        <f ca="1">+'（运营）采购订单'!C115</f>
        <v/>
      </c>
      <c r="D115" s="77" t="str">
        <f ca="1">+'（运营）采购订单'!D115</f>
        <v/>
      </c>
      <c r="E115" s="77">
        <f>+'（运营）采购订单'!E115</f>
        <v>0</v>
      </c>
      <c r="F115" s="77">
        <f ca="1">+'（运营）采购订单'!J115</f>
        <v>0</v>
      </c>
      <c r="G115" s="77" t="str">
        <f ca="1">+'（运营）采购订单'!F115</f>
        <v/>
      </c>
      <c r="H115" s="78" t="str">
        <f ca="1">+'（运营）采购订单'!G115</f>
        <v/>
      </c>
      <c r="I115" s="77">
        <f ca="1">+'（运营）采购订单'!H115</f>
        <v>0</v>
      </c>
      <c r="J115" s="77" t="str">
        <f>+'（运营）采购订单'!I115</f>
        <v>3XL</v>
      </c>
      <c r="K115" s="83"/>
      <c r="L115" s="84"/>
      <c r="M115" s="83"/>
      <c r="N115" s="85">
        <f t="shared" si="13"/>
        <v>0</v>
      </c>
      <c r="O115" s="86">
        <f ca="1" t="shared" si="14"/>
        <v>0</v>
      </c>
      <c r="P115" s="86" t="str">
        <f ca="1" t="shared" si="15"/>
        <v/>
      </c>
    </row>
    <row r="116" s="64" customFormat="1" ht="26" customHeight="1" spans="1:16">
      <c r="A116" s="75" t="str">
        <f ca="1" t="shared" si="12"/>
        <v/>
      </c>
      <c r="B116" s="76" t="str">
        <f ca="1">IF(F116&gt;0,'（运营）采购订单'!B116,"")</f>
        <v/>
      </c>
      <c r="C116" s="77" t="str">
        <f ca="1">+'（运营）采购订单'!C116</f>
        <v/>
      </c>
      <c r="D116" s="77" t="str">
        <f ca="1">+'（运营）采购订单'!D116</f>
        <v/>
      </c>
      <c r="E116" s="77">
        <f>+'（运营）采购订单'!E116</f>
        <v>0</v>
      </c>
      <c r="F116" s="77">
        <f ca="1">+'（运营）采购订单'!J116</f>
        <v>0</v>
      </c>
      <c r="G116" s="77" t="str">
        <f ca="1">+'（运营）采购订单'!F116</f>
        <v/>
      </c>
      <c r="H116" s="78" t="str">
        <f ca="1">+'（运营）采购订单'!G116</f>
        <v/>
      </c>
      <c r="I116" s="77">
        <f ca="1">+'（运营）采购订单'!H116</f>
        <v>0</v>
      </c>
      <c r="J116" s="77" t="str">
        <f>+'（运营）采购订单'!I116</f>
        <v>XS</v>
      </c>
      <c r="K116" s="83"/>
      <c r="L116" s="84"/>
      <c r="M116" s="83"/>
      <c r="N116" s="85">
        <f t="shared" si="13"/>
        <v>0</v>
      </c>
      <c r="O116" s="86">
        <f ca="1" t="shared" si="14"/>
        <v>0</v>
      </c>
      <c r="P116" s="86" t="str">
        <f ca="1" t="shared" si="15"/>
        <v/>
      </c>
    </row>
    <row r="117" s="64" customFormat="1" ht="26" customHeight="1" spans="1:16">
      <c r="A117" s="75" t="str">
        <f ca="1" t="shared" si="12"/>
        <v/>
      </c>
      <c r="B117" s="76" t="str">
        <f ca="1">IF(F117&gt;0,'（运营）采购订单'!B117,"")</f>
        <v/>
      </c>
      <c r="C117" s="77" t="str">
        <f ca="1">+'（运营）采购订单'!C117</f>
        <v/>
      </c>
      <c r="D117" s="77" t="str">
        <f ca="1">+'（运营）采购订单'!D117</f>
        <v/>
      </c>
      <c r="E117" s="77">
        <f>+'（运营）采购订单'!E117</f>
        <v>0</v>
      </c>
      <c r="F117" s="77">
        <f ca="1">+'（运营）采购订单'!J117</f>
        <v>0</v>
      </c>
      <c r="G117" s="77" t="str">
        <f ca="1">+'（运营）采购订单'!F117</f>
        <v/>
      </c>
      <c r="H117" s="78" t="str">
        <f ca="1">+'（运营）采购订单'!G117</f>
        <v/>
      </c>
      <c r="I117" s="77">
        <f ca="1">+'（运营）采购订单'!H117</f>
        <v>0</v>
      </c>
      <c r="J117" s="77" t="str">
        <f>+'（运营）采购订单'!I117</f>
        <v>S</v>
      </c>
      <c r="K117" s="83"/>
      <c r="L117" s="84"/>
      <c r="M117" s="83"/>
      <c r="N117" s="85">
        <f t="shared" si="13"/>
        <v>0</v>
      </c>
      <c r="O117" s="86">
        <f ca="1" t="shared" si="14"/>
        <v>0</v>
      </c>
      <c r="P117" s="86" t="str">
        <f ca="1" t="shared" si="15"/>
        <v/>
      </c>
    </row>
    <row r="118" s="64" customFormat="1" ht="26" customHeight="1" spans="1:16">
      <c r="A118" s="75" t="str">
        <f ca="1" t="shared" si="12"/>
        <v/>
      </c>
      <c r="B118" s="76" t="str">
        <f ca="1">IF(F118&gt;0,'（运营）采购订单'!B118,"")</f>
        <v/>
      </c>
      <c r="C118" s="77" t="str">
        <f ca="1">+'（运营）采购订单'!C118</f>
        <v/>
      </c>
      <c r="D118" s="77" t="str">
        <f ca="1">+'（运营）采购订单'!D118</f>
        <v/>
      </c>
      <c r="E118" s="77">
        <f>+'（运营）采购订单'!E118</f>
        <v>0</v>
      </c>
      <c r="F118" s="77">
        <f ca="1">+'（运营）采购订单'!J118</f>
        <v>0</v>
      </c>
      <c r="G118" s="77" t="str">
        <f ca="1">+'（运营）采购订单'!F118</f>
        <v/>
      </c>
      <c r="H118" s="78" t="str">
        <f ca="1">+'（运营）采购订单'!G118</f>
        <v/>
      </c>
      <c r="I118" s="77">
        <f ca="1">+'（运营）采购订单'!H118</f>
        <v>0</v>
      </c>
      <c r="J118" s="77" t="str">
        <f>+'（运营）采购订单'!I118</f>
        <v>M</v>
      </c>
      <c r="K118" s="83"/>
      <c r="L118" s="84"/>
      <c r="M118" s="83"/>
      <c r="N118" s="85">
        <f t="shared" si="13"/>
        <v>0</v>
      </c>
      <c r="O118" s="86">
        <f ca="1" t="shared" si="14"/>
        <v>0</v>
      </c>
      <c r="P118" s="86" t="str">
        <f ca="1" t="shared" si="15"/>
        <v/>
      </c>
    </row>
    <row r="119" s="64" customFormat="1" ht="26" customHeight="1" spans="1:16">
      <c r="A119" s="75" t="str">
        <f ca="1" t="shared" si="12"/>
        <v/>
      </c>
      <c r="B119" s="76" t="str">
        <f ca="1">IF(F119&gt;0,'（运营）采购订单'!B119,"")</f>
        <v/>
      </c>
      <c r="C119" s="77" t="str">
        <f ca="1">+'（运营）采购订单'!C119</f>
        <v/>
      </c>
      <c r="D119" s="77" t="str">
        <f ca="1">+'（运营）采购订单'!D119</f>
        <v/>
      </c>
      <c r="E119" s="77">
        <f>+'（运营）采购订单'!E119</f>
        <v>0</v>
      </c>
      <c r="F119" s="77">
        <f ca="1">+'（运营）采购订单'!J119</f>
        <v>0</v>
      </c>
      <c r="G119" s="77" t="str">
        <f ca="1">+'（运营）采购订单'!F119</f>
        <v/>
      </c>
      <c r="H119" s="78" t="str">
        <f ca="1">+'（运营）采购订单'!G119</f>
        <v/>
      </c>
      <c r="I119" s="77">
        <f ca="1">+'（运营）采购订单'!H119</f>
        <v>0</v>
      </c>
      <c r="J119" s="77" t="str">
        <f>+'（运营）采购订单'!I119</f>
        <v>L</v>
      </c>
      <c r="K119" s="83"/>
      <c r="L119" s="84"/>
      <c r="M119" s="83"/>
      <c r="N119" s="85">
        <f t="shared" si="13"/>
        <v>0</v>
      </c>
      <c r="O119" s="86">
        <f ca="1" t="shared" si="14"/>
        <v>0</v>
      </c>
      <c r="P119" s="86" t="str">
        <f ca="1" t="shared" si="15"/>
        <v/>
      </c>
    </row>
    <row r="120" s="64" customFormat="1" ht="26" customHeight="1" spans="1:16">
      <c r="A120" s="75" t="str">
        <f ca="1" t="shared" si="12"/>
        <v/>
      </c>
      <c r="B120" s="76" t="str">
        <f ca="1">IF(F120&gt;0,'（运营）采购订单'!B120,"")</f>
        <v/>
      </c>
      <c r="C120" s="77" t="str">
        <f ca="1">+'（运营）采购订单'!C120</f>
        <v/>
      </c>
      <c r="D120" s="77" t="str">
        <f ca="1">+'（运营）采购订单'!D120</f>
        <v/>
      </c>
      <c r="E120" s="77">
        <f>+'（运营）采购订单'!E120</f>
        <v>0</v>
      </c>
      <c r="F120" s="77">
        <f ca="1">+'（运营）采购订单'!J120</f>
        <v>0</v>
      </c>
      <c r="G120" s="77" t="str">
        <f ca="1">+'（运营）采购订单'!F120</f>
        <v/>
      </c>
      <c r="H120" s="78" t="str">
        <f ca="1">+'（运营）采购订单'!G120</f>
        <v/>
      </c>
      <c r="I120" s="77">
        <f ca="1">+'（运营）采购订单'!H120</f>
        <v>0</v>
      </c>
      <c r="J120" s="77" t="str">
        <f>+'（运营）采购订单'!I120</f>
        <v>XL</v>
      </c>
      <c r="K120" s="83"/>
      <c r="L120" s="84"/>
      <c r="M120" s="83"/>
      <c r="N120" s="85">
        <f t="shared" si="13"/>
        <v>0</v>
      </c>
      <c r="O120" s="86">
        <f ca="1" t="shared" si="14"/>
        <v>0</v>
      </c>
      <c r="P120" s="86" t="str">
        <f ca="1" t="shared" si="15"/>
        <v/>
      </c>
    </row>
    <row r="121" s="64" customFormat="1" ht="26" customHeight="1" spans="1:16">
      <c r="A121" s="75" t="str">
        <f ca="1" t="shared" si="12"/>
        <v/>
      </c>
      <c r="B121" s="76" t="str">
        <f ca="1">IF(F121&gt;0,'（运营）采购订单'!B121,"")</f>
        <v/>
      </c>
      <c r="C121" s="77" t="str">
        <f ca="1">+'（运营）采购订单'!C121</f>
        <v/>
      </c>
      <c r="D121" s="77" t="str">
        <f ca="1">+'（运营）采购订单'!D121</f>
        <v/>
      </c>
      <c r="E121" s="77">
        <f>+'（运营）采购订单'!E121</f>
        <v>0</v>
      </c>
      <c r="F121" s="77">
        <f ca="1">+'（运营）采购订单'!J121</f>
        <v>0</v>
      </c>
      <c r="G121" s="77" t="str">
        <f ca="1">+'（运营）采购订单'!F121</f>
        <v/>
      </c>
      <c r="H121" s="78" t="str">
        <f ca="1">+'（运营）采购订单'!G121</f>
        <v/>
      </c>
      <c r="I121" s="77">
        <f ca="1">+'（运营）采购订单'!H121</f>
        <v>0</v>
      </c>
      <c r="J121" s="77" t="str">
        <f>+'（运营）采购订单'!I121</f>
        <v>2XL</v>
      </c>
      <c r="K121" s="83"/>
      <c r="L121" s="84"/>
      <c r="M121" s="83"/>
      <c r="N121" s="85">
        <f t="shared" si="13"/>
        <v>0</v>
      </c>
      <c r="O121" s="86">
        <f ca="1" t="shared" si="14"/>
        <v>0</v>
      </c>
      <c r="P121" s="86" t="str">
        <f ca="1" t="shared" si="15"/>
        <v/>
      </c>
    </row>
    <row r="122" s="64" customFormat="1" ht="26" customHeight="1" spans="1:16">
      <c r="A122" s="75" t="str">
        <f ca="1" t="shared" si="12"/>
        <v/>
      </c>
      <c r="B122" s="76" t="str">
        <f ca="1">IF(F122&gt;0,'（运营）采购订单'!B122,"")</f>
        <v/>
      </c>
      <c r="C122" s="77" t="str">
        <f ca="1">+'（运营）采购订单'!C122</f>
        <v/>
      </c>
      <c r="D122" s="77" t="str">
        <f ca="1">+'（运营）采购订单'!D122</f>
        <v/>
      </c>
      <c r="E122" s="77">
        <f>+'（运营）采购订单'!E122</f>
        <v>0</v>
      </c>
      <c r="F122" s="77">
        <f ca="1">+'（运营）采购订单'!J122</f>
        <v>0</v>
      </c>
      <c r="G122" s="77" t="str">
        <f ca="1">+'（运营）采购订单'!F122</f>
        <v/>
      </c>
      <c r="H122" s="78" t="str">
        <f ca="1">+'（运营）采购订单'!G122</f>
        <v/>
      </c>
      <c r="I122" s="77">
        <f ca="1">+'（运营）采购订单'!H122</f>
        <v>0</v>
      </c>
      <c r="J122" s="77" t="str">
        <f>+'（运营）采购订单'!I122</f>
        <v>3XL</v>
      </c>
      <c r="K122" s="83"/>
      <c r="L122" s="84"/>
      <c r="M122" s="83"/>
      <c r="N122" s="85">
        <f t="shared" si="13"/>
        <v>0</v>
      </c>
      <c r="O122" s="86">
        <f ca="1" t="shared" si="14"/>
        <v>0</v>
      </c>
      <c r="P122" s="86" t="str">
        <f ca="1" t="shared" si="15"/>
        <v/>
      </c>
    </row>
    <row r="123" s="64" customFormat="1" ht="26" customHeight="1" spans="1:16">
      <c r="A123" s="75" t="str">
        <f ca="1" t="shared" si="12"/>
        <v/>
      </c>
      <c r="B123" s="76" t="str">
        <f ca="1">IF(F123&gt;0,'（运营）采购订单'!B123,"")</f>
        <v/>
      </c>
      <c r="C123" s="77" t="str">
        <f ca="1">+'（运营）采购订单'!C123</f>
        <v/>
      </c>
      <c r="D123" s="77" t="str">
        <f ca="1">+'（运营）采购订单'!D123</f>
        <v/>
      </c>
      <c r="E123" s="77">
        <f>+'（运营）采购订单'!E123</f>
        <v>0</v>
      </c>
      <c r="F123" s="77">
        <f ca="1">+'（运营）采购订单'!J123</f>
        <v>0</v>
      </c>
      <c r="G123" s="77" t="str">
        <f ca="1">+'（运营）采购订单'!F123</f>
        <v/>
      </c>
      <c r="H123" s="78" t="str">
        <f ca="1">+'（运营）采购订单'!G123</f>
        <v/>
      </c>
      <c r="I123" s="77">
        <f ca="1">+'（运营）采购订单'!H123</f>
        <v>0</v>
      </c>
      <c r="J123" s="77" t="str">
        <f>+'（运营）采购订单'!I123</f>
        <v>XS</v>
      </c>
      <c r="K123" s="83"/>
      <c r="L123" s="84"/>
      <c r="M123" s="83"/>
      <c r="N123" s="85">
        <f t="shared" si="13"/>
        <v>0</v>
      </c>
      <c r="O123" s="86">
        <f ca="1" t="shared" si="14"/>
        <v>0</v>
      </c>
      <c r="P123" s="86" t="str">
        <f ca="1" t="shared" si="15"/>
        <v/>
      </c>
    </row>
    <row r="124" s="64" customFormat="1" ht="26" customHeight="1" spans="1:16">
      <c r="A124" s="75" t="str">
        <f ca="1" t="shared" si="12"/>
        <v/>
      </c>
      <c r="B124" s="76" t="str">
        <f ca="1">IF(F124&gt;0,'（运营）采购订单'!B124,"")</f>
        <v/>
      </c>
      <c r="C124" s="77" t="str">
        <f ca="1">+'（运营）采购订单'!C124</f>
        <v/>
      </c>
      <c r="D124" s="77" t="str">
        <f ca="1">+'（运营）采购订单'!D124</f>
        <v/>
      </c>
      <c r="E124" s="77">
        <f>+'（运营）采购订单'!E124</f>
        <v>0</v>
      </c>
      <c r="F124" s="77">
        <f ca="1">+'（运营）采购订单'!J124</f>
        <v>0</v>
      </c>
      <c r="G124" s="77" t="str">
        <f ca="1">+'（运营）采购订单'!F124</f>
        <v/>
      </c>
      <c r="H124" s="78" t="str">
        <f ca="1">+'（运营）采购订单'!G124</f>
        <v/>
      </c>
      <c r="I124" s="77">
        <f ca="1">+'（运营）采购订单'!H124</f>
        <v>0</v>
      </c>
      <c r="J124" s="77" t="str">
        <f>+'（运营）采购订单'!I124</f>
        <v>S</v>
      </c>
      <c r="K124" s="83"/>
      <c r="L124" s="84"/>
      <c r="M124" s="83"/>
      <c r="N124" s="85">
        <f t="shared" si="13"/>
        <v>0</v>
      </c>
      <c r="O124" s="86">
        <f ca="1" t="shared" si="14"/>
        <v>0</v>
      </c>
      <c r="P124" s="86" t="str">
        <f ca="1" t="shared" si="15"/>
        <v/>
      </c>
    </row>
    <row r="125" s="64" customFormat="1" ht="26" customHeight="1" spans="1:16">
      <c r="A125" s="75" t="str">
        <f ca="1" t="shared" si="12"/>
        <v/>
      </c>
      <c r="B125" s="76" t="str">
        <f ca="1">IF(F125&gt;0,'（运营）采购订单'!B125,"")</f>
        <v/>
      </c>
      <c r="C125" s="77" t="str">
        <f ca="1">+'（运营）采购订单'!C125</f>
        <v/>
      </c>
      <c r="D125" s="77" t="str">
        <f ca="1">+'（运营）采购订单'!D125</f>
        <v/>
      </c>
      <c r="E125" s="77">
        <f>+'（运营）采购订单'!E125</f>
        <v>0</v>
      </c>
      <c r="F125" s="77">
        <f ca="1">+'（运营）采购订单'!J125</f>
        <v>0</v>
      </c>
      <c r="G125" s="77" t="str">
        <f ca="1">+'（运营）采购订单'!F125</f>
        <v/>
      </c>
      <c r="H125" s="78" t="str">
        <f ca="1">+'（运营）采购订单'!G125</f>
        <v/>
      </c>
      <c r="I125" s="77">
        <f ca="1">+'（运营）采购订单'!H125</f>
        <v>0</v>
      </c>
      <c r="J125" s="77" t="str">
        <f>+'（运营）采购订单'!I125</f>
        <v>M</v>
      </c>
      <c r="K125" s="83"/>
      <c r="L125" s="84"/>
      <c r="M125" s="83"/>
      <c r="N125" s="85">
        <f t="shared" si="13"/>
        <v>0</v>
      </c>
      <c r="O125" s="86">
        <f ca="1" t="shared" si="14"/>
        <v>0</v>
      </c>
      <c r="P125" s="86" t="str">
        <f ca="1" t="shared" si="15"/>
        <v/>
      </c>
    </row>
    <row r="126" s="64" customFormat="1" ht="26" customHeight="1" spans="1:16">
      <c r="A126" s="75" t="str">
        <f ca="1" t="shared" si="12"/>
        <v/>
      </c>
      <c r="B126" s="76" t="str">
        <f ca="1">IF(F126&gt;0,'（运营）采购订单'!B126,"")</f>
        <v/>
      </c>
      <c r="C126" s="77" t="str">
        <f ca="1">+'（运营）采购订单'!C126</f>
        <v/>
      </c>
      <c r="D126" s="77" t="str">
        <f ca="1">+'（运营）采购订单'!D126</f>
        <v/>
      </c>
      <c r="E126" s="77">
        <f>+'（运营）采购订单'!E126</f>
        <v>0</v>
      </c>
      <c r="F126" s="77">
        <f ca="1">+'（运营）采购订单'!J126</f>
        <v>0</v>
      </c>
      <c r="G126" s="77" t="str">
        <f ca="1">+'（运营）采购订单'!F126</f>
        <v/>
      </c>
      <c r="H126" s="78" t="str">
        <f ca="1">+'（运营）采购订单'!G126</f>
        <v/>
      </c>
      <c r="I126" s="77">
        <f ca="1">+'（运营）采购订单'!H126</f>
        <v>0</v>
      </c>
      <c r="J126" s="77" t="str">
        <f>+'（运营）采购订单'!I126</f>
        <v>L</v>
      </c>
      <c r="K126" s="83"/>
      <c r="L126" s="84"/>
      <c r="M126" s="83"/>
      <c r="N126" s="85">
        <f t="shared" si="13"/>
        <v>0</v>
      </c>
      <c r="O126" s="86">
        <f ca="1" t="shared" si="14"/>
        <v>0</v>
      </c>
      <c r="P126" s="86" t="str">
        <f ca="1" t="shared" si="15"/>
        <v/>
      </c>
    </row>
    <row r="127" s="64" customFormat="1" ht="26" customHeight="1" spans="1:16">
      <c r="A127" s="75" t="str">
        <f ca="1" t="shared" ref="A127:A158" si="16">+IF(F127&gt;0,$P$2,"")</f>
        <v/>
      </c>
      <c r="B127" s="76" t="str">
        <f ca="1">IF(F127&gt;0,'（运营）采购订单'!B127,"")</f>
        <v/>
      </c>
      <c r="C127" s="77" t="str">
        <f ca="1">+'（运营）采购订单'!C127</f>
        <v/>
      </c>
      <c r="D127" s="77" t="str">
        <f ca="1">+'（运营）采购订单'!D127</f>
        <v/>
      </c>
      <c r="E127" s="77">
        <f>+'（运营）采购订单'!E127</f>
        <v>0</v>
      </c>
      <c r="F127" s="77">
        <f ca="1">+'（运营）采购订单'!J127</f>
        <v>0</v>
      </c>
      <c r="G127" s="77" t="str">
        <f ca="1">+'（运营）采购订单'!F127</f>
        <v/>
      </c>
      <c r="H127" s="78" t="str">
        <f ca="1">+'（运营）采购订单'!G127</f>
        <v/>
      </c>
      <c r="I127" s="77">
        <f ca="1">+'（运营）采购订单'!H127</f>
        <v>0</v>
      </c>
      <c r="J127" s="77" t="str">
        <f>+'（运营）采购订单'!I127</f>
        <v>XL</v>
      </c>
      <c r="K127" s="83"/>
      <c r="L127" s="84"/>
      <c r="M127" s="83"/>
      <c r="N127" s="85">
        <f t="shared" si="13"/>
        <v>0</v>
      </c>
      <c r="O127" s="86">
        <f ca="1" t="shared" si="14"/>
        <v>0</v>
      </c>
      <c r="P127" s="86" t="str">
        <f ca="1" t="shared" si="15"/>
        <v/>
      </c>
    </row>
    <row r="128" s="64" customFormat="1" ht="26" customHeight="1" spans="1:16">
      <c r="A128" s="75" t="str">
        <f ca="1" t="shared" si="16"/>
        <v/>
      </c>
      <c r="B128" s="76" t="str">
        <f ca="1">IF(F128&gt;0,'（运营）采购订单'!B128,"")</f>
        <v/>
      </c>
      <c r="C128" s="77" t="str">
        <f ca="1">+'（运营）采购订单'!C128</f>
        <v/>
      </c>
      <c r="D128" s="77" t="str">
        <f ca="1">+'（运营）采购订单'!D128</f>
        <v/>
      </c>
      <c r="E128" s="77">
        <f>+'（运营）采购订单'!E128</f>
        <v>0</v>
      </c>
      <c r="F128" s="77">
        <f ca="1">+'（运营）采购订单'!J128</f>
        <v>0</v>
      </c>
      <c r="G128" s="77" t="str">
        <f ca="1">+'（运营）采购订单'!F128</f>
        <v/>
      </c>
      <c r="H128" s="78" t="str">
        <f ca="1">+'（运营）采购订单'!G128</f>
        <v/>
      </c>
      <c r="I128" s="77">
        <f ca="1">+'（运营）采购订单'!H128</f>
        <v>0</v>
      </c>
      <c r="J128" s="77" t="str">
        <f>+'（运营）采购订单'!I128</f>
        <v>2XL</v>
      </c>
      <c r="K128" s="83"/>
      <c r="L128" s="84"/>
      <c r="M128" s="83"/>
      <c r="N128" s="85">
        <f t="shared" si="13"/>
        <v>0</v>
      </c>
      <c r="O128" s="86">
        <f ca="1" t="shared" si="14"/>
        <v>0</v>
      </c>
      <c r="P128" s="86" t="str">
        <f ca="1" t="shared" si="15"/>
        <v/>
      </c>
    </row>
    <row r="129" s="64" customFormat="1" ht="26" customHeight="1" spans="1:16">
      <c r="A129" s="75" t="str">
        <f ca="1" t="shared" si="16"/>
        <v/>
      </c>
      <c r="B129" s="76" t="str">
        <f ca="1">IF(F129&gt;0,'（运营）采购订单'!B129,"")</f>
        <v/>
      </c>
      <c r="C129" s="77" t="str">
        <f ca="1">+'（运营）采购订单'!C129</f>
        <v/>
      </c>
      <c r="D129" s="77" t="str">
        <f ca="1">+'（运营）采购订单'!D129</f>
        <v/>
      </c>
      <c r="E129" s="77">
        <f>+'（运营）采购订单'!E129</f>
        <v>0</v>
      </c>
      <c r="F129" s="77">
        <f ca="1">+'（运营）采购订单'!J129</f>
        <v>0</v>
      </c>
      <c r="G129" s="77" t="str">
        <f ca="1">+'（运营）采购订单'!F129</f>
        <v/>
      </c>
      <c r="H129" s="78" t="str">
        <f ca="1">+'（运营）采购订单'!G129</f>
        <v/>
      </c>
      <c r="I129" s="77">
        <f ca="1">+'（运营）采购订单'!H129</f>
        <v>0</v>
      </c>
      <c r="J129" s="77" t="str">
        <f>+'（运营）采购订单'!I129</f>
        <v>3XL</v>
      </c>
      <c r="K129" s="83"/>
      <c r="L129" s="84"/>
      <c r="M129" s="83"/>
      <c r="N129" s="85">
        <f t="shared" si="13"/>
        <v>0</v>
      </c>
      <c r="O129" s="86">
        <f ca="1" t="shared" si="14"/>
        <v>0</v>
      </c>
      <c r="P129" s="86" t="str">
        <f ca="1" t="shared" si="15"/>
        <v/>
      </c>
    </row>
    <row r="130" s="64" customFormat="1" ht="26" customHeight="1" spans="1:16">
      <c r="A130" s="75" t="str">
        <f ca="1" t="shared" si="16"/>
        <v/>
      </c>
      <c r="B130" s="76" t="str">
        <f ca="1">IF(F130&gt;0,'（运营）采购订单'!B130,"")</f>
        <v/>
      </c>
      <c r="C130" s="77" t="str">
        <f ca="1">+'（运营）采购订单'!C130</f>
        <v/>
      </c>
      <c r="D130" s="77" t="str">
        <f ca="1">+'（运营）采购订单'!D130</f>
        <v/>
      </c>
      <c r="E130" s="77">
        <f>+'（运营）采购订单'!E130</f>
        <v>0</v>
      </c>
      <c r="F130" s="77">
        <f ca="1">+'（运营）采购订单'!J130</f>
        <v>0</v>
      </c>
      <c r="G130" s="77" t="str">
        <f ca="1">+'（运营）采购订单'!F130</f>
        <v/>
      </c>
      <c r="H130" s="78" t="str">
        <f ca="1">+'（运营）采购订单'!G130</f>
        <v/>
      </c>
      <c r="I130" s="77">
        <f ca="1">+'（运营）采购订单'!H130</f>
        <v>0</v>
      </c>
      <c r="J130" s="77" t="str">
        <f>+'（运营）采购订单'!I130</f>
        <v>XS</v>
      </c>
      <c r="K130" s="83"/>
      <c r="L130" s="84"/>
      <c r="M130" s="83"/>
      <c r="N130" s="85">
        <f t="shared" si="13"/>
        <v>0</v>
      </c>
      <c r="O130" s="86">
        <f ca="1" t="shared" si="14"/>
        <v>0</v>
      </c>
      <c r="P130" s="86" t="str">
        <f ca="1" t="shared" si="15"/>
        <v/>
      </c>
    </row>
    <row r="131" s="64" customFormat="1" ht="26" customHeight="1" spans="1:16">
      <c r="A131" s="75" t="str">
        <f ca="1" t="shared" si="16"/>
        <v/>
      </c>
      <c r="B131" s="76" t="str">
        <f ca="1">IF(F131&gt;0,'（运营）采购订单'!B131,"")</f>
        <v/>
      </c>
      <c r="C131" s="77" t="str">
        <f ca="1">+'（运营）采购订单'!C131</f>
        <v/>
      </c>
      <c r="D131" s="77" t="str">
        <f ca="1">+'（运营）采购订单'!D131</f>
        <v/>
      </c>
      <c r="E131" s="77">
        <f>+'（运营）采购订单'!E131</f>
        <v>0</v>
      </c>
      <c r="F131" s="77">
        <f ca="1">+'（运营）采购订单'!J131</f>
        <v>0</v>
      </c>
      <c r="G131" s="77" t="str">
        <f ca="1">+'（运营）采购订单'!F131</f>
        <v/>
      </c>
      <c r="H131" s="78" t="str">
        <f ca="1">+'（运营）采购订单'!G131</f>
        <v/>
      </c>
      <c r="I131" s="77">
        <f ca="1">+'（运营）采购订单'!H131</f>
        <v>0</v>
      </c>
      <c r="J131" s="77" t="str">
        <f>+'（运营）采购订单'!I131</f>
        <v>S</v>
      </c>
      <c r="K131" s="83"/>
      <c r="L131" s="84"/>
      <c r="M131" s="83"/>
      <c r="N131" s="85">
        <f t="shared" si="13"/>
        <v>0</v>
      </c>
      <c r="O131" s="86">
        <f ca="1" t="shared" si="14"/>
        <v>0</v>
      </c>
      <c r="P131" s="86" t="str">
        <f ca="1" t="shared" si="15"/>
        <v/>
      </c>
    </row>
    <row r="132" s="64" customFormat="1" ht="26" customHeight="1" spans="1:16">
      <c r="A132" s="75" t="str">
        <f ca="1" t="shared" si="16"/>
        <v/>
      </c>
      <c r="B132" s="76" t="str">
        <f ca="1">IF(F132&gt;0,'（运营）采购订单'!B132,"")</f>
        <v/>
      </c>
      <c r="C132" s="77" t="str">
        <f ca="1">+'（运营）采购订单'!C132</f>
        <v/>
      </c>
      <c r="D132" s="77" t="str">
        <f ca="1">+'（运营）采购订单'!D132</f>
        <v/>
      </c>
      <c r="E132" s="77">
        <f>+'（运营）采购订单'!E132</f>
        <v>0</v>
      </c>
      <c r="F132" s="77">
        <f ca="1">+'（运营）采购订单'!J132</f>
        <v>0</v>
      </c>
      <c r="G132" s="77" t="str">
        <f ca="1">+'（运营）采购订单'!F132</f>
        <v/>
      </c>
      <c r="H132" s="78" t="str">
        <f ca="1">+'（运营）采购订单'!G132</f>
        <v/>
      </c>
      <c r="I132" s="77">
        <f ca="1">+'（运营）采购订单'!H132</f>
        <v>0</v>
      </c>
      <c r="J132" s="77" t="str">
        <f>+'（运营）采购订单'!I132</f>
        <v>M</v>
      </c>
      <c r="K132" s="83"/>
      <c r="L132" s="84"/>
      <c r="M132" s="83"/>
      <c r="N132" s="85">
        <f t="shared" si="13"/>
        <v>0</v>
      </c>
      <c r="O132" s="86">
        <f ca="1" t="shared" si="14"/>
        <v>0</v>
      </c>
      <c r="P132" s="86" t="str">
        <f ca="1" t="shared" si="15"/>
        <v/>
      </c>
    </row>
    <row r="133" s="64" customFormat="1" ht="26" customHeight="1" spans="1:16">
      <c r="A133" s="75" t="str">
        <f ca="1" t="shared" si="16"/>
        <v/>
      </c>
      <c r="B133" s="76" t="str">
        <f ca="1">IF(F133&gt;0,'（运营）采购订单'!B133,"")</f>
        <v/>
      </c>
      <c r="C133" s="77" t="str">
        <f ca="1">+'（运营）采购订单'!C133</f>
        <v/>
      </c>
      <c r="D133" s="77" t="str">
        <f ca="1">+'（运营）采购订单'!D133</f>
        <v/>
      </c>
      <c r="E133" s="77">
        <f>+'（运营）采购订单'!E133</f>
        <v>0</v>
      </c>
      <c r="F133" s="77">
        <f ca="1">+'（运营）采购订单'!J133</f>
        <v>0</v>
      </c>
      <c r="G133" s="77" t="str">
        <f ca="1">+'（运营）采购订单'!F133</f>
        <v/>
      </c>
      <c r="H133" s="78" t="str">
        <f ca="1">+'（运营）采购订单'!G133</f>
        <v/>
      </c>
      <c r="I133" s="77">
        <f ca="1">+'（运营）采购订单'!H133</f>
        <v>0</v>
      </c>
      <c r="J133" s="77" t="str">
        <f>+'（运营）采购订单'!I133</f>
        <v>L</v>
      </c>
      <c r="K133" s="83"/>
      <c r="L133" s="84"/>
      <c r="M133" s="83"/>
      <c r="N133" s="85">
        <f t="shared" ref="N133:N164" si="17">+SUM(K133:M133)</f>
        <v>0</v>
      </c>
      <c r="O133" s="86">
        <f ca="1" t="shared" ref="O133:O164" si="18">+F133-N133</f>
        <v>0</v>
      </c>
      <c r="P133" s="86" t="str">
        <f ca="1" t="shared" ref="P133:P164" si="19">+IF(O133&gt;0,"少交",IF(O133=0,"","多交"))</f>
        <v/>
      </c>
    </row>
    <row r="134" s="64" customFormat="1" ht="26" customHeight="1" spans="1:16">
      <c r="A134" s="75" t="str">
        <f ca="1" t="shared" si="16"/>
        <v/>
      </c>
      <c r="B134" s="76" t="str">
        <f ca="1">IF(F134&gt;0,'（运营）采购订单'!B134,"")</f>
        <v/>
      </c>
      <c r="C134" s="77" t="str">
        <f ca="1">+'（运营）采购订单'!C134</f>
        <v/>
      </c>
      <c r="D134" s="77" t="str">
        <f ca="1">+'（运营）采购订单'!D134</f>
        <v/>
      </c>
      <c r="E134" s="77">
        <f>+'（运营）采购订单'!E134</f>
        <v>0</v>
      </c>
      <c r="F134" s="77">
        <f ca="1">+'（运营）采购订单'!J134</f>
        <v>0</v>
      </c>
      <c r="G134" s="77" t="str">
        <f ca="1">+'（运营）采购订单'!F134</f>
        <v/>
      </c>
      <c r="H134" s="78" t="str">
        <f ca="1">+'（运营）采购订单'!G134</f>
        <v/>
      </c>
      <c r="I134" s="77">
        <f ca="1">+'（运营）采购订单'!H134</f>
        <v>0</v>
      </c>
      <c r="J134" s="77" t="str">
        <f>+'（运营）采购订单'!I134</f>
        <v>XL</v>
      </c>
      <c r="K134" s="83"/>
      <c r="L134" s="84"/>
      <c r="M134" s="83"/>
      <c r="N134" s="85">
        <f t="shared" si="17"/>
        <v>0</v>
      </c>
      <c r="O134" s="86">
        <f ca="1" t="shared" si="18"/>
        <v>0</v>
      </c>
      <c r="P134" s="86" t="str">
        <f ca="1" t="shared" si="19"/>
        <v/>
      </c>
    </row>
    <row r="135" s="64" customFormat="1" ht="26" customHeight="1" spans="1:16">
      <c r="A135" s="75" t="str">
        <f ca="1" t="shared" si="16"/>
        <v/>
      </c>
      <c r="B135" s="76" t="str">
        <f ca="1">IF(F135&gt;0,'（运营）采购订单'!B135,"")</f>
        <v/>
      </c>
      <c r="C135" s="77" t="str">
        <f ca="1">+'（运营）采购订单'!C135</f>
        <v/>
      </c>
      <c r="D135" s="77" t="str">
        <f ca="1">+'（运营）采购订单'!D135</f>
        <v/>
      </c>
      <c r="E135" s="77">
        <f>+'（运营）采购订单'!E135</f>
        <v>0</v>
      </c>
      <c r="F135" s="77">
        <f ca="1">+'（运营）采购订单'!J135</f>
        <v>0</v>
      </c>
      <c r="G135" s="77" t="str">
        <f ca="1">+'（运营）采购订单'!F135</f>
        <v/>
      </c>
      <c r="H135" s="78" t="str">
        <f ca="1">+'（运营）采购订单'!G135</f>
        <v/>
      </c>
      <c r="I135" s="77">
        <f ca="1">+'（运营）采购订单'!H135</f>
        <v>0</v>
      </c>
      <c r="J135" s="77" t="str">
        <f>+'（运营）采购订单'!I135</f>
        <v>2XL</v>
      </c>
      <c r="K135" s="83"/>
      <c r="L135" s="84"/>
      <c r="M135" s="83"/>
      <c r="N135" s="85">
        <f t="shared" si="17"/>
        <v>0</v>
      </c>
      <c r="O135" s="86">
        <f ca="1" t="shared" si="18"/>
        <v>0</v>
      </c>
      <c r="P135" s="86" t="str">
        <f ca="1" t="shared" si="19"/>
        <v/>
      </c>
    </row>
    <row r="136" s="64" customFormat="1" ht="26" customHeight="1" spans="1:16">
      <c r="A136" s="75" t="str">
        <f ca="1" t="shared" si="16"/>
        <v/>
      </c>
      <c r="B136" s="76" t="str">
        <f ca="1">IF(F136&gt;0,'（运营）采购订单'!B136,"")</f>
        <v/>
      </c>
      <c r="C136" s="77" t="str">
        <f ca="1">+'（运营）采购订单'!C136</f>
        <v/>
      </c>
      <c r="D136" s="77" t="str">
        <f ca="1">+'（运营）采购订单'!D136</f>
        <v/>
      </c>
      <c r="E136" s="77">
        <f>+'（运营）采购订单'!E136</f>
        <v>0</v>
      </c>
      <c r="F136" s="77">
        <f ca="1">+'（运营）采购订单'!J136</f>
        <v>0</v>
      </c>
      <c r="G136" s="77" t="str">
        <f ca="1">+'（运营）采购订单'!F136</f>
        <v/>
      </c>
      <c r="H136" s="78" t="str">
        <f ca="1">+'（运营）采购订单'!G136</f>
        <v/>
      </c>
      <c r="I136" s="77">
        <f ca="1">+'（运营）采购订单'!H136</f>
        <v>0</v>
      </c>
      <c r="J136" s="77" t="str">
        <f>+'（运营）采购订单'!I136</f>
        <v>3XL</v>
      </c>
      <c r="K136" s="83"/>
      <c r="L136" s="84"/>
      <c r="M136" s="83"/>
      <c r="N136" s="85">
        <f t="shared" si="17"/>
        <v>0</v>
      </c>
      <c r="O136" s="86">
        <f ca="1" t="shared" si="18"/>
        <v>0</v>
      </c>
      <c r="P136" s="86" t="str">
        <f ca="1" t="shared" si="19"/>
        <v/>
      </c>
    </row>
    <row r="137" s="64" customFormat="1" ht="26" customHeight="1" spans="1:16">
      <c r="A137" s="75" t="str">
        <f ca="1" t="shared" si="16"/>
        <v/>
      </c>
      <c r="B137" s="76" t="str">
        <f ca="1">IF(F137&gt;0,'（运营）采购订单'!B137,"")</f>
        <v/>
      </c>
      <c r="C137" s="77" t="str">
        <f ca="1">+'（运营）采购订单'!C137</f>
        <v/>
      </c>
      <c r="D137" s="77" t="str">
        <f ca="1">+'（运营）采购订单'!D137</f>
        <v/>
      </c>
      <c r="E137" s="77">
        <f>+'（运营）采购订单'!E137</f>
        <v>0</v>
      </c>
      <c r="F137" s="77">
        <f ca="1">+'（运营）采购订单'!J137</f>
        <v>0</v>
      </c>
      <c r="G137" s="77" t="str">
        <f ca="1">+'（运营）采购订单'!F137</f>
        <v/>
      </c>
      <c r="H137" s="78" t="str">
        <f ca="1">+'（运营）采购订单'!G137</f>
        <v/>
      </c>
      <c r="I137" s="77">
        <f ca="1">+'（运营）采购订单'!H137</f>
        <v>0</v>
      </c>
      <c r="J137" s="77" t="str">
        <f>+'（运营）采购订单'!I137</f>
        <v>XS</v>
      </c>
      <c r="K137" s="83"/>
      <c r="L137" s="84"/>
      <c r="M137" s="83"/>
      <c r="N137" s="85">
        <f t="shared" si="17"/>
        <v>0</v>
      </c>
      <c r="O137" s="86">
        <f ca="1" t="shared" si="18"/>
        <v>0</v>
      </c>
      <c r="P137" s="86" t="str">
        <f ca="1" t="shared" si="19"/>
        <v/>
      </c>
    </row>
    <row r="138" s="64" customFormat="1" ht="26" customHeight="1" spans="1:16">
      <c r="A138" s="75" t="str">
        <f ca="1" t="shared" si="16"/>
        <v/>
      </c>
      <c r="B138" s="76" t="str">
        <f ca="1">IF(F138&gt;0,'（运营）采购订单'!B138,"")</f>
        <v/>
      </c>
      <c r="C138" s="77" t="str">
        <f ca="1">+'（运营）采购订单'!C138</f>
        <v/>
      </c>
      <c r="D138" s="77" t="str">
        <f ca="1">+'（运营）采购订单'!D138</f>
        <v/>
      </c>
      <c r="E138" s="77">
        <f>+'（运营）采购订单'!E138</f>
        <v>0</v>
      </c>
      <c r="F138" s="77">
        <f ca="1">+'（运营）采购订单'!J138</f>
        <v>0</v>
      </c>
      <c r="G138" s="77" t="str">
        <f ca="1">+'（运营）采购订单'!F138</f>
        <v/>
      </c>
      <c r="H138" s="78" t="str">
        <f ca="1">+'（运营）采购订单'!G138</f>
        <v/>
      </c>
      <c r="I138" s="77">
        <f ca="1">+'（运营）采购订单'!H138</f>
        <v>0</v>
      </c>
      <c r="J138" s="77" t="str">
        <f>+'（运营）采购订单'!I138</f>
        <v>S</v>
      </c>
      <c r="K138" s="83"/>
      <c r="L138" s="84"/>
      <c r="M138" s="83"/>
      <c r="N138" s="85">
        <f t="shared" si="17"/>
        <v>0</v>
      </c>
      <c r="O138" s="86">
        <f ca="1" t="shared" si="18"/>
        <v>0</v>
      </c>
      <c r="P138" s="86" t="str">
        <f ca="1" t="shared" si="19"/>
        <v/>
      </c>
    </row>
    <row r="139" s="64" customFormat="1" ht="26" customHeight="1" spans="1:16">
      <c r="A139" s="75" t="str">
        <f ca="1" t="shared" si="16"/>
        <v/>
      </c>
      <c r="B139" s="76" t="str">
        <f ca="1">IF(F139&gt;0,'（运营）采购订单'!B139,"")</f>
        <v/>
      </c>
      <c r="C139" s="77" t="str">
        <f ca="1">+'（运营）采购订单'!C139</f>
        <v/>
      </c>
      <c r="D139" s="77" t="str">
        <f ca="1">+'（运营）采购订单'!D139</f>
        <v/>
      </c>
      <c r="E139" s="77">
        <f>+'（运营）采购订单'!E139</f>
        <v>0</v>
      </c>
      <c r="F139" s="77">
        <f ca="1">+'（运营）采购订单'!J139</f>
        <v>0</v>
      </c>
      <c r="G139" s="77" t="str">
        <f ca="1">+'（运营）采购订单'!F139</f>
        <v/>
      </c>
      <c r="H139" s="78" t="str">
        <f ca="1">+'（运营）采购订单'!G139</f>
        <v/>
      </c>
      <c r="I139" s="77">
        <f ca="1">+'（运营）采购订单'!H139</f>
        <v>0</v>
      </c>
      <c r="J139" s="77" t="str">
        <f>+'（运营）采购订单'!I139</f>
        <v>M</v>
      </c>
      <c r="K139" s="83"/>
      <c r="L139" s="84"/>
      <c r="M139" s="83"/>
      <c r="N139" s="85">
        <f t="shared" si="17"/>
        <v>0</v>
      </c>
      <c r="O139" s="86">
        <f ca="1" t="shared" si="18"/>
        <v>0</v>
      </c>
      <c r="P139" s="86" t="str">
        <f ca="1" t="shared" si="19"/>
        <v/>
      </c>
    </row>
    <row r="140" s="64" customFormat="1" ht="26" customHeight="1" spans="1:16">
      <c r="A140" s="75" t="str">
        <f ca="1" t="shared" si="16"/>
        <v/>
      </c>
      <c r="B140" s="76" t="str">
        <f ca="1">IF(F140&gt;0,'（运营）采购订单'!B140,"")</f>
        <v/>
      </c>
      <c r="C140" s="77" t="str">
        <f ca="1">+'（运营）采购订单'!C140</f>
        <v/>
      </c>
      <c r="D140" s="77" t="str">
        <f ca="1">+'（运营）采购订单'!D140</f>
        <v/>
      </c>
      <c r="E140" s="77">
        <f>+'（运营）采购订单'!E140</f>
        <v>0</v>
      </c>
      <c r="F140" s="77">
        <f ca="1">+'（运营）采购订单'!J140</f>
        <v>0</v>
      </c>
      <c r="G140" s="77" t="str">
        <f ca="1">+'（运营）采购订单'!F140</f>
        <v/>
      </c>
      <c r="H140" s="78" t="str">
        <f ca="1">+'（运营）采购订单'!G140</f>
        <v/>
      </c>
      <c r="I140" s="77">
        <f ca="1">+'（运营）采购订单'!H140</f>
        <v>0</v>
      </c>
      <c r="J140" s="77" t="str">
        <f>+'（运营）采购订单'!I140</f>
        <v>L</v>
      </c>
      <c r="K140" s="83"/>
      <c r="L140" s="84"/>
      <c r="M140" s="83"/>
      <c r="N140" s="85">
        <f t="shared" si="17"/>
        <v>0</v>
      </c>
      <c r="O140" s="86">
        <f ca="1" t="shared" si="18"/>
        <v>0</v>
      </c>
      <c r="P140" s="86" t="str">
        <f ca="1" t="shared" si="19"/>
        <v/>
      </c>
    </row>
    <row r="141" s="64" customFormat="1" ht="26" customHeight="1" spans="1:16">
      <c r="A141" s="75" t="str">
        <f ca="1" t="shared" si="16"/>
        <v/>
      </c>
      <c r="B141" s="76" t="str">
        <f ca="1">IF(F141&gt;0,'（运营）采购订单'!B141,"")</f>
        <v/>
      </c>
      <c r="C141" s="77" t="str">
        <f ca="1">+'（运营）采购订单'!C141</f>
        <v/>
      </c>
      <c r="D141" s="77" t="str">
        <f ca="1">+'（运营）采购订单'!D141</f>
        <v/>
      </c>
      <c r="E141" s="77">
        <f>+'（运营）采购订单'!E141</f>
        <v>0</v>
      </c>
      <c r="F141" s="77">
        <f ca="1">+'（运营）采购订单'!J141</f>
        <v>0</v>
      </c>
      <c r="G141" s="77" t="str">
        <f ca="1">+'（运营）采购订单'!F141</f>
        <v/>
      </c>
      <c r="H141" s="78" t="str">
        <f ca="1">+'（运营）采购订单'!G141</f>
        <v/>
      </c>
      <c r="I141" s="77">
        <f ca="1">+'（运营）采购订单'!H141</f>
        <v>0</v>
      </c>
      <c r="J141" s="77" t="str">
        <f>+'（运营）采购订单'!I141</f>
        <v>XL</v>
      </c>
      <c r="K141" s="83"/>
      <c r="L141" s="84"/>
      <c r="M141" s="83"/>
      <c r="N141" s="85">
        <f t="shared" si="17"/>
        <v>0</v>
      </c>
      <c r="O141" s="86">
        <f ca="1" t="shared" si="18"/>
        <v>0</v>
      </c>
      <c r="P141" s="86" t="str">
        <f ca="1" t="shared" si="19"/>
        <v/>
      </c>
    </row>
    <row r="142" s="64" customFormat="1" ht="26" customHeight="1" spans="1:16">
      <c r="A142" s="75" t="str">
        <f ca="1" t="shared" si="16"/>
        <v/>
      </c>
      <c r="B142" s="76" t="str">
        <f ca="1">IF(F142&gt;0,'（运营）采购订单'!B142,"")</f>
        <v/>
      </c>
      <c r="C142" s="77" t="str">
        <f ca="1">+'（运营）采购订单'!C142</f>
        <v/>
      </c>
      <c r="D142" s="77" t="str">
        <f ca="1">+'（运营）采购订单'!D142</f>
        <v/>
      </c>
      <c r="E142" s="77">
        <f>+'（运营）采购订单'!E142</f>
        <v>0</v>
      </c>
      <c r="F142" s="77">
        <f ca="1">+'（运营）采购订单'!J142</f>
        <v>0</v>
      </c>
      <c r="G142" s="77" t="str">
        <f ca="1">+'（运营）采购订单'!F142</f>
        <v/>
      </c>
      <c r="H142" s="78" t="str">
        <f ca="1">+'（运营）采购订单'!G142</f>
        <v/>
      </c>
      <c r="I142" s="77">
        <f ca="1">+'（运营）采购订单'!H142</f>
        <v>0</v>
      </c>
      <c r="J142" s="77" t="str">
        <f>+'（运营）采购订单'!I142</f>
        <v>2XL</v>
      </c>
      <c r="K142" s="83"/>
      <c r="L142" s="84"/>
      <c r="M142" s="83"/>
      <c r="N142" s="85">
        <f t="shared" si="17"/>
        <v>0</v>
      </c>
      <c r="O142" s="86">
        <f ca="1" t="shared" si="18"/>
        <v>0</v>
      </c>
      <c r="P142" s="86" t="str">
        <f ca="1" t="shared" si="19"/>
        <v/>
      </c>
    </row>
    <row r="143" s="64" customFormat="1" ht="26" customHeight="1" spans="1:16">
      <c r="A143" s="75" t="str">
        <f ca="1" t="shared" si="16"/>
        <v/>
      </c>
      <c r="B143" s="76" t="str">
        <f ca="1">IF(F143&gt;0,'（运营）采购订单'!B143,"")</f>
        <v/>
      </c>
      <c r="C143" s="77" t="str">
        <f ca="1">+'（运营）采购订单'!C143</f>
        <v/>
      </c>
      <c r="D143" s="77" t="str">
        <f ca="1">+'（运营）采购订单'!D143</f>
        <v/>
      </c>
      <c r="E143" s="77">
        <f>+'（运营）采购订单'!E143</f>
        <v>0</v>
      </c>
      <c r="F143" s="77">
        <f ca="1">+'（运营）采购订单'!J143</f>
        <v>0</v>
      </c>
      <c r="G143" s="77" t="str">
        <f ca="1">+'（运营）采购订单'!F143</f>
        <v/>
      </c>
      <c r="H143" s="78" t="str">
        <f ca="1">+'（运营）采购订单'!G143</f>
        <v/>
      </c>
      <c r="I143" s="77">
        <f ca="1">+'（运营）采购订单'!H143</f>
        <v>0</v>
      </c>
      <c r="J143" s="77" t="str">
        <f>+'（运营）采购订单'!I143</f>
        <v>3XL</v>
      </c>
      <c r="K143" s="83"/>
      <c r="L143" s="84"/>
      <c r="M143" s="83"/>
      <c r="N143" s="85">
        <f t="shared" si="17"/>
        <v>0</v>
      </c>
      <c r="O143" s="86">
        <f ca="1" t="shared" si="18"/>
        <v>0</v>
      </c>
      <c r="P143" s="86" t="str">
        <f ca="1" t="shared" si="19"/>
        <v/>
      </c>
    </row>
    <row r="144" s="64" customFormat="1" ht="26" customHeight="1" spans="1:16">
      <c r="A144" s="75" t="str">
        <f ca="1" t="shared" si="16"/>
        <v/>
      </c>
      <c r="B144" s="76" t="str">
        <f ca="1">IF(F144&gt;0,'（运营）采购订单'!B144,"")</f>
        <v/>
      </c>
      <c r="C144" s="77" t="str">
        <f ca="1">+'（运营）采购订单'!C144</f>
        <v/>
      </c>
      <c r="D144" s="77" t="str">
        <f ca="1">+'（运营）采购订单'!D144</f>
        <v/>
      </c>
      <c r="E144" s="77">
        <f>+'（运营）采购订单'!E144</f>
        <v>0</v>
      </c>
      <c r="F144" s="77">
        <f ca="1">+'（运营）采购订单'!J144</f>
        <v>0</v>
      </c>
      <c r="G144" s="77" t="str">
        <f ca="1">+'（运营）采购订单'!F144</f>
        <v/>
      </c>
      <c r="H144" s="78" t="str">
        <f ca="1">+'（运营）采购订单'!G144</f>
        <v/>
      </c>
      <c r="I144" s="77">
        <f ca="1">+'（运营）采购订单'!H144</f>
        <v>0</v>
      </c>
      <c r="J144" s="77" t="str">
        <f>+'（运营）采购订单'!I144</f>
        <v>XS</v>
      </c>
      <c r="K144" s="83"/>
      <c r="L144" s="84"/>
      <c r="M144" s="83"/>
      <c r="N144" s="85">
        <f t="shared" si="17"/>
        <v>0</v>
      </c>
      <c r="O144" s="86">
        <f ca="1" t="shared" si="18"/>
        <v>0</v>
      </c>
      <c r="P144" s="86" t="str">
        <f ca="1" t="shared" si="19"/>
        <v/>
      </c>
    </row>
    <row r="145" s="64" customFormat="1" ht="26" customHeight="1" spans="1:16">
      <c r="A145" s="75" t="str">
        <f ca="1" t="shared" si="16"/>
        <v/>
      </c>
      <c r="B145" s="76" t="str">
        <f ca="1">IF(F145&gt;0,'（运营）采购订单'!B145,"")</f>
        <v/>
      </c>
      <c r="C145" s="77" t="str">
        <f ca="1">+'（运营）采购订单'!C145</f>
        <v/>
      </c>
      <c r="D145" s="77" t="str">
        <f ca="1">+'（运营）采购订单'!D145</f>
        <v/>
      </c>
      <c r="E145" s="77">
        <f>+'（运营）采购订单'!E145</f>
        <v>0</v>
      </c>
      <c r="F145" s="77">
        <f ca="1">+'（运营）采购订单'!J145</f>
        <v>0</v>
      </c>
      <c r="G145" s="77" t="str">
        <f ca="1">+'（运营）采购订单'!F145</f>
        <v/>
      </c>
      <c r="H145" s="78" t="str">
        <f ca="1">+'（运营）采购订单'!G145</f>
        <v/>
      </c>
      <c r="I145" s="77">
        <f ca="1">+'（运营）采购订单'!H145</f>
        <v>0</v>
      </c>
      <c r="J145" s="77" t="str">
        <f>+'（运营）采购订单'!I145</f>
        <v>S</v>
      </c>
      <c r="K145" s="83"/>
      <c r="L145" s="84"/>
      <c r="M145" s="83"/>
      <c r="N145" s="85">
        <f t="shared" si="17"/>
        <v>0</v>
      </c>
      <c r="O145" s="86">
        <f ca="1" t="shared" si="18"/>
        <v>0</v>
      </c>
      <c r="P145" s="86" t="str">
        <f ca="1" t="shared" si="19"/>
        <v/>
      </c>
    </row>
    <row r="146" s="64" customFormat="1" ht="26" customHeight="1" spans="1:16">
      <c r="A146" s="75" t="str">
        <f ca="1" t="shared" si="16"/>
        <v/>
      </c>
      <c r="B146" s="76" t="str">
        <f ca="1">IF(F146&gt;0,'（运营）采购订单'!B146,"")</f>
        <v/>
      </c>
      <c r="C146" s="77" t="str">
        <f ca="1">+'（运营）采购订单'!C146</f>
        <v/>
      </c>
      <c r="D146" s="77" t="str">
        <f ca="1">+'（运营）采购订单'!D146</f>
        <v/>
      </c>
      <c r="E146" s="77">
        <f>+'（运营）采购订单'!E146</f>
        <v>0</v>
      </c>
      <c r="F146" s="77">
        <f ca="1">+'（运营）采购订单'!J146</f>
        <v>0</v>
      </c>
      <c r="G146" s="77" t="str">
        <f ca="1">+'（运营）采购订单'!F146</f>
        <v/>
      </c>
      <c r="H146" s="78" t="str">
        <f ca="1">+'（运营）采购订单'!G146</f>
        <v/>
      </c>
      <c r="I146" s="77">
        <f ca="1">+'（运营）采购订单'!H146</f>
        <v>0</v>
      </c>
      <c r="J146" s="77" t="str">
        <f>+'（运营）采购订单'!I146</f>
        <v>M</v>
      </c>
      <c r="K146" s="83"/>
      <c r="L146" s="84"/>
      <c r="M146" s="83"/>
      <c r="N146" s="85">
        <f t="shared" si="17"/>
        <v>0</v>
      </c>
      <c r="O146" s="86">
        <f ca="1" t="shared" si="18"/>
        <v>0</v>
      </c>
      <c r="P146" s="86" t="str">
        <f ca="1" t="shared" si="19"/>
        <v/>
      </c>
    </row>
    <row r="147" s="64" customFormat="1" ht="26" customHeight="1" spans="1:16">
      <c r="A147" s="75" t="str">
        <f ca="1" t="shared" si="16"/>
        <v/>
      </c>
      <c r="B147" s="76" t="str">
        <f ca="1">IF(F147&gt;0,'（运营）采购订单'!B147,"")</f>
        <v/>
      </c>
      <c r="C147" s="77" t="str">
        <f ca="1">+'（运营）采购订单'!C147</f>
        <v/>
      </c>
      <c r="D147" s="77" t="str">
        <f ca="1">+'（运营）采购订单'!D147</f>
        <v/>
      </c>
      <c r="E147" s="77">
        <f>+'（运营）采购订单'!E147</f>
        <v>0</v>
      </c>
      <c r="F147" s="77">
        <f ca="1">+'（运营）采购订单'!J147</f>
        <v>0</v>
      </c>
      <c r="G147" s="77" t="str">
        <f ca="1">+'（运营）采购订单'!F147</f>
        <v/>
      </c>
      <c r="H147" s="78" t="str">
        <f ca="1">+'（运营）采购订单'!G147</f>
        <v/>
      </c>
      <c r="I147" s="77">
        <f ca="1">+'（运营）采购订单'!H147</f>
        <v>0</v>
      </c>
      <c r="J147" s="77" t="str">
        <f>+'（运营）采购订单'!I147</f>
        <v>L</v>
      </c>
      <c r="K147" s="83"/>
      <c r="L147" s="84"/>
      <c r="M147" s="83"/>
      <c r="N147" s="85">
        <f t="shared" si="17"/>
        <v>0</v>
      </c>
      <c r="O147" s="86">
        <f ca="1" t="shared" si="18"/>
        <v>0</v>
      </c>
      <c r="P147" s="86" t="str">
        <f ca="1" t="shared" si="19"/>
        <v/>
      </c>
    </row>
    <row r="148" s="64" customFormat="1" ht="26" customHeight="1" spans="1:16">
      <c r="A148" s="75" t="str">
        <f ca="1" t="shared" si="16"/>
        <v/>
      </c>
      <c r="B148" s="76" t="str">
        <f ca="1">IF(F148&gt;0,'（运营）采购订单'!B148,"")</f>
        <v/>
      </c>
      <c r="C148" s="77" t="str">
        <f ca="1">+'（运营）采购订单'!C148</f>
        <v/>
      </c>
      <c r="D148" s="77" t="str">
        <f ca="1">+'（运营）采购订单'!D148</f>
        <v/>
      </c>
      <c r="E148" s="77">
        <f>+'（运营）采购订单'!E148</f>
        <v>0</v>
      </c>
      <c r="F148" s="77">
        <f ca="1">+'（运营）采购订单'!J148</f>
        <v>0</v>
      </c>
      <c r="G148" s="77" t="str">
        <f ca="1">+'（运营）采购订单'!F148</f>
        <v/>
      </c>
      <c r="H148" s="78" t="str">
        <f ca="1">+'（运营）采购订单'!G148</f>
        <v/>
      </c>
      <c r="I148" s="77">
        <f ca="1">+'（运营）采购订单'!H148</f>
        <v>0</v>
      </c>
      <c r="J148" s="77" t="str">
        <f>+'（运营）采购订单'!I148</f>
        <v>XL</v>
      </c>
      <c r="K148" s="83"/>
      <c r="L148" s="84"/>
      <c r="M148" s="83"/>
      <c r="N148" s="85">
        <f t="shared" si="17"/>
        <v>0</v>
      </c>
      <c r="O148" s="86">
        <f ca="1" t="shared" si="18"/>
        <v>0</v>
      </c>
      <c r="P148" s="86" t="str">
        <f ca="1" t="shared" si="19"/>
        <v/>
      </c>
    </row>
    <row r="149" s="64" customFormat="1" ht="26" customHeight="1" spans="1:16">
      <c r="A149" s="75" t="str">
        <f ca="1" t="shared" si="16"/>
        <v/>
      </c>
      <c r="B149" s="76" t="str">
        <f ca="1">IF(F149&gt;0,'（运营）采购订单'!B149,"")</f>
        <v/>
      </c>
      <c r="C149" s="77" t="str">
        <f ca="1">+'（运营）采购订单'!C149</f>
        <v/>
      </c>
      <c r="D149" s="77" t="str">
        <f ca="1">+'（运营）采购订单'!D149</f>
        <v/>
      </c>
      <c r="E149" s="77">
        <f>+'（运营）采购订单'!E149</f>
        <v>0</v>
      </c>
      <c r="F149" s="77">
        <f ca="1">+'（运营）采购订单'!J149</f>
        <v>0</v>
      </c>
      <c r="G149" s="77" t="str">
        <f ca="1">+'（运营）采购订单'!F149</f>
        <v/>
      </c>
      <c r="H149" s="78" t="str">
        <f ca="1">+'（运营）采购订单'!G149</f>
        <v/>
      </c>
      <c r="I149" s="77">
        <f ca="1">+'（运营）采购订单'!H149</f>
        <v>0</v>
      </c>
      <c r="J149" s="77" t="str">
        <f>+'（运营）采购订单'!I149</f>
        <v>2XL</v>
      </c>
      <c r="K149" s="83"/>
      <c r="L149" s="84"/>
      <c r="M149" s="83"/>
      <c r="N149" s="85">
        <f t="shared" si="17"/>
        <v>0</v>
      </c>
      <c r="O149" s="86">
        <f ca="1" t="shared" si="18"/>
        <v>0</v>
      </c>
      <c r="P149" s="86" t="str">
        <f ca="1" t="shared" si="19"/>
        <v/>
      </c>
    </row>
    <row r="150" s="64" customFormat="1" ht="26" customHeight="1" spans="1:16">
      <c r="A150" s="75" t="str">
        <f ca="1" t="shared" si="16"/>
        <v/>
      </c>
      <c r="B150" s="76" t="str">
        <f ca="1">IF(F150&gt;0,'（运营）采购订单'!B150,"")</f>
        <v/>
      </c>
      <c r="C150" s="77" t="str">
        <f ca="1">+'（运营）采购订单'!C150</f>
        <v/>
      </c>
      <c r="D150" s="77" t="str">
        <f ca="1">+'（运营）采购订单'!D150</f>
        <v/>
      </c>
      <c r="E150" s="77">
        <f>+'（运营）采购订单'!E150</f>
        <v>0</v>
      </c>
      <c r="F150" s="77">
        <f ca="1">+'（运营）采购订单'!J150</f>
        <v>0</v>
      </c>
      <c r="G150" s="77" t="str">
        <f ca="1">+'（运营）采购订单'!F150</f>
        <v/>
      </c>
      <c r="H150" s="78" t="str">
        <f ca="1">+'（运营）采购订单'!G150</f>
        <v/>
      </c>
      <c r="I150" s="77">
        <f ca="1">+'（运营）采购订单'!H150</f>
        <v>0</v>
      </c>
      <c r="J150" s="77" t="str">
        <f>+'（运营）采购订单'!I150</f>
        <v>3XL</v>
      </c>
      <c r="K150" s="83"/>
      <c r="L150" s="84"/>
      <c r="M150" s="83"/>
      <c r="N150" s="85">
        <f t="shared" si="17"/>
        <v>0</v>
      </c>
      <c r="O150" s="86">
        <f ca="1" t="shared" si="18"/>
        <v>0</v>
      </c>
      <c r="P150" s="86" t="str">
        <f ca="1" t="shared" si="19"/>
        <v/>
      </c>
    </row>
    <row r="151" s="64" customFormat="1" ht="26" customHeight="1" spans="1:16">
      <c r="A151" s="75" t="str">
        <f ca="1" t="shared" si="16"/>
        <v/>
      </c>
      <c r="B151" s="76" t="str">
        <f ca="1">IF(F151&gt;0,'（运营）采购订单'!B151,"")</f>
        <v/>
      </c>
      <c r="C151" s="77" t="str">
        <f ca="1">+'（运营）采购订单'!C151</f>
        <v/>
      </c>
      <c r="D151" s="77" t="str">
        <f ca="1">+'（运营）采购订单'!D151</f>
        <v/>
      </c>
      <c r="E151" s="77">
        <f>+'（运营）采购订单'!E151</f>
        <v>0</v>
      </c>
      <c r="F151" s="77">
        <f ca="1">+'（运营）采购订单'!J151</f>
        <v>0</v>
      </c>
      <c r="G151" s="77" t="str">
        <f ca="1">+'（运营）采购订单'!F151</f>
        <v/>
      </c>
      <c r="H151" s="78" t="str">
        <f ca="1">+'（运营）采购订单'!G151</f>
        <v/>
      </c>
      <c r="I151" s="77">
        <f ca="1">+'（运营）采购订单'!H151</f>
        <v>0</v>
      </c>
      <c r="J151" s="77" t="str">
        <f>+'（运营）采购订单'!I151</f>
        <v>XS</v>
      </c>
      <c r="K151" s="83"/>
      <c r="L151" s="84"/>
      <c r="M151" s="83"/>
      <c r="N151" s="85">
        <f t="shared" si="17"/>
        <v>0</v>
      </c>
      <c r="O151" s="86">
        <f ca="1" t="shared" si="18"/>
        <v>0</v>
      </c>
      <c r="P151" s="86" t="str">
        <f ca="1" t="shared" si="19"/>
        <v/>
      </c>
    </row>
    <row r="152" s="64" customFormat="1" ht="26" customHeight="1" spans="1:16">
      <c r="A152" s="75" t="str">
        <f ca="1" t="shared" si="16"/>
        <v/>
      </c>
      <c r="B152" s="76" t="str">
        <f ca="1">IF(F152&gt;0,'（运营）采购订单'!B152,"")</f>
        <v/>
      </c>
      <c r="C152" s="77" t="str">
        <f ca="1">+'（运营）采购订单'!C152</f>
        <v/>
      </c>
      <c r="D152" s="77" t="str">
        <f ca="1">+'（运营）采购订单'!D152</f>
        <v/>
      </c>
      <c r="E152" s="77">
        <f>+'（运营）采购订单'!E152</f>
        <v>0</v>
      </c>
      <c r="F152" s="77">
        <f ca="1">+'（运营）采购订单'!J152</f>
        <v>0</v>
      </c>
      <c r="G152" s="77" t="str">
        <f ca="1">+'（运营）采购订单'!F152</f>
        <v/>
      </c>
      <c r="H152" s="78" t="str">
        <f ca="1">+'（运营）采购订单'!G152</f>
        <v/>
      </c>
      <c r="I152" s="77">
        <f ca="1">+'（运营）采购订单'!H152</f>
        <v>0</v>
      </c>
      <c r="J152" s="77" t="str">
        <f>+'（运营）采购订单'!I152</f>
        <v>S</v>
      </c>
      <c r="K152" s="83"/>
      <c r="L152" s="84"/>
      <c r="M152" s="83"/>
      <c r="N152" s="85">
        <f t="shared" si="17"/>
        <v>0</v>
      </c>
      <c r="O152" s="86">
        <f ca="1" t="shared" si="18"/>
        <v>0</v>
      </c>
      <c r="P152" s="86" t="str">
        <f ca="1" t="shared" si="19"/>
        <v/>
      </c>
    </row>
    <row r="153" s="64" customFormat="1" ht="26" customHeight="1" spans="1:16">
      <c r="A153" s="75" t="str">
        <f ca="1" t="shared" si="16"/>
        <v/>
      </c>
      <c r="B153" s="76" t="str">
        <f ca="1">IF(F153&gt;0,'（运营）采购订单'!B153,"")</f>
        <v/>
      </c>
      <c r="C153" s="77" t="str">
        <f ca="1">+'（运营）采购订单'!C153</f>
        <v/>
      </c>
      <c r="D153" s="77" t="str">
        <f ca="1">+'（运营）采购订单'!D153</f>
        <v/>
      </c>
      <c r="E153" s="77">
        <f>+'（运营）采购订单'!E153</f>
        <v>0</v>
      </c>
      <c r="F153" s="77">
        <f ca="1">+'（运营）采购订单'!J153</f>
        <v>0</v>
      </c>
      <c r="G153" s="77" t="str">
        <f ca="1">+'（运营）采购订单'!F153</f>
        <v/>
      </c>
      <c r="H153" s="78" t="str">
        <f ca="1">+'（运营）采购订单'!G153</f>
        <v/>
      </c>
      <c r="I153" s="77">
        <f ca="1">+'（运营）采购订单'!H153</f>
        <v>0</v>
      </c>
      <c r="J153" s="77" t="str">
        <f>+'（运营）采购订单'!I153</f>
        <v>M</v>
      </c>
      <c r="K153" s="83"/>
      <c r="L153" s="84"/>
      <c r="M153" s="83"/>
      <c r="N153" s="85">
        <f t="shared" si="17"/>
        <v>0</v>
      </c>
      <c r="O153" s="86">
        <f ca="1" t="shared" si="18"/>
        <v>0</v>
      </c>
      <c r="P153" s="86" t="str">
        <f ca="1" t="shared" si="19"/>
        <v/>
      </c>
    </row>
    <row r="154" s="64" customFormat="1" ht="26" customHeight="1" spans="1:16">
      <c r="A154" s="75" t="str">
        <f ca="1" t="shared" si="16"/>
        <v/>
      </c>
      <c r="B154" s="76" t="str">
        <f ca="1">IF(F154&gt;0,'（运营）采购订单'!B154,"")</f>
        <v/>
      </c>
      <c r="C154" s="77" t="str">
        <f ca="1">+'（运营）采购订单'!C154</f>
        <v/>
      </c>
      <c r="D154" s="77" t="str">
        <f ca="1">+'（运营）采购订单'!D154</f>
        <v/>
      </c>
      <c r="E154" s="77">
        <f>+'（运营）采购订单'!E154</f>
        <v>0</v>
      </c>
      <c r="F154" s="77">
        <f ca="1">+'（运营）采购订单'!J154</f>
        <v>0</v>
      </c>
      <c r="G154" s="77" t="str">
        <f ca="1">+'（运营）采购订单'!F154</f>
        <v/>
      </c>
      <c r="H154" s="78" t="str">
        <f ca="1">+'（运营）采购订单'!G154</f>
        <v/>
      </c>
      <c r="I154" s="77">
        <f ca="1">+'（运营）采购订单'!H154</f>
        <v>0</v>
      </c>
      <c r="J154" s="77" t="str">
        <f>+'（运营）采购订单'!I154</f>
        <v>L</v>
      </c>
      <c r="K154" s="83"/>
      <c r="L154" s="84"/>
      <c r="M154" s="83"/>
      <c r="N154" s="85">
        <f t="shared" si="17"/>
        <v>0</v>
      </c>
      <c r="O154" s="86">
        <f ca="1" t="shared" si="18"/>
        <v>0</v>
      </c>
      <c r="P154" s="86" t="str">
        <f ca="1" t="shared" si="19"/>
        <v/>
      </c>
    </row>
    <row r="155" s="64" customFormat="1" ht="26" customHeight="1" spans="1:16">
      <c r="A155" s="75" t="str">
        <f ca="1" t="shared" si="16"/>
        <v/>
      </c>
      <c r="B155" s="76" t="str">
        <f ca="1">IF(F155&gt;0,'（运营）采购订单'!B155,"")</f>
        <v/>
      </c>
      <c r="C155" s="77" t="str">
        <f ca="1">+'（运营）采购订单'!C155</f>
        <v/>
      </c>
      <c r="D155" s="77" t="str">
        <f ca="1">+'（运营）采购订单'!D155</f>
        <v/>
      </c>
      <c r="E155" s="77">
        <f>+'（运营）采购订单'!E155</f>
        <v>0</v>
      </c>
      <c r="F155" s="77">
        <f ca="1">+'（运营）采购订单'!J155</f>
        <v>0</v>
      </c>
      <c r="G155" s="77" t="str">
        <f ca="1">+'（运营）采购订单'!F155</f>
        <v/>
      </c>
      <c r="H155" s="78" t="str">
        <f ca="1">+'（运营）采购订单'!G155</f>
        <v/>
      </c>
      <c r="I155" s="77">
        <f ca="1">+'（运营）采购订单'!H155</f>
        <v>0</v>
      </c>
      <c r="J155" s="77" t="str">
        <f>+'（运营）采购订单'!I155</f>
        <v>XL</v>
      </c>
      <c r="K155" s="83"/>
      <c r="L155" s="84"/>
      <c r="M155" s="83"/>
      <c r="N155" s="85">
        <f t="shared" si="17"/>
        <v>0</v>
      </c>
      <c r="O155" s="86">
        <f ca="1" t="shared" si="18"/>
        <v>0</v>
      </c>
      <c r="P155" s="86" t="str">
        <f ca="1" t="shared" si="19"/>
        <v/>
      </c>
    </row>
    <row r="156" s="64" customFormat="1" ht="26" customHeight="1" spans="1:16">
      <c r="A156" s="75" t="str">
        <f ca="1" t="shared" si="16"/>
        <v/>
      </c>
      <c r="B156" s="76" t="str">
        <f ca="1">IF(F156&gt;0,'（运营）采购订单'!B156,"")</f>
        <v/>
      </c>
      <c r="C156" s="77" t="str">
        <f ca="1">+'（运营）采购订单'!C156</f>
        <v/>
      </c>
      <c r="D156" s="77" t="str">
        <f ca="1">+'（运营）采购订单'!D156</f>
        <v/>
      </c>
      <c r="E156" s="77">
        <f>+'（运营）采购订单'!E156</f>
        <v>0</v>
      </c>
      <c r="F156" s="77">
        <f ca="1">+'（运营）采购订单'!J156</f>
        <v>0</v>
      </c>
      <c r="G156" s="77" t="str">
        <f ca="1">+'（运营）采购订单'!F156</f>
        <v/>
      </c>
      <c r="H156" s="78" t="str">
        <f ca="1">+'（运营）采购订单'!G156</f>
        <v/>
      </c>
      <c r="I156" s="77">
        <f ca="1">+'（运营）采购订单'!H156</f>
        <v>0</v>
      </c>
      <c r="J156" s="77" t="str">
        <f>+'（运营）采购订单'!I156</f>
        <v>2XL</v>
      </c>
      <c r="K156" s="83"/>
      <c r="L156" s="84"/>
      <c r="M156" s="83"/>
      <c r="N156" s="85">
        <f t="shared" si="17"/>
        <v>0</v>
      </c>
      <c r="O156" s="86">
        <f ca="1" t="shared" si="18"/>
        <v>0</v>
      </c>
      <c r="P156" s="86" t="str">
        <f ca="1" t="shared" si="19"/>
        <v/>
      </c>
    </row>
    <row r="157" s="64" customFormat="1" ht="26" customHeight="1" spans="1:16">
      <c r="A157" s="75" t="str">
        <f ca="1" t="shared" si="16"/>
        <v/>
      </c>
      <c r="B157" s="76" t="str">
        <f ca="1">IF(F157&gt;0,'（运营）采购订单'!B157,"")</f>
        <v/>
      </c>
      <c r="C157" s="77" t="str">
        <f ca="1">+'（运营）采购订单'!C157</f>
        <v/>
      </c>
      <c r="D157" s="77" t="str">
        <f ca="1">+'（运营）采购订单'!D157</f>
        <v/>
      </c>
      <c r="E157" s="77">
        <f>+'（运营）采购订单'!E157</f>
        <v>0</v>
      </c>
      <c r="F157" s="77">
        <f ca="1">+'（运营）采购订单'!J157</f>
        <v>0</v>
      </c>
      <c r="G157" s="77" t="str">
        <f ca="1">+'（运营）采购订单'!F157</f>
        <v/>
      </c>
      <c r="H157" s="78" t="str">
        <f ca="1">+'（运营）采购订单'!G157</f>
        <v/>
      </c>
      <c r="I157" s="77">
        <f ca="1">+'（运营）采购订单'!H157</f>
        <v>0</v>
      </c>
      <c r="J157" s="77" t="str">
        <f>+'（运营）采购订单'!I157</f>
        <v>3XL</v>
      </c>
      <c r="K157" s="83"/>
      <c r="L157" s="84"/>
      <c r="M157" s="83"/>
      <c r="N157" s="85">
        <f t="shared" si="17"/>
        <v>0</v>
      </c>
      <c r="O157" s="86">
        <f ca="1" t="shared" si="18"/>
        <v>0</v>
      </c>
      <c r="P157" s="86" t="str">
        <f ca="1" t="shared" si="19"/>
        <v/>
      </c>
    </row>
    <row r="158" s="64" customFormat="1" ht="26" customHeight="1" spans="1:16">
      <c r="A158" s="75" t="str">
        <f ca="1" t="shared" si="16"/>
        <v/>
      </c>
      <c r="B158" s="76" t="str">
        <f ca="1">IF(F158&gt;0,'（运营）采购订单'!B158,"")</f>
        <v/>
      </c>
      <c r="C158" s="77" t="str">
        <f ca="1">+'（运营）采购订单'!C158</f>
        <v/>
      </c>
      <c r="D158" s="77" t="str">
        <f ca="1">+'（运营）采购订单'!D158</f>
        <v/>
      </c>
      <c r="E158" s="77">
        <f>+'（运营）采购订单'!E158</f>
        <v>0</v>
      </c>
      <c r="F158" s="77">
        <f ca="1">+'（运营）采购订单'!J158</f>
        <v>0</v>
      </c>
      <c r="G158" s="77" t="str">
        <f ca="1">+'（运营）采购订单'!F158</f>
        <v/>
      </c>
      <c r="H158" s="78" t="str">
        <f ca="1">+'（运营）采购订单'!G158</f>
        <v/>
      </c>
      <c r="I158" s="77">
        <f ca="1">+'（运营）采购订单'!H158</f>
        <v>0</v>
      </c>
      <c r="J158" s="77" t="str">
        <f>+'（运营）采购订单'!I158</f>
        <v>XS</v>
      </c>
      <c r="K158" s="83"/>
      <c r="L158" s="84"/>
      <c r="M158" s="83"/>
      <c r="N158" s="85">
        <f t="shared" si="17"/>
        <v>0</v>
      </c>
      <c r="O158" s="86">
        <f ca="1" t="shared" si="18"/>
        <v>0</v>
      </c>
      <c r="P158" s="86" t="str">
        <f ca="1" t="shared" si="19"/>
        <v/>
      </c>
    </row>
    <row r="159" s="64" customFormat="1" ht="26" customHeight="1" spans="1:16">
      <c r="A159" s="75" t="str">
        <f ca="1" t="shared" ref="A159:A192" si="20">+IF(F159&gt;0,$P$2,"")</f>
        <v/>
      </c>
      <c r="B159" s="76" t="str">
        <f ca="1">IF(F159&gt;0,'（运营）采购订单'!B159,"")</f>
        <v/>
      </c>
      <c r="C159" s="77" t="str">
        <f ca="1">+'（运营）采购订单'!C159</f>
        <v/>
      </c>
      <c r="D159" s="77" t="str">
        <f ca="1">+'（运营）采购订单'!D159</f>
        <v/>
      </c>
      <c r="E159" s="77">
        <f>+'（运营）采购订单'!E159</f>
        <v>0</v>
      </c>
      <c r="F159" s="77">
        <f ca="1">+'（运营）采购订单'!J159</f>
        <v>0</v>
      </c>
      <c r="G159" s="77" t="str">
        <f ca="1">+'（运营）采购订单'!F159</f>
        <v/>
      </c>
      <c r="H159" s="78" t="str">
        <f ca="1">+'（运营）采购订单'!G159</f>
        <v/>
      </c>
      <c r="I159" s="77">
        <f ca="1">+'（运营）采购订单'!H159</f>
        <v>0</v>
      </c>
      <c r="J159" s="77" t="str">
        <f>+'（运营）采购订单'!I159</f>
        <v>S</v>
      </c>
      <c r="K159" s="83"/>
      <c r="L159" s="84"/>
      <c r="M159" s="83"/>
      <c r="N159" s="85">
        <f t="shared" si="17"/>
        <v>0</v>
      </c>
      <c r="O159" s="86">
        <f ca="1" t="shared" si="18"/>
        <v>0</v>
      </c>
      <c r="P159" s="86" t="str">
        <f ca="1" t="shared" si="19"/>
        <v/>
      </c>
    </row>
    <row r="160" s="64" customFormat="1" ht="26" customHeight="1" spans="1:16">
      <c r="A160" s="75" t="str">
        <f ca="1" t="shared" si="20"/>
        <v/>
      </c>
      <c r="B160" s="76" t="str">
        <f ca="1">IF(F160&gt;0,'（运营）采购订单'!B160,"")</f>
        <v/>
      </c>
      <c r="C160" s="77" t="str">
        <f ca="1">+'（运营）采购订单'!C160</f>
        <v/>
      </c>
      <c r="D160" s="77" t="str">
        <f ca="1">+'（运营）采购订单'!D160</f>
        <v/>
      </c>
      <c r="E160" s="77">
        <f>+'（运营）采购订单'!E160</f>
        <v>0</v>
      </c>
      <c r="F160" s="77">
        <f ca="1">+'（运营）采购订单'!J160</f>
        <v>0</v>
      </c>
      <c r="G160" s="77" t="str">
        <f ca="1">+'（运营）采购订单'!F160</f>
        <v/>
      </c>
      <c r="H160" s="78" t="str">
        <f ca="1">+'（运营）采购订单'!G160</f>
        <v/>
      </c>
      <c r="I160" s="77">
        <f ca="1">+'（运营）采购订单'!H160</f>
        <v>0</v>
      </c>
      <c r="J160" s="77" t="str">
        <f>+'（运营）采购订单'!I160</f>
        <v>M</v>
      </c>
      <c r="K160" s="83"/>
      <c r="L160" s="84"/>
      <c r="M160" s="83"/>
      <c r="N160" s="85">
        <f t="shared" si="17"/>
        <v>0</v>
      </c>
      <c r="O160" s="86">
        <f ca="1" t="shared" si="18"/>
        <v>0</v>
      </c>
      <c r="P160" s="86" t="str">
        <f ca="1" t="shared" si="19"/>
        <v/>
      </c>
    </row>
    <row r="161" s="64" customFormat="1" ht="26" customHeight="1" spans="1:16">
      <c r="A161" s="75" t="str">
        <f ca="1" t="shared" si="20"/>
        <v/>
      </c>
      <c r="B161" s="76" t="str">
        <f ca="1">IF(F161&gt;0,'（运营）采购订单'!B161,"")</f>
        <v/>
      </c>
      <c r="C161" s="77" t="str">
        <f ca="1">+'（运营）采购订单'!C161</f>
        <v/>
      </c>
      <c r="D161" s="77" t="str">
        <f ca="1">+'（运营）采购订单'!D161</f>
        <v/>
      </c>
      <c r="E161" s="77">
        <f>+'（运营）采购订单'!E161</f>
        <v>0</v>
      </c>
      <c r="F161" s="77">
        <f ca="1">+'（运营）采购订单'!J161</f>
        <v>0</v>
      </c>
      <c r="G161" s="77" t="str">
        <f ca="1">+'（运营）采购订单'!F161</f>
        <v/>
      </c>
      <c r="H161" s="78" t="str">
        <f ca="1">+'（运营）采购订单'!G161</f>
        <v/>
      </c>
      <c r="I161" s="77">
        <f ca="1">+'（运营）采购订单'!H161</f>
        <v>0</v>
      </c>
      <c r="J161" s="77" t="str">
        <f>+'（运营）采购订单'!I161</f>
        <v>L</v>
      </c>
      <c r="K161" s="83"/>
      <c r="L161" s="84"/>
      <c r="M161" s="83"/>
      <c r="N161" s="85">
        <f t="shared" si="17"/>
        <v>0</v>
      </c>
      <c r="O161" s="86">
        <f ca="1" t="shared" si="18"/>
        <v>0</v>
      </c>
      <c r="P161" s="86" t="str">
        <f ca="1" t="shared" si="19"/>
        <v/>
      </c>
    </row>
    <row r="162" s="64" customFormat="1" ht="26" customHeight="1" spans="1:16">
      <c r="A162" s="75" t="str">
        <f ca="1" t="shared" si="20"/>
        <v/>
      </c>
      <c r="B162" s="76" t="str">
        <f ca="1">IF(F162&gt;0,'（运营）采购订单'!B162,"")</f>
        <v/>
      </c>
      <c r="C162" s="77" t="str">
        <f ca="1">+'（运营）采购订单'!C162</f>
        <v/>
      </c>
      <c r="D162" s="77" t="str">
        <f ca="1">+'（运营）采购订单'!D162</f>
        <v/>
      </c>
      <c r="E162" s="77">
        <f>+'（运营）采购订单'!E162</f>
        <v>0</v>
      </c>
      <c r="F162" s="77">
        <f ca="1">+'（运营）采购订单'!J162</f>
        <v>0</v>
      </c>
      <c r="G162" s="77" t="str">
        <f ca="1">+'（运营）采购订单'!F162</f>
        <v/>
      </c>
      <c r="H162" s="78" t="str">
        <f ca="1">+'（运营）采购订单'!G162</f>
        <v/>
      </c>
      <c r="I162" s="77">
        <f ca="1">+'（运营）采购订单'!H162</f>
        <v>0</v>
      </c>
      <c r="J162" s="77" t="str">
        <f>+'（运营）采购订单'!I162</f>
        <v>XL</v>
      </c>
      <c r="K162" s="83"/>
      <c r="L162" s="84"/>
      <c r="M162" s="83"/>
      <c r="N162" s="85">
        <f t="shared" si="17"/>
        <v>0</v>
      </c>
      <c r="O162" s="86">
        <f ca="1" t="shared" si="18"/>
        <v>0</v>
      </c>
      <c r="P162" s="86" t="str">
        <f ca="1" t="shared" si="19"/>
        <v/>
      </c>
    </row>
    <row r="163" s="64" customFormat="1" ht="26" customHeight="1" spans="1:16">
      <c r="A163" s="75" t="str">
        <f ca="1" t="shared" si="20"/>
        <v/>
      </c>
      <c r="B163" s="76" t="str">
        <f ca="1">IF(F163&gt;0,'（运营）采购订单'!B163,"")</f>
        <v/>
      </c>
      <c r="C163" s="77" t="str">
        <f ca="1">+'（运营）采购订单'!C163</f>
        <v/>
      </c>
      <c r="D163" s="77" t="str">
        <f ca="1">+'（运营）采购订单'!D163</f>
        <v/>
      </c>
      <c r="E163" s="77">
        <f>+'（运营）采购订单'!E163</f>
        <v>0</v>
      </c>
      <c r="F163" s="77">
        <f ca="1">+'（运营）采购订单'!J163</f>
        <v>0</v>
      </c>
      <c r="G163" s="77" t="str">
        <f ca="1">+'（运营）采购订单'!F163</f>
        <v/>
      </c>
      <c r="H163" s="78" t="str">
        <f ca="1">+'（运营）采购订单'!G163</f>
        <v/>
      </c>
      <c r="I163" s="77">
        <f ca="1">+'（运营）采购订单'!H163</f>
        <v>0</v>
      </c>
      <c r="J163" s="77" t="str">
        <f>+'（运营）采购订单'!I163</f>
        <v>2XL</v>
      </c>
      <c r="K163" s="83"/>
      <c r="L163" s="84"/>
      <c r="M163" s="83"/>
      <c r="N163" s="85">
        <f t="shared" si="17"/>
        <v>0</v>
      </c>
      <c r="O163" s="86">
        <f ca="1" t="shared" si="18"/>
        <v>0</v>
      </c>
      <c r="P163" s="86" t="str">
        <f ca="1" t="shared" si="19"/>
        <v/>
      </c>
    </row>
    <row r="164" s="64" customFormat="1" ht="26" customHeight="1" spans="1:16">
      <c r="A164" s="75" t="str">
        <f ca="1" t="shared" si="20"/>
        <v/>
      </c>
      <c r="B164" s="76" t="str">
        <f ca="1">IF(F164&gt;0,'（运营）采购订单'!B164,"")</f>
        <v/>
      </c>
      <c r="C164" s="77" t="str">
        <f ca="1">+'（运营）采购订单'!C164</f>
        <v/>
      </c>
      <c r="D164" s="77" t="str">
        <f ca="1">+'（运营）采购订单'!D164</f>
        <v/>
      </c>
      <c r="E164" s="77">
        <f>+'（运营）采购订单'!E164</f>
        <v>0</v>
      </c>
      <c r="F164" s="77">
        <f ca="1">+'（运营）采购订单'!J164</f>
        <v>0</v>
      </c>
      <c r="G164" s="77" t="str">
        <f ca="1">+'（运营）采购订单'!F164</f>
        <v/>
      </c>
      <c r="H164" s="78" t="str">
        <f ca="1">+'（运营）采购订单'!G164</f>
        <v/>
      </c>
      <c r="I164" s="77">
        <f ca="1">+'（运营）采购订单'!H164</f>
        <v>0</v>
      </c>
      <c r="J164" s="77" t="str">
        <f>+'（运营）采购订单'!I164</f>
        <v>3XL</v>
      </c>
      <c r="K164" s="83"/>
      <c r="L164" s="84"/>
      <c r="M164" s="83"/>
      <c r="N164" s="85">
        <f t="shared" si="17"/>
        <v>0</v>
      </c>
      <c r="O164" s="86">
        <f ca="1" t="shared" si="18"/>
        <v>0</v>
      </c>
      <c r="P164" s="86" t="str">
        <f ca="1" t="shared" si="19"/>
        <v/>
      </c>
    </row>
    <row r="165" s="64" customFormat="1" ht="26" customHeight="1" spans="1:16">
      <c r="A165" s="75" t="str">
        <f ca="1" t="shared" si="20"/>
        <v/>
      </c>
      <c r="B165" s="76" t="str">
        <f ca="1">IF(F165&gt;0,'（运营）采购订单'!B165,"")</f>
        <v/>
      </c>
      <c r="C165" s="77" t="str">
        <f ca="1">+'（运营）采购订单'!C165</f>
        <v/>
      </c>
      <c r="D165" s="77" t="str">
        <f ca="1">+'（运营）采购订单'!D165</f>
        <v/>
      </c>
      <c r="E165" s="77">
        <f>+'（运营）采购订单'!E165</f>
        <v>0</v>
      </c>
      <c r="F165" s="77">
        <f ca="1">+'（运营）采购订单'!J165</f>
        <v>0</v>
      </c>
      <c r="G165" s="77" t="str">
        <f ca="1">+'（运营）采购订单'!F165</f>
        <v/>
      </c>
      <c r="H165" s="78" t="str">
        <f ca="1">+'（运营）采购订单'!G165</f>
        <v/>
      </c>
      <c r="I165" s="77">
        <f ca="1">+'（运营）采购订单'!H165</f>
        <v>0</v>
      </c>
      <c r="J165" s="77" t="str">
        <f>+'（运营）采购订单'!I165</f>
        <v>XS</v>
      </c>
      <c r="K165" s="83"/>
      <c r="L165" s="84"/>
      <c r="M165" s="83"/>
      <c r="N165" s="85">
        <f t="shared" ref="N165:N192" si="21">+SUM(K165:M165)</f>
        <v>0</v>
      </c>
      <c r="O165" s="86">
        <f ca="1" t="shared" ref="O165:O192" si="22">+F165-N165</f>
        <v>0</v>
      </c>
      <c r="P165" s="86" t="str">
        <f ca="1" t="shared" ref="P165:P192" si="23">+IF(O165&gt;0,"少交",IF(O165=0,"","多交"))</f>
        <v/>
      </c>
    </row>
    <row r="166" s="64" customFormat="1" ht="26" customHeight="1" spans="1:16">
      <c r="A166" s="75" t="str">
        <f ca="1" t="shared" si="20"/>
        <v/>
      </c>
      <c r="B166" s="76" t="str">
        <f ca="1">IF(F166&gt;0,'（运营）采购订单'!B166,"")</f>
        <v/>
      </c>
      <c r="C166" s="77" t="str">
        <f ca="1">+'（运营）采购订单'!C166</f>
        <v/>
      </c>
      <c r="D166" s="77" t="str">
        <f ca="1">+'（运营）采购订单'!D166</f>
        <v/>
      </c>
      <c r="E166" s="77">
        <f>+'（运营）采购订单'!E166</f>
        <v>0</v>
      </c>
      <c r="F166" s="77">
        <f ca="1">+'（运营）采购订单'!J166</f>
        <v>0</v>
      </c>
      <c r="G166" s="77" t="str">
        <f ca="1">+'（运营）采购订单'!F166</f>
        <v/>
      </c>
      <c r="H166" s="78" t="str">
        <f ca="1">+'（运营）采购订单'!G166</f>
        <v/>
      </c>
      <c r="I166" s="77">
        <f ca="1">+'（运营）采购订单'!H166</f>
        <v>0</v>
      </c>
      <c r="J166" s="77" t="str">
        <f>+'（运营）采购订单'!I166</f>
        <v>S</v>
      </c>
      <c r="K166" s="83"/>
      <c r="L166" s="84"/>
      <c r="M166" s="83"/>
      <c r="N166" s="85">
        <f t="shared" si="21"/>
        <v>0</v>
      </c>
      <c r="O166" s="86">
        <f ca="1" t="shared" si="22"/>
        <v>0</v>
      </c>
      <c r="P166" s="86" t="str">
        <f ca="1" t="shared" si="23"/>
        <v/>
      </c>
    </row>
    <row r="167" s="64" customFormat="1" ht="26" customHeight="1" spans="1:16">
      <c r="A167" s="75" t="str">
        <f ca="1" t="shared" si="20"/>
        <v/>
      </c>
      <c r="B167" s="76" t="str">
        <f ca="1">IF(F167&gt;0,'（运营）采购订单'!B167,"")</f>
        <v/>
      </c>
      <c r="C167" s="77" t="str">
        <f ca="1">+'（运营）采购订单'!C167</f>
        <v/>
      </c>
      <c r="D167" s="77" t="str">
        <f ca="1">+'（运营）采购订单'!D167</f>
        <v/>
      </c>
      <c r="E167" s="77">
        <f>+'（运营）采购订单'!E167</f>
        <v>0</v>
      </c>
      <c r="F167" s="77">
        <f ca="1">+'（运营）采购订单'!J167</f>
        <v>0</v>
      </c>
      <c r="G167" s="77" t="str">
        <f ca="1">+'（运营）采购订单'!F167</f>
        <v/>
      </c>
      <c r="H167" s="78" t="str">
        <f ca="1">+'（运营）采购订单'!G167</f>
        <v/>
      </c>
      <c r="I167" s="77">
        <f ca="1">+'（运营）采购订单'!H167</f>
        <v>0</v>
      </c>
      <c r="J167" s="77" t="str">
        <f>+'（运营）采购订单'!I167</f>
        <v>M</v>
      </c>
      <c r="K167" s="83"/>
      <c r="L167" s="84"/>
      <c r="M167" s="83"/>
      <c r="N167" s="85">
        <f t="shared" si="21"/>
        <v>0</v>
      </c>
      <c r="O167" s="86">
        <f ca="1" t="shared" si="22"/>
        <v>0</v>
      </c>
      <c r="P167" s="86" t="str">
        <f ca="1" t="shared" si="23"/>
        <v/>
      </c>
    </row>
    <row r="168" s="64" customFormat="1" ht="26" customHeight="1" spans="1:16">
      <c r="A168" s="75" t="str">
        <f ca="1" t="shared" si="20"/>
        <v/>
      </c>
      <c r="B168" s="76" t="str">
        <f ca="1">IF(F168&gt;0,'（运营）采购订单'!B168,"")</f>
        <v/>
      </c>
      <c r="C168" s="77" t="str">
        <f ca="1">+'（运营）采购订单'!C168</f>
        <v/>
      </c>
      <c r="D168" s="77" t="str">
        <f ca="1">+'（运营）采购订单'!D168</f>
        <v/>
      </c>
      <c r="E168" s="77">
        <f>+'（运营）采购订单'!E168</f>
        <v>0</v>
      </c>
      <c r="F168" s="77">
        <f ca="1">+'（运营）采购订单'!J168</f>
        <v>0</v>
      </c>
      <c r="G168" s="77" t="str">
        <f ca="1">+'（运营）采购订单'!F168</f>
        <v/>
      </c>
      <c r="H168" s="78" t="str">
        <f ca="1">+'（运营）采购订单'!G168</f>
        <v/>
      </c>
      <c r="I168" s="77">
        <f ca="1">+'（运营）采购订单'!H168</f>
        <v>0</v>
      </c>
      <c r="J168" s="77" t="str">
        <f>+'（运营）采购订单'!I168</f>
        <v>L</v>
      </c>
      <c r="K168" s="83"/>
      <c r="L168" s="84"/>
      <c r="M168" s="83"/>
      <c r="N168" s="85">
        <f t="shared" si="21"/>
        <v>0</v>
      </c>
      <c r="O168" s="86">
        <f ca="1" t="shared" si="22"/>
        <v>0</v>
      </c>
      <c r="P168" s="86" t="str">
        <f ca="1" t="shared" si="23"/>
        <v/>
      </c>
    </row>
    <row r="169" s="64" customFormat="1" ht="26" customHeight="1" spans="1:16">
      <c r="A169" s="75" t="str">
        <f ca="1" t="shared" si="20"/>
        <v/>
      </c>
      <c r="B169" s="76" t="str">
        <f ca="1">IF(F169&gt;0,'（运营）采购订单'!B169,"")</f>
        <v/>
      </c>
      <c r="C169" s="77" t="str">
        <f ca="1">+'（运营）采购订单'!C169</f>
        <v/>
      </c>
      <c r="D169" s="77" t="str">
        <f ca="1">+'（运营）采购订单'!D169</f>
        <v/>
      </c>
      <c r="E169" s="77">
        <f>+'（运营）采购订单'!E169</f>
        <v>0</v>
      </c>
      <c r="F169" s="77">
        <f ca="1">+'（运营）采购订单'!J169</f>
        <v>0</v>
      </c>
      <c r="G169" s="77" t="str">
        <f ca="1">+'（运营）采购订单'!F169</f>
        <v/>
      </c>
      <c r="H169" s="78" t="str">
        <f ca="1">+'（运营）采购订单'!G169</f>
        <v/>
      </c>
      <c r="I169" s="77">
        <f ca="1">+'（运营）采购订单'!H169</f>
        <v>0</v>
      </c>
      <c r="J169" s="77" t="str">
        <f>+'（运营）采购订单'!I169</f>
        <v>XL</v>
      </c>
      <c r="K169" s="83"/>
      <c r="L169" s="84"/>
      <c r="M169" s="83"/>
      <c r="N169" s="85">
        <f t="shared" si="21"/>
        <v>0</v>
      </c>
      <c r="O169" s="86">
        <f ca="1" t="shared" si="22"/>
        <v>0</v>
      </c>
      <c r="P169" s="86" t="str">
        <f ca="1" t="shared" si="23"/>
        <v/>
      </c>
    </row>
    <row r="170" s="64" customFormat="1" ht="26" customHeight="1" spans="1:16">
      <c r="A170" s="75" t="str">
        <f ca="1" t="shared" si="20"/>
        <v/>
      </c>
      <c r="B170" s="76" t="str">
        <f ca="1">IF(F170&gt;0,'（运营）采购订单'!B170,"")</f>
        <v/>
      </c>
      <c r="C170" s="77" t="str">
        <f ca="1">+'（运营）采购订单'!C170</f>
        <v/>
      </c>
      <c r="D170" s="77" t="str">
        <f ca="1">+'（运营）采购订单'!D170</f>
        <v/>
      </c>
      <c r="E170" s="77">
        <f>+'（运营）采购订单'!E170</f>
        <v>0</v>
      </c>
      <c r="F170" s="77">
        <f ca="1">+'（运营）采购订单'!J170</f>
        <v>0</v>
      </c>
      <c r="G170" s="77" t="str">
        <f ca="1">+'（运营）采购订单'!F170</f>
        <v/>
      </c>
      <c r="H170" s="78" t="str">
        <f ca="1">+'（运营）采购订单'!G170</f>
        <v/>
      </c>
      <c r="I170" s="77">
        <f ca="1">+'（运营）采购订单'!H170</f>
        <v>0</v>
      </c>
      <c r="J170" s="77" t="str">
        <f>+'（运营）采购订单'!I170</f>
        <v>2XL</v>
      </c>
      <c r="K170" s="83"/>
      <c r="L170" s="84"/>
      <c r="M170" s="83"/>
      <c r="N170" s="85">
        <f t="shared" si="21"/>
        <v>0</v>
      </c>
      <c r="O170" s="86">
        <f ca="1" t="shared" si="22"/>
        <v>0</v>
      </c>
      <c r="P170" s="86" t="str">
        <f ca="1" t="shared" si="23"/>
        <v/>
      </c>
    </row>
    <row r="171" s="64" customFormat="1" ht="26" customHeight="1" spans="1:16">
      <c r="A171" s="75" t="str">
        <f ca="1" t="shared" si="20"/>
        <v/>
      </c>
      <c r="B171" s="76" t="str">
        <f ca="1">IF(F171&gt;0,'（运营）采购订单'!B171,"")</f>
        <v/>
      </c>
      <c r="C171" s="77" t="str">
        <f ca="1">+'（运营）采购订单'!C171</f>
        <v/>
      </c>
      <c r="D171" s="77" t="str">
        <f ca="1">+'（运营）采购订单'!D171</f>
        <v/>
      </c>
      <c r="E171" s="77">
        <f>+'（运营）采购订单'!E171</f>
        <v>0</v>
      </c>
      <c r="F171" s="77">
        <f ca="1">+'（运营）采购订单'!J171</f>
        <v>0</v>
      </c>
      <c r="G171" s="77" t="str">
        <f ca="1">+'（运营）采购订单'!F171</f>
        <v/>
      </c>
      <c r="H171" s="78" t="str">
        <f ca="1">+'（运营）采购订单'!G171</f>
        <v/>
      </c>
      <c r="I171" s="77">
        <f ca="1">+'（运营）采购订单'!H171</f>
        <v>0</v>
      </c>
      <c r="J171" s="77" t="str">
        <f>+'（运营）采购订单'!I171</f>
        <v>3XL</v>
      </c>
      <c r="K171" s="83"/>
      <c r="L171" s="84"/>
      <c r="M171" s="83"/>
      <c r="N171" s="85">
        <f t="shared" si="21"/>
        <v>0</v>
      </c>
      <c r="O171" s="86">
        <f ca="1" t="shared" si="22"/>
        <v>0</v>
      </c>
      <c r="P171" s="86" t="str">
        <f ca="1" t="shared" si="23"/>
        <v/>
      </c>
    </row>
    <row r="172" s="64" customFormat="1" ht="26" customHeight="1" spans="1:16">
      <c r="A172" s="75" t="str">
        <f ca="1" t="shared" si="20"/>
        <v/>
      </c>
      <c r="B172" s="76" t="str">
        <f ca="1">IF(F172&gt;0,'（运营）采购订单'!B172,"")</f>
        <v/>
      </c>
      <c r="C172" s="77" t="str">
        <f ca="1">+'（运营）采购订单'!C172</f>
        <v/>
      </c>
      <c r="D172" s="77" t="str">
        <f ca="1">+'（运营）采购订单'!D172</f>
        <v/>
      </c>
      <c r="E172" s="77">
        <f>+'（运营）采购订单'!E172</f>
        <v>0</v>
      </c>
      <c r="F172" s="77">
        <f ca="1">+'（运营）采购订单'!J172</f>
        <v>0</v>
      </c>
      <c r="G172" s="77" t="str">
        <f ca="1">+'（运营）采购订单'!F172</f>
        <v/>
      </c>
      <c r="H172" s="78" t="str">
        <f ca="1">+'（运营）采购订单'!G172</f>
        <v/>
      </c>
      <c r="I172" s="77">
        <f ca="1">+'（运营）采购订单'!H172</f>
        <v>0</v>
      </c>
      <c r="J172" s="77" t="str">
        <f>+'（运营）采购订单'!I172</f>
        <v>XS</v>
      </c>
      <c r="K172" s="83"/>
      <c r="L172" s="84"/>
      <c r="M172" s="83"/>
      <c r="N172" s="85">
        <f t="shared" si="21"/>
        <v>0</v>
      </c>
      <c r="O172" s="86">
        <f ca="1" t="shared" si="22"/>
        <v>0</v>
      </c>
      <c r="P172" s="86" t="str">
        <f ca="1" t="shared" si="23"/>
        <v/>
      </c>
    </row>
    <row r="173" s="64" customFormat="1" ht="26" customHeight="1" spans="1:16">
      <c r="A173" s="75" t="str">
        <f ca="1" t="shared" si="20"/>
        <v/>
      </c>
      <c r="B173" s="76" t="str">
        <f ca="1">IF(F173&gt;0,'（运营）采购订单'!B173,"")</f>
        <v/>
      </c>
      <c r="C173" s="77" t="str">
        <f ca="1">+'（运营）采购订单'!C173</f>
        <v/>
      </c>
      <c r="D173" s="77" t="str">
        <f ca="1">+'（运营）采购订单'!D173</f>
        <v/>
      </c>
      <c r="E173" s="77">
        <f>+'（运营）采购订单'!E173</f>
        <v>0</v>
      </c>
      <c r="F173" s="77">
        <f ca="1">+'（运营）采购订单'!J173</f>
        <v>0</v>
      </c>
      <c r="G173" s="77" t="str">
        <f ca="1">+'（运营）采购订单'!F173</f>
        <v/>
      </c>
      <c r="H173" s="78" t="str">
        <f ca="1">+'（运营）采购订单'!G173</f>
        <v/>
      </c>
      <c r="I173" s="77">
        <f ca="1">+'（运营）采购订单'!H173</f>
        <v>0</v>
      </c>
      <c r="J173" s="77" t="str">
        <f>+'（运营）采购订单'!I173</f>
        <v>S</v>
      </c>
      <c r="K173" s="83"/>
      <c r="L173" s="84"/>
      <c r="M173" s="83"/>
      <c r="N173" s="85">
        <f t="shared" si="21"/>
        <v>0</v>
      </c>
      <c r="O173" s="86">
        <f ca="1" t="shared" si="22"/>
        <v>0</v>
      </c>
      <c r="P173" s="86" t="str">
        <f ca="1" t="shared" si="23"/>
        <v/>
      </c>
    </row>
    <row r="174" s="64" customFormat="1" ht="26" customHeight="1" spans="1:16">
      <c r="A174" s="75" t="str">
        <f ca="1" t="shared" si="20"/>
        <v/>
      </c>
      <c r="B174" s="76" t="str">
        <f ca="1">IF(F174&gt;0,'（运营）采购订单'!B174,"")</f>
        <v/>
      </c>
      <c r="C174" s="77" t="str">
        <f ca="1">+'（运营）采购订单'!C174</f>
        <v/>
      </c>
      <c r="D174" s="77" t="str">
        <f ca="1">+'（运营）采购订单'!D174</f>
        <v/>
      </c>
      <c r="E174" s="77">
        <f>+'（运营）采购订单'!E174</f>
        <v>0</v>
      </c>
      <c r="F174" s="77">
        <f ca="1">+'（运营）采购订单'!J174</f>
        <v>0</v>
      </c>
      <c r="G174" s="77" t="str">
        <f ca="1">+'（运营）采购订单'!F174</f>
        <v/>
      </c>
      <c r="H174" s="78" t="str">
        <f ca="1">+'（运营）采购订单'!G174</f>
        <v/>
      </c>
      <c r="I174" s="77">
        <f ca="1">+'（运营）采购订单'!H174</f>
        <v>0</v>
      </c>
      <c r="J174" s="77" t="str">
        <f>+'（运营）采购订单'!I174</f>
        <v>M</v>
      </c>
      <c r="K174" s="83"/>
      <c r="L174" s="84"/>
      <c r="M174" s="83"/>
      <c r="N174" s="85">
        <f t="shared" si="21"/>
        <v>0</v>
      </c>
      <c r="O174" s="86">
        <f ca="1" t="shared" si="22"/>
        <v>0</v>
      </c>
      <c r="P174" s="86" t="str">
        <f ca="1" t="shared" si="23"/>
        <v/>
      </c>
    </row>
    <row r="175" s="64" customFormat="1" ht="26" customHeight="1" spans="1:16">
      <c r="A175" s="75" t="str">
        <f ca="1" t="shared" si="20"/>
        <v/>
      </c>
      <c r="B175" s="76" t="str">
        <f ca="1">IF(F175&gt;0,'（运营）采购订单'!B175,"")</f>
        <v/>
      </c>
      <c r="C175" s="77" t="str">
        <f ca="1">+'（运营）采购订单'!C175</f>
        <v/>
      </c>
      <c r="D175" s="77" t="str">
        <f ca="1">+'（运营）采购订单'!D175</f>
        <v/>
      </c>
      <c r="E175" s="77">
        <f>+'（运营）采购订单'!E175</f>
        <v>0</v>
      </c>
      <c r="F175" s="77">
        <f ca="1">+'（运营）采购订单'!J175</f>
        <v>0</v>
      </c>
      <c r="G175" s="77" t="str">
        <f ca="1">+'（运营）采购订单'!F175</f>
        <v/>
      </c>
      <c r="H175" s="78" t="str">
        <f ca="1">+'（运营）采购订单'!G175</f>
        <v/>
      </c>
      <c r="I175" s="77">
        <f ca="1">+'（运营）采购订单'!H175</f>
        <v>0</v>
      </c>
      <c r="J175" s="77" t="str">
        <f>+'（运营）采购订单'!I175</f>
        <v>L</v>
      </c>
      <c r="K175" s="83"/>
      <c r="L175" s="84"/>
      <c r="M175" s="83"/>
      <c r="N175" s="85">
        <f t="shared" si="21"/>
        <v>0</v>
      </c>
      <c r="O175" s="86">
        <f ca="1" t="shared" si="22"/>
        <v>0</v>
      </c>
      <c r="P175" s="86" t="str">
        <f ca="1" t="shared" si="23"/>
        <v/>
      </c>
    </row>
    <row r="176" s="64" customFormat="1" ht="26" customHeight="1" spans="1:16">
      <c r="A176" s="75" t="str">
        <f ca="1" t="shared" si="20"/>
        <v/>
      </c>
      <c r="B176" s="76" t="str">
        <f ca="1">IF(F176&gt;0,'（运营）采购订单'!B176,"")</f>
        <v/>
      </c>
      <c r="C176" s="77" t="str">
        <f ca="1">+'（运营）采购订单'!C176</f>
        <v/>
      </c>
      <c r="D176" s="77" t="str">
        <f ca="1">+'（运营）采购订单'!D176</f>
        <v/>
      </c>
      <c r="E176" s="77">
        <f>+'（运营）采购订单'!E176</f>
        <v>0</v>
      </c>
      <c r="F176" s="77">
        <f ca="1">+'（运营）采购订单'!J176</f>
        <v>0</v>
      </c>
      <c r="G176" s="77" t="str">
        <f ca="1">+'（运营）采购订单'!F176</f>
        <v/>
      </c>
      <c r="H176" s="78" t="str">
        <f ca="1">+'（运营）采购订单'!G176</f>
        <v/>
      </c>
      <c r="I176" s="77">
        <f ca="1">+'（运营）采购订单'!H176</f>
        <v>0</v>
      </c>
      <c r="J176" s="77" t="str">
        <f>+'（运营）采购订单'!I176</f>
        <v>XL</v>
      </c>
      <c r="K176" s="83"/>
      <c r="L176" s="84"/>
      <c r="M176" s="83"/>
      <c r="N176" s="85">
        <f t="shared" si="21"/>
        <v>0</v>
      </c>
      <c r="O176" s="86">
        <f ca="1" t="shared" si="22"/>
        <v>0</v>
      </c>
      <c r="P176" s="86" t="str">
        <f ca="1" t="shared" si="23"/>
        <v/>
      </c>
    </row>
    <row r="177" s="64" customFormat="1" ht="26" customHeight="1" spans="1:16">
      <c r="A177" s="75" t="str">
        <f ca="1" t="shared" si="20"/>
        <v/>
      </c>
      <c r="B177" s="76" t="str">
        <f ca="1">IF(F177&gt;0,'（运营）采购订单'!B177,"")</f>
        <v/>
      </c>
      <c r="C177" s="77" t="str">
        <f ca="1">+'（运营）采购订单'!C177</f>
        <v/>
      </c>
      <c r="D177" s="77" t="str">
        <f ca="1">+'（运营）采购订单'!D177</f>
        <v/>
      </c>
      <c r="E177" s="77">
        <f>+'（运营）采购订单'!E177</f>
        <v>0</v>
      </c>
      <c r="F177" s="77">
        <f ca="1">+'（运营）采购订单'!J177</f>
        <v>0</v>
      </c>
      <c r="G177" s="77" t="str">
        <f ca="1">+'（运营）采购订单'!F177</f>
        <v/>
      </c>
      <c r="H177" s="78" t="str">
        <f ca="1">+'（运营）采购订单'!G177</f>
        <v/>
      </c>
      <c r="I177" s="77">
        <f ca="1">+'（运营）采购订单'!H177</f>
        <v>0</v>
      </c>
      <c r="J177" s="77" t="str">
        <f>+'（运营）采购订单'!I177</f>
        <v>2XL</v>
      </c>
      <c r="K177" s="83"/>
      <c r="L177" s="84"/>
      <c r="M177" s="83"/>
      <c r="N177" s="85">
        <f t="shared" si="21"/>
        <v>0</v>
      </c>
      <c r="O177" s="86">
        <f ca="1" t="shared" si="22"/>
        <v>0</v>
      </c>
      <c r="P177" s="86" t="str">
        <f ca="1" t="shared" si="23"/>
        <v/>
      </c>
    </row>
    <row r="178" s="64" customFormat="1" ht="26" customHeight="1" spans="1:16">
      <c r="A178" s="75" t="str">
        <f ca="1" t="shared" si="20"/>
        <v/>
      </c>
      <c r="B178" s="76" t="str">
        <f ca="1">IF(F178&gt;0,'（运营）采购订单'!B178,"")</f>
        <v/>
      </c>
      <c r="C178" s="77" t="str">
        <f ca="1">+'（运营）采购订单'!C178</f>
        <v/>
      </c>
      <c r="D178" s="77" t="str">
        <f ca="1">+'（运营）采购订单'!D178</f>
        <v/>
      </c>
      <c r="E178" s="77">
        <f>+'（运营）采购订单'!E178</f>
        <v>0</v>
      </c>
      <c r="F178" s="77">
        <f ca="1">+'（运营）采购订单'!J178</f>
        <v>0</v>
      </c>
      <c r="G178" s="77" t="str">
        <f ca="1">+'（运营）采购订单'!F178</f>
        <v/>
      </c>
      <c r="H178" s="78" t="str">
        <f ca="1">+'（运营）采购订单'!G178</f>
        <v/>
      </c>
      <c r="I178" s="77">
        <f ca="1">+'（运营）采购订单'!H178</f>
        <v>0</v>
      </c>
      <c r="J178" s="77" t="str">
        <f>+'（运营）采购订单'!I178</f>
        <v>3XL</v>
      </c>
      <c r="K178" s="83"/>
      <c r="L178" s="84"/>
      <c r="M178" s="83"/>
      <c r="N178" s="85">
        <f t="shared" si="21"/>
        <v>0</v>
      </c>
      <c r="O178" s="86">
        <f ca="1" t="shared" si="22"/>
        <v>0</v>
      </c>
      <c r="P178" s="86" t="str">
        <f ca="1" t="shared" si="23"/>
        <v/>
      </c>
    </row>
    <row r="179" s="64" customFormat="1" ht="26" customHeight="1" spans="1:16">
      <c r="A179" s="75" t="str">
        <f ca="1" t="shared" si="20"/>
        <v/>
      </c>
      <c r="B179" s="76" t="str">
        <f ca="1">IF(F179&gt;0,'（运营）采购订单'!B179,"")</f>
        <v/>
      </c>
      <c r="C179" s="77" t="str">
        <f ca="1">+'（运营）采购订单'!C179</f>
        <v/>
      </c>
      <c r="D179" s="77" t="str">
        <f ca="1">+'（运营）采购订单'!D179</f>
        <v/>
      </c>
      <c r="E179" s="77">
        <f>+'（运营）采购订单'!E179</f>
        <v>0</v>
      </c>
      <c r="F179" s="77">
        <f ca="1">+'（运营）采购订单'!J179</f>
        <v>0</v>
      </c>
      <c r="G179" s="77" t="str">
        <f ca="1">+'（运营）采购订单'!F179</f>
        <v/>
      </c>
      <c r="H179" s="78" t="str">
        <f ca="1">+'（运营）采购订单'!G179</f>
        <v/>
      </c>
      <c r="I179" s="77">
        <f ca="1">+'（运营）采购订单'!H179</f>
        <v>0</v>
      </c>
      <c r="J179" s="77" t="str">
        <f>+'（运营）采购订单'!I179</f>
        <v>XS</v>
      </c>
      <c r="K179" s="83"/>
      <c r="L179" s="84"/>
      <c r="M179" s="83"/>
      <c r="N179" s="85">
        <f t="shared" si="21"/>
        <v>0</v>
      </c>
      <c r="O179" s="86">
        <f ca="1" t="shared" si="22"/>
        <v>0</v>
      </c>
      <c r="P179" s="86" t="str">
        <f ca="1" t="shared" si="23"/>
        <v/>
      </c>
    </row>
    <row r="180" s="64" customFormat="1" ht="26" customHeight="1" spans="1:16">
      <c r="A180" s="75" t="str">
        <f ca="1" t="shared" si="20"/>
        <v/>
      </c>
      <c r="B180" s="76" t="str">
        <f ca="1">IF(F180&gt;0,'（运营）采购订单'!B180,"")</f>
        <v/>
      </c>
      <c r="C180" s="77" t="str">
        <f ca="1">+'（运营）采购订单'!C180</f>
        <v/>
      </c>
      <c r="D180" s="77" t="str">
        <f ca="1">+'（运营）采购订单'!D180</f>
        <v/>
      </c>
      <c r="E180" s="77">
        <f>+'（运营）采购订单'!E180</f>
        <v>0</v>
      </c>
      <c r="F180" s="77">
        <f ca="1">+'（运营）采购订单'!J180</f>
        <v>0</v>
      </c>
      <c r="G180" s="77" t="str">
        <f ca="1">+'（运营）采购订单'!F180</f>
        <v/>
      </c>
      <c r="H180" s="78" t="str">
        <f ca="1">+'（运营）采购订单'!G180</f>
        <v/>
      </c>
      <c r="I180" s="77">
        <f ca="1">+'（运营）采购订单'!H180</f>
        <v>0</v>
      </c>
      <c r="J180" s="77" t="str">
        <f>+'（运营）采购订单'!I180</f>
        <v>S</v>
      </c>
      <c r="K180" s="83"/>
      <c r="L180" s="84"/>
      <c r="M180" s="83"/>
      <c r="N180" s="85">
        <f t="shared" si="21"/>
        <v>0</v>
      </c>
      <c r="O180" s="86">
        <f ca="1" t="shared" si="22"/>
        <v>0</v>
      </c>
      <c r="P180" s="86" t="str">
        <f ca="1" t="shared" si="23"/>
        <v/>
      </c>
    </row>
    <row r="181" s="64" customFormat="1" ht="26" customHeight="1" spans="1:16">
      <c r="A181" s="75" t="str">
        <f ca="1" t="shared" si="20"/>
        <v/>
      </c>
      <c r="B181" s="76" t="str">
        <f ca="1">IF(F181&gt;0,'（运营）采购订单'!B181,"")</f>
        <v/>
      </c>
      <c r="C181" s="77" t="str">
        <f ca="1">+'（运营）采购订单'!C181</f>
        <v/>
      </c>
      <c r="D181" s="77" t="str">
        <f ca="1">+'（运营）采购订单'!D181</f>
        <v/>
      </c>
      <c r="E181" s="77">
        <f>+'（运营）采购订单'!E181</f>
        <v>0</v>
      </c>
      <c r="F181" s="77">
        <f ca="1">+'（运营）采购订单'!J181</f>
        <v>0</v>
      </c>
      <c r="G181" s="77" t="str">
        <f ca="1">+'（运营）采购订单'!F181</f>
        <v/>
      </c>
      <c r="H181" s="78" t="str">
        <f ca="1">+'（运营）采购订单'!G181</f>
        <v/>
      </c>
      <c r="I181" s="77">
        <f ca="1">+'（运营）采购订单'!H181</f>
        <v>0</v>
      </c>
      <c r="J181" s="77" t="str">
        <f>+'（运营）采购订单'!I181</f>
        <v>M</v>
      </c>
      <c r="K181" s="83"/>
      <c r="L181" s="84"/>
      <c r="M181" s="83"/>
      <c r="N181" s="85">
        <f t="shared" si="21"/>
        <v>0</v>
      </c>
      <c r="O181" s="86">
        <f ca="1" t="shared" si="22"/>
        <v>0</v>
      </c>
      <c r="P181" s="86" t="str">
        <f ca="1" t="shared" si="23"/>
        <v/>
      </c>
    </row>
    <row r="182" s="64" customFormat="1" ht="26" customHeight="1" spans="1:16">
      <c r="A182" s="75" t="str">
        <f ca="1" t="shared" si="20"/>
        <v/>
      </c>
      <c r="B182" s="76" t="str">
        <f ca="1">IF(F182&gt;0,'（运营）采购订单'!B182,"")</f>
        <v/>
      </c>
      <c r="C182" s="77" t="str">
        <f ca="1">+'（运营）采购订单'!C182</f>
        <v/>
      </c>
      <c r="D182" s="77" t="str">
        <f ca="1">+'（运营）采购订单'!D182</f>
        <v/>
      </c>
      <c r="E182" s="77">
        <f>+'（运营）采购订单'!E182</f>
        <v>0</v>
      </c>
      <c r="F182" s="77">
        <f ca="1">+'（运营）采购订单'!J182</f>
        <v>0</v>
      </c>
      <c r="G182" s="77" t="str">
        <f ca="1">+'（运营）采购订单'!F182</f>
        <v/>
      </c>
      <c r="H182" s="78" t="str">
        <f ca="1">+'（运营）采购订单'!G182</f>
        <v/>
      </c>
      <c r="I182" s="77">
        <f ca="1">+'（运营）采购订单'!H182</f>
        <v>0</v>
      </c>
      <c r="J182" s="77" t="str">
        <f>+'（运营）采购订单'!I182</f>
        <v>L</v>
      </c>
      <c r="K182" s="83"/>
      <c r="L182" s="84"/>
      <c r="M182" s="83"/>
      <c r="N182" s="85">
        <f t="shared" si="21"/>
        <v>0</v>
      </c>
      <c r="O182" s="86">
        <f ca="1" t="shared" si="22"/>
        <v>0</v>
      </c>
      <c r="P182" s="86" t="str">
        <f ca="1" t="shared" si="23"/>
        <v/>
      </c>
    </row>
    <row r="183" s="64" customFormat="1" ht="26" customHeight="1" spans="1:16">
      <c r="A183" s="75" t="str">
        <f ca="1" t="shared" si="20"/>
        <v/>
      </c>
      <c r="B183" s="76" t="str">
        <f ca="1">IF(F183&gt;0,'（运营）采购订单'!B183,"")</f>
        <v/>
      </c>
      <c r="C183" s="77" t="str">
        <f ca="1">+'（运营）采购订单'!C183</f>
        <v/>
      </c>
      <c r="D183" s="77" t="str">
        <f ca="1">+'（运营）采购订单'!D183</f>
        <v/>
      </c>
      <c r="E183" s="77">
        <f>+'（运营）采购订单'!E183</f>
        <v>0</v>
      </c>
      <c r="F183" s="77">
        <f ca="1">+'（运营）采购订单'!J183</f>
        <v>0</v>
      </c>
      <c r="G183" s="77" t="str">
        <f ca="1">+'（运营）采购订单'!F183</f>
        <v/>
      </c>
      <c r="H183" s="78" t="str">
        <f ca="1">+'（运营）采购订单'!G183</f>
        <v/>
      </c>
      <c r="I183" s="77">
        <f ca="1">+'（运营）采购订单'!H183</f>
        <v>0</v>
      </c>
      <c r="J183" s="77" t="str">
        <f>+'（运营）采购订单'!I183</f>
        <v>XL</v>
      </c>
      <c r="K183" s="83"/>
      <c r="L183" s="84"/>
      <c r="M183" s="83"/>
      <c r="N183" s="85">
        <f t="shared" si="21"/>
        <v>0</v>
      </c>
      <c r="O183" s="86">
        <f ca="1" t="shared" si="22"/>
        <v>0</v>
      </c>
      <c r="P183" s="86" t="str">
        <f ca="1" t="shared" si="23"/>
        <v/>
      </c>
    </row>
    <row r="184" s="64" customFormat="1" ht="26" customHeight="1" spans="1:16">
      <c r="A184" s="75" t="str">
        <f ca="1" t="shared" si="20"/>
        <v/>
      </c>
      <c r="B184" s="76" t="str">
        <f ca="1">IF(F184&gt;0,'（运营）采购订单'!B184,"")</f>
        <v/>
      </c>
      <c r="C184" s="77" t="str">
        <f ca="1">+'（运营）采购订单'!C184</f>
        <v/>
      </c>
      <c r="D184" s="77" t="str">
        <f ca="1">+'（运营）采购订单'!D184</f>
        <v/>
      </c>
      <c r="E184" s="77">
        <f>+'（运营）采购订单'!E184</f>
        <v>0</v>
      </c>
      <c r="F184" s="77">
        <f ca="1">+'（运营）采购订单'!J184</f>
        <v>0</v>
      </c>
      <c r="G184" s="77" t="str">
        <f ca="1">+'（运营）采购订单'!F184</f>
        <v/>
      </c>
      <c r="H184" s="78" t="str">
        <f ca="1">+'（运营）采购订单'!G184</f>
        <v/>
      </c>
      <c r="I184" s="77">
        <f ca="1">+'（运营）采购订单'!H184</f>
        <v>0</v>
      </c>
      <c r="J184" s="77" t="str">
        <f>+'（运营）采购订单'!I184</f>
        <v>2XL</v>
      </c>
      <c r="K184" s="83"/>
      <c r="L184" s="84"/>
      <c r="M184" s="83"/>
      <c r="N184" s="85">
        <f t="shared" si="21"/>
        <v>0</v>
      </c>
      <c r="O184" s="86">
        <f ca="1" t="shared" si="22"/>
        <v>0</v>
      </c>
      <c r="P184" s="86" t="str">
        <f ca="1" t="shared" si="23"/>
        <v/>
      </c>
    </row>
    <row r="185" s="64" customFormat="1" ht="26" customHeight="1" spans="1:16">
      <c r="A185" s="75" t="str">
        <f ca="1" t="shared" si="20"/>
        <v/>
      </c>
      <c r="B185" s="76" t="str">
        <f ca="1">IF(F185&gt;0,'（运营）采购订单'!B185,"")</f>
        <v/>
      </c>
      <c r="C185" s="77" t="str">
        <f ca="1">+'（运营）采购订单'!C185</f>
        <v/>
      </c>
      <c r="D185" s="77" t="str">
        <f ca="1">+'（运营）采购订单'!D185</f>
        <v/>
      </c>
      <c r="E185" s="77">
        <f>+'（运营）采购订单'!E185</f>
        <v>0</v>
      </c>
      <c r="F185" s="77">
        <f ca="1">+'（运营）采购订单'!J185</f>
        <v>0</v>
      </c>
      <c r="G185" s="77" t="str">
        <f ca="1">+'（运营）采购订单'!F185</f>
        <v/>
      </c>
      <c r="H185" s="78" t="str">
        <f ca="1">+'（运营）采购订单'!G185</f>
        <v/>
      </c>
      <c r="I185" s="77">
        <f ca="1">+'（运营）采购订单'!H185</f>
        <v>0</v>
      </c>
      <c r="J185" s="77" t="str">
        <f>+'（运营）采购订单'!I185</f>
        <v>3XL</v>
      </c>
      <c r="K185" s="83"/>
      <c r="L185" s="84"/>
      <c r="M185" s="83"/>
      <c r="N185" s="85">
        <f t="shared" si="21"/>
        <v>0</v>
      </c>
      <c r="O185" s="86">
        <f ca="1" t="shared" si="22"/>
        <v>0</v>
      </c>
      <c r="P185" s="86" t="str">
        <f ca="1" t="shared" si="23"/>
        <v/>
      </c>
    </row>
    <row r="186" s="64" customFormat="1" ht="26" customHeight="1" spans="1:16">
      <c r="A186" s="75" t="str">
        <f ca="1" t="shared" si="20"/>
        <v/>
      </c>
      <c r="B186" s="76" t="str">
        <f ca="1">IF(F186&gt;0,'（运营）采购订单'!B186,"")</f>
        <v/>
      </c>
      <c r="C186" s="77" t="str">
        <f ca="1">+'（运营）采购订单'!C186</f>
        <v/>
      </c>
      <c r="D186" s="77" t="str">
        <f ca="1">+'（运营）采购订单'!D186</f>
        <v/>
      </c>
      <c r="E186" s="77">
        <f>+'（运营）采购订单'!E186</f>
        <v>0</v>
      </c>
      <c r="F186" s="77">
        <f ca="1">+'（运营）采购订单'!J186</f>
        <v>0</v>
      </c>
      <c r="G186" s="77" t="str">
        <f ca="1">+'（运营）采购订单'!F186</f>
        <v/>
      </c>
      <c r="H186" s="78" t="str">
        <f ca="1">+'（运营）采购订单'!G186</f>
        <v/>
      </c>
      <c r="I186" s="77">
        <f ca="1">+'（运营）采购订单'!H186</f>
        <v>0</v>
      </c>
      <c r="J186" s="77" t="str">
        <f>+'（运营）采购订单'!I186</f>
        <v>XS</v>
      </c>
      <c r="K186" s="83"/>
      <c r="L186" s="84"/>
      <c r="M186" s="83"/>
      <c r="N186" s="85">
        <f t="shared" si="21"/>
        <v>0</v>
      </c>
      <c r="O186" s="86">
        <f ca="1" t="shared" si="22"/>
        <v>0</v>
      </c>
      <c r="P186" s="86" t="str">
        <f ca="1" t="shared" si="23"/>
        <v/>
      </c>
    </row>
    <row r="187" s="64" customFormat="1" ht="26" customHeight="1" spans="1:16">
      <c r="A187" s="75" t="str">
        <f ca="1" t="shared" si="20"/>
        <v/>
      </c>
      <c r="B187" s="76" t="str">
        <f ca="1">IF(F187&gt;0,'（运营）采购订单'!B187,"")</f>
        <v/>
      </c>
      <c r="C187" s="77" t="str">
        <f ca="1">+'（运营）采购订单'!C187</f>
        <v/>
      </c>
      <c r="D187" s="77" t="str">
        <f ca="1">+'（运营）采购订单'!D187</f>
        <v/>
      </c>
      <c r="E187" s="77">
        <f>+'（运营）采购订单'!E187</f>
        <v>0</v>
      </c>
      <c r="F187" s="77">
        <f ca="1">+'（运营）采购订单'!J187</f>
        <v>0</v>
      </c>
      <c r="G187" s="77" t="str">
        <f ca="1">+'（运营）采购订单'!F187</f>
        <v/>
      </c>
      <c r="H187" s="78" t="str">
        <f ca="1">+'（运营）采购订单'!G187</f>
        <v/>
      </c>
      <c r="I187" s="77">
        <f ca="1">+'（运营）采购订单'!H187</f>
        <v>0</v>
      </c>
      <c r="J187" s="77" t="str">
        <f>+'（运营）采购订单'!I187</f>
        <v>S</v>
      </c>
      <c r="K187" s="83"/>
      <c r="L187" s="84"/>
      <c r="M187" s="83"/>
      <c r="N187" s="85">
        <f t="shared" si="21"/>
        <v>0</v>
      </c>
      <c r="O187" s="86">
        <f ca="1" t="shared" si="22"/>
        <v>0</v>
      </c>
      <c r="P187" s="86" t="str">
        <f ca="1" t="shared" si="23"/>
        <v/>
      </c>
    </row>
    <row r="188" s="64" customFormat="1" ht="26" customHeight="1" spans="1:16">
      <c r="A188" s="75" t="str">
        <f ca="1" t="shared" si="20"/>
        <v/>
      </c>
      <c r="B188" s="76" t="str">
        <f ca="1">IF(F188&gt;0,'（运营）采购订单'!B188,"")</f>
        <v/>
      </c>
      <c r="C188" s="77" t="str">
        <f ca="1">+'（运营）采购订单'!C188</f>
        <v/>
      </c>
      <c r="D188" s="77" t="str">
        <f ca="1">+'（运营）采购订单'!D188</f>
        <v/>
      </c>
      <c r="E188" s="77">
        <f>+'（运营）采购订单'!E188</f>
        <v>0</v>
      </c>
      <c r="F188" s="77">
        <f ca="1">+'（运营）采购订单'!J188</f>
        <v>0</v>
      </c>
      <c r="G188" s="77" t="str">
        <f ca="1">+'（运营）采购订单'!F188</f>
        <v/>
      </c>
      <c r="H188" s="78" t="str">
        <f ca="1">+'（运营）采购订单'!G188</f>
        <v/>
      </c>
      <c r="I188" s="77">
        <f ca="1">+'（运营）采购订单'!H188</f>
        <v>0</v>
      </c>
      <c r="J188" s="77" t="str">
        <f>+'（运营）采购订单'!I188</f>
        <v>M</v>
      </c>
      <c r="K188" s="83"/>
      <c r="L188" s="84"/>
      <c r="M188" s="83"/>
      <c r="N188" s="85">
        <f t="shared" si="21"/>
        <v>0</v>
      </c>
      <c r="O188" s="86">
        <f ca="1" t="shared" si="22"/>
        <v>0</v>
      </c>
      <c r="P188" s="86" t="str">
        <f ca="1" t="shared" si="23"/>
        <v/>
      </c>
    </row>
    <row r="189" s="64" customFormat="1" ht="26" customHeight="1" spans="1:16">
      <c r="A189" s="75" t="str">
        <f ca="1" t="shared" si="20"/>
        <v/>
      </c>
      <c r="B189" s="76" t="str">
        <f ca="1">IF(F189&gt;0,'（运营）采购订单'!B189,"")</f>
        <v/>
      </c>
      <c r="C189" s="77" t="str">
        <f ca="1">+'（运营）采购订单'!C189</f>
        <v/>
      </c>
      <c r="D189" s="77" t="str">
        <f ca="1">+'（运营）采购订单'!D189</f>
        <v/>
      </c>
      <c r="E189" s="77">
        <f>+'（运营）采购订单'!E189</f>
        <v>0</v>
      </c>
      <c r="F189" s="77">
        <f ca="1">+'（运营）采购订单'!J189</f>
        <v>0</v>
      </c>
      <c r="G189" s="77" t="str">
        <f ca="1">+'（运营）采购订单'!F189</f>
        <v/>
      </c>
      <c r="H189" s="78" t="str">
        <f ca="1">+'（运营）采购订单'!G189</f>
        <v/>
      </c>
      <c r="I189" s="77">
        <f ca="1">+'（运营）采购订单'!H189</f>
        <v>0</v>
      </c>
      <c r="J189" s="77" t="str">
        <f>+'（运营）采购订单'!I189</f>
        <v>L</v>
      </c>
      <c r="K189" s="83"/>
      <c r="L189" s="84"/>
      <c r="M189" s="83"/>
      <c r="N189" s="85">
        <f t="shared" si="21"/>
        <v>0</v>
      </c>
      <c r="O189" s="86">
        <f ca="1" t="shared" si="22"/>
        <v>0</v>
      </c>
      <c r="P189" s="86" t="str">
        <f ca="1" t="shared" si="23"/>
        <v/>
      </c>
    </row>
    <row r="190" s="64" customFormat="1" ht="26" customHeight="1" spans="1:16">
      <c r="A190" s="75" t="str">
        <f ca="1" t="shared" si="20"/>
        <v/>
      </c>
      <c r="B190" s="77" t="str">
        <f ca="1">IF(F190&gt;0,'（运营）采购订单'!B190,"")</f>
        <v/>
      </c>
      <c r="C190" s="77" t="str">
        <f ca="1">+'（运营）采购订单'!C190</f>
        <v/>
      </c>
      <c r="D190" s="77" t="str">
        <f ca="1">+'（运营）采购订单'!D190</f>
        <v/>
      </c>
      <c r="E190" s="77">
        <f>+'（运营）采购订单'!E190</f>
        <v>0</v>
      </c>
      <c r="F190" s="77">
        <f ca="1">+'（运营）采购订单'!J190</f>
        <v>0</v>
      </c>
      <c r="G190" s="77" t="str">
        <f ca="1">+'（运营）采购订单'!F190</f>
        <v/>
      </c>
      <c r="H190" s="78" t="str">
        <f ca="1">+'（运营）采购订单'!G190</f>
        <v/>
      </c>
      <c r="I190" s="77">
        <f ca="1">+'（运营）采购订单'!H190</f>
        <v>0</v>
      </c>
      <c r="J190" s="77" t="str">
        <f>+'（运营）采购订单'!I190</f>
        <v>XL</v>
      </c>
      <c r="K190" s="83"/>
      <c r="L190" s="84"/>
      <c r="M190" s="83"/>
      <c r="N190" s="85">
        <f t="shared" si="21"/>
        <v>0</v>
      </c>
      <c r="O190" s="86">
        <f ca="1" t="shared" si="22"/>
        <v>0</v>
      </c>
      <c r="P190" s="86" t="str">
        <f ca="1" t="shared" si="23"/>
        <v/>
      </c>
    </row>
    <row r="191" s="64" customFormat="1" ht="26" customHeight="1" spans="1:16">
      <c r="A191" s="75" t="str">
        <f ca="1" t="shared" si="20"/>
        <v/>
      </c>
      <c r="B191" s="77" t="str">
        <f ca="1">IF(F191&gt;0,'（运营）采购订单'!B191,"")</f>
        <v/>
      </c>
      <c r="C191" s="77" t="str">
        <f ca="1">+'（运营）采购订单'!C191</f>
        <v/>
      </c>
      <c r="D191" s="77" t="str">
        <f ca="1">+'（运营）采购订单'!D191</f>
        <v/>
      </c>
      <c r="E191" s="77">
        <f>+'（运营）采购订单'!E191</f>
        <v>0</v>
      </c>
      <c r="F191" s="77">
        <f ca="1">+'（运营）采购订单'!J191</f>
        <v>0</v>
      </c>
      <c r="G191" s="77" t="str">
        <f ca="1">+'（运营）采购订单'!F191</f>
        <v/>
      </c>
      <c r="H191" s="78" t="str">
        <f ca="1">+'（运营）采购订单'!G191</f>
        <v/>
      </c>
      <c r="I191" s="77">
        <f ca="1">+'（运营）采购订单'!H191</f>
        <v>0</v>
      </c>
      <c r="J191" s="77" t="str">
        <f>+'（运营）采购订单'!I191</f>
        <v>2XL</v>
      </c>
      <c r="K191" s="83"/>
      <c r="L191" s="84"/>
      <c r="M191" s="83"/>
      <c r="N191" s="85">
        <f t="shared" si="21"/>
        <v>0</v>
      </c>
      <c r="O191" s="86">
        <f ca="1" t="shared" si="22"/>
        <v>0</v>
      </c>
      <c r="P191" s="86" t="str">
        <f ca="1" t="shared" si="23"/>
        <v/>
      </c>
    </row>
    <row r="192" s="64" customFormat="1" ht="26" customHeight="1" spans="1:16">
      <c r="A192" s="75" t="str">
        <f ca="1" t="shared" si="20"/>
        <v/>
      </c>
      <c r="B192" s="77" t="str">
        <f ca="1">IF(F192&gt;0,'（运营）采购订单'!B192,"")</f>
        <v/>
      </c>
      <c r="C192" s="77" t="str">
        <f ca="1">+'（运营）采购订单'!C192</f>
        <v/>
      </c>
      <c r="D192" s="77" t="str">
        <f ca="1">+'（运营）采购订单'!D192</f>
        <v/>
      </c>
      <c r="E192" s="77" t="str">
        <f ca="1">+'（运营）采购订单'!E192</f>
        <v/>
      </c>
      <c r="F192" s="77">
        <f ca="1">+'（运营）采购订单'!J192</f>
        <v>0</v>
      </c>
      <c r="G192" s="77" t="str">
        <f ca="1">+'（运营）采购订单'!F192</f>
        <v/>
      </c>
      <c r="H192" s="78" t="str">
        <f ca="1">+'（运营）采购订单'!G192</f>
        <v/>
      </c>
      <c r="I192" s="77">
        <f ca="1">+'（运营）采购订单'!H192</f>
        <v>0</v>
      </c>
      <c r="J192" s="77" t="str">
        <f>+'（运营）采购订单'!I192</f>
        <v>3XL</v>
      </c>
      <c r="K192" s="83"/>
      <c r="L192" s="84"/>
      <c r="M192" s="83"/>
      <c r="N192" s="85">
        <f t="shared" si="21"/>
        <v>0</v>
      </c>
      <c r="O192" s="86">
        <f ca="1" t="shared" si="22"/>
        <v>0</v>
      </c>
      <c r="P192" s="86" t="str">
        <f ca="1" t="shared" si="23"/>
        <v/>
      </c>
    </row>
    <row r="193" s="65" customFormat="1" ht="28" customHeight="1" spans="4:15">
      <c r="D193" s="87" t="s">
        <v>44</v>
      </c>
      <c r="E193" s="87"/>
      <c r="F193" s="87">
        <f ca="1">SUM(F4:F192)</f>
        <v>0</v>
      </c>
      <c r="G193" s="87"/>
      <c r="I193" s="87"/>
      <c r="J193" s="87"/>
      <c r="K193" s="87">
        <f>SUM(K4:K192)</f>
        <v>0</v>
      </c>
      <c r="L193" s="87">
        <f>SUM(L4:L192)</f>
        <v>0</v>
      </c>
      <c r="M193" s="87">
        <f>SUM(M4:M192)</f>
        <v>0</v>
      </c>
      <c r="N193" s="87">
        <f>SUM(N4:N192)</f>
        <v>0</v>
      </c>
      <c r="O193" s="87">
        <f ca="1">SUM(O4:O192)</f>
        <v>0</v>
      </c>
    </row>
    <row r="194" spans="1:16">
      <c r="A194" s="88" t="s">
        <v>180</v>
      </c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90"/>
      <c r="M194" s="82"/>
      <c r="N194" s="82"/>
      <c r="O194" s="82"/>
      <c r="P194" s="91"/>
    </row>
    <row r="195" spans="1:1">
      <c r="A195" s="89" t="s">
        <v>181</v>
      </c>
    </row>
    <row r="196" spans="1:1">
      <c r="A196" s="89" t="s">
        <v>182</v>
      </c>
    </row>
    <row r="197" spans="1:1">
      <c r="A197" s="89" t="s">
        <v>183</v>
      </c>
    </row>
    <row r="198" spans="1:1">
      <c r="A198" s="89" t="s">
        <v>184</v>
      </c>
    </row>
    <row r="199" spans="1:1">
      <c r="A199" s="89" t="s">
        <v>185</v>
      </c>
    </row>
    <row r="200" spans="1:1">
      <c r="A200" s="89"/>
    </row>
  </sheetData>
  <autoFilter ref="A3:Q199">
    <extLst/>
  </autoFilter>
  <mergeCells count="4">
    <mergeCell ref="A1:P1"/>
    <mergeCell ref="B2:C2"/>
    <mergeCell ref="E2:H2"/>
    <mergeCell ref="J2:N2"/>
  </mergeCells>
  <conditionalFormatting sqref="O4:O192">
    <cfRule type="expression" dxfId="3" priority="4">
      <formula>IF(OR(O4/F4&gt;0.1,O4/F4&lt;-0.1),O4)</formula>
    </cfRule>
  </conditionalFormatting>
  <conditionalFormatting sqref="P4:P192">
    <cfRule type="expression" dxfId="3" priority="2">
      <formula>IF(OR(P4/H4&gt;0.1,P4/H4&lt;-0.1),P4)</formula>
    </cfRule>
  </conditionalFormatting>
  <dataValidations count="1">
    <dataValidation type="date" operator="greaterThan" allowBlank="1" showInputMessage="1" showErrorMessage="1" sqref="P2">
      <formula1>44652</formula1>
    </dataValidation>
  </dataValidations>
  <printOptions horizontalCentered="1" verticalCentered="1"/>
  <pageMargins left="0.275" right="0.275" top="0.511805555555556" bottom="0.472222222222222" header="0.5" footer="0.5"/>
  <pageSetup paperSize="9" scale="64" fitToHeight="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O194"/>
  <sheetViews>
    <sheetView showGridLines="0" showZeros="0" view="pageBreakPreview" zoomScale="60" zoomScaleNormal="46" workbookViewId="0">
      <pane ySplit="3" topLeftCell="A4" activePane="bottomLeft" state="frozen"/>
      <selection/>
      <selection pane="bottomLeft" activeCell="K13" sqref="K13:K14"/>
    </sheetView>
  </sheetViews>
  <sheetFormatPr defaultColWidth="9.775" defaultRowHeight="14.25"/>
  <cols>
    <col min="1" max="1" width="13.5666666666667" style="33" customWidth="1"/>
    <col min="2" max="2" width="21.3583333333333" style="33" customWidth="1"/>
    <col min="3" max="3" width="18.925" style="33" customWidth="1"/>
    <col min="4" max="4" width="38.5" style="33" customWidth="1"/>
    <col min="5" max="5" width="21.7583333333333" style="33" customWidth="1"/>
    <col min="6" max="6" width="13.75" style="33" customWidth="1"/>
    <col min="7" max="7" width="21.25" style="33" customWidth="1"/>
    <col min="8" max="8" width="16.1083333333333" style="33" customWidth="1"/>
    <col min="9" max="9" width="22.85" style="33" customWidth="1"/>
    <col min="10" max="10" width="11.9166666666667" style="33" customWidth="1"/>
    <col min="11" max="12" width="12.3416666666667" style="33" customWidth="1"/>
    <col min="13" max="14" width="14.8166666666667" style="33" customWidth="1"/>
    <col min="15" max="15" width="22.85" style="33" customWidth="1"/>
    <col min="16" max="16384" width="9.775" style="33"/>
  </cols>
  <sheetData>
    <row r="1" ht="28.5" customHeight="1" spans="1:15">
      <c r="A1" s="34" t="str">
        <f>+'（运营）采购订单'!B2&amp;"送货单明细"</f>
        <v>佳韵加工厂送货单明细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50"/>
    </row>
    <row r="2" ht="22.5" customHeight="1" spans="1:15">
      <c r="A2" s="36" t="s">
        <v>186</v>
      </c>
      <c r="B2" s="37" t="s">
        <v>187</v>
      </c>
      <c r="C2" s="38" t="s">
        <v>170</v>
      </c>
      <c r="D2" s="39">
        <f>+'（工厂）送货清单汇总'!E2</f>
        <v>0</v>
      </c>
      <c r="E2" s="39"/>
      <c r="F2" s="36" t="s">
        <v>188</v>
      </c>
      <c r="G2" s="39">
        <f>+'（运营）采购订单'!D2</f>
        <v>0</v>
      </c>
      <c r="H2" s="39"/>
      <c r="I2" s="36" t="s">
        <v>171</v>
      </c>
      <c r="J2" s="51" t="str">
        <f>+'（工厂）送货清单汇总'!J2</f>
        <v>2包</v>
      </c>
      <c r="K2" s="51"/>
      <c r="L2" s="52"/>
      <c r="M2" s="37" t="s">
        <v>173</v>
      </c>
      <c r="N2" s="53">
        <f>+'（工厂）送货清单汇总'!P2</f>
        <v>45010</v>
      </c>
      <c r="O2" s="54"/>
    </row>
    <row r="3" ht="22.5" customHeight="1" spans="1:15">
      <c r="A3" s="40" t="s">
        <v>174</v>
      </c>
      <c r="B3" s="40" t="s">
        <v>20</v>
      </c>
      <c r="C3" s="40" t="s">
        <v>152</v>
      </c>
      <c r="D3" s="40" t="s">
        <v>153</v>
      </c>
      <c r="E3" s="41" t="s">
        <v>160</v>
      </c>
      <c r="F3" s="42" t="s">
        <v>155</v>
      </c>
      <c r="G3" s="43" t="s">
        <v>35</v>
      </c>
      <c r="H3" s="44" t="s">
        <v>75</v>
      </c>
      <c r="I3" s="55" t="s">
        <v>74</v>
      </c>
      <c r="J3" s="42" t="s">
        <v>154</v>
      </c>
      <c r="K3" s="42" t="s">
        <v>189</v>
      </c>
      <c r="L3" s="42" t="s">
        <v>190</v>
      </c>
      <c r="M3" s="56" t="s">
        <v>191</v>
      </c>
      <c r="N3" s="56" t="s">
        <v>192</v>
      </c>
      <c r="O3" s="40" t="s">
        <v>156</v>
      </c>
    </row>
    <row r="4" ht="22.5" customHeight="1" spans="1:15">
      <c r="A4" s="45" t="str">
        <f>+IF(K4&gt;0,$N$2,"")</f>
        <v/>
      </c>
      <c r="B4" s="46" t="str">
        <f ca="1">+IF(K4&gt;0,'（运营）采购订单'!B4,"")</f>
        <v/>
      </c>
      <c r="C4" s="47" t="str">
        <f ca="1">+IF(K4&gt;0,'（运营）采购订单'!C4,"")</f>
        <v/>
      </c>
      <c r="D4" s="47" t="str">
        <f ca="1">+IF(K4&gt;0,'（运营）采购订单'!D4,"")</f>
        <v/>
      </c>
      <c r="E4" s="47" t="str">
        <f ca="1">+IF(K4&gt;0,'（运营）采购订单'!E4,"")</f>
        <v/>
      </c>
      <c r="F4" s="47">
        <f ca="1">+IF(K4&gt;0,'（运营）采购订单'!J4,0)</f>
        <v>0</v>
      </c>
      <c r="G4" s="47" t="str">
        <f ca="1">+IF(K4&gt;0,'（运营）采购订单'!F4,"")</f>
        <v/>
      </c>
      <c r="H4" s="48" t="str">
        <f ca="1">+IF(K4&gt;0,'（运营）采购订单'!G4,"")</f>
        <v/>
      </c>
      <c r="I4" s="47" t="str">
        <f ca="1">+IF(K4&gt;0,'（运营）采购订单'!H4,"")</f>
        <v/>
      </c>
      <c r="J4" s="47" t="str">
        <f>+IF(K4&gt;0,'（运营）采购订单'!I4,"")</f>
        <v/>
      </c>
      <c r="K4" s="47">
        <f>+IF(AND('（工厂）送货清单汇总'!$K$193&gt;0,'（工厂）送货清单汇总'!$L$193&gt;0,'（工厂）送货清单汇总'!$M$193&gt;0),'（工厂）送货清单汇总'!M4,IF(AND('（工厂）送货清单汇总'!$K$193&gt;0,'（工厂）送货清单汇总'!$L$193&gt;0,'（工厂）送货清单汇总'!$M$193=0),'（工厂）送货清单汇总'!L4,'（工厂）送货清单汇总'!K4))</f>
        <v>0</v>
      </c>
      <c r="L4" s="47">
        <f t="shared" ref="L4:L16" si="0">+K4+M4+N4</f>
        <v>0</v>
      </c>
      <c r="M4" s="40"/>
      <c r="N4" s="40"/>
      <c r="O4" s="47" t="str">
        <f ca="1">+IF(K4&gt;0,LOOKUP(1,0/FIND(I4,运营生产订单!$A$9:$A$35),运营生产订单!$L$9:$L$35),"")</f>
        <v/>
      </c>
    </row>
    <row r="5" ht="22.5" customHeight="1" spans="1:15">
      <c r="A5" s="49" t="str">
        <f>+IF(K5&gt;0,$N$2,"")</f>
        <v/>
      </c>
      <c r="B5" s="46" t="str">
        <f ca="1">+IF(K5&gt;0,'（运营）采购订单'!B5,"")</f>
        <v/>
      </c>
      <c r="C5" s="47" t="str">
        <f ca="1">+IF(K5&gt;0,'（运营）采购订单'!C5,"")</f>
        <v/>
      </c>
      <c r="D5" s="47" t="str">
        <f ca="1">+IF(K5&gt;0,'（运营）采购订单'!D5,"")</f>
        <v/>
      </c>
      <c r="E5" s="47" t="str">
        <f>+IF(K5&gt;0,'（运营）采购订单'!E5,"")</f>
        <v/>
      </c>
      <c r="F5" s="47">
        <f ca="1">+IF(K5&gt;0,'（运营）采购订单'!J5,0)</f>
        <v>0</v>
      </c>
      <c r="G5" s="47" t="str">
        <f ca="1">+IF(K5&gt;0,'（运营）采购订单'!F5,"")</f>
        <v/>
      </c>
      <c r="H5" s="48" t="str">
        <f ca="1">+IF(K5&gt;0,'（运营）采购订单'!G5,"")</f>
        <v/>
      </c>
      <c r="I5" s="47" t="str">
        <f ca="1">+IF(K5&gt;0,'（运营）采购订单'!H5,"")</f>
        <v/>
      </c>
      <c r="J5" s="47" t="str">
        <f>+IF(K5&gt;0,'（运营）采购订单'!I5,"")</f>
        <v/>
      </c>
      <c r="K5" s="47">
        <f>+IF(AND('（工厂）送货清单汇总'!$K$193&gt;0,'（工厂）送货清单汇总'!$L$193&gt;0,'（工厂）送货清单汇总'!$M$193&gt;0),'（工厂）送货清单汇总'!M5,IF(AND('（工厂）送货清单汇总'!$K$193&gt;0,'（工厂）送货清单汇总'!$L$193&gt;0,'（工厂）送货清单汇总'!$M$193=0),'（工厂）送货清单汇总'!L5,'（工厂）送货清单汇总'!K5))</f>
        <v>0</v>
      </c>
      <c r="L5" s="47">
        <f t="shared" si="0"/>
        <v>0</v>
      </c>
      <c r="M5" s="40"/>
      <c r="N5" s="40"/>
      <c r="O5" s="47" t="str">
        <f ca="1">+IF(K5&gt;0,LOOKUP(1,0/FIND(I5,运营生产订单!$A$9:$A$35),运营生产订单!$L$9:$L$35),"")</f>
        <v/>
      </c>
    </row>
    <row r="6" ht="22.5" customHeight="1" spans="1:15">
      <c r="A6" s="49" t="str">
        <f>+IF(K6&gt;0,$N$2,"")</f>
        <v/>
      </c>
      <c r="B6" s="46" t="str">
        <f ca="1">+IF(K6&gt;0,'（运营）采购订单'!B6,"")</f>
        <v/>
      </c>
      <c r="C6" s="47" t="str">
        <f ca="1">+IF(K6&gt;0,'（运营）采购订单'!C6,"")</f>
        <v/>
      </c>
      <c r="D6" s="47" t="str">
        <f ca="1">+IF(K6&gt;0,'（运营）采购订单'!D6,"")</f>
        <v/>
      </c>
      <c r="E6" s="47" t="str">
        <f>+IF(K6&gt;0,'（运营）采购订单'!E6,"")</f>
        <v/>
      </c>
      <c r="F6" s="47">
        <f ca="1">+IF(K6&gt;0,'（运营）采购订单'!J6,0)</f>
        <v>0</v>
      </c>
      <c r="G6" s="47" t="str">
        <f ca="1">+IF(K6&gt;0,'（运营）采购订单'!F6,"")</f>
        <v/>
      </c>
      <c r="H6" s="48" t="str">
        <f ca="1">+IF(K6&gt;0,'（运营）采购订单'!G6,"")</f>
        <v/>
      </c>
      <c r="I6" s="47" t="str">
        <f ca="1">+IF(K6&gt;0,'（运营）采购订单'!H6,"")</f>
        <v/>
      </c>
      <c r="J6" s="47" t="str">
        <f>+IF(K6&gt;0,'（运营）采购订单'!I6,"")</f>
        <v/>
      </c>
      <c r="K6" s="47">
        <f>+IF(AND('（工厂）送货清单汇总'!$K$193&gt;0,'（工厂）送货清单汇总'!$L$193&gt;0,'（工厂）送货清单汇总'!$M$193&gt;0),'（工厂）送货清单汇总'!M6,IF(AND('（工厂）送货清单汇总'!$K$193&gt;0,'（工厂）送货清单汇总'!$L$193&gt;0,'（工厂）送货清单汇总'!$M$193=0),'（工厂）送货清单汇总'!L6,'（工厂）送货清单汇总'!K6))</f>
        <v>0</v>
      </c>
      <c r="L6" s="47">
        <f t="shared" si="0"/>
        <v>0</v>
      </c>
      <c r="M6" s="40"/>
      <c r="N6" s="40"/>
      <c r="O6" s="47" t="str">
        <f ca="1">+IF(K6&gt;0,LOOKUP(1,0/FIND(I6,运营生产订单!$A$9:$A$35),运营生产订单!$L$9:$L$35),"")</f>
        <v/>
      </c>
    </row>
    <row r="7" ht="22.5" customHeight="1" spans="1:15">
      <c r="A7" s="49" t="str">
        <f>+IF(K7&gt;0,$N$2,"")</f>
        <v/>
      </c>
      <c r="B7" s="46" t="str">
        <f ca="1">+IF(K7&gt;0,'（运营）采购订单'!B7,"")</f>
        <v/>
      </c>
      <c r="C7" s="47" t="str">
        <f ca="1">+IF(K7&gt;0,'（运营）采购订单'!C7,"")</f>
        <v/>
      </c>
      <c r="D7" s="47" t="str">
        <f ca="1">+IF(K7&gt;0,'（运营）采购订单'!D7,"")</f>
        <v/>
      </c>
      <c r="E7" s="47" t="str">
        <f>+IF(K7&gt;0,'（运营）采购订单'!E7,"")</f>
        <v/>
      </c>
      <c r="F7" s="47">
        <f ca="1">+IF(K7&gt;0,'（运营）采购订单'!J7,0)</f>
        <v>0</v>
      </c>
      <c r="G7" s="47" t="str">
        <f ca="1">+IF(K7&gt;0,'（运营）采购订单'!F7,"")</f>
        <v/>
      </c>
      <c r="H7" s="48" t="str">
        <f ca="1">+IF(K7&gt;0,'（运营）采购订单'!G7,"")</f>
        <v/>
      </c>
      <c r="I7" s="47" t="str">
        <f ca="1">+IF(K7&gt;0,'（运营）采购订单'!H7,"")</f>
        <v/>
      </c>
      <c r="J7" s="47" t="str">
        <f>+IF(K7&gt;0,'（运营）采购订单'!I7,"")</f>
        <v/>
      </c>
      <c r="K7" s="47">
        <f>+IF(AND('（工厂）送货清单汇总'!$K$193&gt;0,'（工厂）送货清单汇总'!$L$193&gt;0,'（工厂）送货清单汇总'!$M$193&gt;0),'（工厂）送货清单汇总'!M7,IF(AND('（工厂）送货清单汇总'!$K$193&gt;0,'（工厂）送货清单汇总'!$L$193&gt;0,'（工厂）送货清单汇总'!$M$193=0),'（工厂）送货清单汇总'!L7,'（工厂）送货清单汇总'!K7))</f>
        <v>0</v>
      </c>
      <c r="L7" s="47">
        <f t="shared" si="0"/>
        <v>0</v>
      </c>
      <c r="M7" s="40"/>
      <c r="N7" s="40"/>
      <c r="O7" s="47" t="str">
        <f ca="1">+IF(K7&gt;0,LOOKUP(1,0/FIND(I7,运营生产订单!$A$9:$A$35),运营生产订单!$L$9:$L$35),"")</f>
        <v/>
      </c>
    </row>
    <row r="8" ht="22.5" customHeight="1" spans="1:15">
      <c r="A8" s="49" t="str">
        <f>+IF(K8&gt;0,$N$2,"")</f>
        <v/>
      </c>
      <c r="B8" s="46" t="str">
        <f ca="1">+IF(K8&gt;0,'（运营）采购订单'!B8,"")</f>
        <v/>
      </c>
      <c r="C8" s="47" t="str">
        <f ca="1">+IF(K8&gt;0,'（运营）采购订单'!C8,"")</f>
        <v/>
      </c>
      <c r="D8" s="47" t="str">
        <f ca="1">+IF(K8&gt;0,'（运营）采购订单'!D8,"")</f>
        <v/>
      </c>
      <c r="E8" s="47" t="str">
        <f>+IF(K8&gt;0,'（运营）采购订单'!E8,"")</f>
        <v/>
      </c>
      <c r="F8" s="47">
        <f ca="1">+IF(K8&gt;0,'（运营）采购订单'!J8,0)</f>
        <v>0</v>
      </c>
      <c r="G8" s="47" t="str">
        <f ca="1">+IF(K8&gt;0,'（运营）采购订单'!F8,"")</f>
        <v/>
      </c>
      <c r="H8" s="48" t="str">
        <f ca="1">+IF(K8&gt;0,'（运营）采购订单'!G8,"")</f>
        <v/>
      </c>
      <c r="I8" s="47" t="str">
        <f ca="1">+IF(K8&gt;0,'（运营）采购订单'!H8,"")</f>
        <v/>
      </c>
      <c r="J8" s="47" t="str">
        <f>+IF(K8&gt;0,'（运营）采购订单'!I8,"")</f>
        <v/>
      </c>
      <c r="K8" s="47">
        <f>+IF(AND('（工厂）送货清单汇总'!$K$193&gt;0,'（工厂）送货清单汇总'!$L$193&gt;0,'（工厂）送货清单汇总'!$M$193&gt;0),'（工厂）送货清单汇总'!M8,IF(AND('（工厂）送货清单汇总'!$K$193&gt;0,'（工厂）送货清单汇总'!$L$193&gt;0,'（工厂）送货清单汇总'!$M$193=0),'（工厂）送货清单汇总'!L8,'（工厂）送货清单汇总'!K8))</f>
        <v>0</v>
      </c>
      <c r="L8" s="47">
        <f t="shared" si="0"/>
        <v>0</v>
      </c>
      <c r="M8" s="40"/>
      <c r="N8" s="40"/>
      <c r="O8" s="47" t="str">
        <f ca="1">+IF(K8&gt;0,LOOKUP(1,0/FIND(I8,运营生产订单!$A$9:$A$35),运营生产订单!$L$9:$L$35),"")</f>
        <v/>
      </c>
    </row>
    <row r="9" ht="22.5" customHeight="1" spans="1:15">
      <c r="A9" s="49" t="str">
        <f>+IF(K9&gt;0,$N$2,"")</f>
        <v/>
      </c>
      <c r="B9" s="46" t="str">
        <f ca="1">+IF(K9&gt;0,'（运营）采购订单'!B9,"")</f>
        <v/>
      </c>
      <c r="C9" s="47" t="str">
        <f ca="1">+IF(K9&gt;0,'（运营）采购订单'!C9,"")</f>
        <v/>
      </c>
      <c r="D9" s="47" t="str">
        <f ca="1">+IF(K9&gt;0,'（运营）采购订单'!D9,"")</f>
        <v/>
      </c>
      <c r="E9" s="47" t="str">
        <f>+IF(K9&gt;0,'（运营）采购订单'!E9,"")</f>
        <v/>
      </c>
      <c r="F9" s="47">
        <f ca="1">+IF(K9&gt;0,'（运营）采购订单'!J9,0)</f>
        <v>0</v>
      </c>
      <c r="G9" s="47" t="str">
        <f ca="1">+IF(K9&gt;0,'（运营）采购订单'!F9,"")</f>
        <v/>
      </c>
      <c r="H9" s="48" t="str">
        <f ca="1">+IF(K9&gt;0,'（运营）采购订单'!G9,"")</f>
        <v/>
      </c>
      <c r="I9" s="47" t="str">
        <f ca="1">+IF(K9&gt;0,'（运营）采购订单'!H9,"")</f>
        <v/>
      </c>
      <c r="J9" s="47" t="str">
        <f>+IF(K9&gt;0,'（运营）采购订单'!I9,"")</f>
        <v/>
      </c>
      <c r="K9" s="47">
        <f>+IF(AND('（工厂）送货清单汇总'!$K$193&gt;0,'（工厂）送货清单汇总'!$L$193&gt;0,'（工厂）送货清单汇总'!$M$193&gt;0),'（工厂）送货清单汇总'!M9,IF(AND('（工厂）送货清单汇总'!$K$193&gt;0,'（工厂）送货清单汇总'!$L$193&gt;0,'（工厂）送货清单汇总'!$M$193=0),'（工厂）送货清单汇总'!L9,'（工厂）送货清单汇总'!K9))</f>
        <v>0</v>
      </c>
      <c r="L9" s="47">
        <f t="shared" si="0"/>
        <v>0</v>
      </c>
      <c r="M9" s="40"/>
      <c r="N9" s="40"/>
      <c r="O9" s="47" t="str">
        <f ca="1">+IF(K9&gt;0,LOOKUP(1,0/FIND(I9,运营生产订单!$A$9:$A$35),运营生产订单!$L$9:$L$35),"")</f>
        <v/>
      </c>
    </row>
    <row r="10" ht="22.5" customHeight="1" spans="1:15">
      <c r="A10" s="49" t="str">
        <f>+IF(K10&gt;0,$N$2,"")</f>
        <v/>
      </c>
      <c r="B10" s="46" t="str">
        <f ca="1">+IF(K10&gt;0,'（运营）采购订单'!B10,"")</f>
        <v/>
      </c>
      <c r="C10" s="47" t="str">
        <f ca="1">+IF(K10&gt;0,'（运营）采购订单'!C10,"")</f>
        <v/>
      </c>
      <c r="D10" s="47" t="str">
        <f ca="1">+IF(K10&gt;0,'（运营）采购订单'!D10,"")</f>
        <v/>
      </c>
      <c r="E10" s="47" t="str">
        <f>+IF(K10&gt;0,'（运营）采购订单'!E10,"")</f>
        <v/>
      </c>
      <c r="F10" s="47">
        <f ca="1">+IF(K10&gt;0,'（运营）采购订单'!J10,0)</f>
        <v>0</v>
      </c>
      <c r="G10" s="47" t="str">
        <f ca="1">+IF(K10&gt;0,'（运营）采购订单'!F10,"")</f>
        <v/>
      </c>
      <c r="H10" s="48" t="str">
        <f ca="1">+IF(K10&gt;0,'（运营）采购订单'!G10,"")</f>
        <v/>
      </c>
      <c r="I10" s="47" t="str">
        <f ca="1">+IF(K10&gt;0,'（运营）采购订单'!H10,"")</f>
        <v/>
      </c>
      <c r="J10" s="47" t="str">
        <f>+IF(K10&gt;0,'（运营）采购订单'!I10,"")</f>
        <v/>
      </c>
      <c r="K10" s="47">
        <f>+IF(AND('（工厂）送货清单汇总'!$K$193&gt;0,'（工厂）送货清单汇总'!$L$193&gt;0,'（工厂）送货清单汇总'!$M$193&gt;0),'（工厂）送货清单汇总'!M10,IF(AND('（工厂）送货清单汇总'!$K$193&gt;0,'（工厂）送货清单汇总'!$L$193&gt;0,'（工厂）送货清单汇总'!$M$193=0),'（工厂）送货清单汇总'!L10,'（工厂）送货清单汇总'!K10))</f>
        <v>0</v>
      </c>
      <c r="L10" s="47">
        <f t="shared" si="0"/>
        <v>0</v>
      </c>
      <c r="M10" s="40"/>
      <c r="N10" s="40"/>
      <c r="O10" s="47" t="str">
        <f ca="1">+IF(K10&gt;0,LOOKUP(1,0/FIND(I10,运营生产订单!$A$9:$A$35),运营生产订单!$L$9:$L$35),"")</f>
        <v/>
      </c>
    </row>
    <row r="11" ht="22.5" customHeight="1" spans="1:15">
      <c r="A11" s="49" t="str">
        <f>+IF(K11&gt;0,$N$2,"")</f>
        <v/>
      </c>
      <c r="B11" s="46" t="str">
        <f ca="1">+IF(K11&gt;0,'（运营）采购订单'!B11,"")</f>
        <v/>
      </c>
      <c r="C11" s="47" t="str">
        <f ca="1">+IF(K11&gt;0,'（运营）采购订单'!C11,"")</f>
        <v/>
      </c>
      <c r="D11" s="47" t="str">
        <f ca="1">+IF(K11&gt;0,'（运营）采购订单'!D11,"")</f>
        <v/>
      </c>
      <c r="E11" s="47" t="str">
        <f>+IF(K11&gt;0,'（运营）采购订单'!E11,"")</f>
        <v/>
      </c>
      <c r="F11" s="47">
        <f ca="1">+IF(K11&gt;0,'（运营）采购订单'!J11,0)</f>
        <v>0</v>
      </c>
      <c r="G11" s="47" t="str">
        <f ca="1">+IF(K11&gt;0,'（运营）采购订单'!F11,"")</f>
        <v/>
      </c>
      <c r="H11" s="48" t="str">
        <f ca="1">+IF(K11&gt;0,'（运营）采购订单'!G11,"")</f>
        <v/>
      </c>
      <c r="I11" s="47" t="str">
        <f ca="1">+IF(K11&gt;0,'（运营）采购订单'!H11,"")</f>
        <v/>
      </c>
      <c r="J11" s="47" t="str">
        <f>+IF(K11&gt;0,'（运营）采购订单'!I11,"")</f>
        <v/>
      </c>
      <c r="K11" s="47">
        <f>+IF(AND('（工厂）送货清单汇总'!$K$193&gt;0,'（工厂）送货清单汇总'!$L$193&gt;0,'（工厂）送货清单汇总'!$M$193&gt;0),'（工厂）送货清单汇总'!M11,IF(AND('（工厂）送货清单汇总'!$K$193&gt;0,'（工厂）送货清单汇总'!$L$193&gt;0,'（工厂）送货清单汇总'!$M$193=0),'（工厂）送货清单汇总'!L11,'（工厂）送货清单汇总'!K11))</f>
        <v>0</v>
      </c>
      <c r="L11" s="47">
        <f t="shared" si="0"/>
        <v>0</v>
      </c>
      <c r="M11" s="40"/>
      <c r="N11" s="40"/>
      <c r="O11" s="47" t="str">
        <f ca="1">+IF(K11&gt;0,LOOKUP(1,0/FIND(I11,运营生产订单!$A$9:$A$35),运营生产订单!$L$9:$L$35),"")</f>
        <v/>
      </c>
    </row>
    <row r="12" ht="22.5" customHeight="1" spans="1:15">
      <c r="A12" s="49" t="str">
        <f>+IF(K12&gt;0,$N$2,"")</f>
        <v/>
      </c>
      <c r="B12" s="46" t="str">
        <f ca="1">+IF(K12&gt;0,'（运营）采购订单'!B12,"")</f>
        <v/>
      </c>
      <c r="C12" s="47" t="str">
        <f ca="1">+IF(K12&gt;0,'（运营）采购订单'!C12,"")</f>
        <v/>
      </c>
      <c r="D12" s="47" t="str">
        <f ca="1">+IF(K12&gt;0,'（运营）采购订单'!D12,"")</f>
        <v/>
      </c>
      <c r="E12" s="47" t="str">
        <f>+IF(K12&gt;0,'（运营）采购订单'!E12,"")</f>
        <v/>
      </c>
      <c r="F12" s="47">
        <f ca="1">+IF(K12&gt;0,'（运营）采购订单'!J12,0)</f>
        <v>0</v>
      </c>
      <c r="G12" s="47" t="str">
        <f ca="1">+IF(K12&gt;0,'（运营）采购订单'!F12,"")</f>
        <v/>
      </c>
      <c r="H12" s="48" t="str">
        <f ca="1">+IF(K12&gt;0,'（运营）采购订单'!G12,"")</f>
        <v/>
      </c>
      <c r="I12" s="47" t="str">
        <f ca="1">+IF(K12&gt;0,'（运营）采购订单'!H12,"")</f>
        <v/>
      </c>
      <c r="J12" s="47" t="str">
        <f>+IF(K12&gt;0,'（运营）采购订单'!I12,"")</f>
        <v/>
      </c>
      <c r="K12" s="47">
        <f>+IF(AND('（工厂）送货清单汇总'!$K$193&gt;0,'（工厂）送货清单汇总'!$L$193&gt;0,'（工厂）送货清单汇总'!$M$193&gt;0),'（工厂）送货清单汇总'!M12,IF(AND('（工厂）送货清单汇总'!$K$193&gt;0,'（工厂）送货清单汇总'!$L$193&gt;0,'（工厂）送货清单汇总'!$M$193=0),'（工厂）送货清单汇总'!L12,'（工厂）送货清单汇总'!K12))</f>
        <v>0</v>
      </c>
      <c r="L12" s="47">
        <f t="shared" si="0"/>
        <v>0</v>
      </c>
      <c r="M12" s="40"/>
      <c r="N12" s="40"/>
      <c r="O12" s="47" t="str">
        <f ca="1">+IF(K12&gt;0,LOOKUP(1,0/FIND(I12,运营生产订单!$A$9:$A$35),运营生产订单!$L$9:$L$35),"")</f>
        <v/>
      </c>
    </row>
    <row r="13" ht="22.5" customHeight="1" spans="1:15">
      <c r="A13" s="49" t="str">
        <f>+IF(K13&gt;0,$N$2,"")</f>
        <v/>
      </c>
      <c r="B13" s="46" t="str">
        <f ca="1">+IF(K13&gt;0,'（运营）采购订单'!B13,"")</f>
        <v/>
      </c>
      <c r="C13" s="47" t="str">
        <f ca="1">+IF(K13&gt;0,'（运营）采购订单'!C13,"")</f>
        <v/>
      </c>
      <c r="D13" s="47" t="str">
        <f ca="1">+IF(K13&gt;0,'（运营）采购订单'!D13,"")</f>
        <v/>
      </c>
      <c r="E13" s="47" t="str">
        <f>+IF(K13&gt;0,'（运营）采购订单'!E13,"")</f>
        <v/>
      </c>
      <c r="F13" s="47">
        <f ca="1">+IF(K13&gt;0,'（运营）采购订单'!J13,0)</f>
        <v>0</v>
      </c>
      <c r="G13" s="47" t="str">
        <f ca="1">+IF(K13&gt;0,'（运营）采购订单'!F13,"")</f>
        <v/>
      </c>
      <c r="H13" s="48" t="str">
        <f ca="1">+IF(K13&gt;0,'（运营）采购订单'!G13,"")</f>
        <v/>
      </c>
      <c r="I13" s="47" t="str">
        <f ca="1">+IF(K13&gt;0,'（运营）采购订单'!H13,"")</f>
        <v/>
      </c>
      <c r="J13" s="47" t="str">
        <f>+IF(K13&gt;0,'（运营）采购订单'!I13,"")</f>
        <v/>
      </c>
      <c r="K13" s="47">
        <f>+IF(AND('（工厂）送货清单汇总'!$K$193&gt;0,'（工厂）送货清单汇总'!$L$193&gt;0,'（工厂）送货清单汇总'!$M$193&gt;0),'（工厂）送货清单汇总'!M13,IF(AND('（工厂）送货清单汇总'!$K$193&gt;0,'（工厂）送货清单汇总'!$L$193&gt;0,'（工厂）送货清单汇总'!$M$193=0),'（工厂）送货清单汇总'!L13,'（工厂）送货清单汇总'!K13))</f>
        <v>0</v>
      </c>
      <c r="L13" s="47">
        <f t="shared" si="0"/>
        <v>0</v>
      </c>
      <c r="M13" s="40"/>
      <c r="N13" s="40"/>
      <c r="O13" s="47" t="str">
        <f ca="1">+IF(K13&gt;0,LOOKUP(1,0/FIND(I13,运营生产订单!$A$9:$A$35),运营生产订单!$L$9:$L$35),"")</f>
        <v/>
      </c>
    </row>
    <row r="14" ht="22.5" customHeight="1" spans="1:15">
      <c r="A14" s="49" t="str">
        <f>+IF(K14&gt;0,$N$2,"")</f>
        <v/>
      </c>
      <c r="B14" s="46" t="str">
        <f ca="1">+IF(K14&gt;0,'（运营）采购订单'!B14,"")</f>
        <v/>
      </c>
      <c r="C14" s="47" t="str">
        <f ca="1">+IF(K14&gt;0,'（运营）采购订单'!C14,"")</f>
        <v/>
      </c>
      <c r="D14" s="47" t="str">
        <f ca="1">+IF(K14&gt;0,'（运营）采购订单'!D14,"")</f>
        <v/>
      </c>
      <c r="E14" s="47" t="str">
        <f>+IF(K14&gt;0,'（运营）采购订单'!E14,"")</f>
        <v/>
      </c>
      <c r="F14" s="47">
        <f ca="1">+IF(K14&gt;0,'（运营）采购订单'!J14,0)</f>
        <v>0</v>
      </c>
      <c r="G14" s="47" t="str">
        <f ca="1">+IF(K14&gt;0,'（运营）采购订单'!F14,"")</f>
        <v/>
      </c>
      <c r="H14" s="48" t="str">
        <f ca="1">+IF(K14&gt;0,'（运营）采购订单'!G14,"")</f>
        <v/>
      </c>
      <c r="I14" s="47" t="str">
        <f ca="1">+IF(K14&gt;0,'（运营）采购订单'!H14,"")</f>
        <v/>
      </c>
      <c r="J14" s="47" t="str">
        <f>+IF(K14&gt;0,'（运营）采购订单'!I14,"")</f>
        <v/>
      </c>
      <c r="K14" s="47">
        <f>+IF(AND('（工厂）送货清单汇总'!$K$193&gt;0,'（工厂）送货清单汇总'!$L$193&gt;0,'（工厂）送货清单汇总'!$M$193&gt;0),'（工厂）送货清单汇总'!M14,IF(AND('（工厂）送货清单汇总'!$K$193&gt;0,'（工厂）送货清单汇总'!$L$193&gt;0,'（工厂）送货清单汇总'!$M$193=0),'（工厂）送货清单汇总'!L14,'（工厂）送货清单汇总'!K14))</f>
        <v>0</v>
      </c>
      <c r="L14" s="47">
        <f t="shared" si="0"/>
        <v>0</v>
      </c>
      <c r="M14" s="40"/>
      <c r="N14" s="40"/>
      <c r="O14" s="47" t="str">
        <f ca="1">+IF(K14&gt;0,LOOKUP(1,0/FIND(I14,运营生产订单!$A$9:$A$35),运营生产订单!$L$9:$L$35),"")</f>
        <v/>
      </c>
    </row>
    <row r="15" ht="22.5" customHeight="1" spans="1:15">
      <c r="A15" s="49" t="str">
        <f>+IF(K15&gt;0,$N$2,"")</f>
        <v/>
      </c>
      <c r="B15" s="46" t="str">
        <f ca="1">+IF(K15&gt;0,'（运营）采购订单'!B15,"")</f>
        <v/>
      </c>
      <c r="C15" s="47" t="str">
        <f ca="1">+IF(K15&gt;0,'（运营）采购订单'!C15,"")</f>
        <v/>
      </c>
      <c r="D15" s="47" t="str">
        <f ca="1">+IF(K15&gt;0,'（运营）采购订单'!D15,"")</f>
        <v/>
      </c>
      <c r="E15" s="47" t="str">
        <f>+IF(K15&gt;0,'（运营）采购订单'!E15,"")</f>
        <v/>
      </c>
      <c r="F15" s="47">
        <f ca="1">+IF(K15&gt;0,'（运营）采购订单'!J15,0)</f>
        <v>0</v>
      </c>
      <c r="G15" s="47" t="str">
        <f ca="1">+IF(K15&gt;0,'（运营）采购订单'!F15,"")</f>
        <v/>
      </c>
      <c r="H15" s="48" t="str">
        <f ca="1">+IF(K15&gt;0,'（运营）采购订单'!G15,"")</f>
        <v/>
      </c>
      <c r="I15" s="47" t="str">
        <f ca="1">+IF(K15&gt;0,'（运营）采购订单'!H15,"")</f>
        <v/>
      </c>
      <c r="J15" s="47" t="str">
        <f>+IF(K15&gt;0,'（运营）采购订单'!I15,"")</f>
        <v/>
      </c>
      <c r="K15" s="47">
        <f>+IF(AND('（工厂）送货清单汇总'!$K$193&gt;0,'（工厂）送货清单汇总'!$L$193&gt;0,'（工厂）送货清单汇总'!$M$193&gt;0),'（工厂）送货清单汇总'!M15,IF(AND('（工厂）送货清单汇总'!$K$193&gt;0,'（工厂）送货清单汇总'!$L$193&gt;0,'（工厂）送货清单汇总'!$M$193=0),'（工厂）送货清单汇总'!L15,'（工厂）送货清单汇总'!K15))</f>
        <v>0</v>
      </c>
      <c r="L15" s="47">
        <f t="shared" si="0"/>
        <v>0</v>
      </c>
      <c r="M15" s="40"/>
      <c r="N15" s="40"/>
      <c r="O15" s="47" t="str">
        <f ca="1">+IF(K15&gt;0,LOOKUP(1,0/FIND(I15,运营生产订单!$A$9:$A$35),运营生产订单!$L$9:$L$35),"")</f>
        <v/>
      </c>
    </row>
    <row r="16" ht="22.5" customHeight="1" spans="1:15">
      <c r="A16" s="49" t="str">
        <f>+IF(K16&gt;0,$N$2,"")</f>
        <v/>
      </c>
      <c r="B16" s="46" t="str">
        <f ca="1">+IF(K16&gt;0,'（运营）采购订单'!B16,"")</f>
        <v/>
      </c>
      <c r="C16" s="47" t="str">
        <f ca="1">+IF(K16&gt;0,'（运营）采购订单'!C16,"")</f>
        <v/>
      </c>
      <c r="D16" s="47" t="str">
        <f ca="1">+IF(K16&gt;0,'（运营）采购订单'!D16,"")</f>
        <v/>
      </c>
      <c r="E16" s="47" t="str">
        <f>+IF(K16&gt;0,'（运营）采购订单'!E16,"")</f>
        <v/>
      </c>
      <c r="F16" s="47">
        <f ca="1">+IF(K16&gt;0,'（运营）采购订单'!J16,0)</f>
        <v>0</v>
      </c>
      <c r="G16" s="47" t="str">
        <f ca="1">+IF(K16&gt;0,'（运营）采购订单'!F16,"")</f>
        <v/>
      </c>
      <c r="H16" s="48" t="str">
        <f ca="1">+IF(K16&gt;0,'（运营）采购订单'!G16,"")</f>
        <v/>
      </c>
      <c r="I16" s="47" t="str">
        <f ca="1">+IF(K16&gt;0,'（运营）采购订单'!H16,"")</f>
        <v/>
      </c>
      <c r="J16" s="47" t="str">
        <f>+IF(K16&gt;0,'（运营）采购订单'!I16,"")</f>
        <v/>
      </c>
      <c r="K16" s="47">
        <f>+IF(AND('（工厂）送货清单汇总'!$K$193&gt;0,'（工厂）送货清单汇总'!$L$193&gt;0,'（工厂）送货清单汇总'!$M$193&gt;0),'（工厂）送货清单汇总'!M16,IF(AND('（工厂）送货清单汇总'!$K$193&gt;0,'（工厂）送货清单汇总'!$L$193&gt;0,'（工厂）送货清单汇总'!$M$193=0),'（工厂）送货清单汇总'!L16,'（工厂）送货清单汇总'!K16))</f>
        <v>0</v>
      </c>
      <c r="L16" s="47">
        <f t="shared" si="0"/>
        <v>0</v>
      </c>
      <c r="M16" s="40"/>
      <c r="N16" s="40"/>
      <c r="O16" s="47" t="str">
        <f ca="1">+IF(K16&gt;0,LOOKUP(1,0/FIND(I16,运营生产订单!$A$9:$A$35),运营生产订单!$L$9:$L$35),"")</f>
        <v/>
      </c>
    </row>
    <row r="17" ht="22.5" customHeight="1" spans="1:15">
      <c r="A17" s="49" t="str">
        <f t="shared" ref="A17:A54" si="1">+IF(K17&gt;0,$N$2,"")</f>
        <v/>
      </c>
      <c r="B17" s="46" t="str">
        <f ca="1">+IF(K17&gt;0,'（运营）采购订单'!B17,"")</f>
        <v/>
      </c>
      <c r="C17" s="47" t="str">
        <f ca="1">+IF(K17&gt;0,'（运营）采购订单'!C17,"")</f>
        <v/>
      </c>
      <c r="D17" s="47" t="str">
        <f ca="1">+IF(K17&gt;0,'（运营）采购订单'!D17,"")</f>
        <v/>
      </c>
      <c r="E17" s="47" t="str">
        <f>+IF(K17&gt;0,'（运营）采购订单'!E17,"")</f>
        <v/>
      </c>
      <c r="F17" s="47">
        <f ca="1">+IF(K17&gt;0,'（运营）采购订单'!J17,0)</f>
        <v>0</v>
      </c>
      <c r="G17" s="47" t="str">
        <f ca="1">+IF(K17&gt;0,'（运营）采购订单'!F17,"")</f>
        <v/>
      </c>
      <c r="H17" s="48" t="str">
        <f ca="1">+IF(K17&gt;0,'（运营）采购订单'!G17,"")</f>
        <v/>
      </c>
      <c r="I17" s="47" t="str">
        <f ca="1">+IF(K17&gt;0,'（运营）采购订单'!H17,"")</f>
        <v/>
      </c>
      <c r="J17" s="47" t="str">
        <f>+IF(K17&gt;0,'（运营）采购订单'!I17,"")</f>
        <v/>
      </c>
      <c r="K17" s="47">
        <f>+IF(AND('（工厂）送货清单汇总'!$K$193&gt;0,'（工厂）送货清单汇总'!$L$193&gt;0,'（工厂）送货清单汇总'!$M$193&gt;0),'（工厂）送货清单汇总'!M17,IF(AND('（工厂）送货清单汇总'!$K$193&gt;0,'（工厂）送货清单汇总'!$L$193&gt;0,'（工厂）送货清单汇总'!$M$193=0),'（工厂）送货清单汇总'!L17,'（工厂）送货清单汇总'!K17))</f>
        <v>0</v>
      </c>
      <c r="L17" s="47">
        <f t="shared" ref="L17:L48" si="2">+K17+M17+N17</f>
        <v>0</v>
      </c>
      <c r="M17" s="40"/>
      <c r="N17" s="40"/>
      <c r="O17" s="47" t="str">
        <f ca="1">+IF(K17&gt;0,LOOKUP(1,0/FIND(I17,运营生产订单!$A$9:$A$35),运营生产订单!$L$9:$L$35),"")</f>
        <v/>
      </c>
    </row>
    <row r="18" ht="22.5" customHeight="1" spans="1:15">
      <c r="A18" s="49" t="str">
        <f t="shared" si="1"/>
        <v/>
      </c>
      <c r="B18" s="46" t="str">
        <f ca="1">+IF(K18&gt;0,'（运营）采购订单'!B18,"")</f>
        <v/>
      </c>
      <c r="C18" s="47" t="str">
        <f ca="1">+IF(K18&gt;0,'（运营）采购订单'!C18,"")</f>
        <v/>
      </c>
      <c r="D18" s="47" t="str">
        <f ca="1">+IF(K18&gt;0,'（运营）采购订单'!D18,"")</f>
        <v/>
      </c>
      <c r="E18" s="47" t="str">
        <f>+IF(K18&gt;0,'（运营）采购订单'!E18,"")</f>
        <v/>
      </c>
      <c r="F18" s="47">
        <f ca="1">+IF(K18&gt;0,'（运营）采购订单'!J18,0)</f>
        <v>0</v>
      </c>
      <c r="G18" s="47" t="str">
        <f ca="1">+IF(K18&gt;0,'（运营）采购订单'!F18,"")</f>
        <v/>
      </c>
      <c r="H18" s="48" t="str">
        <f ca="1">+IF(K18&gt;0,'（运营）采购订单'!G18,"")</f>
        <v/>
      </c>
      <c r="I18" s="47" t="str">
        <f ca="1">+IF(K18&gt;0,'（运营）采购订单'!H18,"")</f>
        <v/>
      </c>
      <c r="J18" s="47" t="str">
        <f>+IF(K18&gt;0,'（运营）采购订单'!I18,"")</f>
        <v/>
      </c>
      <c r="K18" s="47">
        <f>+IF(AND('（工厂）送货清单汇总'!$K$193&gt;0,'（工厂）送货清单汇总'!$L$193&gt;0,'（工厂）送货清单汇总'!$M$193&gt;0),'（工厂）送货清单汇总'!M18,IF(AND('（工厂）送货清单汇总'!$K$193&gt;0,'（工厂）送货清单汇总'!$L$193&gt;0,'（工厂）送货清单汇总'!$M$193=0),'（工厂）送货清单汇总'!L18,'（工厂）送货清单汇总'!K18))</f>
        <v>0</v>
      </c>
      <c r="L18" s="47">
        <f t="shared" si="2"/>
        <v>0</v>
      </c>
      <c r="M18" s="40"/>
      <c r="N18" s="40"/>
      <c r="O18" s="47" t="str">
        <f ca="1">+IF(K18&gt;0,LOOKUP(1,0/FIND(I18,运营生产订单!$A$9:$A$35),运营生产订单!$L$9:$L$35),"")</f>
        <v/>
      </c>
    </row>
    <row r="19" ht="22.5" customHeight="1" spans="1:15">
      <c r="A19" s="49" t="str">
        <f t="shared" si="1"/>
        <v/>
      </c>
      <c r="B19" s="46" t="str">
        <f ca="1">+IF(K19&gt;0,'（运营）采购订单'!B19,"")</f>
        <v/>
      </c>
      <c r="C19" s="47" t="str">
        <f ca="1">+IF(K19&gt;0,'（运营）采购订单'!C19,"")</f>
        <v/>
      </c>
      <c r="D19" s="47" t="str">
        <f ca="1">+IF(K19&gt;0,'（运营）采购订单'!D19,"")</f>
        <v/>
      </c>
      <c r="E19" s="47" t="str">
        <f>+IF(K19&gt;0,'（运营）采购订单'!E19,"")</f>
        <v/>
      </c>
      <c r="F19" s="47">
        <f ca="1">+IF(K19&gt;0,'（运营）采购订单'!J19,0)</f>
        <v>0</v>
      </c>
      <c r="G19" s="47" t="str">
        <f ca="1">+IF(K19&gt;0,'（运营）采购订单'!F19,"")</f>
        <v/>
      </c>
      <c r="H19" s="48" t="str">
        <f ca="1">+IF(K19&gt;0,'（运营）采购订单'!G19,"")</f>
        <v/>
      </c>
      <c r="I19" s="47" t="str">
        <f ca="1">+IF(K19&gt;0,'（运营）采购订单'!H19,"")</f>
        <v/>
      </c>
      <c r="J19" s="47" t="str">
        <f>+IF(K19&gt;0,'（运营）采购订单'!I19,"")</f>
        <v/>
      </c>
      <c r="K19" s="47">
        <f>+IF(AND('（工厂）送货清单汇总'!$K$193&gt;0,'（工厂）送货清单汇总'!$L$193&gt;0,'（工厂）送货清单汇总'!$M$193&gt;0),'（工厂）送货清单汇总'!M19,IF(AND('（工厂）送货清单汇总'!$K$193&gt;0,'（工厂）送货清单汇总'!$L$193&gt;0,'（工厂）送货清单汇总'!$M$193=0),'（工厂）送货清单汇总'!L19,'（工厂）送货清单汇总'!K19))</f>
        <v>0</v>
      </c>
      <c r="L19" s="47">
        <f t="shared" si="2"/>
        <v>0</v>
      </c>
      <c r="M19" s="40"/>
      <c r="N19" s="40"/>
      <c r="O19" s="47" t="str">
        <f ca="1">+IF(K19&gt;0,LOOKUP(1,0/FIND(I19,运营生产订单!$A$9:$A$35),运营生产订单!$L$9:$L$35),"")</f>
        <v/>
      </c>
    </row>
    <row r="20" ht="22.5" customHeight="1" spans="1:15">
      <c r="A20" s="49" t="str">
        <f t="shared" si="1"/>
        <v/>
      </c>
      <c r="B20" s="46" t="str">
        <f ca="1">+IF(K20&gt;0,'（运营）采购订单'!B20,"")</f>
        <v/>
      </c>
      <c r="C20" s="47" t="str">
        <f ca="1">+IF(K20&gt;0,'（运营）采购订单'!C20,"")</f>
        <v/>
      </c>
      <c r="D20" s="47" t="str">
        <f ca="1">+IF(K20&gt;0,'（运营）采购订单'!D20,"")</f>
        <v/>
      </c>
      <c r="E20" s="47" t="str">
        <f>+IF(K20&gt;0,'（运营）采购订单'!E20,"")</f>
        <v/>
      </c>
      <c r="F20" s="47">
        <f ca="1">+IF(K20&gt;0,'（运营）采购订单'!J20,0)</f>
        <v>0</v>
      </c>
      <c r="G20" s="47" t="str">
        <f ca="1">+IF(K20&gt;0,'（运营）采购订单'!F20,"")</f>
        <v/>
      </c>
      <c r="H20" s="48" t="str">
        <f ca="1">+IF(K20&gt;0,'（运营）采购订单'!G20,"")</f>
        <v/>
      </c>
      <c r="I20" s="47" t="str">
        <f ca="1">+IF(K20&gt;0,'（运营）采购订单'!H20,"")</f>
        <v/>
      </c>
      <c r="J20" s="47" t="str">
        <f>+IF(K20&gt;0,'（运营）采购订单'!I20,"")</f>
        <v/>
      </c>
      <c r="K20" s="47">
        <f>+IF(AND('（工厂）送货清单汇总'!$K$193&gt;0,'（工厂）送货清单汇总'!$L$193&gt;0,'（工厂）送货清单汇总'!$M$193&gt;0),'（工厂）送货清单汇总'!M20,IF(AND('（工厂）送货清单汇总'!$K$193&gt;0,'（工厂）送货清单汇总'!$L$193&gt;0,'（工厂）送货清单汇总'!$M$193=0),'（工厂）送货清单汇总'!L20,'（工厂）送货清单汇总'!K20))</f>
        <v>0</v>
      </c>
      <c r="L20" s="47">
        <f t="shared" si="2"/>
        <v>0</v>
      </c>
      <c r="M20" s="40"/>
      <c r="N20" s="40"/>
      <c r="O20" s="47" t="str">
        <f ca="1">+IF(K20&gt;0,LOOKUP(1,0/FIND(I20,运营生产订单!$A$9:$A$35),运营生产订单!$L$9:$L$35),"")</f>
        <v/>
      </c>
    </row>
    <row r="21" ht="22.5" customHeight="1" spans="1:15">
      <c r="A21" s="49" t="str">
        <f t="shared" si="1"/>
        <v/>
      </c>
      <c r="B21" s="46" t="str">
        <f ca="1">+IF(K21&gt;0,'（运营）采购订单'!B21,"")</f>
        <v/>
      </c>
      <c r="C21" s="47" t="str">
        <f ca="1">+IF(K21&gt;0,'（运营）采购订单'!C21,"")</f>
        <v/>
      </c>
      <c r="D21" s="47" t="str">
        <f ca="1">+IF(K21&gt;0,'（运营）采购订单'!D21,"")</f>
        <v/>
      </c>
      <c r="E21" s="47" t="str">
        <f>+IF(K21&gt;0,'（运营）采购订单'!E21,"")</f>
        <v/>
      </c>
      <c r="F21" s="47">
        <f ca="1">+IF(K21&gt;0,'（运营）采购订单'!J21,0)</f>
        <v>0</v>
      </c>
      <c r="G21" s="47" t="str">
        <f ca="1">+IF(K21&gt;0,'（运营）采购订单'!F21,"")</f>
        <v/>
      </c>
      <c r="H21" s="48" t="str">
        <f ca="1">+IF(K21&gt;0,'（运营）采购订单'!G21,"")</f>
        <v/>
      </c>
      <c r="I21" s="47" t="str">
        <f ca="1">+IF(K21&gt;0,'（运营）采购订单'!H21,"")</f>
        <v/>
      </c>
      <c r="J21" s="47" t="str">
        <f>+IF(K21&gt;0,'（运营）采购订单'!I21,"")</f>
        <v/>
      </c>
      <c r="K21" s="47">
        <f>+IF(AND('（工厂）送货清单汇总'!$K$193&gt;0,'（工厂）送货清单汇总'!$L$193&gt;0,'（工厂）送货清单汇总'!$M$193&gt;0),'（工厂）送货清单汇总'!M21,IF(AND('（工厂）送货清单汇总'!$K$193&gt;0,'（工厂）送货清单汇总'!$L$193&gt;0,'（工厂）送货清单汇总'!$M$193=0),'（工厂）送货清单汇总'!L21,'（工厂）送货清单汇总'!K21))</f>
        <v>0</v>
      </c>
      <c r="L21" s="47">
        <f t="shared" si="2"/>
        <v>0</v>
      </c>
      <c r="M21" s="40"/>
      <c r="N21" s="40"/>
      <c r="O21" s="47" t="str">
        <f ca="1">+IF(K21&gt;0,LOOKUP(1,0/FIND(I21,运营生产订单!$A$9:$A$35),运营生产订单!$L$9:$L$35),"")</f>
        <v/>
      </c>
    </row>
    <row r="22" ht="22.5" customHeight="1" spans="1:15">
      <c r="A22" s="49" t="str">
        <f t="shared" si="1"/>
        <v/>
      </c>
      <c r="B22" s="46" t="str">
        <f ca="1">+IF(K22&gt;0,'（运营）采购订单'!B22,"")</f>
        <v/>
      </c>
      <c r="C22" s="47" t="str">
        <f ca="1">+IF(K22&gt;0,'（运营）采购订单'!C22,"")</f>
        <v/>
      </c>
      <c r="D22" s="47" t="str">
        <f ca="1">+IF(K22&gt;0,'（运营）采购订单'!D22,"")</f>
        <v/>
      </c>
      <c r="E22" s="47" t="str">
        <f>+IF(K22&gt;0,'（运营）采购订单'!E22,"")</f>
        <v/>
      </c>
      <c r="F22" s="47">
        <f ca="1">+IF(K22&gt;0,'（运营）采购订单'!J22,0)</f>
        <v>0</v>
      </c>
      <c r="G22" s="47" t="str">
        <f ca="1">+IF(K22&gt;0,'（运营）采购订单'!F22,"")</f>
        <v/>
      </c>
      <c r="H22" s="48" t="str">
        <f ca="1">+IF(K22&gt;0,'（运营）采购订单'!G22,"")</f>
        <v/>
      </c>
      <c r="I22" s="47" t="str">
        <f ca="1">+IF(K22&gt;0,'（运营）采购订单'!H22,"")</f>
        <v/>
      </c>
      <c r="J22" s="47" t="str">
        <f>+IF(K22&gt;0,'（运营）采购订单'!I22,"")</f>
        <v/>
      </c>
      <c r="K22" s="47">
        <f>+IF(AND('（工厂）送货清单汇总'!$K$193&gt;0,'（工厂）送货清单汇总'!$L$193&gt;0,'（工厂）送货清单汇总'!$M$193&gt;0),'（工厂）送货清单汇总'!M22,IF(AND('（工厂）送货清单汇总'!$K$193&gt;0,'（工厂）送货清单汇总'!$L$193&gt;0,'（工厂）送货清单汇总'!$M$193=0),'（工厂）送货清单汇总'!L22,'（工厂）送货清单汇总'!K22))</f>
        <v>0</v>
      </c>
      <c r="L22" s="47">
        <f t="shared" si="2"/>
        <v>0</v>
      </c>
      <c r="M22" s="40"/>
      <c r="N22" s="40"/>
      <c r="O22" s="47" t="str">
        <f ca="1">+IF(K22&gt;0,LOOKUP(1,0/FIND(I22,运营生产订单!$A$9:$A$35),运营生产订单!$L$9:$L$35),"")</f>
        <v/>
      </c>
    </row>
    <row r="23" ht="22.5" customHeight="1" spans="1:15">
      <c r="A23" s="49" t="str">
        <f t="shared" si="1"/>
        <v/>
      </c>
      <c r="B23" s="46" t="str">
        <f ca="1">+IF(K23&gt;0,'（运营）采购订单'!B23,"")</f>
        <v/>
      </c>
      <c r="C23" s="47" t="str">
        <f ca="1">+IF(K23&gt;0,'（运营）采购订单'!C23,"")</f>
        <v/>
      </c>
      <c r="D23" s="47" t="str">
        <f ca="1">+IF(K23&gt;0,'（运营）采购订单'!D23,"")</f>
        <v/>
      </c>
      <c r="E23" s="47" t="str">
        <f>+IF(K23&gt;0,'（运营）采购订单'!E23,"")</f>
        <v/>
      </c>
      <c r="F23" s="47">
        <f ca="1">+IF(K23&gt;0,'（运营）采购订单'!J23,0)</f>
        <v>0</v>
      </c>
      <c r="G23" s="47" t="str">
        <f ca="1">+IF(K23&gt;0,'（运营）采购订单'!F23,"")</f>
        <v/>
      </c>
      <c r="H23" s="48" t="str">
        <f ca="1">+IF(K23&gt;0,'（运营）采购订单'!G23,"")</f>
        <v/>
      </c>
      <c r="I23" s="47" t="str">
        <f ca="1">+IF(K23&gt;0,'（运营）采购订单'!H23,"")</f>
        <v/>
      </c>
      <c r="J23" s="47" t="str">
        <f>+IF(K23&gt;0,'（运营）采购订单'!I23,"")</f>
        <v/>
      </c>
      <c r="K23" s="47">
        <f>+IF(AND('（工厂）送货清单汇总'!$K$193&gt;0,'（工厂）送货清单汇总'!$L$193&gt;0,'（工厂）送货清单汇总'!$M$193&gt;0),'（工厂）送货清单汇总'!M23,IF(AND('（工厂）送货清单汇总'!$K$193&gt;0,'（工厂）送货清单汇总'!$L$193&gt;0,'（工厂）送货清单汇总'!$M$193=0),'（工厂）送货清单汇总'!L23,'（工厂）送货清单汇总'!K23))</f>
        <v>0</v>
      </c>
      <c r="L23" s="47">
        <f t="shared" si="2"/>
        <v>0</v>
      </c>
      <c r="M23" s="40"/>
      <c r="N23" s="40"/>
      <c r="O23" s="47" t="str">
        <f ca="1">+IF(K23&gt;0,LOOKUP(1,0/FIND(I23,运营生产订单!$A$9:$A$35),运营生产订单!$L$9:$L$35),"")</f>
        <v/>
      </c>
    </row>
    <row r="24" ht="22.5" customHeight="1" spans="1:15">
      <c r="A24" s="49" t="str">
        <f t="shared" si="1"/>
        <v/>
      </c>
      <c r="B24" s="46" t="str">
        <f ca="1">+IF(K24&gt;0,'（运营）采购订单'!B24,"")</f>
        <v/>
      </c>
      <c r="C24" s="47" t="str">
        <f ca="1">+IF(K24&gt;0,'（运营）采购订单'!C24,"")</f>
        <v/>
      </c>
      <c r="D24" s="47" t="str">
        <f ca="1">+IF(K24&gt;0,'（运营）采购订单'!D24,"")</f>
        <v/>
      </c>
      <c r="E24" s="47" t="str">
        <f>+IF(K24&gt;0,'（运营）采购订单'!E24,"")</f>
        <v/>
      </c>
      <c r="F24" s="47">
        <f ca="1">+IF(K24&gt;0,'（运营）采购订单'!J24,0)</f>
        <v>0</v>
      </c>
      <c r="G24" s="47" t="str">
        <f ca="1">+IF(K24&gt;0,'（运营）采购订单'!F24,"")</f>
        <v/>
      </c>
      <c r="H24" s="48" t="str">
        <f ca="1">+IF(K24&gt;0,'（运营）采购订单'!G24,"")</f>
        <v/>
      </c>
      <c r="I24" s="47" t="str">
        <f ca="1">+IF(K24&gt;0,'（运营）采购订单'!H24,"")</f>
        <v/>
      </c>
      <c r="J24" s="47" t="str">
        <f>+IF(K24&gt;0,'（运营）采购订单'!I24,"")</f>
        <v/>
      </c>
      <c r="K24" s="47">
        <f>+IF(AND('（工厂）送货清单汇总'!$K$193&gt;0,'（工厂）送货清单汇总'!$L$193&gt;0,'（工厂）送货清单汇总'!$M$193&gt;0),'（工厂）送货清单汇总'!M24,IF(AND('（工厂）送货清单汇总'!$K$193&gt;0,'（工厂）送货清单汇总'!$L$193&gt;0,'（工厂）送货清单汇总'!$M$193=0),'（工厂）送货清单汇总'!L24,'（工厂）送货清单汇总'!K24))</f>
        <v>0</v>
      </c>
      <c r="L24" s="47">
        <f t="shared" si="2"/>
        <v>0</v>
      </c>
      <c r="M24" s="40"/>
      <c r="N24" s="40"/>
      <c r="O24" s="47" t="str">
        <f ca="1">+IF(K24&gt;0,LOOKUP(1,0/FIND(I24,运营生产订单!$A$9:$A$35),运营生产订单!$L$9:$L$35),"")</f>
        <v/>
      </c>
    </row>
    <row r="25" ht="22.5" customHeight="1" spans="1:15">
      <c r="A25" s="49" t="str">
        <f t="shared" si="1"/>
        <v/>
      </c>
      <c r="B25" s="46" t="str">
        <f ca="1">+IF(K25&gt;0,'（运营）采购订单'!B25,"")</f>
        <v/>
      </c>
      <c r="C25" s="47" t="str">
        <f ca="1">+IF(K25&gt;0,'（运营）采购订单'!C25,"")</f>
        <v/>
      </c>
      <c r="D25" s="47" t="str">
        <f ca="1">+IF(K25&gt;0,'（运营）采购订单'!D25,"")</f>
        <v/>
      </c>
      <c r="E25" s="47" t="str">
        <f>+IF(K25&gt;0,'（运营）采购订单'!E25,"")</f>
        <v/>
      </c>
      <c r="F25" s="47">
        <f ca="1">+IF(K25&gt;0,'（运营）采购订单'!J25,0)</f>
        <v>0</v>
      </c>
      <c r="G25" s="47" t="str">
        <f ca="1">+IF(K25&gt;0,'（运营）采购订单'!F25,"")</f>
        <v/>
      </c>
      <c r="H25" s="48" t="str">
        <f ca="1">+IF(K25&gt;0,'（运营）采购订单'!G25,"")</f>
        <v/>
      </c>
      <c r="I25" s="47" t="str">
        <f ca="1">+IF(K25&gt;0,'（运营）采购订单'!H25,"")</f>
        <v/>
      </c>
      <c r="J25" s="47" t="str">
        <f>+IF(K25&gt;0,'（运营）采购订单'!I25,"")</f>
        <v/>
      </c>
      <c r="K25" s="47">
        <f>+IF(AND('（工厂）送货清单汇总'!$K$193&gt;0,'（工厂）送货清单汇总'!$L$193&gt;0,'（工厂）送货清单汇总'!$M$193&gt;0),'（工厂）送货清单汇总'!M25,IF(AND('（工厂）送货清单汇总'!$K$193&gt;0,'（工厂）送货清单汇总'!$L$193&gt;0,'（工厂）送货清单汇总'!$M$193=0),'（工厂）送货清单汇总'!L25,'（工厂）送货清单汇总'!K25))</f>
        <v>0</v>
      </c>
      <c r="L25" s="47">
        <f t="shared" si="2"/>
        <v>0</v>
      </c>
      <c r="M25" s="40"/>
      <c r="N25" s="40"/>
      <c r="O25" s="47" t="str">
        <f ca="1">+IF(K25&gt;0,LOOKUP(1,0/FIND(I25,运营生产订单!$A$9:$A$35),运营生产订单!$L$9:$L$35),"")</f>
        <v/>
      </c>
    </row>
    <row r="26" ht="22.5" customHeight="1" spans="1:15">
      <c r="A26" s="49" t="str">
        <f t="shared" si="1"/>
        <v/>
      </c>
      <c r="B26" s="46" t="str">
        <f ca="1">+IF(K26&gt;0,'（运营）采购订单'!B26,"")</f>
        <v/>
      </c>
      <c r="C26" s="47" t="str">
        <f ca="1">+IF(K26&gt;0,'（运营）采购订单'!C26,"")</f>
        <v/>
      </c>
      <c r="D26" s="47" t="str">
        <f ca="1">+IF(K26&gt;0,'（运营）采购订单'!D26,"")</f>
        <v/>
      </c>
      <c r="E26" s="47" t="str">
        <f>+IF(K26&gt;0,'（运营）采购订单'!E26,"")</f>
        <v/>
      </c>
      <c r="F26" s="47">
        <f ca="1">+IF(K26&gt;0,'（运营）采购订单'!J26,0)</f>
        <v>0</v>
      </c>
      <c r="G26" s="47" t="str">
        <f ca="1">+IF(K26&gt;0,'（运营）采购订单'!F26,"")</f>
        <v/>
      </c>
      <c r="H26" s="48" t="str">
        <f ca="1">+IF(K26&gt;0,'（运营）采购订单'!G26,"")</f>
        <v/>
      </c>
      <c r="I26" s="47" t="str">
        <f ca="1">+IF(K26&gt;0,'（运营）采购订单'!H26,"")</f>
        <v/>
      </c>
      <c r="J26" s="47" t="str">
        <f>+IF(K26&gt;0,'（运营）采购订单'!I26,"")</f>
        <v/>
      </c>
      <c r="K26" s="47">
        <f>+IF(AND('（工厂）送货清单汇总'!$K$193&gt;0,'（工厂）送货清单汇总'!$L$193&gt;0,'（工厂）送货清单汇总'!$M$193&gt;0),'（工厂）送货清单汇总'!M26,IF(AND('（工厂）送货清单汇总'!$K$193&gt;0,'（工厂）送货清单汇总'!$L$193&gt;0,'（工厂）送货清单汇总'!$M$193=0),'（工厂）送货清单汇总'!L26,'（工厂）送货清单汇总'!K26))</f>
        <v>0</v>
      </c>
      <c r="L26" s="47">
        <f t="shared" si="2"/>
        <v>0</v>
      </c>
      <c r="M26" s="40"/>
      <c r="N26" s="40"/>
      <c r="O26" s="47" t="str">
        <f ca="1">+IF(K26&gt;0,LOOKUP(1,0/FIND(I26,运营生产订单!$A$9:$A$35),运营生产订单!$L$9:$L$35),"")</f>
        <v/>
      </c>
    </row>
    <row r="27" ht="22.5" customHeight="1" spans="1:15">
      <c r="A27" s="49" t="str">
        <f t="shared" si="1"/>
        <v/>
      </c>
      <c r="B27" s="46" t="str">
        <f ca="1">+IF(K27&gt;0,'（运营）采购订单'!B27,"")</f>
        <v/>
      </c>
      <c r="C27" s="47" t="str">
        <f ca="1">+IF(K27&gt;0,'（运营）采购订单'!C27,"")</f>
        <v/>
      </c>
      <c r="D27" s="47" t="str">
        <f ca="1">+IF(K27&gt;0,'（运营）采购订单'!D27,"")</f>
        <v/>
      </c>
      <c r="E27" s="47" t="str">
        <f>+IF(K27&gt;0,'（运营）采购订单'!E27,"")</f>
        <v/>
      </c>
      <c r="F27" s="47">
        <f ca="1">+IF(K27&gt;0,'（运营）采购订单'!J27,0)</f>
        <v>0</v>
      </c>
      <c r="G27" s="47" t="str">
        <f ca="1">+IF(K27&gt;0,'（运营）采购订单'!F27,"")</f>
        <v/>
      </c>
      <c r="H27" s="48" t="str">
        <f ca="1">+IF(K27&gt;0,'（运营）采购订单'!G27,"")</f>
        <v/>
      </c>
      <c r="I27" s="47" t="str">
        <f ca="1">+IF(K27&gt;0,'（运营）采购订单'!H27,"")</f>
        <v/>
      </c>
      <c r="J27" s="47" t="str">
        <f>+IF(K27&gt;0,'（运营）采购订单'!I27,"")</f>
        <v/>
      </c>
      <c r="K27" s="47">
        <f>+IF(AND('（工厂）送货清单汇总'!$K$193&gt;0,'（工厂）送货清单汇总'!$L$193&gt;0,'（工厂）送货清单汇总'!$M$193&gt;0),'（工厂）送货清单汇总'!M27,IF(AND('（工厂）送货清单汇总'!$K$193&gt;0,'（工厂）送货清单汇总'!$L$193&gt;0,'（工厂）送货清单汇总'!$M$193=0),'（工厂）送货清单汇总'!L27,'（工厂）送货清单汇总'!K27))</f>
        <v>0</v>
      </c>
      <c r="L27" s="47">
        <f t="shared" si="2"/>
        <v>0</v>
      </c>
      <c r="M27" s="40"/>
      <c r="N27" s="40"/>
      <c r="O27" s="47" t="str">
        <f ca="1">+IF(K27&gt;0,LOOKUP(1,0/FIND(I27,运营生产订单!$A$9:$A$35),运营生产订单!$L$9:$L$35),"")</f>
        <v/>
      </c>
    </row>
    <row r="28" ht="22.5" customHeight="1" spans="1:15">
      <c r="A28" s="49" t="str">
        <f t="shared" si="1"/>
        <v/>
      </c>
      <c r="B28" s="46" t="str">
        <f ca="1">+IF(K28&gt;0,'（运营）采购订单'!B28,"")</f>
        <v/>
      </c>
      <c r="C28" s="47" t="str">
        <f ca="1">+IF(K28&gt;0,'（运营）采购订单'!C28,"")</f>
        <v/>
      </c>
      <c r="D28" s="47" t="str">
        <f ca="1">+IF(K28&gt;0,'（运营）采购订单'!D28,"")</f>
        <v/>
      </c>
      <c r="E28" s="47" t="str">
        <f>+IF(K28&gt;0,'（运营）采购订单'!E28,"")</f>
        <v/>
      </c>
      <c r="F28" s="47">
        <f ca="1">+IF(K28&gt;0,'（运营）采购订单'!J28,0)</f>
        <v>0</v>
      </c>
      <c r="G28" s="47" t="str">
        <f ca="1">+IF(K28&gt;0,'（运营）采购订单'!F28,"")</f>
        <v/>
      </c>
      <c r="H28" s="48" t="str">
        <f ca="1">+IF(K28&gt;0,'（运营）采购订单'!G28,"")</f>
        <v/>
      </c>
      <c r="I28" s="47" t="str">
        <f ca="1">+IF(K28&gt;0,'（运营）采购订单'!H28,"")</f>
        <v/>
      </c>
      <c r="J28" s="47" t="str">
        <f>+IF(K28&gt;0,'（运营）采购订单'!I28,"")</f>
        <v/>
      </c>
      <c r="K28" s="47">
        <f>+IF(AND('（工厂）送货清单汇总'!$K$193&gt;0,'（工厂）送货清单汇总'!$L$193&gt;0,'（工厂）送货清单汇总'!$M$193&gt;0),'（工厂）送货清单汇总'!M28,IF(AND('（工厂）送货清单汇总'!$K$193&gt;0,'（工厂）送货清单汇总'!$L$193&gt;0,'（工厂）送货清单汇总'!$M$193=0),'（工厂）送货清单汇总'!L28,'（工厂）送货清单汇总'!K28))</f>
        <v>0</v>
      </c>
      <c r="L28" s="47">
        <f t="shared" si="2"/>
        <v>0</v>
      </c>
      <c r="M28" s="40"/>
      <c r="N28" s="40"/>
      <c r="O28" s="47" t="str">
        <f ca="1">+IF(K28&gt;0,LOOKUP(1,0/FIND(I28,运营生产订单!$A$9:$A$35),运营生产订单!$L$9:$L$35),"")</f>
        <v/>
      </c>
    </row>
    <row r="29" ht="22.5" customHeight="1" spans="1:15">
      <c r="A29" s="49" t="str">
        <f t="shared" si="1"/>
        <v/>
      </c>
      <c r="B29" s="46" t="str">
        <f ca="1">+IF(K29&gt;0,'（运营）采购订单'!B29,"")</f>
        <v/>
      </c>
      <c r="C29" s="47" t="str">
        <f ca="1">+IF(K29&gt;0,'（运营）采购订单'!C29,"")</f>
        <v/>
      </c>
      <c r="D29" s="47" t="str">
        <f ca="1">+IF(K29&gt;0,'（运营）采购订单'!D29,"")</f>
        <v/>
      </c>
      <c r="E29" s="47" t="str">
        <f>+IF(K29&gt;0,'（运营）采购订单'!E29,"")</f>
        <v/>
      </c>
      <c r="F29" s="47">
        <f ca="1">+IF(K29&gt;0,'（运营）采购订单'!J29,0)</f>
        <v>0</v>
      </c>
      <c r="G29" s="47" t="str">
        <f ca="1">+IF(K29&gt;0,'（运营）采购订单'!F29,"")</f>
        <v/>
      </c>
      <c r="H29" s="48" t="str">
        <f ca="1">+IF(K29&gt;0,'（运营）采购订单'!G29,"")</f>
        <v/>
      </c>
      <c r="I29" s="47" t="str">
        <f ca="1">+IF(K29&gt;0,'（运营）采购订单'!H29,"")</f>
        <v/>
      </c>
      <c r="J29" s="47" t="str">
        <f>+IF(K29&gt;0,'（运营）采购订单'!I29,"")</f>
        <v/>
      </c>
      <c r="K29" s="47">
        <f>+IF(AND('（工厂）送货清单汇总'!$K$193&gt;0,'（工厂）送货清单汇总'!$L$193&gt;0,'（工厂）送货清单汇总'!$M$193&gt;0),'（工厂）送货清单汇总'!M29,IF(AND('（工厂）送货清单汇总'!$K$193&gt;0,'（工厂）送货清单汇总'!$L$193&gt;0,'（工厂）送货清单汇总'!$M$193=0),'（工厂）送货清单汇总'!L29,'（工厂）送货清单汇总'!K29))</f>
        <v>0</v>
      </c>
      <c r="L29" s="47">
        <f t="shared" si="2"/>
        <v>0</v>
      </c>
      <c r="M29" s="40"/>
      <c r="N29" s="40"/>
      <c r="O29" s="47" t="str">
        <f ca="1">+IF(K29&gt;0,LOOKUP(1,0/FIND(I29,运营生产订单!$A$9:$A$35),运营生产订单!$L$9:$L$35),"")</f>
        <v/>
      </c>
    </row>
    <row r="30" ht="22.5" customHeight="1" spans="1:15">
      <c r="A30" s="49" t="str">
        <f t="shared" si="1"/>
        <v/>
      </c>
      <c r="B30" s="46" t="str">
        <f ca="1">+IF(K30&gt;0,'（运营）采购订单'!B30,"")</f>
        <v/>
      </c>
      <c r="C30" s="47" t="str">
        <f ca="1">+IF(K30&gt;0,'（运营）采购订单'!C30,"")</f>
        <v/>
      </c>
      <c r="D30" s="47" t="str">
        <f ca="1">+IF(K30&gt;0,'（运营）采购订单'!D30,"")</f>
        <v/>
      </c>
      <c r="E30" s="47" t="str">
        <f>+IF(K30&gt;0,'（运营）采购订单'!E30,"")</f>
        <v/>
      </c>
      <c r="F30" s="47">
        <f ca="1">+IF(K30&gt;0,'（运营）采购订单'!J30,0)</f>
        <v>0</v>
      </c>
      <c r="G30" s="47" t="str">
        <f ca="1">+IF(K30&gt;0,'（运营）采购订单'!F30,"")</f>
        <v/>
      </c>
      <c r="H30" s="48" t="str">
        <f ca="1">+IF(K30&gt;0,'（运营）采购订单'!G30,"")</f>
        <v/>
      </c>
      <c r="I30" s="47" t="str">
        <f ca="1">+IF(K30&gt;0,'（运营）采购订单'!H30,"")</f>
        <v/>
      </c>
      <c r="J30" s="47" t="str">
        <f>+IF(K30&gt;0,'（运营）采购订单'!I30,"")</f>
        <v/>
      </c>
      <c r="K30" s="47">
        <f>+IF(AND('（工厂）送货清单汇总'!$K$193&gt;0,'（工厂）送货清单汇总'!$L$193&gt;0,'（工厂）送货清单汇总'!$M$193&gt;0),'（工厂）送货清单汇总'!M30,IF(AND('（工厂）送货清单汇总'!$K$193&gt;0,'（工厂）送货清单汇总'!$L$193&gt;0,'（工厂）送货清单汇总'!$M$193=0),'（工厂）送货清单汇总'!L30,'（工厂）送货清单汇总'!K30))</f>
        <v>0</v>
      </c>
      <c r="L30" s="47">
        <f t="shared" si="2"/>
        <v>0</v>
      </c>
      <c r="M30" s="40"/>
      <c r="N30" s="40"/>
      <c r="O30" s="47" t="str">
        <f ca="1">+IF(K30&gt;0,LOOKUP(1,0/FIND(I30,运营生产订单!$A$9:$A$35),运营生产订单!$L$9:$L$35),"")</f>
        <v/>
      </c>
    </row>
    <row r="31" ht="22.5" customHeight="1" spans="1:15">
      <c r="A31" s="49" t="str">
        <f t="shared" si="1"/>
        <v/>
      </c>
      <c r="B31" s="46" t="str">
        <f ca="1">+IF(K31&gt;0,'（运营）采购订单'!B31,"")</f>
        <v/>
      </c>
      <c r="C31" s="47" t="str">
        <f ca="1">+IF(K31&gt;0,'（运营）采购订单'!C31,"")</f>
        <v/>
      </c>
      <c r="D31" s="47" t="str">
        <f ca="1">+IF(K31&gt;0,'（运营）采购订单'!D31,"")</f>
        <v/>
      </c>
      <c r="E31" s="47" t="str">
        <f>+IF(K31&gt;0,'（运营）采购订单'!E31,"")</f>
        <v/>
      </c>
      <c r="F31" s="47">
        <f ca="1">+IF(K31&gt;0,'（运营）采购订单'!J31,0)</f>
        <v>0</v>
      </c>
      <c r="G31" s="47" t="str">
        <f ca="1">+IF(K31&gt;0,'（运营）采购订单'!F31,"")</f>
        <v/>
      </c>
      <c r="H31" s="48" t="str">
        <f ca="1">+IF(K31&gt;0,'（运营）采购订单'!G31,"")</f>
        <v/>
      </c>
      <c r="I31" s="47" t="str">
        <f ca="1">+IF(K31&gt;0,'（运营）采购订单'!H31,"")</f>
        <v/>
      </c>
      <c r="J31" s="47" t="str">
        <f>+IF(K31&gt;0,'（运营）采购订单'!I31,"")</f>
        <v/>
      </c>
      <c r="K31" s="47">
        <f>+IF(AND('（工厂）送货清单汇总'!$K$193&gt;0,'（工厂）送货清单汇总'!$L$193&gt;0,'（工厂）送货清单汇总'!$M$193&gt;0),'（工厂）送货清单汇总'!M31,IF(AND('（工厂）送货清单汇总'!$K$193&gt;0,'（工厂）送货清单汇总'!$L$193&gt;0,'（工厂）送货清单汇总'!$M$193=0),'（工厂）送货清单汇总'!L31,'（工厂）送货清单汇总'!K31))</f>
        <v>0</v>
      </c>
      <c r="L31" s="47">
        <f t="shared" si="2"/>
        <v>0</v>
      </c>
      <c r="M31" s="40"/>
      <c r="N31" s="40"/>
      <c r="O31" s="47" t="str">
        <f ca="1">+IF(K31&gt;0,LOOKUP(1,0/FIND(I31,运营生产订单!$A$9:$A$35),运营生产订单!$L$9:$L$35),"")</f>
        <v/>
      </c>
    </row>
    <row r="32" ht="22.5" customHeight="1" spans="1:15">
      <c r="A32" s="49" t="str">
        <f t="shared" si="1"/>
        <v/>
      </c>
      <c r="B32" s="46" t="str">
        <f ca="1">+IF(K32&gt;0,'（运营）采购订单'!B32,"")</f>
        <v/>
      </c>
      <c r="C32" s="47" t="str">
        <f ca="1">+IF(K32&gt;0,'（运营）采购订单'!C32,"")</f>
        <v/>
      </c>
      <c r="D32" s="47" t="str">
        <f ca="1">+IF(K32&gt;0,'（运营）采购订单'!D32,"")</f>
        <v/>
      </c>
      <c r="E32" s="47" t="str">
        <f>+IF(K32&gt;0,'（运营）采购订单'!E32,"")</f>
        <v/>
      </c>
      <c r="F32" s="47">
        <f ca="1">+IF(K32&gt;0,'（运营）采购订单'!J32,0)</f>
        <v>0</v>
      </c>
      <c r="G32" s="47" t="str">
        <f ca="1">+IF(K32&gt;0,'（运营）采购订单'!F32,"")</f>
        <v/>
      </c>
      <c r="H32" s="48" t="str">
        <f ca="1">+IF(K32&gt;0,'（运营）采购订单'!G32,"")</f>
        <v/>
      </c>
      <c r="I32" s="47" t="str">
        <f ca="1">+IF(K32&gt;0,'（运营）采购订单'!H32,"")</f>
        <v/>
      </c>
      <c r="J32" s="47" t="str">
        <f>+IF(K32&gt;0,'（运营）采购订单'!I32,"")</f>
        <v/>
      </c>
      <c r="K32" s="47">
        <f>+IF(AND('（工厂）送货清单汇总'!$K$193&gt;0,'（工厂）送货清单汇总'!$L$193&gt;0,'（工厂）送货清单汇总'!$M$193&gt;0),'（工厂）送货清单汇总'!M32,IF(AND('（工厂）送货清单汇总'!$K$193&gt;0,'（工厂）送货清单汇总'!$L$193&gt;0,'（工厂）送货清单汇总'!$M$193=0),'（工厂）送货清单汇总'!L32,'（工厂）送货清单汇总'!K32))</f>
        <v>0</v>
      </c>
      <c r="L32" s="47">
        <f t="shared" si="2"/>
        <v>0</v>
      </c>
      <c r="M32" s="40"/>
      <c r="N32" s="40"/>
      <c r="O32" s="47" t="str">
        <f ca="1">+IF(K32&gt;0,LOOKUP(1,0/FIND(I32,运营生产订单!$A$9:$A$35),运营生产订单!$L$9:$L$35),"")</f>
        <v/>
      </c>
    </row>
    <row r="33" ht="22.5" customHeight="1" spans="1:15">
      <c r="A33" s="49" t="str">
        <f t="shared" si="1"/>
        <v/>
      </c>
      <c r="B33" s="46" t="str">
        <f ca="1">+IF(K33&gt;0,'（运营）采购订单'!B33,"")</f>
        <v/>
      </c>
      <c r="C33" s="47" t="str">
        <f ca="1">+IF(K33&gt;0,'（运营）采购订单'!C33,"")</f>
        <v/>
      </c>
      <c r="D33" s="47" t="str">
        <f ca="1">+IF(K33&gt;0,'（运营）采购订单'!D33,"")</f>
        <v/>
      </c>
      <c r="E33" s="47" t="str">
        <f>+IF(K33&gt;0,'（运营）采购订单'!E33,"")</f>
        <v/>
      </c>
      <c r="F33" s="47">
        <f ca="1">+IF(K33&gt;0,'（运营）采购订单'!J33,0)</f>
        <v>0</v>
      </c>
      <c r="G33" s="47" t="str">
        <f ca="1">+IF(K33&gt;0,'（运营）采购订单'!F33,"")</f>
        <v/>
      </c>
      <c r="H33" s="48" t="str">
        <f ca="1">+IF(K33&gt;0,'（运营）采购订单'!G33,"")</f>
        <v/>
      </c>
      <c r="I33" s="47" t="str">
        <f ca="1">+IF(K33&gt;0,'（运营）采购订单'!H33,"")</f>
        <v/>
      </c>
      <c r="J33" s="47" t="str">
        <f>+IF(K33&gt;0,'（运营）采购订单'!I33,"")</f>
        <v/>
      </c>
      <c r="K33" s="47">
        <f>+IF(AND('（工厂）送货清单汇总'!$K$193&gt;0,'（工厂）送货清单汇总'!$L$193&gt;0,'（工厂）送货清单汇总'!$M$193&gt;0),'（工厂）送货清单汇总'!M33,IF(AND('（工厂）送货清单汇总'!$K$193&gt;0,'（工厂）送货清单汇总'!$L$193&gt;0,'（工厂）送货清单汇总'!$M$193=0),'（工厂）送货清单汇总'!L33,'（工厂）送货清单汇总'!K33))</f>
        <v>0</v>
      </c>
      <c r="L33" s="47">
        <f t="shared" si="2"/>
        <v>0</v>
      </c>
      <c r="M33" s="40"/>
      <c r="N33" s="40"/>
      <c r="O33" s="47" t="str">
        <f ca="1">+IF(K33&gt;0,LOOKUP(1,0/FIND(I33,运营生产订单!$A$9:$A$35),运营生产订单!$L$9:$L$35),"")</f>
        <v/>
      </c>
    </row>
    <row r="34" ht="22.5" customHeight="1" spans="1:15">
      <c r="A34" s="49" t="str">
        <f t="shared" si="1"/>
        <v/>
      </c>
      <c r="B34" s="46" t="str">
        <f ca="1">+IF(K34&gt;0,'（运营）采购订单'!B34,"")</f>
        <v/>
      </c>
      <c r="C34" s="47" t="str">
        <f ca="1">+IF(K34&gt;0,'（运营）采购订单'!C34,"")</f>
        <v/>
      </c>
      <c r="D34" s="47" t="str">
        <f ca="1">+IF(K34&gt;0,'（运营）采购订单'!D34,"")</f>
        <v/>
      </c>
      <c r="E34" s="47" t="str">
        <f>+IF(K34&gt;0,'（运营）采购订单'!E34,"")</f>
        <v/>
      </c>
      <c r="F34" s="47">
        <f ca="1">+IF(K34&gt;0,'（运营）采购订单'!J34,0)</f>
        <v>0</v>
      </c>
      <c r="G34" s="47" t="str">
        <f ca="1">+IF(K34&gt;0,'（运营）采购订单'!F34,"")</f>
        <v/>
      </c>
      <c r="H34" s="48" t="str">
        <f ca="1">+IF(K34&gt;0,'（运营）采购订单'!G34,"")</f>
        <v/>
      </c>
      <c r="I34" s="47" t="str">
        <f ca="1">+IF(K34&gt;0,'（运营）采购订单'!H34,"")</f>
        <v/>
      </c>
      <c r="J34" s="47" t="str">
        <f>+IF(K34&gt;0,'（运营）采购订单'!I34,"")</f>
        <v/>
      </c>
      <c r="K34" s="47">
        <f>+IF(AND('（工厂）送货清单汇总'!$K$193&gt;0,'（工厂）送货清单汇总'!$L$193&gt;0,'（工厂）送货清单汇总'!$M$193&gt;0),'（工厂）送货清单汇总'!M34,IF(AND('（工厂）送货清单汇总'!$K$193&gt;0,'（工厂）送货清单汇总'!$L$193&gt;0,'（工厂）送货清单汇总'!$M$193=0),'（工厂）送货清单汇总'!L34,'（工厂）送货清单汇总'!K34))</f>
        <v>0</v>
      </c>
      <c r="L34" s="47">
        <f t="shared" si="2"/>
        <v>0</v>
      </c>
      <c r="M34" s="40"/>
      <c r="N34" s="40"/>
      <c r="O34" s="47" t="str">
        <f ca="1">+IF(K34&gt;0,LOOKUP(1,0/FIND(I34,运营生产订单!$A$9:$A$35),运营生产订单!$L$9:$L$35),"")</f>
        <v/>
      </c>
    </row>
    <row r="35" ht="22.5" customHeight="1" spans="1:15">
      <c r="A35" s="49" t="str">
        <f t="shared" si="1"/>
        <v/>
      </c>
      <c r="B35" s="46" t="str">
        <f ca="1">+IF(K35&gt;0,'（运营）采购订单'!B35,"")</f>
        <v/>
      </c>
      <c r="C35" s="47" t="str">
        <f ca="1">+IF(K35&gt;0,'（运营）采购订单'!C35,"")</f>
        <v/>
      </c>
      <c r="D35" s="47" t="str">
        <f ca="1">+IF(K35&gt;0,'（运营）采购订单'!D35,"")</f>
        <v/>
      </c>
      <c r="E35" s="47" t="str">
        <f>+IF(K35&gt;0,'（运营）采购订单'!E35,"")</f>
        <v/>
      </c>
      <c r="F35" s="47">
        <f ca="1">+IF(K35&gt;0,'（运营）采购订单'!J35,0)</f>
        <v>0</v>
      </c>
      <c r="G35" s="47" t="str">
        <f ca="1">+IF(K35&gt;0,'（运营）采购订单'!F35,"")</f>
        <v/>
      </c>
      <c r="H35" s="48" t="str">
        <f ca="1">+IF(K35&gt;0,'（运营）采购订单'!G35,"")</f>
        <v/>
      </c>
      <c r="I35" s="47" t="str">
        <f ca="1">+IF(K35&gt;0,'（运营）采购订单'!H35,"")</f>
        <v/>
      </c>
      <c r="J35" s="47" t="str">
        <f>+IF(K35&gt;0,'（运营）采购订单'!I35,"")</f>
        <v/>
      </c>
      <c r="K35" s="47">
        <f>+IF(AND('（工厂）送货清单汇总'!$K$193&gt;0,'（工厂）送货清单汇总'!$L$193&gt;0,'（工厂）送货清单汇总'!$M$193&gt;0),'（工厂）送货清单汇总'!M35,IF(AND('（工厂）送货清单汇总'!$K$193&gt;0,'（工厂）送货清单汇总'!$L$193&gt;0,'（工厂）送货清单汇总'!$M$193=0),'（工厂）送货清单汇总'!L35,'（工厂）送货清单汇总'!K35))</f>
        <v>0</v>
      </c>
      <c r="L35" s="47">
        <f t="shared" si="2"/>
        <v>0</v>
      </c>
      <c r="M35" s="40"/>
      <c r="N35" s="40"/>
      <c r="O35" s="47" t="str">
        <f ca="1">+IF(K35&gt;0,LOOKUP(1,0/FIND(I35,运营生产订单!$A$9:$A$35),运营生产订单!$L$9:$L$35),"")</f>
        <v/>
      </c>
    </row>
    <row r="36" ht="22.5" customHeight="1" spans="1:15">
      <c r="A36" s="49" t="str">
        <f t="shared" si="1"/>
        <v/>
      </c>
      <c r="B36" s="46" t="str">
        <f ca="1">+IF(K36&gt;0,'（运营）采购订单'!B36,"")</f>
        <v/>
      </c>
      <c r="C36" s="47" t="str">
        <f ca="1">+IF(K36&gt;0,'（运营）采购订单'!C36,"")</f>
        <v/>
      </c>
      <c r="D36" s="47" t="str">
        <f ca="1">+IF(K36&gt;0,'（运营）采购订单'!D36,"")</f>
        <v/>
      </c>
      <c r="E36" s="47" t="str">
        <f>+IF(K36&gt;0,'（运营）采购订单'!E36,"")</f>
        <v/>
      </c>
      <c r="F36" s="47">
        <f ca="1">+IF(K36&gt;0,'（运营）采购订单'!J36,0)</f>
        <v>0</v>
      </c>
      <c r="G36" s="47" t="str">
        <f ca="1">+IF(K36&gt;0,'（运营）采购订单'!F36,"")</f>
        <v/>
      </c>
      <c r="H36" s="48" t="str">
        <f ca="1">+IF(K36&gt;0,'（运营）采购订单'!G36,"")</f>
        <v/>
      </c>
      <c r="I36" s="47" t="str">
        <f ca="1">+IF(K36&gt;0,'（运营）采购订单'!H36,"")</f>
        <v/>
      </c>
      <c r="J36" s="47" t="str">
        <f>+IF(K36&gt;0,'（运营）采购订单'!I36,"")</f>
        <v/>
      </c>
      <c r="K36" s="47">
        <f>+IF(AND('（工厂）送货清单汇总'!$K$193&gt;0,'（工厂）送货清单汇总'!$L$193&gt;0,'（工厂）送货清单汇总'!$M$193&gt;0),'（工厂）送货清单汇总'!M36,IF(AND('（工厂）送货清单汇总'!$K$193&gt;0,'（工厂）送货清单汇总'!$L$193&gt;0,'（工厂）送货清单汇总'!$M$193=0),'（工厂）送货清单汇总'!L36,'（工厂）送货清单汇总'!K36))</f>
        <v>0</v>
      </c>
      <c r="L36" s="47">
        <f t="shared" si="2"/>
        <v>0</v>
      </c>
      <c r="M36" s="40"/>
      <c r="N36" s="40"/>
      <c r="O36" s="47" t="str">
        <f ca="1">+IF(K36&gt;0,LOOKUP(1,0/FIND(I36,运营生产订单!$A$9:$A$35),运营生产订单!$L$9:$L$35),"")</f>
        <v/>
      </c>
    </row>
    <row r="37" ht="22.5" customHeight="1" spans="1:15">
      <c r="A37" s="49" t="str">
        <f t="shared" si="1"/>
        <v/>
      </c>
      <c r="B37" s="46" t="str">
        <f ca="1">+IF(K37&gt;0,'（运营）采购订单'!B37,"")</f>
        <v/>
      </c>
      <c r="C37" s="47" t="str">
        <f ca="1">+IF(K37&gt;0,'（运营）采购订单'!C37,"")</f>
        <v/>
      </c>
      <c r="D37" s="47" t="str">
        <f ca="1">+IF(K37&gt;0,'（运营）采购订单'!D37,"")</f>
        <v/>
      </c>
      <c r="E37" s="47" t="str">
        <f>+IF(K37&gt;0,'（运营）采购订单'!E37,"")</f>
        <v/>
      </c>
      <c r="F37" s="47">
        <f ca="1">+IF(K37&gt;0,'（运营）采购订单'!J37,0)</f>
        <v>0</v>
      </c>
      <c r="G37" s="47" t="str">
        <f ca="1">+IF(K37&gt;0,'（运营）采购订单'!F37,"")</f>
        <v/>
      </c>
      <c r="H37" s="48" t="str">
        <f ca="1">+IF(K37&gt;0,'（运营）采购订单'!G37,"")</f>
        <v/>
      </c>
      <c r="I37" s="47" t="str">
        <f ca="1">+IF(K37&gt;0,'（运营）采购订单'!H37,"")</f>
        <v/>
      </c>
      <c r="J37" s="47" t="str">
        <f>+IF(K37&gt;0,'（运营）采购订单'!I37,"")</f>
        <v/>
      </c>
      <c r="K37" s="47">
        <f>+IF(AND('（工厂）送货清单汇总'!$K$193&gt;0,'（工厂）送货清单汇总'!$L$193&gt;0,'（工厂）送货清单汇总'!$M$193&gt;0),'（工厂）送货清单汇总'!M37,IF(AND('（工厂）送货清单汇总'!$K$193&gt;0,'（工厂）送货清单汇总'!$L$193&gt;0,'（工厂）送货清单汇总'!$M$193=0),'（工厂）送货清单汇总'!L37,'（工厂）送货清单汇总'!K37))</f>
        <v>0</v>
      </c>
      <c r="L37" s="47">
        <f t="shared" si="2"/>
        <v>0</v>
      </c>
      <c r="M37" s="40"/>
      <c r="N37" s="40"/>
      <c r="O37" s="47" t="str">
        <f ca="1">+IF(K37&gt;0,LOOKUP(1,0/FIND(I37,运营生产订单!$A$9:$A$35),运营生产订单!$L$9:$L$35),"")</f>
        <v/>
      </c>
    </row>
    <row r="38" ht="22.5" customHeight="1" spans="1:15">
      <c r="A38" s="49" t="str">
        <f t="shared" si="1"/>
        <v/>
      </c>
      <c r="B38" s="46" t="str">
        <f ca="1">+IF(K38&gt;0,'（运营）采购订单'!B38,"")</f>
        <v/>
      </c>
      <c r="C38" s="47" t="str">
        <f ca="1">+IF(K38&gt;0,'（运营）采购订单'!C38,"")</f>
        <v/>
      </c>
      <c r="D38" s="47" t="str">
        <f ca="1">+IF(K38&gt;0,'（运营）采购订单'!D38,"")</f>
        <v/>
      </c>
      <c r="E38" s="47" t="str">
        <f>+IF(K38&gt;0,'（运营）采购订单'!E38,"")</f>
        <v/>
      </c>
      <c r="F38" s="47">
        <f ca="1">+IF(K38&gt;0,'（运营）采购订单'!J38,0)</f>
        <v>0</v>
      </c>
      <c r="G38" s="47" t="str">
        <f ca="1">+IF(K38&gt;0,'（运营）采购订单'!F38,"")</f>
        <v/>
      </c>
      <c r="H38" s="48" t="str">
        <f ca="1">+IF(K38&gt;0,'（运营）采购订单'!G38,"")</f>
        <v/>
      </c>
      <c r="I38" s="47" t="str">
        <f ca="1">+IF(K38&gt;0,'（运营）采购订单'!H38,"")</f>
        <v/>
      </c>
      <c r="J38" s="47" t="str">
        <f>+IF(K38&gt;0,'（运营）采购订单'!I38,"")</f>
        <v/>
      </c>
      <c r="K38" s="47">
        <f>+IF(AND('（工厂）送货清单汇总'!$K$193&gt;0,'（工厂）送货清单汇总'!$L$193&gt;0,'（工厂）送货清单汇总'!$M$193&gt;0),'（工厂）送货清单汇总'!M38,IF(AND('（工厂）送货清单汇总'!$K$193&gt;0,'（工厂）送货清单汇总'!$L$193&gt;0,'（工厂）送货清单汇总'!$M$193=0),'（工厂）送货清单汇总'!L38,'（工厂）送货清单汇总'!K38))</f>
        <v>0</v>
      </c>
      <c r="L38" s="47">
        <f t="shared" si="2"/>
        <v>0</v>
      </c>
      <c r="M38" s="40"/>
      <c r="N38" s="40"/>
      <c r="O38" s="47" t="str">
        <f ca="1">+IF(K38&gt;0,LOOKUP(1,0/FIND(I38,运营生产订单!$A$9:$A$35),运营生产订单!$L$9:$L$35),"")</f>
        <v/>
      </c>
    </row>
    <row r="39" ht="22.5" customHeight="1" spans="1:15">
      <c r="A39" s="49" t="str">
        <f t="shared" si="1"/>
        <v/>
      </c>
      <c r="B39" s="46" t="str">
        <f ca="1">+IF(K39&gt;0,'（运营）采购订单'!B39,"")</f>
        <v/>
      </c>
      <c r="C39" s="47" t="str">
        <f ca="1">+IF(K39&gt;0,'（运营）采购订单'!C39,"")</f>
        <v/>
      </c>
      <c r="D39" s="47" t="str">
        <f ca="1">+IF(K39&gt;0,'（运营）采购订单'!D39,"")</f>
        <v/>
      </c>
      <c r="E39" s="47" t="str">
        <f>+IF(K39&gt;0,'（运营）采购订单'!E39,"")</f>
        <v/>
      </c>
      <c r="F39" s="47">
        <f ca="1">+IF(K39&gt;0,'（运营）采购订单'!J39,0)</f>
        <v>0</v>
      </c>
      <c r="G39" s="47" t="str">
        <f ca="1">+IF(K39&gt;0,'（运营）采购订单'!F39,"")</f>
        <v/>
      </c>
      <c r="H39" s="48" t="str">
        <f ca="1">+IF(K39&gt;0,'（运营）采购订单'!G39,"")</f>
        <v/>
      </c>
      <c r="I39" s="47" t="str">
        <f ca="1">+IF(K39&gt;0,'（运营）采购订单'!H39,"")</f>
        <v/>
      </c>
      <c r="J39" s="47" t="str">
        <f>+IF(K39&gt;0,'（运营）采购订单'!I39,"")</f>
        <v/>
      </c>
      <c r="K39" s="47">
        <f>+IF(AND('（工厂）送货清单汇总'!$K$193&gt;0,'（工厂）送货清单汇总'!$L$193&gt;0,'（工厂）送货清单汇总'!$M$193&gt;0),'（工厂）送货清单汇总'!M39,IF(AND('（工厂）送货清单汇总'!$K$193&gt;0,'（工厂）送货清单汇总'!$L$193&gt;0,'（工厂）送货清单汇总'!$M$193=0),'（工厂）送货清单汇总'!L39,'（工厂）送货清单汇总'!K39))</f>
        <v>0</v>
      </c>
      <c r="L39" s="47">
        <f t="shared" si="2"/>
        <v>0</v>
      </c>
      <c r="M39" s="40"/>
      <c r="N39" s="40"/>
      <c r="O39" s="47" t="str">
        <f ca="1">+IF(K39&gt;0,LOOKUP(1,0/FIND(I39,运营生产订单!$A$9:$A$35),运营生产订单!$L$9:$L$35),"")</f>
        <v/>
      </c>
    </row>
    <row r="40" ht="22.5" customHeight="1" spans="1:15">
      <c r="A40" s="49" t="str">
        <f t="shared" si="1"/>
        <v/>
      </c>
      <c r="B40" s="46" t="str">
        <f ca="1">+IF(K40&gt;0,'（运营）采购订单'!B40,"")</f>
        <v/>
      </c>
      <c r="C40" s="47" t="str">
        <f ca="1">+IF(K40&gt;0,'（运营）采购订单'!C40,"")</f>
        <v/>
      </c>
      <c r="D40" s="47" t="str">
        <f ca="1">+IF(K40&gt;0,'（运营）采购订单'!D40,"")</f>
        <v/>
      </c>
      <c r="E40" s="47" t="str">
        <f>+IF(K40&gt;0,'（运营）采购订单'!E40,"")</f>
        <v/>
      </c>
      <c r="F40" s="47">
        <f ca="1">+IF(K40&gt;0,'（运营）采购订单'!J40,0)</f>
        <v>0</v>
      </c>
      <c r="G40" s="47" t="str">
        <f ca="1">+IF(K40&gt;0,'（运营）采购订单'!F40,"")</f>
        <v/>
      </c>
      <c r="H40" s="48" t="str">
        <f ca="1">+IF(K40&gt;0,'（运营）采购订单'!G40,"")</f>
        <v/>
      </c>
      <c r="I40" s="47" t="str">
        <f ca="1">+IF(K40&gt;0,'（运营）采购订单'!H40,"")</f>
        <v/>
      </c>
      <c r="J40" s="47" t="str">
        <f>+IF(K40&gt;0,'（运营）采购订单'!I40,"")</f>
        <v/>
      </c>
      <c r="K40" s="47">
        <f>+IF(AND('（工厂）送货清单汇总'!$K$193&gt;0,'（工厂）送货清单汇总'!$L$193&gt;0,'（工厂）送货清单汇总'!$M$193&gt;0),'（工厂）送货清单汇总'!M40,IF(AND('（工厂）送货清单汇总'!$K$193&gt;0,'（工厂）送货清单汇总'!$L$193&gt;0,'（工厂）送货清单汇总'!$M$193=0),'（工厂）送货清单汇总'!L40,'（工厂）送货清单汇总'!K40))</f>
        <v>0</v>
      </c>
      <c r="L40" s="47">
        <f t="shared" si="2"/>
        <v>0</v>
      </c>
      <c r="M40" s="40"/>
      <c r="N40" s="40"/>
      <c r="O40" s="47" t="str">
        <f ca="1">+IF(K40&gt;0,LOOKUP(1,0/FIND(I40,运营生产订单!$A$9:$A$35),运营生产订单!$L$9:$L$35),"")</f>
        <v/>
      </c>
    </row>
    <row r="41" ht="22.5" customHeight="1" spans="1:15">
      <c r="A41" s="49" t="str">
        <f t="shared" si="1"/>
        <v/>
      </c>
      <c r="B41" s="46" t="str">
        <f ca="1">+IF(K41&gt;0,'（运营）采购订单'!B41,"")</f>
        <v/>
      </c>
      <c r="C41" s="47" t="str">
        <f ca="1">+IF(K41&gt;0,'（运营）采购订单'!C41,"")</f>
        <v/>
      </c>
      <c r="D41" s="47" t="str">
        <f ca="1">+IF(K41&gt;0,'（运营）采购订单'!D41,"")</f>
        <v/>
      </c>
      <c r="E41" s="47" t="str">
        <f>+IF(K41&gt;0,'（运营）采购订单'!E41,"")</f>
        <v/>
      </c>
      <c r="F41" s="47">
        <f ca="1">+IF(K41&gt;0,'（运营）采购订单'!J41,0)</f>
        <v>0</v>
      </c>
      <c r="G41" s="47" t="str">
        <f ca="1">+IF(K41&gt;0,'（运营）采购订单'!F41,"")</f>
        <v/>
      </c>
      <c r="H41" s="48" t="str">
        <f ca="1">+IF(K41&gt;0,'（运营）采购订单'!G41,"")</f>
        <v/>
      </c>
      <c r="I41" s="47" t="str">
        <f ca="1">+IF(K41&gt;0,'（运营）采购订单'!H41,"")</f>
        <v/>
      </c>
      <c r="J41" s="47" t="str">
        <f>+IF(K41&gt;0,'（运营）采购订单'!I41,"")</f>
        <v/>
      </c>
      <c r="K41" s="47">
        <f>+IF(AND('（工厂）送货清单汇总'!$K$193&gt;0,'（工厂）送货清单汇总'!$L$193&gt;0,'（工厂）送货清单汇总'!$M$193&gt;0),'（工厂）送货清单汇总'!M41,IF(AND('（工厂）送货清单汇总'!$K$193&gt;0,'（工厂）送货清单汇总'!$L$193&gt;0,'（工厂）送货清单汇总'!$M$193=0),'（工厂）送货清单汇总'!L41,'（工厂）送货清单汇总'!K41))</f>
        <v>0</v>
      </c>
      <c r="L41" s="47">
        <f t="shared" si="2"/>
        <v>0</v>
      </c>
      <c r="M41" s="40"/>
      <c r="N41" s="40"/>
      <c r="O41" s="47" t="str">
        <f ca="1">+IF(K41&gt;0,LOOKUP(1,0/FIND(I41,运营生产订单!$A$9:$A$35),运营生产订单!$L$9:$L$35),"")</f>
        <v/>
      </c>
    </row>
    <row r="42" ht="22.5" customHeight="1" spans="1:15">
      <c r="A42" s="49" t="str">
        <f t="shared" si="1"/>
        <v/>
      </c>
      <c r="B42" s="46" t="str">
        <f ca="1">+IF(K42&gt;0,'（运营）采购订单'!B42,"")</f>
        <v/>
      </c>
      <c r="C42" s="47" t="str">
        <f ca="1">+IF(K42&gt;0,'（运营）采购订单'!C42,"")</f>
        <v/>
      </c>
      <c r="D42" s="47" t="str">
        <f ca="1">+IF(K42&gt;0,'（运营）采购订单'!D42,"")</f>
        <v/>
      </c>
      <c r="E42" s="47" t="str">
        <f>+IF(K42&gt;0,'（运营）采购订单'!E42,"")</f>
        <v/>
      </c>
      <c r="F42" s="47">
        <f ca="1">+IF(K42&gt;0,'（运营）采购订单'!J42,0)</f>
        <v>0</v>
      </c>
      <c r="G42" s="47" t="str">
        <f ca="1">+IF(K42&gt;0,'（运营）采购订单'!F42,"")</f>
        <v/>
      </c>
      <c r="H42" s="48" t="str">
        <f ca="1">+IF(K42&gt;0,'（运营）采购订单'!G42,"")</f>
        <v/>
      </c>
      <c r="I42" s="47" t="str">
        <f ca="1">+IF(K42&gt;0,'（运营）采购订单'!H42,"")</f>
        <v/>
      </c>
      <c r="J42" s="47" t="str">
        <f>+IF(K42&gt;0,'（运营）采购订单'!I42,"")</f>
        <v/>
      </c>
      <c r="K42" s="47">
        <f>+IF(AND('（工厂）送货清单汇总'!$K$193&gt;0,'（工厂）送货清单汇总'!$L$193&gt;0,'（工厂）送货清单汇总'!$M$193&gt;0),'（工厂）送货清单汇总'!M42,IF(AND('（工厂）送货清单汇总'!$K$193&gt;0,'（工厂）送货清单汇总'!$L$193&gt;0,'（工厂）送货清单汇总'!$M$193=0),'（工厂）送货清单汇总'!L42,'（工厂）送货清单汇总'!K42))</f>
        <v>0</v>
      </c>
      <c r="L42" s="47">
        <f t="shared" si="2"/>
        <v>0</v>
      </c>
      <c r="M42" s="40"/>
      <c r="N42" s="40"/>
      <c r="O42" s="47" t="str">
        <f ca="1">+IF(K42&gt;0,LOOKUP(1,0/FIND(I42,运营生产订单!$A$9:$A$35),运营生产订单!$L$9:$L$35),"")</f>
        <v/>
      </c>
    </row>
    <row r="43" ht="22.5" customHeight="1" spans="1:15">
      <c r="A43" s="49" t="str">
        <f t="shared" si="1"/>
        <v/>
      </c>
      <c r="B43" s="46" t="str">
        <f ca="1">+IF(K43&gt;0,'（运营）采购订单'!B43,"")</f>
        <v/>
      </c>
      <c r="C43" s="47" t="str">
        <f ca="1">+IF(K43&gt;0,'（运营）采购订单'!C43,"")</f>
        <v/>
      </c>
      <c r="D43" s="47" t="str">
        <f ca="1">+IF(K43&gt;0,'（运营）采购订单'!D43,"")</f>
        <v/>
      </c>
      <c r="E43" s="47" t="str">
        <f>+IF(K43&gt;0,'（运营）采购订单'!E43,"")</f>
        <v/>
      </c>
      <c r="F43" s="47">
        <f ca="1">+IF(K43&gt;0,'（运营）采购订单'!J43,0)</f>
        <v>0</v>
      </c>
      <c r="G43" s="47" t="str">
        <f ca="1">+IF(K43&gt;0,'（运营）采购订单'!F43,"")</f>
        <v/>
      </c>
      <c r="H43" s="48" t="str">
        <f ca="1">+IF(K43&gt;0,'（运营）采购订单'!G43,"")</f>
        <v/>
      </c>
      <c r="I43" s="47" t="str">
        <f ca="1">+IF(K43&gt;0,'（运营）采购订单'!H43,"")</f>
        <v/>
      </c>
      <c r="J43" s="47" t="str">
        <f>+IF(K43&gt;0,'（运营）采购订单'!I43,"")</f>
        <v/>
      </c>
      <c r="K43" s="47">
        <f>+IF(AND('（工厂）送货清单汇总'!$K$193&gt;0,'（工厂）送货清单汇总'!$L$193&gt;0,'（工厂）送货清单汇总'!$M$193&gt;0),'（工厂）送货清单汇总'!M43,IF(AND('（工厂）送货清单汇总'!$K$193&gt;0,'（工厂）送货清单汇总'!$L$193&gt;0,'（工厂）送货清单汇总'!$M$193=0),'（工厂）送货清单汇总'!L43,'（工厂）送货清单汇总'!K43))</f>
        <v>0</v>
      </c>
      <c r="L43" s="47">
        <f t="shared" si="2"/>
        <v>0</v>
      </c>
      <c r="M43" s="40"/>
      <c r="N43" s="40"/>
      <c r="O43" s="47" t="str">
        <f ca="1">+IF(K43&gt;0,LOOKUP(1,0/FIND(I43,运营生产订单!$A$9:$A$35),运营生产订单!$L$9:$L$35),"")</f>
        <v/>
      </c>
    </row>
    <row r="44" ht="22.5" customHeight="1" spans="1:15">
      <c r="A44" s="49" t="str">
        <f t="shared" si="1"/>
        <v/>
      </c>
      <c r="B44" s="46" t="str">
        <f ca="1">+IF(K44&gt;0,'（运营）采购订单'!B44,"")</f>
        <v/>
      </c>
      <c r="C44" s="47" t="str">
        <f ca="1">+IF(K44&gt;0,'（运营）采购订单'!C44,"")</f>
        <v/>
      </c>
      <c r="D44" s="47" t="str">
        <f ca="1">+IF(K44&gt;0,'（运营）采购订单'!D44,"")</f>
        <v/>
      </c>
      <c r="E44" s="47" t="str">
        <f>+IF(K44&gt;0,'（运营）采购订单'!E44,"")</f>
        <v/>
      </c>
      <c r="F44" s="47">
        <f ca="1">+IF(K44&gt;0,'（运营）采购订单'!J44,0)</f>
        <v>0</v>
      </c>
      <c r="G44" s="47" t="str">
        <f ca="1">+IF(K44&gt;0,'（运营）采购订单'!F44,"")</f>
        <v/>
      </c>
      <c r="H44" s="48" t="str">
        <f ca="1">+IF(K44&gt;0,'（运营）采购订单'!G44,"")</f>
        <v/>
      </c>
      <c r="I44" s="47" t="str">
        <f ca="1">+IF(K44&gt;0,'（运营）采购订单'!H44,"")</f>
        <v/>
      </c>
      <c r="J44" s="47" t="str">
        <f>+IF(K44&gt;0,'（运营）采购订单'!I44,"")</f>
        <v/>
      </c>
      <c r="K44" s="47">
        <f>+IF(AND('（工厂）送货清单汇总'!$K$193&gt;0,'（工厂）送货清单汇总'!$L$193&gt;0,'（工厂）送货清单汇总'!$M$193&gt;0),'（工厂）送货清单汇总'!M44,IF(AND('（工厂）送货清单汇总'!$K$193&gt;0,'（工厂）送货清单汇总'!$L$193&gt;0,'（工厂）送货清单汇总'!$M$193=0),'（工厂）送货清单汇总'!L44,'（工厂）送货清单汇总'!K44))</f>
        <v>0</v>
      </c>
      <c r="L44" s="47">
        <f t="shared" si="2"/>
        <v>0</v>
      </c>
      <c r="M44" s="40"/>
      <c r="N44" s="40"/>
      <c r="O44" s="47" t="str">
        <f ca="1">+IF(K44&gt;0,LOOKUP(1,0/FIND(I44,运营生产订单!$A$9:$A$35),运营生产订单!$L$9:$L$35),"")</f>
        <v/>
      </c>
    </row>
    <row r="45" ht="22.5" customHeight="1" spans="1:15">
      <c r="A45" s="49" t="str">
        <f t="shared" si="1"/>
        <v/>
      </c>
      <c r="B45" s="46" t="str">
        <f ca="1">+IF(K45&gt;0,'（运营）采购订单'!B45,"")</f>
        <v/>
      </c>
      <c r="C45" s="47" t="str">
        <f ca="1">+IF(K45&gt;0,'（运营）采购订单'!C45,"")</f>
        <v/>
      </c>
      <c r="D45" s="47" t="str">
        <f ca="1">+IF(K45&gt;0,'（运营）采购订单'!D45,"")</f>
        <v/>
      </c>
      <c r="E45" s="47" t="str">
        <f>+IF(K45&gt;0,'（运营）采购订单'!E45,"")</f>
        <v/>
      </c>
      <c r="F45" s="47">
        <f ca="1">+IF(K45&gt;0,'（运营）采购订单'!J45,0)</f>
        <v>0</v>
      </c>
      <c r="G45" s="47" t="str">
        <f ca="1">+IF(K45&gt;0,'（运营）采购订单'!F45,"")</f>
        <v/>
      </c>
      <c r="H45" s="48" t="str">
        <f ca="1">+IF(K45&gt;0,'（运营）采购订单'!G45,"")</f>
        <v/>
      </c>
      <c r="I45" s="47" t="str">
        <f ca="1">+IF(K45&gt;0,'（运营）采购订单'!H45,"")</f>
        <v/>
      </c>
      <c r="J45" s="47" t="str">
        <f>+IF(K45&gt;0,'（运营）采购订单'!I45,"")</f>
        <v/>
      </c>
      <c r="K45" s="47">
        <f>+IF(AND('（工厂）送货清单汇总'!$K$193&gt;0,'（工厂）送货清单汇总'!$L$193&gt;0,'（工厂）送货清单汇总'!$M$193&gt;0),'（工厂）送货清单汇总'!M45,IF(AND('（工厂）送货清单汇总'!$K$193&gt;0,'（工厂）送货清单汇总'!$L$193&gt;0,'（工厂）送货清单汇总'!$M$193=0),'（工厂）送货清单汇总'!L45,'（工厂）送货清单汇总'!K45))</f>
        <v>0</v>
      </c>
      <c r="L45" s="47">
        <f t="shared" si="2"/>
        <v>0</v>
      </c>
      <c r="M45" s="40"/>
      <c r="N45" s="40"/>
      <c r="O45" s="47" t="str">
        <f ca="1">+IF(K45&gt;0,LOOKUP(1,0/FIND(I45,运营生产订单!$A$9:$A$35),运营生产订单!$L$9:$L$35),"")</f>
        <v/>
      </c>
    </row>
    <row r="46" ht="22.5" customHeight="1" spans="1:15">
      <c r="A46" s="49" t="str">
        <f t="shared" si="1"/>
        <v/>
      </c>
      <c r="B46" s="46" t="str">
        <f ca="1">+IF(K46&gt;0,'（运营）采购订单'!B46,"")</f>
        <v/>
      </c>
      <c r="C46" s="47" t="str">
        <f ca="1">+IF(K46&gt;0,'（运营）采购订单'!C46,"")</f>
        <v/>
      </c>
      <c r="D46" s="47" t="str">
        <f ca="1">+IF(K46&gt;0,'（运营）采购订单'!D46,"")</f>
        <v/>
      </c>
      <c r="E46" s="47" t="str">
        <f>+IF(K46&gt;0,'（运营）采购订单'!E46,"")</f>
        <v/>
      </c>
      <c r="F46" s="47">
        <f ca="1">+IF(K46&gt;0,'（运营）采购订单'!J46,0)</f>
        <v>0</v>
      </c>
      <c r="G46" s="47" t="str">
        <f ca="1">+IF(K46&gt;0,'（运营）采购订单'!F46,"")</f>
        <v/>
      </c>
      <c r="H46" s="48" t="str">
        <f ca="1">+IF(K46&gt;0,'（运营）采购订单'!G46,"")</f>
        <v/>
      </c>
      <c r="I46" s="47" t="str">
        <f ca="1">+IF(K46&gt;0,'（运营）采购订单'!H46,"")</f>
        <v/>
      </c>
      <c r="J46" s="47" t="str">
        <f>+IF(K46&gt;0,'（运营）采购订单'!I46,"")</f>
        <v/>
      </c>
      <c r="K46" s="47">
        <f>+IF(AND('（工厂）送货清单汇总'!$K$193&gt;0,'（工厂）送货清单汇总'!$L$193&gt;0,'（工厂）送货清单汇总'!$M$193&gt;0),'（工厂）送货清单汇总'!M46,IF(AND('（工厂）送货清单汇总'!$K$193&gt;0,'（工厂）送货清单汇总'!$L$193&gt;0,'（工厂）送货清单汇总'!$M$193=0),'（工厂）送货清单汇总'!L46,'（工厂）送货清单汇总'!K46))</f>
        <v>0</v>
      </c>
      <c r="L46" s="47">
        <f t="shared" si="2"/>
        <v>0</v>
      </c>
      <c r="M46" s="40"/>
      <c r="N46" s="40"/>
      <c r="O46" s="47" t="str">
        <f ca="1">+IF(K46&gt;0,LOOKUP(1,0/FIND(I46,运营生产订单!$A$9:$A$35),运营生产订单!$L$9:$L$35),"")</f>
        <v/>
      </c>
    </row>
    <row r="47" ht="22.5" customHeight="1" spans="1:15">
      <c r="A47" s="49" t="str">
        <f t="shared" si="1"/>
        <v/>
      </c>
      <c r="B47" s="46" t="str">
        <f ca="1">+IF(K47&gt;0,'（运营）采购订单'!B47,"")</f>
        <v/>
      </c>
      <c r="C47" s="47" t="str">
        <f ca="1">+IF(K47&gt;0,'（运营）采购订单'!C47,"")</f>
        <v/>
      </c>
      <c r="D47" s="47" t="str">
        <f ca="1">+IF(K47&gt;0,'（运营）采购订单'!D47,"")</f>
        <v/>
      </c>
      <c r="E47" s="47" t="str">
        <f>+IF(K47&gt;0,'（运营）采购订单'!E47,"")</f>
        <v/>
      </c>
      <c r="F47" s="47">
        <f ca="1">+IF(K47&gt;0,'（运营）采购订单'!J47,0)</f>
        <v>0</v>
      </c>
      <c r="G47" s="47" t="str">
        <f ca="1">+IF(K47&gt;0,'（运营）采购订单'!F47,"")</f>
        <v/>
      </c>
      <c r="H47" s="48" t="str">
        <f ca="1">+IF(K47&gt;0,'（运营）采购订单'!G47,"")</f>
        <v/>
      </c>
      <c r="I47" s="47" t="str">
        <f ca="1">+IF(K47&gt;0,'（运营）采购订单'!H47,"")</f>
        <v/>
      </c>
      <c r="J47" s="47" t="str">
        <f>+IF(K47&gt;0,'（运营）采购订单'!I47,"")</f>
        <v/>
      </c>
      <c r="K47" s="47">
        <f>+IF(AND('（工厂）送货清单汇总'!$K$193&gt;0,'（工厂）送货清单汇总'!$L$193&gt;0,'（工厂）送货清单汇总'!$M$193&gt;0),'（工厂）送货清单汇总'!M47,IF(AND('（工厂）送货清单汇总'!$K$193&gt;0,'（工厂）送货清单汇总'!$L$193&gt;0,'（工厂）送货清单汇总'!$M$193=0),'（工厂）送货清单汇总'!L47,'（工厂）送货清单汇总'!K47))</f>
        <v>0</v>
      </c>
      <c r="L47" s="47">
        <f t="shared" si="2"/>
        <v>0</v>
      </c>
      <c r="M47" s="40"/>
      <c r="N47" s="40"/>
      <c r="O47" s="47" t="str">
        <f ca="1">+IF(K47&gt;0,LOOKUP(1,0/FIND(I47,运营生产订单!$A$9:$A$35),运营生产订单!$L$9:$L$35),"")</f>
        <v/>
      </c>
    </row>
    <row r="48" ht="22.5" customHeight="1" spans="1:15">
      <c r="A48" s="49" t="str">
        <f t="shared" si="1"/>
        <v/>
      </c>
      <c r="B48" s="46" t="str">
        <f ca="1">+IF(K48&gt;0,'（运营）采购订单'!B48,"")</f>
        <v/>
      </c>
      <c r="C48" s="47" t="str">
        <f ca="1">+IF(K48&gt;0,'（运营）采购订单'!C48,"")</f>
        <v/>
      </c>
      <c r="D48" s="47" t="str">
        <f ca="1">+IF(K48&gt;0,'（运营）采购订单'!D48,"")</f>
        <v/>
      </c>
      <c r="E48" s="47" t="str">
        <f>+IF(K48&gt;0,'（运营）采购订单'!E48,"")</f>
        <v/>
      </c>
      <c r="F48" s="47">
        <f ca="1">+IF(K48&gt;0,'（运营）采购订单'!J48,0)</f>
        <v>0</v>
      </c>
      <c r="G48" s="47" t="str">
        <f ca="1">+IF(K48&gt;0,'（运营）采购订单'!F48,"")</f>
        <v/>
      </c>
      <c r="H48" s="48" t="str">
        <f ca="1">+IF(K48&gt;0,'（运营）采购订单'!G48,"")</f>
        <v/>
      </c>
      <c r="I48" s="47" t="str">
        <f ca="1">+IF(K48&gt;0,'（运营）采购订单'!H48,"")</f>
        <v/>
      </c>
      <c r="J48" s="47" t="str">
        <f>+IF(K48&gt;0,'（运营）采购订单'!I48,"")</f>
        <v/>
      </c>
      <c r="K48" s="47">
        <f>+IF(AND('（工厂）送货清单汇总'!$K$193&gt;0,'（工厂）送货清单汇总'!$L$193&gt;0,'（工厂）送货清单汇总'!$M$193&gt;0),'（工厂）送货清单汇总'!M48,IF(AND('（工厂）送货清单汇总'!$K$193&gt;0,'（工厂）送货清单汇总'!$L$193&gt;0,'（工厂）送货清单汇总'!$M$193=0),'（工厂）送货清单汇总'!L48,'（工厂）送货清单汇总'!K48))</f>
        <v>0</v>
      </c>
      <c r="L48" s="47">
        <f t="shared" si="2"/>
        <v>0</v>
      </c>
      <c r="M48" s="40"/>
      <c r="N48" s="40"/>
      <c r="O48" s="47" t="str">
        <f ca="1">+IF(K48&gt;0,LOOKUP(1,0/FIND(I48,运营生产订单!$A$9:$A$35),运营生产订单!$L$9:$L$35),"")</f>
        <v/>
      </c>
    </row>
    <row r="49" ht="22.5" customHeight="1" spans="1:15">
      <c r="A49" s="49" t="str">
        <f t="shared" si="1"/>
        <v/>
      </c>
      <c r="B49" s="46" t="str">
        <f ca="1">+IF(K49&gt;0,'（运营）采购订单'!B49,"")</f>
        <v/>
      </c>
      <c r="C49" s="47" t="str">
        <f ca="1">+IF(K49&gt;0,'（运营）采购订单'!C49,"")</f>
        <v/>
      </c>
      <c r="D49" s="47" t="str">
        <f ca="1">+IF(K49&gt;0,'（运营）采购订单'!D49,"")</f>
        <v/>
      </c>
      <c r="E49" s="47" t="str">
        <f>+IF(K49&gt;0,'（运营）采购订单'!E49,"")</f>
        <v/>
      </c>
      <c r="F49" s="47">
        <f ca="1">+IF(K49&gt;0,'（运营）采购订单'!J49,0)</f>
        <v>0</v>
      </c>
      <c r="G49" s="47" t="str">
        <f ca="1">+IF(K49&gt;0,'（运营）采购订单'!F49,"")</f>
        <v/>
      </c>
      <c r="H49" s="48" t="str">
        <f ca="1">+IF(K49&gt;0,'（运营）采购订单'!G49,"")</f>
        <v/>
      </c>
      <c r="I49" s="47" t="str">
        <f ca="1">+IF(K49&gt;0,'（运营）采购订单'!H49,"")</f>
        <v/>
      </c>
      <c r="J49" s="47" t="str">
        <f>+IF(K49&gt;0,'（运营）采购订单'!I49,"")</f>
        <v/>
      </c>
      <c r="K49" s="47">
        <f>+IF(AND('（工厂）送货清单汇总'!$K$193&gt;0,'（工厂）送货清单汇总'!$L$193&gt;0,'（工厂）送货清单汇总'!$M$193&gt;0),'（工厂）送货清单汇总'!M49,IF(AND('（工厂）送货清单汇总'!$K$193&gt;0,'（工厂）送货清单汇总'!$L$193&gt;0,'（工厂）送货清单汇总'!$M$193=0),'（工厂）送货清单汇总'!L49,'（工厂）送货清单汇总'!K49))</f>
        <v>0</v>
      </c>
      <c r="L49" s="47">
        <f t="shared" ref="L49:L80" si="3">+K49+M49+N49</f>
        <v>0</v>
      </c>
      <c r="M49" s="40"/>
      <c r="N49" s="40"/>
      <c r="O49" s="47" t="str">
        <f ca="1">+IF(K49&gt;0,LOOKUP(1,0/FIND(I49,运营生产订单!$A$9:$A$35),运营生产订单!$L$9:$L$35),"")</f>
        <v/>
      </c>
    </row>
    <row r="50" ht="22.5" customHeight="1" spans="1:15">
      <c r="A50" s="49" t="str">
        <f t="shared" si="1"/>
        <v/>
      </c>
      <c r="B50" s="46" t="str">
        <f ca="1">+IF(K50&gt;0,'（运营）采购订单'!B50,"")</f>
        <v/>
      </c>
      <c r="C50" s="47" t="str">
        <f ca="1">+IF(K50&gt;0,'（运营）采购订单'!C50,"")</f>
        <v/>
      </c>
      <c r="D50" s="47" t="str">
        <f ca="1">+IF(K50&gt;0,'（运营）采购订单'!D50,"")</f>
        <v/>
      </c>
      <c r="E50" s="47" t="str">
        <f>+IF(K50&gt;0,'（运营）采购订单'!E50,"")</f>
        <v/>
      </c>
      <c r="F50" s="47">
        <f ca="1">+IF(K50&gt;0,'（运营）采购订单'!J50,0)</f>
        <v>0</v>
      </c>
      <c r="G50" s="47" t="str">
        <f ca="1">+IF(K50&gt;0,'（运营）采购订单'!F50,"")</f>
        <v/>
      </c>
      <c r="H50" s="48" t="str">
        <f ca="1">+IF(K50&gt;0,'（运营）采购订单'!G50,"")</f>
        <v/>
      </c>
      <c r="I50" s="47" t="str">
        <f ca="1">+IF(K50&gt;0,'（运营）采购订单'!H50,"")</f>
        <v/>
      </c>
      <c r="J50" s="47" t="str">
        <f>+IF(K50&gt;0,'（运营）采购订单'!I50,"")</f>
        <v/>
      </c>
      <c r="K50" s="47">
        <f>+IF(AND('（工厂）送货清单汇总'!$K$193&gt;0,'（工厂）送货清单汇总'!$L$193&gt;0,'（工厂）送货清单汇总'!$M$193&gt;0),'（工厂）送货清单汇总'!M50,IF(AND('（工厂）送货清单汇总'!$K$193&gt;0,'（工厂）送货清单汇总'!$L$193&gt;0,'（工厂）送货清单汇总'!$M$193=0),'（工厂）送货清单汇总'!L50,'（工厂）送货清单汇总'!K50))</f>
        <v>0</v>
      </c>
      <c r="L50" s="47">
        <f t="shared" si="3"/>
        <v>0</v>
      </c>
      <c r="M50" s="40"/>
      <c r="N50" s="40"/>
      <c r="O50" s="47" t="str">
        <f ca="1">+IF(K50&gt;0,LOOKUP(1,0/FIND(I50,运营生产订单!$A$9:$A$35),运营生产订单!$L$9:$L$35),"")</f>
        <v/>
      </c>
    </row>
    <row r="51" ht="22.5" customHeight="1" spans="1:15">
      <c r="A51" s="49" t="str">
        <f t="shared" si="1"/>
        <v/>
      </c>
      <c r="B51" s="46" t="str">
        <f ca="1">+IF(K51&gt;0,'（运营）采购订单'!B51,"")</f>
        <v/>
      </c>
      <c r="C51" s="47" t="str">
        <f ca="1">+IF(K51&gt;0,'（运营）采购订单'!C51,"")</f>
        <v/>
      </c>
      <c r="D51" s="47" t="str">
        <f ca="1">+IF(K51&gt;0,'（运营）采购订单'!D51,"")</f>
        <v/>
      </c>
      <c r="E51" s="47" t="str">
        <f>+IF(K51&gt;0,'（运营）采购订单'!E51,"")</f>
        <v/>
      </c>
      <c r="F51" s="47">
        <f ca="1">+IF(K51&gt;0,'（运营）采购订单'!J51,0)</f>
        <v>0</v>
      </c>
      <c r="G51" s="47" t="str">
        <f ca="1">+IF(K51&gt;0,'（运营）采购订单'!F51,"")</f>
        <v/>
      </c>
      <c r="H51" s="48" t="str">
        <f ca="1">+IF(K51&gt;0,'（运营）采购订单'!G51,"")</f>
        <v/>
      </c>
      <c r="I51" s="47" t="str">
        <f ca="1">+IF(K51&gt;0,'（运营）采购订单'!H51,"")</f>
        <v/>
      </c>
      <c r="J51" s="47" t="str">
        <f>+IF(K51&gt;0,'（运营）采购订单'!I51,"")</f>
        <v/>
      </c>
      <c r="K51" s="47">
        <f>+IF(AND('（工厂）送货清单汇总'!$K$193&gt;0,'（工厂）送货清单汇总'!$L$193&gt;0,'（工厂）送货清单汇总'!$M$193&gt;0),'（工厂）送货清单汇总'!M51,IF(AND('（工厂）送货清单汇总'!$K$193&gt;0,'（工厂）送货清单汇总'!$L$193&gt;0,'（工厂）送货清单汇总'!$M$193=0),'（工厂）送货清单汇总'!L51,'（工厂）送货清单汇总'!K51))</f>
        <v>0</v>
      </c>
      <c r="L51" s="47">
        <f t="shared" si="3"/>
        <v>0</v>
      </c>
      <c r="M51" s="40"/>
      <c r="N51" s="40"/>
      <c r="O51" s="47" t="str">
        <f ca="1">+IF(K51&gt;0,LOOKUP(1,0/FIND(I51,运营生产订单!$A$9:$A$35),运营生产订单!$L$9:$L$35),"")</f>
        <v/>
      </c>
    </row>
    <row r="52" ht="22.5" customHeight="1" spans="1:15">
      <c r="A52" s="49" t="str">
        <f t="shared" si="1"/>
        <v/>
      </c>
      <c r="B52" s="46" t="str">
        <f ca="1">+IF(K52&gt;0,'（运营）采购订单'!B52,"")</f>
        <v/>
      </c>
      <c r="C52" s="47" t="str">
        <f ca="1">+IF(K52&gt;0,'（运营）采购订单'!C52,"")</f>
        <v/>
      </c>
      <c r="D52" s="47" t="str">
        <f ca="1">+IF(K52&gt;0,'（运营）采购订单'!D52,"")</f>
        <v/>
      </c>
      <c r="E52" s="47" t="str">
        <f>+IF(K52&gt;0,'（运营）采购订单'!E52,"")</f>
        <v/>
      </c>
      <c r="F52" s="47">
        <f ca="1">+IF(K52&gt;0,'（运营）采购订单'!J52,0)</f>
        <v>0</v>
      </c>
      <c r="G52" s="47" t="str">
        <f ca="1">+IF(K52&gt;0,'（运营）采购订单'!F52,"")</f>
        <v/>
      </c>
      <c r="H52" s="48" t="str">
        <f ca="1">+IF(K52&gt;0,'（运营）采购订单'!G52,"")</f>
        <v/>
      </c>
      <c r="I52" s="47" t="str">
        <f ca="1">+IF(K52&gt;0,'（运营）采购订单'!H52,"")</f>
        <v/>
      </c>
      <c r="J52" s="47" t="str">
        <f>+IF(K52&gt;0,'（运营）采购订单'!I52,"")</f>
        <v/>
      </c>
      <c r="K52" s="47">
        <f>+IF(AND('（工厂）送货清单汇总'!$K$193&gt;0,'（工厂）送货清单汇总'!$L$193&gt;0,'（工厂）送货清单汇总'!$M$193&gt;0),'（工厂）送货清单汇总'!M52,IF(AND('（工厂）送货清单汇总'!$K$193&gt;0,'（工厂）送货清单汇总'!$L$193&gt;0,'（工厂）送货清单汇总'!$M$193=0),'（工厂）送货清单汇总'!L52,'（工厂）送货清单汇总'!K52))</f>
        <v>0</v>
      </c>
      <c r="L52" s="47">
        <f t="shared" si="3"/>
        <v>0</v>
      </c>
      <c r="M52" s="40"/>
      <c r="N52" s="40"/>
      <c r="O52" s="47" t="str">
        <f ca="1">+IF(K52&gt;0,LOOKUP(1,0/FIND(I52,运营生产订单!$A$9:$A$35),运营生产订单!$L$9:$L$35),"")</f>
        <v/>
      </c>
    </row>
    <row r="53" ht="22.5" customHeight="1" spans="1:15">
      <c r="A53" s="49" t="str">
        <f t="shared" si="1"/>
        <v/>
      </c>
      <c r="B53" s="46" t="str">
        <f ca="1">+IF(K53&gt;0,'（运营）采购订单'!B53,"")</f>
        <v/>
      </c>
      <c r="C53" s="47" t="str">
        <f ca="1">+IF(K53&gt;0,'（运营）采购订单'!C53,"")</f>
        <v/>
      </c>
      <c r="D53" s="47" t="str">
        <f ca="1">+IF(K53&gt;0,'（运营）采购订单'!D53,"")</f>
        <v/>
      </c>
      <c r="E53" s="47" t="str">
        <f>+IF(K53&gt;0,'（运营）采购订单'!E53,"")</f>
        <v/>
      </c>
      <c r="F53" s="47">
        <f ca="1">+IF(K53&gt;0,'（运营）采购订单'!J53,0)</f>
        <v>0</v>
      </c>
      <c r="G53" s="47" t="str">
        <f ca="1">+IF(K53&gt;0,'（运营）采购订单'!F53,"")</f>
        <v/>
      </c>
      <c r="H53" s="48" t="str">
        <f ca="1">+IF(K53&gt;0,'（运营）采购订单'!G53,"")</f>
        <v/>
      </c>
      <c r="I53" s="47" t="str">
        <f ca="1">+IF(K53&gt;0,'（运营）采购订单'!H53,"")</f>
        <v/>
      </c>
      <c r="J53" s="47" t="str">
        <f>+IF(K53&gt;0,'（运营）采购订单'!I53,"")</f>
        <v/>
      </c>
      <c r="K53" s="47">
        <f>+IF(AND('（工厂）送货清单汇总'!$K$193&gt;0,'（工厂）送货清单汇总'!$L$193&gt;0,'（工厂）送货清单汇总'!$M$193&gt;0),'（工厂）送货清单汇总'!M53,IF(AND('（工厂）送货清单汇总'!$K$193&gt;0,'（工厂）送货清单汇总'!$L$193&gt;0,'（工厂）送货清单汇总'!$M$193=0),'（工厂）送货清单汇总'!L53,'（工厂）送货清单汇总'!K53))</f>
        <v>0</v>
      </c>
      <c r="L53" s="47">
        <f t="shared" si="3"/>
        <v>0</v>
      </c>
      <c r="M53" s="40"/>
      <c r="N53" s="40"/>
      <c r="O53" s="47" t="str">
        <f ca="1">+IF(K53&gt;0,LOOKUP(1,0/FIND(I53,运营生产订单!$A$9:$A$35),运营生产订单!$L$9:$L$35),"")</f>
        <v/>
      </c>
    </row>
    <row r="54" ht="22.5" customHeight="1" spans="1:15">
      <c r="A54" s="49" t="str">
        <f t="shared" si="1"/>
        <v/>
      </c>
      <c r="B54" s="46" t="str">
        <f ca="1">+IF(K54&gt;0,'（运营）采购订单'!B54,"")</f>
        <v/>
      </c>
      <c r="C54" s="47" t="str">
        <f ca="1">+IF(K54&gt;0,'（运营）采购订单'!C54,"")</f>
        <v/>
      </c>
      <c r="D54" s="47" t="str">
        <f ca="1">+IF(K54&gt;0,'（运营）采购订单'!D54,"")</f>
        <v/>
      </c>
      <c r="E54" s="47" t="str">
        <f>+IF(K54&gt;0,'（运营）采购订单'!E54,"")</f>
        <v/>
      </c>
      <c r="F54" s="47">
        <f ca="1">+IF(K54&gt;0,'（运营）采购订单'!J54,0)</f>
        <v>0</v>
      </c>
      <c r="G54" s="47" t="str">
        <f ca="1">+IF(K54&gt;0,'（运营）采购订单'!F54,"")</f>
        <v/>
      </c>
      <c r="H54" s="48" t="str">
        <f ca="1">+IF(K54&gt;0,'（运营）采购订单'!G54,"")</f>
        <v/>
      </c>
      <c r="I54" s="47" t="str">
        <f ca="1">+IF(K54&gt;0,'（运营）采购订单'!H54,"")</f>
        <v/>
      </c>
      <c r="J54" s="47" t="str">
        <f>+IF(K54&gt;0,'（运营）采购订单'!I54,"")</f>
        <v/>
      </c>
      <c r="K54" s="47">
        <f>+IF(AND('（工厂）送货清单汇总'!$K$193&gt;0,'（工厂）送货清单汇总'!$L$193&gt;0,'（工厂）送货清单汇总'!$M$193&gt;0),'（工厂）送货清单汇总'!M54,IF(AND('（工厂）送货清单汇总'!$K$193&gt;0,'（工厂）送货清单汇总'!$L$193&gt;0,'（工厂）送货清单汇总'!$M$193=0),'（工厂）送货清单汇总'!L54,'（工厂）送货清单汇总'!K54))</f>
        <v>0</v>
      </c>
      <c r="L54" s="47">
        <f t="shared" si="3"/>
        <v>0</v>
      </c>
      <c r="M54" s="40"/>
      <c r="N54" s="40"/>
      <c r="O54" s="47" t="str">
        <f ca="1">+IF(K54&gt;0,LOOKUP(1,0/FIND(I54,运营生产订单!$A$9:$A$35),运营生产订单!$L$9:$L$35),"")</f>
        <v/>
      </c>
    </row>
    <row r="55" ht="22.5" customHeight="1" spans="1:15">
      <c r="A55" s="49" t="str">
        <f t="shared" ref="A49:A80" si="4">+IF(K55&gt;0,$N$2,"")</f>
        <v/>
      </c>
      <c r="B55" s="46" t="str">
        <f ca="1">+IF(K55&gt;0,'（运营）采购订单'!B55,"")</f>
        <v/>
      </c>
      <c r="C55" s="47" t="str">
        <f ca="1">+IF(K55&gt;0,'（运营）采购订单'!C55,"")</f>
        <v/>
      </c>
      <c r="D55" s="47" t="str">
        <f ca="1">+IF(K55&gt;0,'（运营）采购订单'!D55,"")</f>
        <v/>
      </c>
      <c r="E55" s="47" t="str">
        <f>+IF(K55&gt;0,'（运营）采购订单'!E55,"")</f>
        <v/>
      </c>
      <c r="F55" s="47">
        <f ca="1">+IF(K55&gt;0,'（运营）采购订单'!J55,0)</f>
        <v>0</v>
      </c>
      <c r="G55" s="47" t="str">
        <f ca="1">+IF(K55&gt;0,'（运营）采购订单'!F55,"")</f>
        <v/>
      </c>
      <c r="H55" s="48" t="str">
        <f ca="1">+IF(K55&gt;0,'（运营）采购订单'!G55,"")</f>
        <v/>
      </c>
      <c r="I55" s="47" t="str">
        <f ca="1">+IF(K55&gt;0,'（运营）采购订单'!H55,"")</f>
        <v/>
      </c>
      <c r="J55" s="47" t="str">
        <f>+IF(K55&gt;0,'（运营）采购订单'!I55,"")</f>
        <v/>
      </c>
      <c r="K55" s="47">
        <f>+IF(AND('（工厂）送货清单汇总'!$K$193&gt;0,'（工厂）送货清单汇总'!$L$193&gt;0,'（工厂）送货清单汇总'!$M$193&gt;0),'（工厂）送货清单汇总'!M55,IF(AND('（工厂）送货清单汇总'!$K$193&gt;0,'（工厂）送货清单汇总'!$L$193&gt;0,'（工厂）送货清单汇总'!$M$193=0),'（工厂）送货清单汇总'!L55,'（工厂）送货清单汇总'!K55))</f>
        <v>0</v>
      </c>
      <c r="L55" s="47">
        <f t="shared" si="3"/>
        <v>0</v>
      </c>
      <c r="M55" s="40"/>
      <c r="N55" s="40"/>
      <c r="O55" s="47" t="str">
        <f ca="1">+IF(K55&gt;0,LOOKUP(1,0/FIND(I55,运营生产订单!$A$9:$A$35),运营生产订单!$L$9:$L$35),"")</f>
        <v/>
      </c>
    </row>
    <row r="56" ht="22.5" customHeight="1" spans="1:15">
      <c r="A56" s="49" t="str">
        <f t="shared" si="4"/>
        <v/>
      </c>
      <c r="B56" s="46" t="str">
        <f ca="1">+IF(K56&gt;0,'（运营）采购订单'!B56,"")</f>
        <v/>
      </c>
      <c r="C56" s="47" t="str">
        <f ca="1">+IF(K56&gt;0,'（运营）采购订单'!C56,"")</f>
        <v/>
      </c>
      <c r="D56" s="47" t="str">
        <f ca="1">+IF(K56&gt;0,'（运营）采购订单'!D56,"")</f>
        <v/>
      </c>
      <c r="E56" s="47" t="str">
        <f>+IF(K56&gt;0,'（运营）采购订单'!E56,"")</f>
        <v/>
      </c>
      <c r="F56" s="47">
        <f ca="1">+IF(K56&gt;0,'（运营）采购订单'!J56,0)</f>
        <v>0</v>
      </c>
      <c r="G56" s="47" t="str">
        <f ca="1">+IF(K56&gt;0,'（运营）采购订单'!F56,"")</f>
        <v/>
      </c>
      <c r="H56" s="48" t="str">
        <f ca="1">+IF(K56&gt;0,'（运营）采购订单'!G56,"")</f>
        <v/>
      </c>
      <c r="I56" s="47" t="str">
        <f ca="1">+IF(K56&gt;0,'（运营）采购订单'!H56,"")</f>
        <v/>
      </c>
      <c r="J56" s="47" t="str">
        <f>+IF(K56&gt;0,'（运营）采购订单'!I56,"")</f>
        <v/>
      </c>
      <c r="K56" s="47">
        <f>+IF(AND('（工厂）送货清单汇总'!$K$193&gt;0,'（工厂）送货清单汇总'!$L$193&gt;0,'（工厂）送货清单汇总'!$M$193&gt;0),'（工厂）送货清单汇总'!M56,IF(AND('（工厂）送货清单汇总'!$K$193&gt;0,'（工厂）送货清单汇总'!$L$193&gt;0,'（工厂）送货清单汇总'!$M$193=0),'（工厂）送货清单汇总'!L56,'（工厂）送货清单汇总'!K56))</f>
        <v>0</v>
      </c>
      <c r="L56" s="47">
        <f t="shared" si="3"/>
        <v>0</v>
      </c>
      <c r="M56" s="40"/>
      <c r="N56" s="40"/>
      <c r="O56" s="47" t="str">
        <f ca="1">+IF(K56&gt;0,LOOKUP(1,0/FIND(I56,运营生产订单!$A$9:$A$35),运营生产订单!$L$9:$L$35),"")</f>
        <v/>
      </c>
    </row>
    <row r="57" ht="22.5" customHeight="1" spans="1:15">
      <c r="A57" s="49" t="str">
        <f t="shared" si="4"/>
        <v/>
      </c>
      <c r="B57" s="46" t="str">
        <f ca="1">+IF(K57&gt;0,'（运营）采购订单'!B57,"")</f>
        <v/>
      </c>
      <c r="C57" s="47" t="str">
        <f ca="1">+IF(K57&gt;0,'（运营）采购订单'!C57,"")</f>
        <v/>
      </c>
      <c r="D57" s="47" t="str">
        <f ca="1">+IF(K57&gt;0,'（运营）采购订单'!D57,"")</f>
        <v/>
      </c>
      <c r="E57" s="47" t="str">
        <f>+IF(K57&gt;0,'（运营）采购订单'!E57,"")</f>
        <v/>
      </c>
      <c r="F57" s="47">
        <f ca="1">+IF(K57&gt;0,'（运营）采购订单'!J57,0)</f>
        <v>0</v>
      </c>
      <c r="G57" s="47" t="str">
        <f ca="1">+IF(K57&gt;0,'（运营）采购订单'!F57,"")</f>
        <v/>
      </c>
      <c r="H57" s="48" t="str">
        <f ca="1">+IF(K57&gt;0,'（运营）采购订单'!G57,"")</f>
        <v/>
      </c>
      <c r="I57" s="47" t="str">
        <f ca="1">+IF(K57&gt;0,'（运营）采购订单'!H57,"")</f>
        <v/>
      </c>
      <c r="J57" s="47" t="str">
        <f>+IF(K57&gt;0,'（运营）采购订单'!I57,"")</f>
        <v/>
      </c>
      <c r="K57" s="47">
        <f>+IF(AND('（工厂）送货清单汇总'!$K$193&gt;0,'（工厂）送货清单汇总'!$L$193&gt;0,'（工厂）送货清单汇总'!$M$193&gt;0),'（工厂）送货清单汇总'!M57,IF(AND('（工厂）送货清单汇总'!$K$193&gt;0,'（工厂）送货清单汇总'!$L$193&gt;0,'（工厂）送货清单汇总'!$M$193=0),'（工厂）送货清单汇总'!L57,'（工厂）送货清单汇总'!K57))</f>
        <v>0</v>
      </c>
      <c r="L57" s="47">
        <f t="shared" si="3"/>
        <v>0</v>
      </c>
      <c r="M57" s="40"/>
      <c r="N57" s="40"/>
      <c r="O57" s="47" t="str">
        <f ca="1">+IF(K57&gt;0,LOOKUP(1,0/FIND(I57,运营生产订单!$A$9:$A$35),运营生产订单!$L$9:$L$35),"")</f>
        <v/>
      </c>
    </row>
    <row r="58" ht="22.5" customHeight="1" spans="1:15">
      <c r="A58" s="49" t="str">
        <f t="shared" si="4"/>
        <v/>
      </c>
      <c r="B58" s="46" t="str">
        <f ca="1">+IF(K58&gt;0,'（运营）采购订单'!B58,"")</f>
        <v/>
      </c>
      <c r="C58" s="47" t="str">
        <f ca="1">+IF(K58&gt;0,'（运营）采购订单'!C58,"")</f>
        <v/>
      </c>
      <c r="D58" s="47" t="str">
        <f ca="1">+IF(K58&gt;0,'（运营）采购订单'!D58,"")</f>
        <v/>
      </c>
      <c r="E58" s="47" t="str">
        <f>+IF(K58&gt;0,'（运营）采购订单'!E58,"")</f>
        <v/>
      </c>
      <c r="F58" s="47">
        <f ca="1">+IF(K58&gt;0,'（运营）采购订单'!J58,0)</f>
        <v>0</v>
      </c>
      <c r="G58" s="47" t="str">
        <f ca="1">+IF(K58&gt;0,'（运营）采购订单'!F58,"")</f>
        <v/>
      </c>
      <c r="H58" s="48" t="str">
        <f ca="1">+IF(K58&gt;0,'（运营）采购订单'!G58,"")</f>
        <v/>
      </c>
      <c r="I58" s="47" t="str">
        <f ca="1">+IF(K58&gt;0,'（运营）采购订单'!H58,"")</f>
        <v/>
      </c>
      <c r="J58" s="47" t="str">
        <f>+IF(K58&gt;0,'（运营）采购订单'!I58,"")</f>
        <v/>
      </c>
      <c r="K58" s="47">
        <f>+IF(AND('（工厂）送货清单汇总'!$K$193&gt;0,'（工厂）送货清单汇总'!$L$193&gt;0,'（工厂）送货清单汇总'!$M$193&gt;0),'（工厂）送货清单汇总'!M58,IF(AND('（工厂）送货清单汇总'!$K$193&gt;0,'（工厂）送货清单汇总'!$L$193&gt;0,'（工厂）送货清单汇总'!$M$193=0),'（工厂）送货清单汇总'!L58,'（工厂）送货清单汇总'!K58))</f>
        <v>0</v>
      </c>
      <c r="L58" s="47">
        <f t="shared" si="3"/>
        <v>0</v>
      </c>
      <c r="M58" s="40"/>
      <c r="N58" s="40"/>
      <c r="O58" s="47" t="str">
        <f ca="1">+IF(K58&gt;0,LOOKUP(1,0/FIND(I58,运营生产订单!$A$9:$A$35),运营生产订单!$L$9:$L$35),"")</f>
        <v/>
      </c>
    </row>
    <row r="59" ht="22.5" customHeight="1" spans="1:15">
      <c r="A59" s="49" t="str">
        <f t="shared" si="4"/>
        <v/>
      </c>
      <c r="B59" s="46" t="str">
        <f ca="1">+IF(K59&gt;0,'（运营）采购订单'!B59,"")</f>
        <v/>
      </c>
      <c r="C59" s="47" t="str">
        <f ca="1">+IF(K59&gt;0,'（运营）采购订单'!C59,"")</f>
        <v/>
      </c>
      <c r="D59" s="47" t="str">
        <f ca="1">+IF(K59&gt;0,'（运营）采购订单'!D59,"")</f>
        <v/>
      </c>
      <c r="E59" s="47" t="str">
        <f>+IF(K59&gt;0,'（运营）采购订单'!E59,"")</f>
        <v/>
      </c>
      <c r="F59" s="47">
        <f ca="1">+IF(K59&gt;0,'（运营）采购订单'!J59,0)</f>
        <v>0</v>
      </c>
      <c r="G59" s="47" t="str">
        <f ca="1">+IF(K59&gt;0,'（运营）采购订单'!F59,"")</f>
        <v/>
      </c>
      <c r="H59" s="48" t="str">
        <f ca="1">+IF(K59&gt;0,'（运营）采购订单'!G59,"")</f>
        <v/>
      </c>
      <c r="I59" s="47" t="str">
        <f ca="1">+IF(K59&gt;0,'（运营）采购订单'!H59,"")</f>
        <v/>
      </c>
      <c r="J59" s="47" t="str">
        <f>+IF(K59&gt;0,'（运营）采购订单'!I59,"")</f>
        <v/>
      </c>
      <c r="K59" s="47">
        <f>+IF(AND('（工厂）送货清单汇总'!$K$193&gt;0,'（工厂）送货清单汇总'!$L$193&gt;0,'（工厂）送货清单汇总'!$M$193&gt;0),'（工厂）送货清单汇总'!M59,IF(AND('（工厂）送货清单汇总'!$K$193&gt;0,'（工厂）送货清单汇总'!$L$193&gt;0,'（工厂）送货清单汇总'!$M$193=0),'（工厂）送货清单汇总'!L59,'（工厂）送货清单汇总'!K59))</f>
        <v>0</v>
      </c>
      <c r="L59" s="47">
        <f t="shared" si="3"/>
        <v>0</v>
      </c>
      <c r="M59" s="40"/>
      <c r="N59" s="40"/>
      <c r="O59" s="47" t="str">
        <f ca="1">+IF(K59&gt;0,LOOKUP(1,0/FIND(I59,运营生产订单!$A$9:$A$35),运营生产订单!$L$9:$L$35),"")</f>
        <v/>
      </c>
    </row>
    <row r="60" ht="22.5" customHeight="1" spans="1:15">
      <c r="A60" s="49" t="str">
        <f t="shared" si="4"/>
        <v/>
      </c>
      <c r="B60" s="46" t="str">
        <f ca="1">+IF(K60&gt;0,'（运营）采购订单'!B60,"")</f>
        <v/>
      </c>
      <c r="C60" s="47" t="str">
        <f ca="1">+IF(K60&gt;0,'（运营）采购订单'!C60,"")</f>
        <v/>
      </c>
      <c r="D60" s="47" t="str">
        <f ca="1">+IF(K60&gt;0,'（运营）采购订单'!D60,"")</f>
        <v/>
      </c>
      <c r="E60" s="47" t="str">
        <f>+IF(K60&gt;0,'（运营）采购订单'!E60,"")</f>
        <v/>
      </c>
      <c r="F60" s="47">
        <f ca="1">+IF(K60&gt;0,'（运营）采购订单'!J60,0)</f>
        <v>0</v>
      </c>
      <c r="G60" s="47" t="str">
        <f ca="1">+IF(K60&gt;0,'（运营）采购订单'!F60,"")</f>
        <v/>
      </c>
      <c r="H60" s="48" t="str">
        <f ca="1">+IF(K60&gt;0,'（运营）采购订单'!G60,"")</f>
        <v/>
      </c>
      <c r="I60" s="47" t="str">
        <f ca="1">+IF(K60&gt;0,'（运营）采购订单'!H60,"")</f>
        <v/>
      </c>
      <c r="J60" s="47" t="str">
        <f>+IF(K60&gt;0,'（运营）采购订单'!I60,"")</f>
        <v/>
      </c>
      <c r="K60" s="47">
        <f>+IF(AND('（工厂）送货清单汇总'!$K$193&gt;0,'（工厂）送货清单汇总'!$L$193&gt;0,'（工厂）送货清单汇总'!$M$193&gt;0),'（工厂）送货清单汇总'!M60,IF(AND('（工厂）送货清单汇总'!$K$193&gt;0,'（工厂）送货清单汇总'!$L$193&gt;0,'（工厂）送货清单汇总'!$M$193=0),'（工厂）送货清单汇总'!L60,'（工厂）送货清单汇总'!K60))</f>
        <v>0</v>
      </c>
      <c r="L60" s="47">
        <f t="shared" si="3"/>
        <v>0</v>
      </c>
      <c r="M60" s="40"/>
      <c r="N60" s="40"/>
      <c r="O60" s="47" t="str">
        <f ca="1">+IF(K60&gt;0,LOOKUP(1,0/FIND(I60,运营生产订单!$A$9:$A$35),运营生产订单!$L$9:$L$35),"")</f>
        <v/>
      </c>
    </row>
    <row r="61" ht="22.5" customHeight="1" spans="1:15">
      <c r="A61" s="49" t="str">
        <f t="shared" si="4"/>
        <v/>
      </c>
      <c r="B61" s="46" t="str">
        <f ca="1">+IF(K61&gt;0,'（运营）采购订单'!B61,"")</f>
        <v/>
      </c>
      <c r="C61" s="47" t="str">
        <f ca="1">+IF(K61&gt;0,'（运营）采购订单'!C61,"")</f>
        <v/>
      </c>
      <c r="D61" s="47" t="str">
        <f ca="1">+IF(K61&gt;0,'（运营）采购订单'!D61,"")</f>
        <v/>
      </c>
      <c r="E61" s="47" t="str">
        <f>+IF(K61&gt;0,'（运营）采购订单'!E61,"")</f>
        <v/>
      </c>
      <c r="F61" s="47">
        <f ca="1">+IF(K61&gt;0,'（运营）采购订单'!J61,0)</f>
        <v>0</v>
      </c>
      <c r="G61" s="47" t="str">
        <f ca="1">+IF(K61&gt;0,'（运营）采购订单'!F61,"")</f>
        <v/>
      </c>
      <c r="H61" s="48" t="str">
        <f ca="1">+IF(K61&gt;0,'（运营）采购订单'!G61,"")</f>
        <v/>
      </c>
      <c r="I61" s="47" t="str">
        <f ca="1">+IF(K61&gt;0,'（运营）采购订单'!H61,"")</f>
        <v/>
      </c>
      <c r="J61" s="47" t="str">
        <f>+IF(K61&gt;0,'（运营）采购订单'!I61,"")</f>
        <v/>
      </c>
      <c r="K61" s="47">
        <f>+IF(AND('（工厂）送货清单汇总'!$K$193&gt;0,'（工厂）送货清单汇总'!$L$193&gt;0,'（工厂）送货清单汇总'!$M$193&gt;0),'（工厂）送货清单汇总'!M61,IF(AND('（工厂）送货清单汇总'!$K$193&gt;0,'（工厂）送货清单汇总'!$L$193&gt;0,'（工厂）送货清单汇总'!$M$193=0),'（工厂）送货清单汇总'!L61,'（工厂）送货清单汇总'!K61))</f>
        <v>0</v>
      </c>
      <c r="L61" s="47">
        <f t="shared" si="3"/>
        <v>0</v>
      </c>
      <c r="M61" s="40"/>
      <c r="N61" s="40"/>
      <c r="O61" s="47" t="str">
        <f ca="1">+IF(K61&gt;0,LOOKUP(1,0/FIND(I61,运营生产订单!$A$9:$A$35),运营生产订单!$L$9:$L$35),"")</f>
        <v/>
      </c>
    </row>
    <row r="62" ht="22.5" customHeight="1" spans="1:15">
      <c r="A62" s="49" t="str">
        <f t="shared" si="4"/>
        <v/>
      </c>
      <c r="B62" s="46" t="str">
        <f ca="1">+IF(K62&gt;0,'（运营）采购订单'!B62,"")</f>
        <v/>
      </c>
      <c r="C62" s="47" t="str">
        <f ca="1">+IF(K62&gt;0,'（运营）采购订单'!C62,"")</f>
        <v/>
      </c>
      <c r="D62" s="47" t="str">
        <f ca="1">+IF(K62&gt;0,'（运营）采购订单'!D62,"")</f>
        <v/>
      </c>
      <c r="E62" s="47" t="str">
        <f>+IF(K62&gt;0,'（运营）采购订单'!E62,"")</f>
        <v/>
      </c>
      <c r="F62" s="47">
        <f ca="1">+IF(K62&gt;0,'（运营）采购订单'!J62,0)</f>
        <v>0</v>
      </c>
      <c r="G62" s="47" t="str">
        <f ca="1">+IF(K62&gt;0,'（运营）采购订单'!F62,"")</f>
        <v/>
      </c>
      <c r="H62" s="48" t="str">
        <f ca="1">+IF(K62&gt;0,'（运营）采购订单'!G62,"")</f>
        <v/>
      </c>
      <c r="I62" s="47" t="str">
        <f ca="1">+IF(K62&gt;0,'（运营）采购订单'!H62,"")</f>
        <v/>
      </c>
      <c r="J62" s="47" t="str">
        <f>+IF(K62&gt;0,'（运营）采购订单'!I62,"")</f>
        <v/>
      </c>
      <c r="K62" s="47">
        <f>+IF(AND('（工厂）送货清单汇总'!$K$193&gt;0,'（工厂）送货清单汇总'!$L$193&gt;0,'（工厂）送货清单汇总'!$M$193&gt;0),'（工厂）送货清单汇总'!M62,IF(AND('（工厂）送货清单汇总'!$K$193&gt;0,'（工厂）送货清单汇总'!$L$193&gt;0,'（工厂）送货清单汇总'!$M$193=0),'（工厂）送货清单汇总'!L62,'（工厂）送货清单汇总'!K62))</f>
        <v>0</v>
      </c>
      <c r="L62" s="47">
        <f t="shared" si="3"/>
        <v>0</v>
      </c>
      <c r="M62" s="40"/>
      <c r="N62" s="40"/>
      <c r="O62" s="47" t="str">
        <f ca="1">+IF(K62&gt;0,LOOKUP(1,0/FIND(I62,运营生产订单!$A$9:$A$35),运营生产订单!$L$9:$L$35),"")</f>
        <v/>
      </c>
    </row>
    <row r="63" ht="22.5" customHeight="1" spans="1:15">
      <c r="A63" s="49" t="str">
        <f t="shared" si="4"/>
        <v/>
      </c>
      <c r="B63" s="46" t="str">
        <f ca="1">+IF(K63&gt;0,'（运营）采购订单'!B63,"")</f>
        <v/>
      </c>
      <c r="C63" s="47" t="str">
        <f ca="1">+IF(K63&gt;0,'（运营）采购订单'!C63,"")</f>
        <v/>
      </c>
      <c r="D63" s="47" t="str">
        <f ca="1">+IF(K63&gt;0,'（运营）采购订单'!D63,"")</f>
        <v/>
      </c>
      <c r="E63" s="47" t="str">
        <f>+IF(K63&gt;0,'（运营）采购订单'!E63,"")</f>
        <v/>
      </c>
      <c r="F63" s="47">
        <f ca="1">+IF(K63&gt;0,'（运营）采购订单'!J63,0)</f>
        <v>0</v>
      </c>
      <c r="G63" s="47" t="str">
        <f ca="1">+IF(K63&gt;0,'（运营）采购订单'!F63,"")</f>
        <v/>
      </c>
      <c r="H63" s="48" t="str">
        <f ca="1">+IF(K63&gt;0,'（运营）采购订单'!G63,"")</f>
        <v/>
      </c>
      <c r="I63" s="47" t="str">
        <f ca="1">+IF(K63&gt;0,'（运营）采购订单'!H63,"")</f>
        <v/>
      </c>
      <c r="J63" s="47" t="str">
        <f>+IF(K63&gt;0,'（运营）采购订单'!I63,"")</f>
        <v/>
      </c>
      <c r="K63" s="47">
        <f>+IF(AND('（工厂）送货清单汇总'!$K$193&gt;0,'（工厂）送货清单汇总'!$L$193&gt;0,'（工厂）送货清单汇总'!$M$193&gt;0),'（工厂）送货清单汇总'!M63,IF(AND('（工厂）送货清单汇总'!$K$193&gt;0,'（工厂）送货清单汇总'!$L$193&gt;0,'（工厂）送货清单汇总'!$M$193=0),'（工厂）送货清单汇总'!L63,'（工厂）送货清单汇总'!K63))</f>
        <v>0</v>
      </c>
      <c r="L63" s="47">
        <f t="shared" si="3"/>
        <v>0</v>
      </c>
      <c r="M63" s="40"/>
      <c r="N63" s="40"/>
      <c r="O63" s="47" t="str">
        <f ca="1">+IF(K63&gt;0,LOOKUP(1,0/FIND(I63,运营生产订单!$A$9:$A$35),运营生产订单!$L$9:$L$35),"")</f>
        <v/>
      </c>
    </row>
    <row r="64" ht="22.5" customHeight="1" spans="1:15">
      <c r="A64" s="49" t="str">
        <f t="shared" si="4"/>
        <v/>
      </c>
      <c r="B64" s="46" t="str">
        <f ca="1">+IF(K64&gt;0,'（运营）采购订单'!B64,"")</f>
        <v/>
      </c>
      <c r="C64" s="47" t="str">
        <f ca="1">+IF(K64&gt;0,'（运营）采购订单'!C64,"")</f>
        <v/>
      </c>
      <c r="D64" s="47" t="str">
        <f ca="1">+IF(K64&gt;0,'（运营）采购订单'!D64,"")</f>
        <v/>
      </c>
      <c r="E64" s="47" t="str">
        <f>+IF(K64&gt;0,'（运营）采购订单'!E64,"")</f>
        <v/>
      </c>
      <c r="F64" s="47">
        <f ca="1">+IF(K64&gt;0,'（运营）采购订单'!J64,0)</f>
        <v>0</v>
      </c>
      <c r="G64" s="47" t="str">
        <f ca="1">+IF(K64&gt;0,'（运营）采购订单'!F64,"")</f>
        <v/>
      </c>
      <c r="H64" s="48" t="str">
        <f ca="1">+IF(K64&gt;0,'（运营）采购订单'!G64,"")</f>
        <v/>
      </c>
      <c r="I64" s="47" t="str">
        <f ca="1">+IF(K64&gt;0,'（运营）采购订单'!H64,"")</f>
        <v/>
      </c>
      <c r="J64" s="47" t="str">
        <f>+IF(K64&gt;0,'（运营）采购订单'!I64,"")</f>
        <v/>
      </c>
      <c r="K64" s="47">
        <f>+IF(AND('（工厂）送货清单汇总'!$K$193&gt;0,'（工厂）送货清单汇总'!$L$193&gt;0,'（工厂）送货清单汇总'!$M$193&gt;0),'（工厂）送货清单汇总'!M64,IF(AND('（工厂）送货清单汇总'!$K$193&gt;0,'（工厂）送货清单汇总'!$L$193&gt;0,'（工厂）送货清单汇总'!$M$193=0),'（工厂）送货清单汇总'!L64,'（工厂）送货清单汇总'!K64))</f>
        <v>0</v>
      </c>
      <c r="L64" s="47">
        <f t="shared" si="3"/>
        <v>0</v>
      </c>
      <c r="M64" s="40"/>
      <c r="N64" s="40"/>
      <c r="O64" s="47" t="str">
        <f ca="1">+IF(K64&gt;0,LOOKUP(1,0/FIND(I64,运营生产订单!$A$9:$A$35),运营生产订单!$L$9:$L$35),"")</f>
        <v/>
      </c>
    </row>
    <row r="65" ht="22.5" customHeight="1" spans="1:15">
      <c r="A65" s="49" t="str">
        <f t="shared" si="4"/>
        <v/>
      </c>
      <c r="B65" s="46" t="str">
        <f ca="1">+IF(K65&gt;0,'（运营）采购订单'!B65,"")</f>
        <v/>
      </c>
      <c r="C65" s="47" t="str">
        <f ca="1">+IF(K65&gt;0,'（运营）采购订单'!C65,"")</f>
        <v/>
      </c>
      <c r="D65" s="47" t="str">
        <f ca="1">+IF(K65&gt;0,'（运营）采购订单'!D65,"")</f>
        <v/>
      </c>
      <c r="E65" s="47" t="str">
        <f>+IF(K65&gt;0,'（运营）采购订单'!E65,"")</f>
        <v/>
      </c>
      <c r="F65" s="47">
        <f ca="1">+IF(K65&gt;0,'（运营）采购订单'!J65,0)</f>
        <v>0</v>
      </c>
      <c r="G65" s="47" t="str">
        <f ca="1">+IF(K65&gt;0,'（运营）采购订单'!F65,"")</f>
        <v/>
      </c>
      <c r="H65" s="48" t="str">
        <f ca="1">+IF(K65&gt;0,'（运营）采购订单'!G65,"")</f>
        <v/>
      </c>
      <c r="I65" s="47" t="str">
        <f ca="1">+IF(K65&gt;0,'（运营）采购订单'!H65,"")</f>
        <v/>
      </c>
      <c r="J65" s="47" t="str">
        <f>+IF(K65&gt;0,'（运营）采购订单'!I65,"")</f>
        <v/>
      </c>
      <c r="K65" s="47">
        <f>+IF(AND('（工厂）送货清单汇总'!$K$193&gt;0,'（工厂）送货清单汇总'!$L$193&gt;0,'（工厂）送货清单汇总'!$M$193&gt;0),'（工厂）送货清单汇总'!M65,IF(AND('（工厂）送货清单汇总'!$K$193&gt;0,'（工厂）送货清单汇总'!$L$193&gt;0,'（工厂）送货清单汇总'!$M$193=0),'（工厂）送货清单汇总'!L65,'（工厂）送货清单汇总'!K65))</f>
        <v>0</v>
      </c>
      <c r="L65" s="47">
        <f t="shared" si="3"/>
        <v>0</v>
      </c>
      <c r="M65" s="40"/>
      <c r="N65" s="40"/>
      <c r="O65" s="47" t="str">
        <f ca="1">+IF(K65&gt;0,LOOKUP(1,0/FIND(I65,运营生产订单!$A$9:$A$35),运营生产订单!$L$9:$L$35),"")</f>
        <v/>
      </c>
    </row>
    <row r="66" ht="22.5" customHeight="1" spans="1:15">
      <c r="A66" s="49" t="str">
        <f t="shared" si="4"/>
        <v/>
      </c>
      <c r="B66" s="46" t="str">
        <f ca="1">+IF(K66&gt;0,'（运营）采购订单'!B66,"")</f>
        <v/>
      </c>
      <c r="C66" s="47" t="str">
        <f ca="1">+IF(K66&gt;0,'（运营）采购订单'!C66,"")</f>
        <v/>
      </c>
      <c r="D66" s="47" t="str">
        <f ca="1">+IF(K66&gt;0,'（运营）采购订单'!D66,"")</f>
        <v/>
      </c>
      <c r="E66" s="47" t="str">
        <f>+IF(K66&gt;0,'（运营）采购订单'!E66,"")</f>
        <v/>
      </c>
      <c r="F66" s="47">
        <f ca="1">+IF(K66&gt;0,'（运营）采购订单'!J66,0)</f>
        <v>0</v>
      </c>
      <c r="G66" s="47" t="str">
        <f ca="1">+IF(K66&gt;0,'（运营）采购订单'!F66,"")</f>
        <v/>
      </c>
      <c r="H66" s="48" t="str">
        <f ca="1">+IF(K66&gt;0,'（运营）采购订单'!G66,"")</f>
        <v/>
      </c>
      <c r="I66" s="47" t="str">
        <f ca="1">+IF(K66&gt;0,'（运营）采购订单'!H66,"")</f>
        <v/>
      </c>
      <c r="J66" s="47" t="str">
        <f>+IF(K66&gt;0,'（运营）采购订单'!I66,"")</f>
        <v/>
      </c>
      <c r="K66" s="47">
        <f>+IF(AND('（工厂）送货清单汇总'!$K$193&gt;0,'（工厂）送货清单汇总'!$L$193&gt;0,'（工厂）送货清单汇总'!$M$193&gt;0),'（工厂）送货清单汇总'!M66,IF(AND('（工厂）送货清单汇总'!$K$193&gt;0,'（工厂）送货清单汇总'!$L$193&gt;0,'（工厂）送货清单汇总'!$M$193=0),'（工厂）送货清单汇总'!L66,'（工厂）送货清单汇总'!K66))</f>
        <v>0</v>
      </c>
      <c r="L66" s="47">
        <f t="shared" si="3"/>
        <v>0</v>
      </c>
      <c r="M66" s="40"/>
      <c r="N66" s="40"/>
      <c r="O66" s="47" t="str">
        <f ca="1">+IF(K66&gt;0,LOOKUP(1,0/FIND(I66,运营生产订单!$A$9:$A$35),运营生产订单!$L$9:$L$35),"")</f>
        <v/>
      </c>
    </row>
    <row r="67" ht="22.5" customHeight="1" spans="1:15">
      <c r="A67" s="49" t="str">
        <f t="shared" si="4"/>
        <v/>
      </c>
      <c r="B67" s="46" t="str">
        <f ca="1">+IF(K67&gt;0,'（运营）采购订单'!B67,"")</f>
        <v/>
      </c>
      <c r="C67" s="47" t="str">
        <f ca="1">+IF(K67&gt;0,'（运营）采购订单'!C67,"")</f>
        <v/>
      </c>
      <c r="D67" s="47" t="str">
        <f ca="1">+IF(K67&gt;0,'（运营）采购订单'!D67,"")</f>
        <v/>
      </c>
      <c r="E67" s="47" t="str">
        <f>+IF(K67&gt;0,'（运营）采购订单'!E67,"")</f>
        <v/>
      </c>
      <c r="F67" s="47">
        <f ca="1">+IF(K67&gt;0,'（运营）采购订单'!J67,0)</f>
        <v>0</v>
      </c>
      <c r="G67" s="47" t="str">
        <f ca="1">+IF(K67&gt;0,'（运营）采购订单'!F67,"")</f>
        <v/>
      </c>
      <c r="H67" s="48" t="str">
        <f ca="1">+IF(K67&gt;0,'（运营）采购订单'!G67,"")</f>
        <v/>
      </c>
      <c r="I67" s="47" t="str">
        <f ca="1">+IF(K67&gt;0,'（运营）采购订单'!H67,"")</f>
        <v/>
      </c>
      <c r="J67" s="47" t="str">
        <f>+IF(K67&gt;0,'（运营）采购订单'!I67,"")</f>
        <v/>
      </c>
      <c r="K67" s="47">
        <f>+IF(AND('（工厂）送货清单汇总'!$K$193&gt;0,'（工厂）送货清单汇总'!$L$193&gt;0,'（工厂）送货清单汇总'!$M$193&gt;0),'（工厂）送货清单汇总'!M67,IF(AND('（工厂）送货清单汇总'!$K$193&gt;0,'（工厂）送货清单汇总'!$L$193&gt;0,'（工厂）送货清单汇总'!$M$193=0),'（工厂）送货清单汇总'!L67,'（工厂）送货清单汇总'!K67))</f>
        <v>0</v>
      </c>
      <c r="L67" s="47">
        <f t="shared" si="3"/>
        <v>0</v>
      </c>
      <c r="M67" s="40"/>
      <c r="N67" s="40"/>
      <c r="O67" s="47" t="str">
        <f ca="1">+IF(K67&gt;0,LOOKUP(1,0/FIND(I67,运营生产订单!$A$9:$A$35),运营生产订单!$L$9:$L$35),"")</f>
        <v/>
      </c>
    </row>
    <row r="68" ht="22.5" customHeight="1" spans="1:15">
      <c r="A68" s="49" t="str">
        <f t="shared" si="4"/>
        <v/>
      </c>
      <c r="B68" s="46" t="str">
        <f ca="1">+IF(K68&gt;0,'（运营）采购订单'!B68,"")</f>
        <v/>
      </c>
      <c r="C68" s="47" t="str">
        <f ca="1">+IF(K68&gt;0,'（运营）采购订单'!C68,"")</f>
        <v/>
      </c>
      <c r="D68" s="47" t="str">
        <f ca="1">+IF(K68&gt;0,'（运营）采购订单'!D68,"")</f>
        <v/>
      </c>
      <c r="E68" s="47" t="str">
        <f>+IF(K68&gt;0,'（运营）采购订单'!E68,"")</f>
        <v/>
      </c>
      <c r="F68" s="47">
        <f ca="1">+IF(K68&gt;0,'（运营）采购订单'!J68,0)</f>
        <v>0</v>
      </c>
      <c r="G68" s="47" t="str">
        <f ca="1">+IF(K68&gt;0,'（运营）采购订单'!F68,"")</f>
        <v/>
      </c>
      <c r="H68" s="48" t="str">
        <f ca="1">+IF(K68&gt;0,'（运营）采购订单'!G68,"")</f>
        <v/>
      </c>
      <c r="I68" s="47" t="str">
        <f ca="1">+IF(K68&gt;0,'（运营）采购订单'!H68,"")</f>
        <v/>
      </c>
      <c r="J68" s="47" t="str">
        <f>+IF(K68&gt;0,'（运营）采购订单'!I68,"")</f>
        <v/>
      </c>
      <c r="K68" s="47">
        <f>+IF(AND('（工厂）送货清单汇总'!$K$193&gt;0,'（工厂）送货清单汇总'!$L$193&gt;0,'（工厂）送货清单汇总'!$M$193&gt;0),'（工厂）送货清单汇总'!M68,IF(AND('（工厂）送货清单汇总'!$K$193&gt;0,'（工厂）送货清单汇总'!$L$193&gt;0,'（工厂）送货清单汇总'!$M$193=0),'（工厂）送货清单汇总'!L68,'（工厂）送货清单汇总'!K68))</f>
        <v>0</v>
      </c>
      <c r="L68" s="47">
        <f t="shared" si="3"/>
        <v>0</v>
      </c>
      <c r="M68" s="40"/>
      <c r="N68" s="40"/>
      <c r="O68" s="47" t="str">
        <f ca="1">+IF(K68&gt;0,LOOKUP(1,0/FIND(I68,运营生产订单!$A$9:$A$35),运营生产订单!$L$9:$L$35),"")</f>
        <v/>
      </c>
    </row>
    <row r="69" ht="22.5" customHeight="1" spans="1:15">
      <c r="A69" s="49" t="str">
        <f t="shared" si="4"/>
        <v/>
      </c>
      <c r="B69" s="46" t="str">
        <f ca="1">+IF(K69&gt;0,'（运营）采购订单'!B69,"")</f>
        <v/>
      </c>
      <c r="C69" s="47" t="str">
        <f ca="1">+IF(K69&gt;0,'（运营）采购订单'!C69,"")</f>
        <v/>
      </c>
      <c r="D69" s="47" t="str">
        <f ca="1">+IF(K69&gt;0,'（运营）采购订单'!D69,"")</f>
        <v/>
      </c>
      <c r="E69" s="47" t="str">
        <f>+IF(K69&gt;0,'（运营）采购订单'!E69,"")</f>
        <v/>
      </c>
      <c r="F69" s="47">
        <f ca="1">+IF(K69&gt;0,'（运营）采购订单'!J69,0)</f>
        <v>0</v>
      </c>
      <c r="G69" s="47" t="str">
        <f ca="1">+IF(K69&gt;0,'（运营）采购订单'!F69,"")</f>
        <v/>
      </c>
      <c r="H69" s="48" t="str">
        <f ca="1">+IF(K69&gt;0,'（运营）采购订单'!G69,"")</f>
        <v/>
      </c>
      <c r="I69" s="47" t="str">
        <f ca="1">+IF(K69&gt;0,'（运营）采购订单'!H69,"")</f>
        <v/>
      </c>
      <c r="J69" s="47" t="str">
        <f>+IF(K69&gt;0,'（运营）采购订单'!I69,"")</f>
        <v/>
      </c>
      <c r="K69" s="47">
        <f>+IF(AND('（工厂）送货清单汇总'!$K$193&gt;0,'（工厂）送货清单汇总'!$L$193&gt;0,'（工厂）送货清单汇总'!$M$193&gt;0),'（工厂）送货清单汇总'!M69,IF(AND('（工厂）送货清单汇总'!$K$193&gt;0,'（工厂）送货清单汇总'!$L$193&gt;0,'（工厂）送货清单汇总'!$M$193=0),'（工厂）送货清单汇总'!L69,'（工厂）送货清单汇总'!K69))</f>
        <v>0</v>
      </c>
      <c r="L69" s="47">
        <f t="shared" si="3"/>
        <v>0</v>
      </c>
      <c r="M69" s="40"/>
      <c r="N69" s="40"/>
      <c r="O69" s="47" t="str">
        <f ca="1">+IF(K69&gt;0,LOOKUP(1,0/FIND(I69,运营生产订单!$A$9:$A$35),运营生产订单!$L$9:$L$35),"")</f>
        <v/>
      </c>
    </row>
    <row r="70" ht="22.5" customHeight="1" spans="1:15">
      <c r="A70" s="49" t="str">
        <f t="shared" si="4"/>
        <v/>
      </c>
      <c r="B70" s="46" t="str">
        <f ca="1">+IF(K70&gt;0,'（运营）采购订单'!B70,"")</f>
        <v/>
      </c>
      <c r="C70" s="47" t="str">
        <f ca="1">+IF(K70&gt;0,'（运营）采购订单'!C70,"")</f>
        <v/>
      </c>
      <c r="D70" s="47" t="str">
        <f ca="1">+IF(K70&gt;0,'（运营）采购订单'!D70,"")</f>
        <v/>
      </c>
      <c r="E70" s="47" t="str">
        <f>+IF(K70&gt;0,'（运营）采购订单'!E70,"")</f>
        <v/>
      </c>
      <c r="F70" s="47">
        <f ca="1">+IF(K70&gt;0,'（运营）采购订单'!J70,0)</f>
        <v>0</v>
      </c>
      <c r="G70" s="47" t="str">
        <f ca="1">+IF(K70&gt;0,'（运营）采购订单'!F70,"")</f>
        <v/>
      </c>
      <c r="H70" s="48" t="str">
        <f ca="1">+IF(K70&gt;0,'（运营）采购订单'!G70,"")</f>
        <v/>
      </c>
      <c r="I70" s="47" t="str">
        <f ca="1">+IF(K70&gt;0,'（运营）采购订单'!H70,"")</f>
        <v/>
      </c>
      <c r="J70" s="47" t="str">
        <f>+IF(K70&gt;0,'（运营）采购订单'!I70,"")</f>
        <v/>
      </c>
      <c r="K70" s="47">
        <f>+IF(AND('（工厂）送货清单汇总'!$K$193&gt;0,'（工厂）送货清单汇总'!$L$193&gt;0,'（工厂）送货清单汇总'!$M$193&gt;0),'（工厂）送货清单汇总'!M70,IF(AND('（工厂）送货清单汇总'!$K$193&gt;0,'（工厂）送货清单汇总'!$L$193&gt;0,'（工厂）送货清单汇总'!$M$193=0),'（工厂）送货清单汇总'!L70,'（工厂）送货清单汇总'!K70))</f>
        <v>0</v>
      </c>
      <c r="L70" s="47">
        <f t="shared" si="3"/>
        <v>0</v>
      </c>
      <c r="M70" s="40"/>
      <c r="N70" s="40"/>
      <c r="O70" s="47" t="str">
        <f ca="1">+IF(K70&gt;0,LOOKUP(1,0/FIND(I70,运营生产订单!$A$9:$A$35),运营生产订单!$L$9:$L$35),"")</f>
        <v/>
      </c>
    </row>
    <row r="71" ht="22.5" customHeight="1" spans="1:15">
      <c r="A71" s="49" t="str">
        <f t="shared" si="4"/>
        <v/>
      </c>
      <c r="B71" s="46" t="str">
        <f ca="1">+IF(K71&gt;0,'（运营）采购订单'!B71,"")</f>
        <v/>
      </c>
      <c r="C71" s="47" t="str">
        <f ca="1">+IF(K71&gt;0,'（运营）采购订单'!C71,"")</f>
        <v/>
      </c>
      <c r="D71" s="47" t="str">
        <f ca="1">+IF(K71&gt;0,'（运营）采购订单'!D71,"")</f>
        <v/>
      </c>
      <c r="E71" s="47" t="str">
        <f>+IF(K71&gt;0,'（运营）采购订单'!E71,"")</f>
        <v/>
      </c>
      <c r="F71" s="47">
        <f ca="1">+IF(K71&gt;0,'（运营）采购订单'!J71,0)</f>
        <v>0</v>
      </c>
      <c r="G71" s="47" t="str">
        <f ca="1">+IF(K71&gt;0,'（运营）采购订单'!F71,"")</f>
        <v/>
      </c>
      <c r="H71" s="48" t="str">
        <f ca="1">+IF(K71&gt;0,'（运营）采购订单'!G71,"")</f>
        <v/>
      </c>
      <c r="I71" s="47" t="str">
        <f ca="1">+IF(K71&gt;0,'（运营）采购订单'!H71,"")</f>
        <v/>
      </c>
      <c r="J71" s="47" t="str">
        <f>+IF(K71&gt;0,'（运营）采购订单'!I71,"")</f>
        <v/>
      </c>
      <c r="K71" s="47">
        <f>+IF(AND('（工厂）送货清单汇总'!$K$193&gt;0,'（工厂）送货清单汇总'!$L$193&gt;0,'（工厂）送货清单汇总'!$M$193&gt;0),'（工厂）送货清单汇总'!M71,IF(AND('（工厂）送货清单汇总'!$K$193&gt;0,'（工厂）送货清单汇总'!$L$193&gt;0,'（工厂）送货清单汇总'!$M$193=0),'（工厂）送货清单汇总'!L71,'（工厂）送货清单汇总'!K71))</f>
        <v>0</v>
      </c>
      <c r="L71" s="47">
        <f t="shared" si="3"/>
        <v>0</v>
      </c>
      <c r="M71" s="40"/>
      <c r="N71" s="40"/>
      <c r="O71" s="47" t="str">
        <f ca="1">+IF(K71&gt;0,LOOKUP(1,0/FIND(I71,运营生产订单!$A$9:$A$35),运营生产订单!$L$9:$L$35),"")</f>
        <v/>
      </c>
    </row>
    <row r="72" ht="22.5" customHeight="1" spans="1:15">
      <c r="A72" s="49" t="str">
        <f t="shared" si="4"/>
        <v/>
      </c>
      <c r="B72" s="46" t="str">
        <f ca="1">+IF(K72&gt;0,'（运营）采购订单'!B72,"")</f>
        <v/>
      </c>
      <c r="C72" s="47" t="str">
        <f ca="1">+IF(K72&gt;0,'（运营）采购订单'!C72,"")</f>
        <v/>
      </c>
      <c r="D72" s="47" t="str">
        <f ca="1">+IF(K72&gt;0,'（运营）采购订单'!D72,"")</f>
        <v/>
      </c>
      <c r="E72" s="47" t="str">
        <f>+IF(K72&gt;0,'（运营）采购订单'!E72,"")</f>
        <v/>
      </c>
      <c r="F72" s="47">
        <f ca="1">+IF(K72&gt;0,'（运营）采购订单'!J72,0)</f>
        <v>0</v>
      </c>
      <c r="G72" s="47" t="str">
        <f ca="1">+IF(K72&gt;0,'（运营）采购订单'!F72,"")</f>
        <v/>
      </c>
      <c r="H72" s="48" t="str">
        <f ca="1">+IF(K72&gt;0,'（运营）采购订单'!G72,"")</f>
        <v/>
      </c>
      <c r="I72" s="47" t="str">
        <f ca="1">+IF(K72&gt;0,'（运营）采购订单'!H72,"")</f>
        <v/>
      </c>
      <c r="J72" s="47" t="str">
        <f>+IF(K72&gt;0,'（运营）采购订单'!I72,"")</f>
        <v/>
      </c>
      <c r="K72" s="47">
        <f>+IF(AND('（工厂）送货清单汇总'!$K$193&gt;0,'（工厂）送货清单汇总'!$L$193&gt;0,'（工厂）送货清单汇总'!$M$193&gt;0),'（工厂）送货清单汇总'!M72,IF(AND('（工厂）送货清单汇总'!$K$193&gt;0,'（工厂）送货清单汇总'!$L$193&gt;0,'（工厂）送货清单汇总'!$M$193=0),'（工厂）送货清单汇总'!L72,'（工厂）送货清单汇总'!K72))</f>
        <v>0</v>
      </c>
      <c r="L72" s="47">
        <f t="shared" si="3"/>
        <v>0</v>
      </c>
      <c r="M72" s="40"/>
      <c r="N72" s="40"/>
      <c r="O72" s="47" t="str">
        <f ca="1">+IF(K72&gt;0,LOOKUP(1,0/FIND(I72,运营生产订单!$A$9:$A$35),运营生产订单!$L$9:$L$35),"")</f>
        <v/>
      </c>
    </row>
    <row r="73" ht="22.5" customHeight="1" spans="1:15">
      <c r="A73" s="49" t="str">
        <f t="shared" si="4"/>
        <v/>
      </c>
      <c r="B73" s="46" t="str">
        <f ca="1">+IF(K73&gt;0,'（运营）采购订单'!B73,"")</f>
        <v/>
      </c>
      <c r="C73" s="47" t="str">
        <f ca="1">+IF(K73&gt;0,'（运营）采购订单'!C73,"")</f>
        <v/>
      </c>
      <c r="D73" s="47" t="str">
        <f ca="1">+IF(K73&gt;0,'（运营）采购订单'!D73,"")</f>
        <v/>
      </c>
      <c r="E73" s="47" t="str">
        <f>+IF(K73&gt;0,'（运营）采购订单'!E73,"")</f>
        <v/>
      </c>
      <c r="F73" s="47">
        <f ca="1">+IF(K73&gt;0,'（运营）采购订单'!J73,0)</f>
        <v>0</v>
      </c>
      <c r="G73" s="47" t="str">
        <f ca="1">+IF(K73&gt;0,'（运营）采购订单'!F73,"")</f>
        <v/>
      </c>
      <c r="H73" s="48" t="str">
        <f ca="1">+IF(K73&gt;0,'（运营）采购订单'!G73,"")</f>
        <v/>
      </c>
      <c r="I73" s="47" t="str">
        <f ca="1">+IF(K73&gt;0,'（运营）采购订单'!H73,"")</f>
        <v/>
      </c>
      <c r="J73" s="47" t="str">
        <f>+IF(K73&gt;0,'（运营）采购订单'!I73,"")</f>
        <v/>
      </c>
      <c r="K73" s="47">
        <f>+IF(AND('（工厂）送货清单汇总'!$K$193&gt;0,'（工厂）送货清单汇总'!$L$193&gt;0,'（工厂）送货清单汇总'!$M$193&gt;0),'（工厂）送货清单汇总'!M73,IF(AND('（工厂）送货清单汇总'!$K$193&gt;0,'（工厂）送货清单汇总'!$L$193&gt;0,'（工厂）送货清单汇总'!$M$193=0),'（工厂）送货清单汇总'!L73,'（工厂）送货清单汇总'!K73))</f>
        <v>0</v>
      </c>
      <c r="L73" s="47">
        <f t="shared" si="3"/>
        <v>0</v>
      </c>
      <c r="M73" s="40"/>
      <c r="N73" s="40"/>
      <c r="O73" s="47" t="str">
        <f ca="1">+IF(K73&gt;0,LOOKUP(1,0/FIND(I73,运营生产订单!$A$9:$A$35),运营生产订单!$L$9:$L$35),"")</f>
        <v/>
      </c>
    </row>
    <row r="74" ht="22.5" customHeight="1" spans="1:15">
      <c r="A74" s="49" t="str">
        <f t="shared" si="4"/>
        <v/>
      </c>
      <c r="B74" s="46" t="str">
        <f ca="1">+IF(K74&gt;0,'（运营）采购订单'!B74,"")</f>
        <v/>
      </c>
      <c r="C74" s="47" t="str">
        <f ca="1">+IF(K74&gt;0,'（运营）采购订单'!C74,"")</f>
        <v/>
      </c>
      <c r="D74" s="47" t="str">
        <f ca="1">+IF(K74&gt;0,'（运营）采购订单'!D74,"")</f>
        <v/>
      </c>
      <c r="E74" s="47" t="str">
        <f>+IF(K74&gt;0,'（运营）采购订单'!E74,"")</f>
        <v/>
      </c>
      <c r="F74" s="47">
        <f ca="1">+IF(K74&gt;0,'（运营）采购订单'!J74,0)</f>
        <v>0</v>
      </c>
      <c r="G74" s="47" t="str">
        <f ca="1">+IF(K74&gt;0,'（运营）采购订单'!F74,"")</f>
        <v/>
      </c>
      <c r="H74" s="48" t="str">
        <f ca="1">+IF(K74&gt;0,'（运营）采购订单'!G74,"")</f>
        <v/>
      </c>
      <c r="I74" s="47" t="str">
        <f ca="1">+IF(K74&gt;0,'（运营）采购订单'!H74,"")</f>
        <v/>
      </c>
      <c r="J74" s="47" t="str">
        <f>+IF(K74&gt;0,'（运营）采购订单'!I74,"")</f>
        <v/>
      </c>
      <c r="K74" s="47">
        <f>+IF(AND('（工厂）送货清单汇总'!$K$193&gt;0,'（工厂）送货清单汇总'!$L$193&gt;0,'（工厂）送货清单汇总'!$M$193&gt;0),'（工厂）送货清单汇总'!M74,IF(AND('（工厂）送货清单汇总'!$K$193&gt;0,'（工厂）送货清单汇总'!$L$193&gt;0,'（工厂）送货清单汇总'!$M$193=0),'（工厂）送货清单汇总'!L74,'（工厂）送货清单汇总'!K74))</f>
        <v>0</v>
      </c>
      <c r="L74" s="47">
        <f t="shared" si="3"/>
        <v>0</v>
      </c>
      <c r="M74" s="40"/>
      <c r="N74" s="40"/>
      <c r="O74" s="47" t="str">
        <f ca="1">+IF(K74&gt;0,LOOKUP(1,0/FIND(I74,运营生产订单!$A$9:$A$35),运营生产订单!$L$9:$L$35),"")</f>
        <v/>
      </c>
    </row>
    <row r="75" ht="22.5" customHeight="1" spans="1:15">
      <c r="A75" s="49" t="str">
        <f t="shared" si="4"/>
        <v/>
      </c>
      <c r="B75" s="46" t="str">
        <f ca="1">+IF(K75&gt;0,'（运营）采购订单'!B75,"")</f>
        <v/>
      </c>
      <c r="C75" s="47" t="str">
        <f ca="1">+IF(K75&gt;0,'（运营）采购订单'!C75,"")</f>
        <v/>
      </c>
      <c r="D75" s="47" t="str">
        <f ca="1">+IF(K75&gt;0,'（运营）采购订单'!D75,"")</f>
        <v/>
      </c>
      <c r="E75" s="47" t="str">
        <f>+IF(K75&gt;0,'（运营）采购订单'!E75,"")</f>
        <v/>
      </c>
      <c r="F75" s="47">
        <f ca="1">+IF(K75&gt;0,'（运营）采购订单'!J75,0)</f>
        <v>0</v>
      </c>
      <c r="G75" s="47" t="str">
        <f ca="1">+IF(K75&gt;0,'（运营）采购订单'!F75,"")</f>
        <v/>
      </c>
      <c r="H75" s="48" t="str">
        <f ca="1">+IF(K75&gt;0,'（运营）采购订单'!G75,"")</f>
        <v/>
      </c>
      <c r="I75" s="47" t="str">
        <f ca="1">+IF(K75&gt;0,'（运营）采购订单'!H75,"")</f>
        <v/>
      </c>
      <c r="J75" s="47" t="str">
        <f>+IF(K75&gt;0,'（运营）采购订单'!I75,"")</f>
        <v/>
      </c>
      <c r="K75" s="47">
        <f>+IF(AND('（工厂）送货清单汇总'!$K$193&gt;0,'（工厂）送货清单汇总'!$L$193&gt;0,'（工厂）送货清单汇总'!$M$193&gt;0),'（工厂）送货清单汇总'!M75,IF(AND('（工厂）送货清单汇总'!$K$193&gt;0,'（工厂）送货清单汇总'!$L$193&gt;0,'（工厂）送货清单汇总'!$M$193=0),'（工厂）送货清单汇总'!L75,'（工厂）送货清单汇总'!K75))</f>
        <v>0</v>
      </c>
      <c r="L75" s="47">
        <f t="shared" si="3"/>
        <v>0</v>
      </c>
      <c r="M75" s="40"/>
      <c r="N75" s="40"/>
      <c r="O75" s="47" t="str">
        <f ca="1">+IF(K75&gt;0,LOOKUP(1,0/FIND(I75,运营生产订单!$A$9:$A$35),运营生产订单!$L$9:$L$35),"")</f>
        <v/>
      </c>
    </row>
    <row r="76" ht="22.5" customHeight="1" spans="1:15">
      <c r="A76" s="49" t="str">
        <f t="shared" si="4"/>
        <v/>
      </c>
      <c r="B76" s="46" t="str">
        <f ca="1">+IF(K76&gt;0,'（运营）采购订单'!B76,"")</f>
        <v/>
      </c>
      <c r="C76" s="47" t="str">
        <f ca="1">+IF(K76&gt;0,'（运营）采购订单'!C76,"")</f>
        <v/>
      </c>
      <c r="D76" s="47" t="str">
        <f ca="1">+IF(K76&gt;0,'（运营）采购订单'!D76,"")</f>
        <v/>
      </c>
      <c r="E76" s="47" t="str">
        <f>+IF(K76&gt;0,'（运营）采购订单'!E76,"")</f>
        <v/>
      </c>
      <c r="F76" s="47">
        <f ca="1">+IF(K76&gt;0,'（运营）采购订单'!J76,0)</f>
        <v>0</v>
      </c>
      <c r="G76" s="47" t="str">
        <f ca="1">+IF(K76&gt;0,'（运营）采购订单'!F76,"")</f>
        <v/>
      </c>
      <c r="H76" s="48" t="str">
        <f ca="1">+IF(K76&gt;0,'（运营）采购订单'!G76,"")</f>
        <v/>
      </c>
      <c r="I76" s="47" t="str">
        <f ca="1">+IF(K76&gt;0,'（运营）采购订单'!H76,"")</f>
        <v/>
      </c>
      <c r="J76" s="47" t="str">
        <f>+IF(K76&gt;0,'（运营）采购订单'!I76,"")</f>
        <v/>
      </c>
      <c r="K76" s="47">
        <f>+IF(AND('（工厂）送货清单汇总'!$K$193&gt;0,'（工厂）送货清单汇总'!$L$193&gt;0,'（工厂）送货清单汇总'!$M$193&gt;0),'（工厂）送货清单汇总'!M76,IF(AND('（工厂）送货清单汇总'!$K$193&gt;0,'（工厂）送货清单汇总'!$L$193&gt;0,'（工厂）送货清单汇总'!$M$193=0),'（工厂）送货清单汇总'!L76,'（工厂）送货清单汇总'!K76))</f>
        <v>0</v>
      </c>
      <c r="L76" s="47">
        <f t="shared" si="3"/>
        <v>0</v>
      </c>
      <c r="M76" s="40"/>
      <c r="N76" s="40"/>
      <c r="O76" s="47" t="str">
        <f ca="1">+IF(K76&gt;0,LOOKUP(1,0/FIND(I76,运营生产订单!$A$9:$A$35),运营生产订单!$L$9:$L$35),"")</f>
        <v/>
      </c>
    </row>
    <row r="77" ht="22.5" customHeight="1" spans="1:15">
      <c r="A77" s="49" t="str">
        <f t="shared" si="4"/>
        <v/>
      </c>
      <c r="B77" s="46" t="str">
        <f ca="1">+IF(K77&gt;0,'（运营）采购订单'!B77,"")</f>
        <v/>
      </c>
      <c r="C77" s="47" t="str">
        <f ca="1">+IF(K77&gt;0,'（运营）采购订单'!C77,"")</f>
        <v/>
      </c>
      <c r="D77" s="47" t="str">
        <f ca="1">+IF(K77&gt;0,'（运营）采购订单'!D77,"")</f>
        <v/>
      </c>
      <c r="E77" s="47" t="str">
        <f>+IF(K77&gt;0,'（运营）采购订单'!E77,"")</f>
        <v/>
      </c>
      <c r="F77" s="47">
        <f ca="1">+IF(K77&gt;0,'（运营）采购订单'!J77,0)</f>
        <v>0</v>
      </c>
      <c r="G77" s="47" t="str">
        <f ca="1">+IF(K77&gt;0,'（运营）采购订单'!F77,"")</f>
        <v/>
      </c>
      <c r="H77" s="48" t="str">
        <f ca="1">+IF(K77&gt;0,'（运营）采购订单'!G77,"")</f>
        <v/>
      </c>
      <c r="I77" s="47" t="str">
        <f ca="1">+IF(K77&gt;0,'（运营）采购订单'!H77,"")</f>
        <v/>
      </c>
      <c r="J77" s="47" t="str">
        <f>+IF(K77&gt;0,'（运营）采购订单'!I77,"")</f>
        <v/>
      </c>
      <c r="K77" s="47">
        <f>+IF(AND('（工厂）送货清单汇总'!$K$193&gt;0,'（工厂）送货清单汇总'!$L$193&gt;0,'（工厂）送货清单汇总'!$M$193&gt;0),'（工厂）送货清单汇总'!M77,IF(AND('（工厂）送货清单汇总'!$K$193&gt;0,'（工厂）送货清单汇总'!$L$193&gt;0,'（工厂）送货清单汇总'!$M$193=0),'（工厂）送货清单汇总'!L77,'（工厂）送货清单汇总'!K77))</f>
        <v>0</v>
      </c>
      <c r="L77" s="47">
        <f t="shared" si="3"/>
        <v>0</v>
      </c>
      <c r="M77" s="40"/>
      <c r="N77" s="40"/>
      <c r="O77" s="47" t="str">
        <f ca="1">+IF(K77&gt;0,LOOKUP(1,0/FIND(I77,运营生产订单!$A$9:$A$35),运营生产订单!$L$9:$L$35),"")</f>
        <v/>
      </c>
    </row>
    <row r="78" ht="22.5" customHeight="1" spans="1:15">
      <c r="A78" s="49" t="str">
        <f t="shared" si="4"/>
        <v/>
      </c>
      <c r="B78" s="46" t="str">
        <f ca="1">+IF(K78&gt;0,'（运营）采购订单'!B78,"")</f>
        <v/>
      </c>
      <c r="C78" s="47" t="str">
        <f ca="1">+IF(K78&gt;0,'（运营）采购订单'!C78,"")</f>
        <v/>
      </c>
      <c r="D78" s="47" t="str">
        <f ca="1">+IF(K78&gt;0,'（运营）采购订单'!D78,"")</f>
        <v/>
      </c>
      <c r="E78" s="47" t="str">
        <f>+IF(K78&gt;0,'（运营）采购订单'!E78,"")</f>
        <v/>
      </c>
      <c r="F78" s="47">
        <f ca="1">+IF(K78&gt;0,'（运营）采购订单'!J78,0)</f>
        <v>0</v>
      </c>
      <c r="G78" s="47" t="str">
        <f ca="1">+IF(K78&gt;0,'（运营）采购订单'!F78,"")</f>
        <v/>
      </c>
      <c r="H78" s="48" t="str">
        <f ca="1">+IF(K78&gt;0,'（运营）采购订单'!G78,"")</f>
        <v/>
      </c>
      <c r="I78" s="47" t="str">
        <f ca="1">+IF(K78&gt;0,'（运营）采购订单'!H78,"")</f>
        <v/>
      </c>
      <c r="J78" s="47" t="str">
        <f>+IF(K78&gt;0,'（运营）采购订单'!I78,"")</f>
        <v/>
      </c>
      <c r="K78" s="47">
        <f>+IF(AND('（工厂）送货清单汇总'!$K$193&gt;0,'（工厂）送货清单汇总'!$L$193&gt;0,'（工厂）送货清单汇总'!$M$193&gt;0),'（工厂）送货清单汇总'!M78,IF(AND('（工厂）送货清单汇总'!$K$193&gt;0,'（工厂）送货清单汇总'!$L$193&gt;0,'（工厂）送货清单汇总'!$M$193=0),'（工厂）送货清单汇总'!L78,'（工厂）送货清单汇总'!K78))</f>
        <v>0</v>
      </c>
      <c r="L78" s="47">
        <f t="shared" si="3"/>
        <v>0</v>
      </c>
      <c r="M78" s="40"/>
      <c r="N78" s="40"/>
      <c r="O78" s="47" t="str">
        <f ca="1">+IF(K78&gt;0,LOOKUP(1,0/FIND(I78,运营生产订单!$A$9:$A$35),运营生产订单!$L$9:$L$35),"")</f>
        <v/>
      </c>
    </row>
    <row r="79" ht="22.5" customHeight="1" spans="1:15">
      <c r="A79" s="49" t="str">
        <f t="shared" si="4"/>
        <v/>
      </c>
      <c r="B79" s="46" t="str">
        <f ca="1">+IF(K79&gt;0,'（运营）采购订单'!B79,"")</f>
        <v/>
      </c>
      <c r="C79" s="47" t="str">
        <f ca="1">+IF(K79&gt;0,'（运营）采购订单'!C79,"")</f>
        <v/>
      </c>
      <c r="D79" s="47" t="str">
        <f ca="1">+IF(K79&gt;0,'（运营）采购订单'!D79,"")</f>
        <v/>
      </c>
      <c r="E79" s="47" t="str">
        <f>+IF(K79&gt;0,'（运营）采购订单'!E79,"")</f>
        <v/>
      </c>
      <c r="F79" s="47">
        <f ca="1">+IF(K79&gt;0,'（运营）采购订单'!J79,0)</f>
        <v>0</v>
      </c>
      <c r="G79" s="47" t="str">
        <f ca="1">+IF(K79&gt;0,'（运营）采购订单'!F79,"")</f>
        <v/>
      </c>
      <c r="H79" s="48" t="str">
        <f ca="1">+IF(K79&gt;0,'（运营）采购订单'!G79,"")</f>
        <v/>
      </c>
      <c r="I79" s="47" t="str">
        <f ca="1">+IF(K79&gt;0,'（运营）采购订单'!H79,"")</f>
        <v/>
      </c>
      <c r="J79" s="47" t="str">
        <f>+IF(K79&gt;0,'（运营）采购订单'!I79,"")</f>
        <v/>
      </c>
      <c r="K79" s="47">
        <f>+IF(AND('（工厂）送货清单汇总'!$K$193&gt;0,'（工厂）送货清单汇总'!$L$193&gt;0,'（工厂）送货清单汇总'!$M$193&gt;0),'（工厂）送货清单汇总'!M79,IF(AND('（工厂）送货清单汇总'!$K$193&gt;0,'（工厂）送货清单汇总'!$L$193&gt;0,'（工厂）送货清单汇总'!$M$193=0),'（工厂）送货清单汇总'!L79,'（工厂）送货清单汇总'!K79))</f>
        <v>0</v>
      </c>
      <c r="L79" s="47">
        <f t="shared" si="3"/>
        <v>0</v>
      </c>
      <c r="M79" s="40"/>
      <c r="N79" s="40"/>
      <c r="O79" s="47" t="str">
        <f ca="1">+IF(K79&gt;0,LOOKUP(1,0/FIND(I79,运营生产订单!$A$9:$A$35),运营生产订单!$L$9:$L$35),"")</f>
        <v/>
      </c>
    </row>
    <row r="80" ht="22.5" customHeight="1" spans="1:15">
      <c r="A80" s="49" t="str">
        <f t="shared" si="4"/>
        <v/>
      </c>
      <c r="B80" s="46" t="str">
        <f ca="1">+IF(K80&gt;0,'（运营）采购订单'!B80,"")</f>
        <v/>
      </c>
      <c r="C80" s="47" t="str">
        <f ca="1">+IF(K80&gt;0,'（运营）采购订单'!C80,"")</f>
        <v/>
      </c>
      <c r="D80" s="47" t="str">
        <f ca="1">+IF(K80&gt;0,'（运营）采购订单'!D80,"")</f>
        <v/>
      </c>
      <c r="E80" s="47" t="str">
        <f>+IF(K80&gt;0,'（运营）采购订单'!E80,"")</f>
        <v/>
      </c>
      <c r="F80" s="47">
        <f ca="1">+IF(K80&gt;0,'（运营）采购订单'!J80,0)</f>
        <v>0</v>
      </c>
      <c r="G80" s="47" t="str">
        <f ca="1">+IF(K80&gt;0,'（运营）采购订单'!F80,"")</f>
        <v/>
      </c>
      <c r="H80" s="48" t="str">
        <f ca="1">+IF(K80&gt;0,'（运营）采购订单'!G80,"")</f>
        <v/>
      </c>
      <c r="I80" s="47" t="str">
        <f ca="1">+IF(K80&gt;0,'（运营）采购订单'!H80,"")</f>
        <v/>
      </c>
      <c r="J80" s="47" t="str">
        <f>+IF(K80&gt;0,'（运营）采购订单'!I80,"")</f>
        <v/>
      </c>
      <c r="K80" s="47">
        <f>+IF(AND('（工厂）送货清单汇总'!$K$193&gt;0,'（工厂）送货清单汇总'!$L$193&gt;0,'（工厂）送货清单汇总'!$M$193&gt;0),'（工厂）送货清单汇总'!M80,IF(AND('（工厂）送货清单汇总'!$K$193&gt;0,'（工厂）送货清单汇总'!$L$193&gt;0,'（工厂）送货清单汇总'!$M$193=0),'（工厂）送货清单汇总'!L80,'（工厂）送货清单汇总'!K80))</f>
        <v>0</v>
      </c>
      <c r="L80" s="47">
        <f t="shared" si="3"/>
        <v>0</v>
      </c>
      <c r="M80" s="40"/>
      <c r="N80" s="40"/>
      <c r="O80" s="47" t="str">
        <f ca="1">+IF(K80&gt;0,LOOKUP(1,0/FIND(I80,运营生产订单!$A$9:$A$35),运营生产订单!$L$9:$L$35),"")</f>
        <v/>
      </c>
    </row>
    <row r="81" ht="22.5" customHeight="1" spans="1:15">
      <c r="A81" s="49" t="str">
        <f t="shared" ref="A81:A112" si="5">+IF(K81&gt;0,$N$2,"")</f>
        <v/>
      </c>
      <c r="B81" s="46" t="str">
        <f ca="1">+IF(K81&gt;0,'（运营）采购订单'!B81,"")</f>
        <v/>
      </c>
      <c r="C81" s="47" t="str">
        <f ca="1">+IF(K81&gt;0,'（运营）采购订单'!C81,"")</f>
        <v/>
      </c>
      <c r="D81" s="47" t="str">
        <f ca="1">+IF(K81&gt;0,'（运营）采购订单'!D81,"")</f>
        <v/>
      </c>
      <c r="E81" s="47" t="str">
        <f>+IF(K81&gt;0,'（运营）采购订单'!E81,"")</f>
        <v/>
      </c>
      <c r="F81" s="47">
        <f ca="1">+IF(K81&gt;0,'（运营）采购订单'!J81,0)</f>
        <v>0</v>
      </c>
      <c r="G81" s="47" t="str">
        <f ca="1">+IF(K81&gt;0,'（运营）采购订单'!F81,"")</f>
        <v/>
      </c>
      <c r="H81" s="48" t="str">
        <f ca="1">+IF(K81&gt;0,'（运营）采购订单'!G81,"")</f>
        <v/>
      </c>
      <c r="I81" s="47" t="str">
        <f ca="1">+IF(K81&gt;0,'（运营）采购订单'!H81,"")</f>
        <v/>
      </c>
      <c r="J81" s="47" t="str">
        <f>+IF(K81&gt;0,'（运营）采购订单'!I81,"")</f>
        <v/>
      </c>
      <c r="K81" s="47">
        <f>+IF(AND('（工厂）送货清单汇总'!$K$193&gt;0,'（工厂）送货清单汇总'!$L$193&gt;0,'（工厂）送货清单汇总'!$M$193&gt;0),'（工厂）送货清单汇总'!M81,IF(AND('（工厂）送货清单汇总'!$K$193&gt;0,'（工厂）送货清单汇总'!$L$193&gt;0,'（工厂）送货清单汇总'!$M$193=0),'（工厂）送货清单汇总'!L81,'（工厂）送货清单汇总'!K81))</f>
        <v>0</v>
      </c>
      <c r="L81" s="47">
        <f t="shared" ref="L81:L112" si="6">+K81+M81+N81</f>
        <v>0</v>
      </c>
      <c r="M81" s="40"/>
      <c r="N81" s="40"/>
      <c r="O81" s="47" t="str">
        <f ca="1">+IF(K81&gt;0,LOOKUP(1,0/FIND(I81,运营生产订单!$A$9:$A$35),运营生产订单!$L$9:$L$35),"")</f>
        <v/>
      </c>
    </row>
    <row r="82" ht="22.5" customHeight="1" spans="1:15">
      <c r="A82" s="49" t="str">
        <f t="shared" si="5"/>
        <v/>
      </c>
      <c r="B82" s="46" t="str">
        <f ca="1">+IF(K82&gt;0,'（运营）采购订单'!B82,"")</f>
        <v/>
      </c>
      <c r="C82" s="47" t="str">
        <f ca="1">+IF(K82&gt;0,'（运营）采购订单'!C82,"")</f>
        <v/>
      </c>
      <c r="D82" s="47" t="str">
        <f ca="1">+IF(K82&gt;0,'（运营）采购订单'!D82,"")</f>
        <v/>
      </c>
      <c r="E82" s="47" t="str">
        <f>+IF(K82&gt;0,'（运营）采购订单'!E82,"")</f>
        <v/>
      </c>
      <c r="F82" s="47">
        <f ca="1">+IF(K82&gt;0,'（运营）采购订单'!J82,0)</f>
        <v>0</v>
      </c>
      <c r="G82" s="47" t="str">
        <f ca="1">+IF(K82&gt;0,'（运营）采购订单'!F82,"")</f>
        <v/>
      </c>
      <c r="H82" s="48" t="str">
        <f ca="1">+IF(K82&gt;0,'（运营）采购订单'!G82,"")</f>
        <v/>
      </c>
      <c r="I82" s="47" t="str">
        <f ca="1">+IF(K82&gt;0,'（运营）采购订单'!H82,"")</f>
        <v/>
      </c>
      <c r="J82" s="47" t="str">
        <f>+IF(K82&gt;0,'（运营）采购订单'!I82,"")</f>
        <v/>
      </c>
      <c r="K82" s="47">
        <f>+IF(AND('（工厂）送货清单汇总'!$K$193&gt;0,'（工厂）送货清单汇总'!$L$193&gt;0,'（工厂）送货清单汇总'!$M$193&gt;0),'（工厂）送货清单汇总'!M82,IF(AND('（工厂）送货清单汇总'!$K$193&gt;0,'（工厂）送货清单汇总'!$L$193&gt;0,'（工厂）送货清单汇总'!$M$193=0),'（工厂）送货清单汇总'!L82,'（工厂）送货清单汇总'!K82))</f>
        <v>0</v>
      </c>
      <c r="L82" s="47">
        <f t="shared" si="6"/>
        <v>0</v>
      </c>
      <c r="M82" s="40"/>
      <c r="N82" s="40"/>
      <c r="O82" s="47" t="str">
        <f ca="1">+IF(K82&gt;0,LOOKUP(1,0/FIND(I82,运营生产订单!$A$9:$A$35),运营生产订单!$L$9:$L$35),"")</f>
        <v/>
      </c>
    </row>
    <row r="83" ht="22.5" customHeight="1" spans="1:15">
      <c r="A83" s="49" t="str">
        <f t="shared" si="5"/>
        <v/>
      </c>
      <c r="B83" s="46" t="str">
        <f ca="1">+IF(K83&gt;0,'（运营）采购订单'!B83,"")</f>
        <v/>
      </c>
      <c r="C83" s="47" t="str">
        <f ca="1">+IF(K83&gt;0,'（运营）采购订单'!C83,"")</f>
        <v/>
      </c>
      <c r="D83" s="47" t="str">
        <f ca="1">+IF(K83&gt;0,'（运营）采购订单'!D83,"")</f>
        <v/>
      </c>
      <c r="E83" s="47" t="str">
        <f>+IF(K83&gt;0,'（运营）采购订单'!E83,"")</f>
        <v/>
      </c>
      <c r="F83" s="47">
        <f ca="1">+IF(K83&gt;0,'（运营）采购订单'!J83,0)</f>
        <v>0</v>
      </c>
      <c r="G83" s="47" t="str">
        <f ca="1">+IF(K83&gt;0,'（运营）采购订单'!F83,"")</f>
        <v/>
      </c>
      <c r="H83" s="48" t="str">
        <f ca="1">+IF(K83&gt;0,'（运营）采购订单'!G83,"")</f>
        <v/>
      </c>
      <c r="I83" s="47" t="str">
        <f ca="1">+IF(K83&gt;0,'（运营）采购订单'!H83,"")</f>
        <v/>
      </c>
      <c r="J83" s="47" t="str">
        <f>+IF(K83&gt;0,'（运营）采购订单'!I83,"")</f>
        <v/>
      </c>
      <c r="K83" s="47">
        <f>+IF(AND('（工厂）送货清单汇总'!$K$193&gt;0,'（工厂）送货清单汇总'!$L$193&gt;0,'（工厂）送货清单汇总'!$M$193&gt;0),'（工厂）送货清单汇总'!M83,IF(AND('（工厂）送货清单汇总'!$K$193&gt;0,'（工厂）送货清单汇总'!$L$193&gt;0,'（工厂）送货清单汇总'!$M$193=0),'（工厂）送货清单汇总'!L83,'（工厂）送货清单汇总'!K83))</f>
        <v>0</v>
      </c>
      <c r="L83" s="47">
        <f t="shared" si="6"/>
        <v>0</v>
      </c>
      <c r="M83" s="40"/>
      <c r="N83" s="40"/>
      <c r="O83" s="47" t="str">
        <f ca="1">+IF(K83&gt;0,LOOKUP(1,0/FIND(I83,运营生产订单!$A$9:$A$35),运营生产订单!$L$9:$L$35),"")</f>
        <v/>
      </c>
    </row>
    <row r="84" ht="22.5" customHeight="1" spans="1:15">
      <c r="A84" s="49" t="str">
        <f t="shared" si="5"/>
        <v/>
      </c>
      <c r="B84" s="46" t="str">
        <f ca="1">+IF(K84&gt;0,'（运营）采购订单'!B84,"")</f>
        <v/>
      </c>
      <c r="C84" s="47" t="str">
        <f ca="1">+IF(K84&gt;0,'（运营）采购订单'!C84,"")</f>
        <v/>
      </c>
      <c r="D84" s="47" t="str">
        <f ca="1">+IF(K84&gt;0,'（运营）采购订单'!D84,"")</f>
        <v/>
      </c>
      <c r="E84" s="47" t="str">
        <f>+IF(K84&gt;0,'（运营）采购订单'!E84,"")</f>
        <v/>
      </c>
      <c r="F84" s="47">
        <f ca="1">+IF(K84&gt;0,'（运营）采购订单'!J84,0)</f>
        <v>0</v>
      </c>
      <c r="G84" s="47" t="str">
        <f ca="1">+IF(K84&gt;0,'（运营）采购订单'!F84,"")</f>
        <v/>
      </c>
      <c r="H84" s="48" t="str">
        <f ca="1">+IF(K84&gt;0,'（运营）采购订单'!G84,"")</f>
        <v/>
      </c>
      <c r="I84" s="47" t="str">
        <f ca="1">+IF(K84&gt;0,'（运营）采购订单'!H84,"")</f>
        <v/>
      </c>
      <c r="J84" s="47" t="str">
        <f>+IF(K84&gt;0,'（运营）采购订单'!I84,"")</f>
        <v/>
      </c>
      <c r="K84" s="47">
        <f>+IF(AND('（工厂）送货清单汇总'!$K$193&gt;0,'（工厂）送货清单汇总'!$L$193&gt;0,'（工厂）送货清单汇总'!$M$193&gt;0),'（工厂）送货清单汇总'!M84,IF(AND('（工厂）送货清单汇总'!$K$193&gt;0,'（工厂）送货清单汇总'!$L$193&gt;0,'（工厂）送货清单汇总'!$M$193=0),'（工厂）送货清单汇总'!L84,'（工厂）送货清单汇总'!K84))</f>
        <v>0</v>
      </c>
      <c r="L84" s="47">
        <f t="shared" si="6"/>
        <v>0</v>
      </c>
      <c r="M84" s="40"/>
      <c r="N84" s="40"/>
      <c r="O84" s="47" t="str">
        <f ca="1">+IF(K84&gt;0,LOOKUP(1,0/FIND(I84,运营生产订单!$A$9:$A$35),运营生产订单!$L$9:$L$35),"")</f>
        <v/>
      </c>
    </row>
    <row r="85" ht="22.5" customHeight="1" spans="1:15">
      <c r="A85" s="49" t="str">
        <f t="shared" si="5"/>
        <v/>
      </c>
      <c r="B85" s="46" t="str">
        <f ca="1">+IF(K85&gt;0,'（运营）采购订单'!B85,"")</f>
        <v/>
      </c>
      <c r="C85" s="47" t="str">
        <f ca="1">+IF(K85&gt;0,'（运营）采购订单'!C85,"")</f>
        <v/>
      </c>
      <c r="D85" s="47" t="str">
        <f ca="1">+IF(K85&gt;0,'（运营）采购订单'!D85,"")</f>
        <v/>
      </c>
      <c r="E85" s="47" t="str">
        <f>+IF(K85&gt;0,'（运营）采购订单'!E85,"")</f>
        <v/>
      </c>
      <c r="F85" s="47">
        <f ca="1">+IF(K85&gt;0,'（运营）采购订单'!J85,0)</f>
        <v>0</v>
      </c>
      <c r="G85" s="47" t="str">
        <f ca="1">+IF(K85&gt;0,'（运营）采购订单'!F85,"")</f>
        <v/>
      </c>
      <c r="H85" s="48" t="str">
        <f ca="1">+IF(K85&gt;0,'（运营）采购订单'!G85,"")</f>
        <v/>
      </c>
      <c r="I85" s="47" t="str">
        <f ca="1">+IF(K85&gt;0,'（运营）采购订单'!H85,"")</f>
        <v/>
      </c>
      <c r="J85" s="47" t="str">
        <f>+IF(K85&gt;0,'（运营）采购订单'!I85,"")</f>
        <v/>
      </c>
      <c r="K85" s="47">
        <f>+IF(AND('（工厂）送货清单汇总'!$K$193&gt;0,'（工厂）送货清单汇总'!$L$193&gt;0,'（工厂）送货清单汇总'!$M$193&gt;0),'（工厂）送货清单汇总'!M85,IF(AND('（工厂）送货清单汇总'!$K$193&gt;0,'（工厂）送货清单汇总'!$L$193&gt;0,'（工厂）送货清单汇总'!$M$193=0),'（工厂）送货清单汇总'!L85,'（工厂）送货清单汇总'!K85))</f>
        <v>0</v>
      </c>
      <c r="L85" s="47">
        <f t="shared" si="6"/>
        <v>0</v>
      </c>
      <c r="M85" s="40"/>
      <c r="N85" s="40"/>
      <c r="O85" s="47" t="str">
        <f ca="1">+IF(K85&gt;0,LOOKUP(1,0/FIND(I85,运营生产订单!$A$9:$A$35),运营生产订单!$L$9:$L$35),"")</f>
        <v/>
      </c>
    </row>
    <row r="86" ht="22.5" customHeight="1" spans="1:15">
      <c r="A86" s="49" t="str">
        <f t="shared" si="5"/>
        <v/>
      </c>
      <c r="B86" s="46" t="str">
        <f ca="1">+IF(K86&gt;0,'（运营）采购订单'!B86,"")</f>
        <v/>
      </c>
      <c r="C86" s="47" t="str">
        <f ca="1">+IF(K86&gt;0,'（运营）采购订单'!C86,"")</f>
        <v/>
      </c>
      <c r="D86" s="47" t="str">
        <f ca="1">+IF(K86&gt;0,'（运营）采购订单'!D86,"")</f>
        <v/>
      </c>
      <c r="E86" s="47" t="str">
        <f>+IF(K86&gt;0,'（运营）采购订单'!E86,"")</f>
        <v/>
      </c>
      <c r="F86" s="47">
        <f ca="1">+IF(K86&gt;0,'（运营）采购订单'!J86,0)</f>
        <v>0</v>
      </c>
      <c r="G86" s="47" t="str">
        <f ca="1">+IF(K86&gt;0,'（运营）采购订单'!F86,"")</f>
        <v/>
      </c>
      <c r="H86" s="48" t="str">
        <f ca="1">+IF(K86&gt;0,'（运营）采购订单'!G86,"")</f>
        <v/>
      </c>
      <c r="I86" s="47" t="str">
        <f ca="1">+IF(K86&gt;0,'（运营）采购订单'!H86,"")</f>
        <v/>
      </c>
      <c r="J86" s="47" t="str">
        <f>+IF(K86&gt;0,'（运营）采购订单'!I86,"")</f>
        <v/>
      </c>
      <c r="K86" s="47">
        <f>+IF(AND('（工厂）送货清单汇总'!$K$193&gt;0,'（工厂）送货清单汇总'!$L$193&gt;0,'（工厂）送货清单汇总'!$M$193&gt;0),'（工厂）送货清单汇总'!M86,IF(AND('（工厂）送货清单汇总'!$K$193&gt;0,'（工厂）送货清单汇总'!$L$193&gt;0,'（工厂）送货清单汇总'!$M$193=0),'（工厂）送货清单汇总'!L86,'（工厂）送货清单汇总'!K86))</f>
        <v>0</v>
      </c>
      <c r="L86" s="47">
        <f t="shared" si="6"/>
        <v>0</v>
      </c>
      <c r="M86" s="40"/>
      <c r="N86" s="40"/>
      <c r="O86" s="47" t="str">
        <f ca="1">+IF(K86&gt;0,LOOKUP(1,0/FIND(I86,运营生产订单!$A$9:$A$35),运营生产订单!$L$9:$L$35),"")</f>
        <v/>
      </c>
    </row>
    <row r="87" ht="22.5" customHeight="1" spans="1:15">
      <c r="A87" s="49" t="str">
        <f t="shared" si="5"/>
        <v/>
      </c>
      <c r="B87" s="46" t="str">
        <f ca="1">+IF(K87&gt;0,'（运营）采购订单'!B87,"")</f>
        <v/>
      </c>
      <c r="C87" s="47" t="str">
        <f ca="1">+IF(K87&gt;0,'（运营）采购订单'!C87,"")</f>
        <v/>
      </c>
      <c r="D87" s="47" t="str">
        <f ca="1">+IF(K87&gt;0,'（运营）采购订单'!D87,"")</f>
        <v/>
      </c>
      <c r="E87" s="47" t="str">
        <f>+IF(K87&gt;0,'（运营）采购订单'!E87,"")</f>
        <v/>
      </c>
      <c r="F87" s="47">
        <f ca="1">+IF(K87&gt;0,'（运营）采购订单'!J87,0)</f>
        <v>0</v>
      </c>
      <c r="G87" s="47" t="str">
        <f ca="1">+IF(K87&gt;0,'（运营）采购订单'!F87,"")</f>
        <v/>
      </c>
      <c r="H87" s="48" t="str">
        <f ca="1">+IF(K87&gt;0,'（运营）采购订单'!G87,"")</f>
        <v/>
      </c>
      <c r="I87" s="47" t="str">
        <f ca="1">+IF(K87&gt;0,'（运营）采购订单'!H87,"")</f>
        <v/>
      </c>
      <c r="J87" s="47" t="str">
        <f>+IF(K87&gt;0,'（运营）采购订单'!I87,"")</f>
        <v/>
      </c>
      <c r="K87" s="47">
        <f>+IF(AND('（工厂）送货清单汇总'!$K$193&gt;0,'（工厂）送货清单汇总'!$L$193&gt;0,'（工厂）送货清单汇总'!$M$193&gt;0),'（工厂）送货清单汇总'!M87,IF(AND('（工厂）送货清单汇总'!$K$193&gt;0,'（工厂）送货清单汇总'!$L$193&gt;0,'（工厂）送货清单汇总'!$M$193=0),'（工厂）送货清单汇总'!L87,'（工厂）送货清单汇总'!K87))</f>
        <v>0</v>
      </c>
      <c r="L87" s="47">
        <f t="shared" si="6"/>
        <v>0</v>
      </c>
      <c r="M87" s="40"/>
      <c r="N87" s="40"/>
      <c r="O87" s="47" t="str">
        <f ca="1">+IF(K87&gt;0,LOOKUP(1,0/FIND(I87,运营生产订单!$A$9:$A$35),运营生产订单!$L$9:$L$35),"")</f>
        <v/>
      </c>
    </row>
    <row r="88" ht="22.5" customHeight="1" spans="1:15">
      <c r="A88" s="49" t="str">
        <f t="shared" si="5"/>
        <v/>
      </c>
      <c r="B88" s="46" t="str">
        <f ca="1">+IF(K88&gt;0,'（运营）采购订单'!B88,"")</f>
        <v/>
      </c>
      <c r="C88" s="47" t="str">
        <f ca="1">+IF(K88&gt;0,'（运营）采购订单'!C88,"")</f>
        <v/>
      </c>
      <c r="D88" s="47" t="str">
        <f ca="1">+IF(K88&gt;0,'（运营）采购订单'!D88,"")</f>
        <v/>
      </c>
      <c r="E88" s="47" t="str">
        <f>+IF(K88&gt;0,'（运营）采购订单'!E88,"")</f>
        <v/>
      </c>
      <c r="F88" s="47">
        <f ca="1">+IF(K88&gt;0,'（运营）采购订单'!J88,0)</f>
        <v>0</v>
      </c>
      <c r="G88" s="47" t="str">
        <f ca="1">+IF(K88&gt;0,'（运营）采购订单'!F88,"")</f>
        <v/>
      </c>
      <c r="H88" s="48" t="str">
        <f ca="1">+IF(K88&gt;0,'（运营）采购订单'!G88,"")</f>
        <v/>
      </c>
      <c r="I88" s="47" t="str">
        <f ca="1">+IF(K88&gt;0,'（运营）采购订单'!H88,"")</f>
        <v/>
      </c>
      <c r="J88" s="47" t="str">
        <f>+IF(K88&gt;0,'（运营）采购订单'!I88,"")</f>
        <v/>
      </c>
      <c r="K88" s="47">
        <f>+IF(AND('（工厂）送货清单汇总'!$K$193&gt;0,'（工厂）送货清单汇总'!$L$193&gt;0,'（工厂）送货清单汇总'!$M$193&gt;0),'（工厂）送货清单汇总'!M88,IF(AND('（工厂）送货清单汇总'!$K$193&gt;0,'（工厂）送货清单汇总'!$L$193&gt;0,'（工厂）送货清单汇总'!$M$193=0),'（工厂）送货清单汇总'!L88,'（工厂）送货清单汇总'!K88))</f>
        <v>0</v>
      </c>
      <c r="L88" s="47">
        <f t="shared" si="6"/>
        <v>0</v>
      </c>
      <c r="M88" s="40"/>
      <c r="N88" s="40"/>
      <c r="O88" s="47" t="str">
        <f ca="1">+IF(K88&gt;0,LOOKUP(1,0/FIND(I88,运营生产订单!$A$9:$A$35),运营生产订单!$L$9:$L$35),"")</f>
        <v/>
      </c>
    </row>
    <row r="89" ht="22.5" customHeight="1" spans="1:15">
      <c r="A89" s="49" t="str">
        <f t="shared" si="5"/>
        <v/>
      </c>
      <c r="B89" s="46" t="str">
        <f ca="1">+IF(K89&gt;0,'（运营）采购订单'!B89,"")</f>
        <v/>
      </c>
      <c r="C89" s="47" t="str">
        <f ca="1">+IF(K89&gt;0,'（运营）采购订单'!C89,"")</f>
        <v/>
      </c>
      <c r="D89" s="47" t="str">
        <f ca="1">+IF(K89&gt;0,'（运营）采购订单'!D89,"")</f>
        <v/>
      </c>
      <c r="E89" s="47" t="str">
        <f>+IF(K89&gt;0,'（运营）采购订单'!E89,"")</f>
        <v/>
      </c>
      <c r="F89" s="47">
        <f ca="1">+IF(K89&gt;0,'（运营）采购订单'!J89,0)</f>
        <v>0</v>
      </c>
      <c r="G89" s="47" t="str">
        <f ca="1">+IF(K89&gt;0,'（运营）采购订单'!F89,"")</f>
        <v/>
      </c>
      <c r="H89" s="48" t="str">
        <f ca="1">+IF(K89&gt;0,'（运营）采购订单'!G89,"")</f>
        <v/>
      </c>
      <c r="I89" s="47" t="str">
        <f ca="1">+IF(K89&gt;0,'（运营）采购订单'!H89,"")</f>
        <v/>
      </c>
      <c r="J89" s="47" t="str">
        <f>+IF(K89&gt;0,'（运营）采购订单'!I89,"")</f>
        <v/>
      </c>
      <c r="K89" s="47">
        <f>+IF(AND('（工厂）送货清单汇总'!$K$193&gt;0,'（工厂）送货清单汇总'!$L$193&gt;0,'（工厂）送货清单汇总'!$M$193&gt;0),'（工厂）送货清单汇总'!M89,IF(AND('（工厂）送货清单汇总'!$K$193&gt;0,'（工厂）送货清单汇总'!$L$193&gt;0,'（工厂）送货清单汇总'!$M$193=0),'（工厂）送货清单汇总'!L89,'（工厂）送货清单汇总'!K89))</f>
        <v>0</v>
      </c>
      <c r="L89" s="47">
        <f t="shared" si="6"/>
        <v>0</v>
      </c>
      <c r="M89" s="40"/>
      <c r="N89" s="40"/>
      <c r="O89" s="47" t="str">
        <f ca="1">+IF(K89&gt;0,LOOKUP(1,0/FIND(I89,运营生产订单!$A$9:$A$35),运营生产订单!$L$9:$L$35),"")</f>
        <v/>
      </c>
    </row>
    <row r="90" ht="22.5" customHeight="1" spans="1:15">
      <c r="A90" s="49" t="str">
        <f t="shared" si="5"/>
        <v/>
      </c>
      <c r="B90" s="46" t="str">
        <f ca="1">+IF(K90&gt;0,'（运营）采购订单'!B90,"")</f>
        <v/>
      </c>
      <c r="C90" s="47" t="str">
        <f ca="1">+IF(K90&gt;0,'（运营）采购订单'!C90,"")</f>
        <v/>
      </c>
      <c r="D90" s="47" t="str">
        <f ca="1">+IF(K90&gt;0,'（运营）采购订单'!D90,"")</f>
        <v/>
      </c>
      <c r="E90" s="47" t="str">
        <f>+IF(K90&gt;0,'（运营）采购订单'!E90,"")</f>
        <v/>
      </c>
      <c r="F90" s="47">
        <f ca="1">+IF(K90&gt;0,'（运营）采购订单'!J90,0)</f>
        <v>0</v>
      </c>
      <c r="G90" s="47" t="str">
        <f ca="1">+IF(K90&gt;0,'（运营）采购订单'!F90,"")</f>
        <v/>
      </c>
      <c r="H90" s="48" t="str">
        <f ca="1">+IF(K90&gt;0,'（运营）采购订单'!G90,"")</f>
        <v/>
      </c>
      <c r="I90" s="47" t="str">
        <f ca="1">+IF(K90&gt;0,'（运营）采购订单'!H90,"")</f>
        <v/>
      </c>
      <c r="J90" s="47" t="str">
        <f>+IF(K90&gt;0,'（运营）采购订单'!I90,"")</f>
        <v/>
      </c>
      <c r="K90" s="47">
        <f>+IF(AND('（工厂）送货清单汇总'!$K$193&gt;0,'（工厂）送货清单汇总'!$L$193&gt;0,'（工厂）送货清单汇总'!$M$193&gt;0),'（工厂）送货清单汇总'!M90,IF(AND('（工厂）送货清单汇总'!$K$193&gt;0,'（工厂）送货清单汇总'!$L$193&gt;0,'（工厂）送货清单汇总'!$M$193=0),'（工厂）送货清单汇总'!L90,'（工厂）送货清单汇总'!K90))</f>
        <v>0</v>
      </c>
      <c r="L90" s="47">
        <f t="shared" si="6"/>
        <v>0</v>
      </c>
      <c r="M90" s="40"/>
      <c r="N90" s="40"/>
      <c r="O90" s="47" t="str">
        <f ca="1">+IF(K90&gt;0,LOOKUP(1,0/FIND(I90,运营生产订单!$A$9:$A$35),运营生产订单!$L$9:$L$35),"")</f>
        <v/>
      </c>
    </row>
    <row r="91" ht="22.5" customHeight="1" spans="1:15">
      <c r="A91" s="49" t="str">
        <f t="shared" si="5"/>
        <v/>
      </c>
      <c r="B91" s="46" t="str">
        <f ca="1">+IF(K91&gt;0,'（运营）采购订单'!B91,"")</f>
        <v/>
      </c>
      <c r="C91" s="47" t="str">
        <f ca="1">+IF(K91&gt;0,'（运营）采购订单'!C91,"")</f>
        <v/>
      </c>
      <c r="D91" s="47" t="str">
        <f ca="1">+IF(K91&gt;0,'（运营）采购订单'!D91,"")</f>
        <v/>
      </c>
      <c r="E91" s="47" t="str">
        <f>+IF(K91&gt;0,'（运营）采购订单'!E91,"")</f>
        <v/>
      </c>
      <c r="F91" s="47">
        <f ca="1">+IF(K91&gt;0,'（运营）采购订单'!J91,0)</f>
        <v>0</v>
      </c>
      <c r="G91" s="47" t="str">
        <f ca="1">+IF(K91&gt;0,'（运营）采购订单'!F91,"")</f>
        <v/>
      </c>
      <c r="H91" s="48" t="str">
        <f ca="1">+IF(K91&gt;0,'（运营）采购订单'!G91,"")</f>
        <v/>
      </c>
      <c r="I91" s="47" t="str">
        <f ca="1">+IF(K91&gt;0,'（运营）采购订单'!H91,"")</f>
        <v/>
      </c>
      <c r="J91" s="47" t="str">
        <f>+IF(K91&gt;0,'（运营）采购订单'!I91,"")</f>
        <v/>
      </c>
      <c r="K91" s="47">
        <f>+IF(AND('（工厂）送货清单汇总'!$K$193&gt;0,'（工厂）送货清单汇总'!$L$193&gt;0,'（工厂）送货清单汇总'!$M$193&gt;0),'（工厂）送货清单汇总'!M91,IF(AND('（工厂）送货清单汇总'!$K$193&gt;0,'（工厂）送货清单汇总'!$L$193&gt;0,'（工厂）送货清单汇总'!$M$193=0),'（工厂）送货清单汇总'!L91,'（工厂）送货清单汇总'!K91))</f>
        <v>0</v>
      </c>
      <c r="L91" s="47">
        <f t="shared" si="6"/>
        <v>0</v>
      </c>
      <c r="M91" s="40"/>
      <c r="N91" s="40"/>
      <c r="O91" s="47" t="str">
        <f ca="1">+IF(K91&gt;0,LOOKUP(1,0/FIND(I91,运营生产订单!$A$9:$A$35),运营生产订单!$L$9:$L$35),"")</f>
        <v/>
      </c>
    </row>
    <row r="92" ht="22.5" customHeight="1" spans="1:15">
      <c r="A92" s="49" t="str">
        <f t="shared" si="5"/>
        <v/>
      </c>
      <c r="B92" s="46" t="str">
        <f ca="1">+IF(K92&gt;0,'（运营）采购订单'!B92,"")</f>
        <v/>
      </c>
      <c r="C92" s="47" t="str">
        <f ca="1">+IF(K92&gt;0,'（运营）采购订单'!C92,"")</f>
        <v/>
      </c>
      <c r="D92" s="47" t="str">
        <f ca="1">+IF(K92&gt;0,'（运营）采购订单'!D92,"")</f>
        <v/>
      </c>
      <c r="E92" s="47" t="str">
        <f>+IF(K92&gt;0,'（运营）采购订单'!E92,"")</f>
        <v/>
      </c>
      <c r="F92" s="47">
        <f ca="1">+IF(K92&gt;0,'（运营）采购订单'!J92,0)</f>
        <v>0</v>
      </c>
      <c r="G92" s="47" t="str">
        <f ca="1">+IF(K92&gt;0,'（运营）采购订单'!F92,"")</f>
        <v/>
      </c>
      <c r="H92" s="48" t="str">
        <f ca="1">+IF(K92&gt;0,'（运营）采购订单'!G92,"")</f>
        <v/>
      </c>
      <c r="I92" s="47" t="str">
        <f ca="1">+IF(K92&gt;0,'（运营）采购订单'!H92,"")</f>
        <v/>
      </c>
      <c r="J92" s="47" t="str">
        <f>+IF(K92&gt;0,'（运营）采购订单'!I92,"")</f>
        <v/>
      </c>
      <c r="K92" s="47">
        <f>+IF(AND('（工厂）送货清单汇总'!$K$193&gt;0,'（工厂）送货清单汇总'!$L$193&gt;0,'（工厂）送货清单汇总'!$M$193&gt;0),'（工厂）送货清单汇总'!M92,IF(AND('（工厂）送货清单汇总'!$K$193&gt;0,'（工厂）送货清单汇总'!$L$193&gt;0,'（工厂）送货清单汇总'!$M$193=0),'（工厂）送货清单汇总'!L92,'（工厂）送货清单汇总'!K92))</f>
        <v>0</v>
      </c>
      <c r="L92" s="47">
        <f t="shared" si="6"/>
        <v>0</v>
      </c>
      <c r="M92" s="40"/>
      <c r="N92" s="40"/>
      <c r="O92" s="47" t="str">
        <f ca="1">+IF(K92&gt;0,LOOKUP(1,0/FIND(I92,运营生产订单!$A$9:$A$35),运营生产订单!$L$9:$L$35),"")</f>
        <v/>
      </c>
    </row>
    <row r="93" ht="22.5" customHeight="1" spans="1:15">
      <c r="A93" s="49" t="str">
        <f t="shared" si="5"/>
        <v/>
      </c>
      <c r="B93" s="46" t="str">
        <f ca="1">+IF(K93&gt;0,'（运营）采购订单'!B93,"")</f>
        <v/>
      </c>
      <c r="C93" s="47" t="str">
        <f ca="1">+IF(K93&gt;0,'（运营）采购订单'!C93,"")</f>
        <v/>
      </c>
      <c r="D93" s="47" t="str">
        <f ca="1">+IF(K93&gt;0,'（运营）采购订单'!D93,"")</f>
        <v/>
      </c>
      <c r="E93" s="47" t="str">
        <f>+IF(K93&gt;0,'（运营）采购订单'!E93,"")</f>
        <v/>
      </c>
      <c r="F93" s="47">
        <f ca="1">+IF(K93&gt;0,'（运营）采购订单'!J93,0)</f>
        <v>0</v>
      </c>
      <c r="G93" s="47" t="str">
        <f ca="1">+IF(K93&gt;0,'（运营）采购订单'!F93,"")</f>
        <v/>
      </c>
      <c r="H93" s="48" t="str">
        <f ca="1">+IF(K93&gt;0,'（运营）采购订单'!G93,"")</f>
        <v/>
      </c>
      <c r="I93" s="47" t="str">
        <f ca="1">+IF(K93&gt;0,'（运营）采购订单'!H93,"")</f>
        <v/>
      </c>
      <c r="J93" s="47" t="str">
        <f>+IF(K93&gt;0,'（运营）采购订单'!I93,"")</f>
        <v/>
      </c>
      <c r="K93" s="47">
        <f>+IF(AND('（工厂）送货清单汇总'!$K$193&gt;0,'（工厂）送货清单汇总'!$L$193&gt;0,'（工厂）送货清单汇总'!$M$193&gt;0),'（工厂）送货清单汇总'!M93,IF(AND('（工厂）送货清单汇总'!$K$193&gt;0,'（工厂）送货清单汇总'!$L$193&gt;0,'（工厂）送货清单汇总'!$M$193=0),'（工厂）送货清单汇总'!L93,'（工厂）送货清单汇总'!K93))</f>
        <v>0</v>
      </c>
      <c r="L93" s="47">
        <f t="shared" si="6"/>
        <v>0</v>
      </c>
      <c r="M93" s="40"/>
      <c r="N93" s="40"/>
      <c r="O93" s="47" t="str">
        <f ca="1">+IF(K93&gt;0,LOOKUP(1,0/FIND(I93,运营生产订单!$A$9:$A$35),运营生产订单!$L$9:$L$35),"")</f>
        <v/>
      </c>
    </row>
    <row r="94" ht="22.5" customHeight="1" spans="1:15">
      <c r="A94" s="49" t="str">
        <f t="shared" si="5"/>
        <v/>
      </c>
      <c r="B94" s="46" t="str">
        <f ca="1">+IF(K94&gt;0,'（运营）采购订单'!B94,"")</f>
        <v/>
      </c>
      <c r="C94" s="47" t="str">
        <f ca="1">+IF(K94&gt;0,'（运营）采购订单'!C94,"")</f>
        <v/>
      </c>
      <c r="D94" s="47" t="str">
        <f ca="1">+IF(K94&gt;0,'（运营）采购订单'!D94,"")</f>
        <v/>
      </c>
      <c r="E94" s="47" t="str">
        <f>+IF(K94&gt;0,'（运营）采购订单'!E94,"")</f>
        <v/>
      </c>
      <c r="F94" s="47">
        <f ca="1">+IF(K94&gt;0,'（运营）采购订单'!J94,0)</f>
        <v>0</v>
      </c>
      <c r="G94" s="47" t="str">
        <f ca="1">+IF(K94&gt;0,'（运营）采购订单'!F94,"")</f>
        <v/>
      </c>
      <c r="H94" s="48" t="str">
        <f ca="1">+IF(K94&gt;0,'（运营）采购订单'!G94,"")</f>
        <v/>
      </c>
      <c r="I94" s="47" t="str">
        <f ca="1">+IF(K94&gt;0,'（运营）采购订单'!H94,"")</f>
        <v/>
      </c>
      <c r="J94" s="47" t="str">
        <f>+IF(K94&gt;0,'（运营）采购订单'!I94,"")</f>
        <v/>
      </c>
      <c r="K94" s="47">
        <f>+IF(AND('（工厂）送货清单汇总'!$K$193&gt;0,'（工厂）送货清单汇总'!$L$193&gt;0,'（工厂）送货清单汇总'!$M$193&gt;0),'（工厂）送货清单汇总'!M94,IF(AND('（工厂）送货清单汇总'!$K$193&gt;0,'（工厂）送货清单汇总'!$L$193&gt;0,'（工厂）送货清单汇总'!$M$193=0),'（工厂）送货清单汇总'!L94,'（工厂）送货清单汇总'!K94))</f>
        <v>0</v>
      </c>
      <c r="L94" s="47">
        <f t="shared" si="6"/>
        <v>0</v>
      </c>
      <c r="M94" s="40"/>
      <c r="N94" s="40"/>
      <c r="O94" s="47" t="str">
        <f ca="1">+IF(K94&gt;0,LOOKUP(1,0/FIND(I94,运营生产订单!$A$9:$A$35),运营生产订单!$L$9:$L$35),"")</f>
        <v/>
      </c>
    </row>
    <row r="95" ht="22.5" customHeight="1" spans="1:15">
      <c r="A95" s="49" t="str">
        <f t="shared" si="5"/>
        <v/>
      </c>
      <c r="B95" s="46" t="str">
        <f ca="1">+IF(K95&gt;0,'（运营）采购订单'!B95,"")</f>
        <v/>
      </c>
      <c r="C95" s="47" t="str">
        <f ca="1">+IF(K95&gt;0,'（运营）采购订单'!C95,"")</f>
        <v/>
      </c>
      <c r="D95" s="47" t="str">
        <f ca="1">+IF(K95&gt;0,'（运营）采购订单'!D95,"")</f>
        <v/>
      </c>
      <c r="E95" s="47" t="str">
        <f>+IF(K95&gt;0,'（运营）采购订单'!E95,"")</f>
        <v/>
      </c>
      <c r="F95" s="47">
        <f ca="1">+IF(K95&gt;0,'（运营）采购订单'!J95,0)</f>
        <v>0</v>
      </c>
      <c r="G95" s="47" t="str">
        <f ca="1">+IF(K95&gt;0,'（运营）采购订单'!F95,"")</f>
        <v/>
      </c>
      <c r="H95" s="48" t="str">
        <f ca="1">+IF(K95&gt;0,'（运营）采购订单'!G95,"")</f>
        <v/>
      </c>
      <c r="I95" s="47" t="str">
        <f ca="1">+IF(K95&gt;0,'（运营）采购订单'!H95,"")</f>
        <v/>
      </c>
      <c r="J95" s="47" t="str">
        <f>+IF(K95&gt;0,'（运营）采购订单'!I95,"")</f>
        <v/>
      </c>
      <c r="K95" s="47">
        <f>+IF(AND('（工厂）送货清单汇总'!$K$193&gt;0,'（工厂）送货清单汇总'!$L$193&gt;0,'（工厂）送货清单汇总'!$M$193&gt;0),'（工厂）送货清单汇总'!M95,IF(AND('（工厂）送货清单汇总'!$K$193&gt;0,'（工厂）送货清单汇总'!$L$193&gt;0,'（工厂）送货清单汇总'!$M$193=0),'（工厂）送货清单汇总'!L95,'（工厂）送货清单汇总'!K95))</f>
        <v>0</v>
      </c>
      <c r="L95" s="47">
        <f t="shared" si="6"/>
        <v>0</v>
      </c>
      <c r="M95" s="40"/>
      <c r="N95" s="40"/>
      <c r="O95" s="47" t="str">
        <f ca="1">+IF(K95&gt;0,LOOKUP(1,0/FIND(I95,运营生产订单!$A$9:$A$35),运营生产订单!$L$9:$L$35),"")</f>
        <v/>
      </c>
    </row>
    <row r="96" ht="22.5" customHeight="1" spans="1:15">
      <c r="A96" s="49" t="str">
        <f t="shared" si="5"/>
        <v/>
      </c>
      <c r="B96" s="46" t="str">
        <f ca="1">+IF(K96&gt;0,'（运营）采购订单'!B96,"")</f>
        <v/>
      </c>
      <c r="C96" s="47" t="str">
        <f ca="1">+IF(K96&gt;0,'（运营）采购订单'!C96,"")</f>
        <v/>
      </c>
      <c r="D96" s="47" t="str">
        <f ca="1">+IF(K96&gt;0,'（运营）采购订单'!D96,"")</f>
        <v/>
      </c>
      <c r="E96" s="47" t="str">
        <f>+IF(K96&gt;0,'（运营）采购订单'!E96,"")</f>
        <v/>
      </c>
      <c r="F96" s="47">
        <f ca="1">+IF(K96&gt;0,'（运营）采购订单'!J96,0)</f>
        <v>0</v>
      </c>
      <c r="G96" s="47" t="str">
        <f ca="1">+IF(K96&gt;0,'（运营）采购订单'!F96,"")</f>
        <v/>
      </c>
      <c r="H96" s="48" t="str">
        <f ca="1">+IF(K96&gt;0,'（运营）采购订单'!G96,"")</f>
        <v/>
      </c>
      <c r="I96" s="47" t="str">
        <f ca="1">+IF(K96&gt;0,'（运营）采购订单'!H96,"")</f>
        <v/>
      </c>
      <c r="J96" s="47" t="str">
        <f>+IF(K96&gt;0,'（运营）采购订单'!I96,"")</f>
        <v/>
      </c>
      <c r="K96" s="47">
        <f>+IF(AND('（工厂）送货清单汇总'!$K$193&gt;0,'（工厂）送货清单汇总'!$L$193&gt;0,'（工厂）送货清单汇总'!$M$193&gt;0),'（工厂）送货清单汇总'!M96,IF(AND('（工厂）送货清单汇总'!$K$193&gt;0,'（工厂）送货清单汇总'!$L$193&gt;0,'（工厂）送货清单汇总'!$M$193=0),'（工厂）送货清单汇总'!L96,'（工厂）送货清单汇总'!K96))</f>
        <v>0</v>
      </c>
      <c r="L96" s="47">
        <f t="shared" si="6"/>
        <v>0</v>
      </c>
      <c r="M96" s="40"/>
      <c r="N96" s="40"/>
      <c r="O96" s="47" t="str">
        <f ca="1">+IF(K96&gt;0,LOOKUP(1,0/FIND(I96,运营生产订单!$A$9:$A$35),运营生产订单!$L$9:$L$35),"")</f>
        <v/>
      </c>
    </row>
    <row r="97" ht="22.5" customHeight="1" spans="1:15">
      <c r="A97" s="49" t="str">
        <f t="shared" si="5"/>
        <v/>
      </c>
      <c r="B97" s="46" t="str">
        <f ca="1">+IF(K97&gt;0,'（运营）采购订单'!B97,"")</f>
        <v/>
      </c>
      <c r="C97" s="47" t="str">
        <f ca="1">+IF(K97&gt;0,'（运营）采购订单'!C97,"")</f>
        <v/>
      </c>
      <c r="D97" s="47" t="str">
        <f ca="1">+IF(K97&gt;0,'（运营）采购订单'!D97,"")</f>
        <v/>
      </c>
      <c r="E97" s="47" t="str">
        <f>+IF(K97&gt;0,'（运营）采购订单'!E97,"")</f>
        <v/>
      </c>
      <c r="F97" s="47">
        <f ca="1">+IF(K97&gt;0,'（运营）采购订单'!J97,0)</f>
        <v>0</v>
      </c>
      <c r="G97" s="47" t="str">
        <f ca="1">+IF(K97&gt;0,'（运营）采购订单'!F97,"")</f>
        <v/>
      </c>
      <c r="H97" s="48" t="str">
        <f ca="1">+IF(K97&gt;0,'（运营）采购订单'!G97,"")</f>
        <v/>
      </c>
      <c r="I97" s="47" t="str">
        <f ca="1">+IF(K97&gt;0,'（运营）采购订单'!H97,"")</f>
        <v/>
      </c>
      <c r="J97" s="47" t="str">
        <f>+IF(K97&gt;0,'（运营）采购订单'!I97,"")</f>
        <v/>
      </c>
      <c r="K97" s="47">
        <f>+IF(AND('（工厂）送货清单汇总'!$K$193&gt;0,'（工厂）送货清单汇总'!$L$193&gt;0,'（工厂）送货清单汇总'!$M$193&gt;0),'（工厂）送货清单汇总'!M97,IF(AND('（工厂）送货清单汇总'!$K$193&gt;0,'（工厂）送货清单汇总'!$L$193&gt;0,'（工厂）送货清单汇总'!$M$193=0),'（工厂）送货清单汇总'!L97,'（工厂）送货清单汇总'!K97))</f>
        <v>0</v>
      </c>
      <c r="L97" s="47">
        <f t="shared" si="6"/>
        <v>0</v>
      </c>
      <c r="M97" s="40"/>
      <c r="N97" s="40"/>
      <c r="O97" s="47" t="str">
        <f ca="1">+IF(K97&gt;0,LOOKUP(1,0/FIND(I97,运营生产订单!$A$9:$A$35),运营生产订单!$L$9:$L$35),"")</f>
        <v/>
      </c>
    </row>
    <row r="98" ht="22.5" customHeight="1" spans="1:15">
      <c r="A98" s="49" t="str">
        <f t="shared" si="5"/>
        <v/>
      </c>
      <c r="B98" s="46" t="str">
        <f ca="1">+IF(K98&gt;0,'（运营）采购订单'!B98,"")</f>
        <v/>
      </c>
      <c r="C98" s="47" t="str">
        <f ca="1">+IF(K98&gt;0,'（运营）采购订单'!C98,"")</f>
        <v/>
      </c>
      <c r="D98" s="47" t="str">
        <f ca="1">+IF(K98&gt;0,'（运营）采购订单'!D98,"")</f>
        <v/>
      </c>
      <c r="E98" s="47" t="str">
        <f>+IF(K98&gt;0,'（运营）采购订单'!E98,"")</f>
        <v/>
      </c>
      <c r="F98" s="47">
        <f ca="1">+IF(K98&gt;0,'（运营）采购订单'!J98,0)</f>
        <v>0</v>
      </c>
      <c r="G98" s="47" t="str">
        <f ca="1">+IF(K98&gt;0,'（运营）采购订单'!F98,"")</f>
        <v/>
      </c>
      <c r="H98" s="48" t="str">
        <f ca="1">+IF(K98&gt;0,'（运营）采购订单'!G98,"")</f>
        <v/>
      </c>
      <c r="I98" s="47" t="str">
        <f ca="1">+IF(K98&gt;0,'（运营）采购订单'!H98,"")</f>
        <v/>
      </c>
      <c r="J98" s="47" t="str">
        <f>+IF(K98&gt;0,'（运营）采购订单'!I98,"")</f>
        <v/>
      </c>
      <c r="K98" s="47">
        <f>+IF(AND('（工厂）送货清单汇总'!$K$193&gt;0,'（工厂）送货清单汇总'!$L$193&gt;0,'（工厂）送货清单汇总'!$M$193&gt;0),'（工厂）送货清单汇总'!M98,IF(AND('（工厂）送货清单汇总'!$K$193&gt;0,'（工厂）送货清单汇总'!$L$193&gt;0,'（工厂）送货清单汇总'!$M$193=0),'（工厂）送货清单汇总'!L98,'（工厂）送货清单汇总'!K98))</f>
        <v>0</v>
      </c>
      <c r="L98" s="47">
        <f t="shared" si="6"/>
        <v>0</v>
      </c>
      <c r="M98" s="40"/>
      <c r="N98" s="40"/>
      <c r="O98" s="47" t="str">
        <f ca="1">+IF(K98&gt;0,LOOKUP(1,0/FIND(I98,运营生产订单!$A$9:$A$35),运营生产订单!$L$9:$L$35),"")</f>
        <v/>
      </c>
    </row>
    <row r="99" ht="22.5" customHeight="1" spans="1:15">
      <c r="A99" s="49" t="str">
        <f t="shared" si="5"/>
        <v/>
      </c>
      <c r="B99" s="46" t="str">
        <f ca="1">+IF(K99&gt;0,'（运营）采购订单'!B99,"")</f>
        <v/>
      </c>
      <c r="C99" s="47" t="str">
        <f ca="1">+IF(K99&gt;0,'（运营）采购订单'!C99,"")</f>
        <v/>
      </c>
      <c r="D99" s="47" t="str">
        <f ca="1">+IF(K99&gt;0,'（运营）采购订单'!D99,"")</f>
        <v/>
      </c>
      <c r="E99" s="47" t="str">
        <f>+IF(K99&gt;0,'（运营）采购订单'!E99,"")</f>
        <v/>
      </c>
      <c r="F99" s="47">
        <f ca="1">+IF(K99&gt;0,'（运营）采购订单'!J99,0)</f>
        <v>0</v>
      </c>
      <c r="G99" s="47" t="str">
        <f ca="1">+IF(K99&gt;0,'（运营）采购订单'!F99,"")</f>
        <v/>
      </c>
      <c r="H99" s="48" t="str">
        <f ca="1">+IF(K99&gt;0,'（运营）采购订单'!G99,"")</f>
        <v/>
      </c>
      <c r="I99" s="47" t="str">
        <f ca="1">+IF(K99&gt;0,'（运营）采购订单'!H99,"")</f>
        <v/>
      </c>
      <c r="J99" s="47" t="str">
        <f>+IF(K99&gt;0,'（运营）采购订单'!I99,"")</f>
        <v/>
      </c>
      <c r="K99" s="47">
        <f>+IF(AND('（工厂）送货清单汇总'!$K$193&gt;0,'（工厂）送货清单汇总'!$L$193&gt;0,'（工厂）送货清单汇总'!$M$193&gt;0),'（工厂）送货清单汇总'!M99,IF(AND('（工厂）送货清单汇总'!$K$193&gt;0,'（工厂）送货清单汇总'!$L$193&gt;0,'（工厂）送货清单汇总'!$M$193=0),'（工厂）送货清单汇总'!L99,'（工厂）送货清单汇总'!K99))</f>
        <v>0</v>
      </c>
      <c r="L99" s="47">
        <f t="shared" si="6"/>
        <v>0</v>
      </c>
      <c r="M99" s="40"/>
      <c r="N99" s="40"/>
      <c r="O99" s="47" t="str">
        <f ca="1">+IF(K99&gt;0,LOOKUP(1,0/FIND(I99,运营生产订单!$A$9:$A$35),运营生产订单!$L$9:$L$35),"")</f>
        <v/>
      </c>
    </row>
    <row r="100" ht="22.5" customHeight="1" spans="1:15">
      <c r="A100" s="49" t="str">
        <f t="shared" si="5"/>
        <v/>
      </c>
      <c r="B100" s="46" t="str">
        <f ca="1">+IF(K100&gt;0,'（运营）采购订单'!B100,"")</f>
        <v/>
      </c>
      <c r="C100" s="47" t="str">
        <f ca="1">+IF(K100&gt;0,'（运营）采购订单'!C100,"")</f>
        <v/>
      </c>
      <c r="D100" s="47" t="str">
        <f ca="1">+IF(K100&gt;0,'（运营）采购订单'!D100,"")</f>
        <v/>
      </c>
      <c r="E100" s="47" t="str">
        <f>+IF(K100&gt;0,'（运营）采购订单'!E100,"")</f>
        <v/>
      </c>
      <c r="F100" s="47">
        <f ca="1">+IF(K100&gt;0,'（运营）采购订单'!J100,0)</f>
        <v>0</v>
      </c>
      <c r="G100" s="47" t="str">
        <f ca="1">+IF(K100&gt;0,'（运营）采购订单'!F100,"")</f>
        <v/>
      </c>
      <c r="H100" s="48" t="str">
        <f ca="1">+IF(K100&gt;0,'（运营）采购订单'!G100,"")</f>
        <v/>
      </c>
      <c r="I100" s="47" t="str">
        <f ca="1">+IF(K100&gt;0,'（运营）采购订单'!H100,"")</f>
        <v/>
      </c>
      <c r="J100" s="47" t="str">
        <f>+IF(K100&gt;0,'（运营）采购订单'!I100,"")</f>
        <v/>
      </c>
      <c r="K100" s="47">
        <f>+IF(AND('（工厂）送货清单汇总'!$K$193&gt;0,'（工厂）送货清单汇总'!$L$193&gt;0,'（工厂）送货清单汇总'!$M$193&gt;0),'（工厂）送货清单汇总'!M100,IF(AND('（工厂）送货清单汇总'!$K$193&gt;0,'（工厂）送货清单汇总'!$L$193&gt;0,'（工厂）送货清单汇总'!$M$193=0),'（工厂）送货清单汇总'!L100,'（工厂）送货清单汇总'!K100))</f>
        <v>0</v>
      </c>
      <c r="L100" s="47">
        <f t="shared" si="6"/>
        <v>0</v>
      </c>
      <c r="M100" s="40"/>
      <c r="N100" s="40"/>
      <c r="O100" s="47" t="str">
        <f ca="1">+IF(K100&gt;0,LOOKUP(1,0/FIND(I100,运营生产订单!$A$9:$A$35),运营生产订单!$L$9:$L$35),"")</f>
        <v/>
      </c>
    </row>
    <row r="101" ht="22.5" customHeight="1" spans="1:15">
      <c r="A101" s="49" t="str">
        <f t="shared" si="5"/>
        <v/>
      </c>
      <c r="B101" s="46" t="str">
        <f ca="1">+IF(K101&gt;0,'（运营）采购订单'!B101,"")</f>
        <v/>
      </c>
      <c r="C101" s="47" t="str">
        <f ca="1">+IF(K101&gt;0,'（运营）采购订单'!C101,"")</f>
        <v/>
      </c>
      <c r="D101" s="47" t="str">
        <f ca="1">+IF(K101&gt;0,'（运营）采购订单'!D101,"")</f>
        <v/>
      </c>
      <c r="E101" s="47" t="str">
        <f>+IF(K101&gt;0,'（运营）采购订单'!E101,"")</f>
        <v/>
      </c>
      <c r="F101" s="47">
        <f ca="1">+IF(K101&gt;0,'（运营）采购订单'!J101,0)</f>
        <v>0</v>
      </c>
      <c r="G101" s="47" t="str">
        <f ca="1">+IF(K101&gt;0,'（运营）采购订单'!F101,"")</f>
        <v/>
      </c>
      <c r="H101" s="48" t="str">
        <f ca="1">+IF(K101&gt;0,'（运营）采购订单'!G101,"")</f>
        <v/>
      </c>
      <c r="I101" s="47" t="str">
        <f ca="1">+IF(K101&gt;0,'（运营）采购订单'!H101,"")</f>
        <v/>
      </c>
      <c r="J101" s="47" t="str">
        <f>+IF(K101&gt;0,'（运营）采购订单'!I101,"")</f>
        <v/>
      </c>
      <c r="K101" s="47">
        <f>+IF(AND('（工厂）送货清单汇总'!$K$193&gt;0,'（工厂）送货清单汇总'!$L$193&gt;0,'（工厂）送货清单汇总'!$M$193&gt;0),'（工厂）送货清单汇总'!M101,IF(AND('（工厂）送货清单汇总'!$K$193&gt;0,'（工厂）送货清单汇总'!$L$193&gt;0,'（工厂）送货清单汇总'!$M$193=0),'（工厂）送货清单汇总'!L101,'（工厂）送货清单汇总'!K101))</f>
        <v>0</v>
      </c>
      <c r="L101" s="47">
        <f t="shared" si="6"/>
        <v>0</v>
      </c>
      <c r="M101" s="40"/>
      <c r="N101" s="40"/>
      <c r="O101" s="47" t="str">
        <f ca="1">+IF(K101&gt;0,LOOKUP(1,0/FIND(I101,运营生产订单!$A$9:$A$35),运营生产订单!$L$9:$L$35),"")</f>
        <v/>
      </c>
    </row>
    <row r="102" ht="22.5" customHeight="1" spans="1:15">
      <c r="A102" s="49" t="str">
        <f t="shared" si="5"/>
        <v/>
      </c>
      <c r="B102" s="46" t="str">
        <f ca="1">+IF(K102&gt;0,'（运营）采购订单'!B102,"")</f>
        <v/>
      </c>
      <c r="C102" s="47" t="str">
        <f ca="1">+IF(K102&gt;0,'（运营）采购订单'!C102,"")</f>
        <v/>
      </c>
      <c r="D102" s="47" t="str">
        <f ca="1">+IF(K102&gt;0,'（运营）采购订单'!D102,"")</f>
        <v/>
      </c>
      <c r="E102" s="47" t="str">
        <f>+IF(K102&gt;0,'（运营）采购订单'!E102,"")</f>
        <v/>
      </c>
      <c r="F102" s="47">
        <f ca="1">+IF(K102&gt;0,'（运营）采购订单'!J102,0)</f>
        <v>0</v>
      </c>
      <c r="G102" s="47" t="str">
        <f ca="1">+IF(K102&gt;0,'（运营）采购订单'!F102,"")</f>
        <v/>
      </c>
      <c r="H102" s="48" t="str">
        <f ca="1">+IF(K102&gt;0,'（运营）采购订单'!G102,"")</f>
        <v/>
      </c>
      <c r="I102" s="47" t="str">
        <f ca="1">+IF(K102&gt;0,'（运营）采购订单'!H102,"")</f>
        <v/>
      </c>
      <c r="J102" s="47" t="str">
        <f>+IF(K102&gt;0,'（运营）采购订单'!I102,"")</f>
        <v/>
      </c>
      <c r="K102" s="47">
        <f>+IF(AND('（工厂）送货清单汇总'!$K$193&gt;0,'（工厂）送货清单汇总'!$L$193&gt;0,'（工厂）送货清单汇总'!$M$193&gt;0),'（工厂）送货清单汇总'!M102,IF(AND('（工厂）送货清单汇总'!$K$193&gt;0,'（工厂）送货清单汇总'!$L$193&gt;0,'（工厂）送货清单汇总'!$M$193=0),'（工厂）送货清单汇总'!L102,'（工厂）送货清单汇总'!K102))</f>
        <v>0</v>
      </c>
      <c r="L102" s="47">
        <f t="shared" si="6"/>
        <v>0</v>
      </c>
      <c r="M102" s="40"/>
      <c r="N102" s="40"/>
      <c r="O102" s="47" t="str">
        <f ca="1">+IF(K102&gt;0,LOOKUP(1,0/FIND(I102,运营生产订单!$A$9:$A$35),运营生产订单!$L$9:$L$35),"")</f>
        <v/>
      </c>
    </row>
    <row r="103" ht="22.5" customHeight="1" spans="1:15">
      <c r="A103" s="49" t="str">
        <f t="shared" si="5"/>
        <v/>
      </c>
      <c r="B103" s="46" t="str">
        <f ca="1">+IF(K103&gt;0,'（运营）采购订单'!B103,"")</f>
        <v/>
      </c>
      <c r="C103" s="47" t="str">
        <f ca="1">+IF(K103&gt;0,'（运营）采购订单'!C103,"")</f>
        <v/>
      </c>
      <c r="D103" s="47" t="str">
        <f ca="1">+IF(K103&gt;0,'（运营）采购订单'!D103,"")</f>
        <v/>
      </c>
      <c r="E103" s="47" t="str">
        <f>+IF(K103&gt;0,'（运营）采购订单'!E103,"")</f>
        <v/>
      </c>
      <c r="F103" s="47">
        <f ca="1">+IF(K103&gt;0,'（运营）采购订单'!J103,0)</f>
        <v>0</v>
      </c>
      <c r="G103" s="47" t="str">
        <f ca="1">+IF(K103&gt;0,'（运营）采购订单'!F103,"")</f>
        <v/>
      </c>
      <c r="H103" s="48" t="str">
        <f ca="1">+IF(K103&gt;0,'（运营）采购订单'!G103,"")</f>
        <v/>
      </c>
      <c r="I103" s="47" t="str">
        <f ca="1">+IF(K103&gt;0,'（运营）采购订单'!H103,"")</f>
        <v/>
      </c>
      <c r="J103" s="47" t="str">
        <f>+IF(K103&gt;0,'（运营）采购订单'!I103,"")</f>
        <v/>
      </c>
      <c r="K103" s="47">
        <f>+IF(AND('（工厂）送货清单汇总'!$K$193&gt;0,'（工厂）送货清单汇总'!$L$193&gt;0,'（工厂）送货清单汇总'!$M$193&gt;0),'（工厂）送货清单汇总'!M103,IF(AND('（工厂）送货清单汇总'!$K$193&gt;0,'（工厂）送货清单汇总'!$L$193&gt;0,'（工厂）送货清单汇总'!$M$193=0),'（工厂）送货清单汇总'!L103,'（工厂）送货清单汇总'!K103))</f>
        <v>0</v>
      </c>
      <c r="L103" s="47">
        <f t="shared" si="6"/>
        <v>0</v>
      </c>
      <c r="M103" s="40"/>
      <c r="N103" s="40"/>
      <c r="O103" s="47" t="str">
        <f ca="1">+IF(K103&gt;0,LOOKUP(1,0/FIND(I103,运营生产订单!$A$9:$A$35),运营生产订单!$L$9:$L$35),"")</f>
        <v/>
      </c>
    </row>
    <row r="104" ht="22.5" customHeight="1" spans="1:15">
      <c r="A104" s="49" t="str">
        <f t="shared" si="5"/>
        <v/>
      </c>
      <c r="B104" s="46" t="str">
        <f ca="1">+IF(K104&gt;0,'（运营）采购订单'!B104,"")</f>
        <v/>
      </c>
      <c r="C104" s="47" t="str">
        <f ca="1">+IF(K104&gt;0,'（运营）采购订单'!C104,"")</f>
        <v/>
      </c>
      <c r="D104" s="47" t="str">
        <f ca="1">+IF(K104&gt;0,'（运营）采购订单'!D104,"")</f>
        <v/>
      </c>
      <c r="E104" s="47" t="str">
        <f>+IF(K104&gt;0,'（运营）采购订单'!E104,"")</f>
        <v/>
      </c>
      <c r="F104" s="47">
        <f ca="1">+IF(K104&gt;0,'（运营）采购订单'!J104,0)</f>
        <v>0</v>
      </c>
      <c r="G104" s="47" t="str">
        <f ca="1">+IF(K104&gt;0,'（运营）采购订单'!F104,"")</f>
        <v/>
      </c>
      <c r="H104" s="48" t="str">
        <f ca="1">+IF(K104&gt;0,'（运营）采购订单'!G104,"")</f>
        <v/>
      </c>
      <c r="I104" s="47" t="str">
        <f ca="1">+IF(K104&gt;0,'（运营）采购订单'!H104,"")</f>
        <v/>
      </c>
      <c r="J104" s="47" t="str">
        <f>+IF(K104&gt;0,'（运营）采购订单'!I104,"")</f>
        <v/>
      </c>
      <c r="K104" s="47">
        <f>+IF(AND('（工厂）送货清单汇总'!$K$193&gt;0,'（工厂）送货清单汇总'!$L$193&gt;0,'（工厂）送货清单汇总'!$M$193&gt;0),'（工厂）送货清单汇总'!M104,IF(AND('（工厂）送货清单汇总'!$K$193&gt;0,'（工厂）送货清单汇总'!$L$193&gt;0,'（工厂）送货清单汇总'!$M$193=0),'（工厂）送货清单汇总'!L104,'（工厂）送货清单汇总'!K104))</f>
        <v>0</v>
      </c>
      <c r="L104" s="47">
        <f t="shared" si="6"/>
        <v>0</v>
      </c>
      <c r="M104" s="40"/>
      <c r="N104" s="40"/>
      <c r="O104" s="47" t="str">
        <f ca="1">+IF(K104&gt;0,LOOKUP(1,0/FIND(I104,运营生产订单!$A$9:$A$35),运营生产订单!$L$9:$L$35),"")</f>
        <v/>
      </c>
    </row>
    <row r="105" ht="22.5" customHeight="1" spans="1:15">
      <c r="A105" s="49" t="str">
        <f t="shared" si="5"/>
        <v/>
      </c>
      <c r="B105" s="46" t="str">
        <f ca="1">+IF(K105&gt;0,'（运营）采购订单'!B105,"")</f>
        <v/>
      </c>
      <c r="C105" s="47" t="str">
        <f ca="1">+IF(K105&gt;0,'（运营）采购订单'!C105,"")</f>
        <v/>
      </c>
      <c r="D105" s="47" t="str">
        <f ca="1">+IF(K105&gt;0,'（运营）采购订单'!D105,"")</f>
        <v/>
      </c>
      <c r="E105" s="47" t="str">
        <f>+IF(K105&gt;0,'（运营）采购订单'!E105,"")</f>
        <v/>
      </c>
      <c r="F105" s="47">
        <f ca="1">+IF(K105&gt;0,'（运营）采购订单'!J105,0)</f>
        <v>0</v>
      </c>
      <c r="G105" s="47" t="str">
        <f ca="1">+IF(K105&gt;0,'（运营）采购订单'!F105,"")</f>
        <v/>
      </c>
      <c r="H105" s="48" t="str">
        <f ca="1">+IF(K105&gt;0,'（运营）采购订单'!G105,"")</f>
        <v/>
      </c>
      <c r="I105" s="47" t="str">
        <f ca="1">+IF(K105&gt;0,'（运营）采购订单'!H105,"")</f>
        <v/>
      </c>
      <c r="J105" s="47" t="str">
        <f>+IF(K105&gt;0,'（运营）采购订单'!I105,"")</f>
        <v/>
      </c>
      <c r="K105" s="47">
        <f>+IF(AND('（工厂）送货清单汇总'!$K$193&gt;0,'（工厂）送货清单汇总'!$L$193&gt;0,'（工厂）送货清单汇总'!$M$193&gt;0),'（工厂）送货清单汇总'!M105,IF(AND('（工厂）送货清单汇总'!$K$193&gt;0,'（工厂）送货清单汇总'!$L$193&gt;0,'（工厂）送货清单汇总'!$M$193=0),'（工厂）送货清单汇总'!L105,'（工厂）送货清单汇总'!K105))</f>
        <v>0</v>
      </c>
      <c r="L105" s="47">
        <f t="shared" si="6"/>
        <v>0</v>
      </c>
      <c r="M105" s="40"/>
      <c r="N105" s="40"/>
      <c r="O105" s="47" t="str">
        <f ca="1">+IF(K105&gt;0,LOOKUP(1,0/FIND(I105,运营生产订单!$A$9:$A$35),运营生产订单!$L$9:$L$35),"")</f>
        <v/>
      </c>
    </row>
    <row r="106" ht="22.5" customHeight="1" spans="1:15">
      <c r="A106" s="49" t="str">
        <f t="shared" si="5"/>
        <v/>
      </c>
      <c r="B106" s="46" t="str">
        <f ca="1">+IF(K106&gt;0,'（运营）采购订单'!B106,"")</f>
        <v/>
      </c>
      <c r="C106" s="47" t="str">
        <f ca="1">+IF(K106&gt;0,'（运营）采购订单'!C106,"")</f>
        <v/>
      </c>
      <c r="D106" s="47" t="str">
        <f ca="1">+IF(K106&gt;0,'（运营）采购订单'!D106,"")</f>
        <v/>
      </c>
      <c r="E106" s="47" t="str">
        <f>+IF(K106&gt;0,'（运营）采购订单'!E106,"")</f>
        <v/>
      </c>
      <c r="F106" s="47">
        <f ca="1">+IF(K106&gt;0,'（运营）采购订单'!J106,0)</f>
        <v>0</v>
      </c>
      <c r="G106" s="47" t="str">
        <f ca="1">+IF(K106&gt;0,'（运营）采购订单'!F106,"")</f>
        <v/>
      </c>
      <c r="H106" s="48" t="str">
        <f ca="1">+IF(K106&gt;0,'（运营）采购订单'!G106,"")</f>
        <v/>
      </c>
      <c r="I106" s="47" t="str">
        <f ca="1">+IF(K106&gt;0,'（运营）采购订单'!H106,"")</f>
        <v/>
      </c>
      <c r="J106" s="47" t="str">
        <f>+IF(K106&gt;0,'（运营）采购订单'!I106,"")</f>
        <v/>
      </c>
      <c r="K106" s="47">
        <f>+IF(AND('（工厂）送货清单汇总'!$K$193&gt;0,'（工厂）送货清单汇总'!$L$193&gt;0,'（工厂）送货清单汇总'!$M$193&gt;0),'（工厂）送货清单汇总'!M106,IF(AND('（工厂）送货清单汇总'!$K$193&gt;0,'（工厂）送货清单汇总'!$L$193&gt;0,'（工厂）送货清单汇总'!$M$193=0),'（工厂）送货清单汇总'!L106,'（工厂）送货清单汇总'!K106))</f>
        <v>0</v>
      </c>
      <c r="L106" s="47">
        <f t="shared" si="6"/>
        <v>0</v>
      </c>
      <c r="M106" s="40"/>
      <c r="N106" s="40"/>
      <c r="O106" s="47" t="str">
        <f ca="1">+IF(K106&gt;0,LOOKUP(1,0/FIND(I106,运营生产订单!$A$9:$A$35),运营生产订单!$L$9:$L$35),"")</f>
        <v/>
      </c>
    </row>
    <row r="107" ht="22.5" customHeight="1" spans="1:15">
      <c r="A107" s="49" t="str">
        <f t="shared" si="5"/>
        <v/>
      </c>
      <c r="B107" s="46" t="str">
        <f ca="1">+IF(K107&gt;0,'（运营）采购订单'!B107,"")</f>
        <v/>
      </c>
      <c r="C107" s="47" t="str">
        <f ca="1">+IF(K107&gt;0,'（运营）采购订单'!C107,"")</f>
        <v/>
      </c>
      <c r="D107" s="47" t="str">
        <f ca="1">+IF(K107&gt;0,'（运营）采购订单'!D107,"")</f>
        <v/>
      </c>
      <c r="E107" s="47" t="str">
        <f>+IF(K107&gt;0,'（运营）采购订单'!E107,"")</f>
        <v/>
      </c>
      <c r="F107" s="47">
        <f ca="1">+IF(K107&gt;0,'（运营）采购订单'!J107,0)</f>
        <v>0</v>
      </c>
      <c r="G107" s="47" t="str">
        <f ca="1">+IF(K107&gt;0,'（运营）采购订单'!F107,"")</f>
        <v/>
      </c>
      <c r="H107" s="48" t="str">
        <f ca="1">+IF(K107&gt;0,'（运营）采购订单'!G107,"")</f>
        <v/>
      </c>
      <c r="I107" s="47" t="str">
        <f ca="1">+IF(K107&gt;0,'（运营）采购订单'!H107,"")</f>
        <v/>
      </c>
      <c r="J107" s="47" t="str">
        <f>+IF(K107&gt;0,'（运营）采购订单'!I107,"")</f>
        <v/>
      </c>
      <c r="K107" s="47">
        <f>+IF(AND('（工厂）送货清单汇总'!$K$193&gt;0,'（工厂）送货清单汇总'!$L$193&gt;0,'（工厂）送货清单汇总'!$M$193&gt;0),'（工厂）送货清单汇总'!M107,IF(AND('（工厂）送货清单汇总'!$K$193&gt;0,'（工厂）送货清单汇总'!$L$193&gt;0,'（工厂）送货清单汇总'!$M$193=0),'（工厂）送货清单汇总'!L107,'（工厂）送货清单汇总'!K107))</f>
        <v>0</v>
      </c>
      <c r="L107" s="47">
        <f t="shared" si="6"/>
        <v>0</v>
      </c>
      <c r="M107" s="40"/>
      <c r="N107" s="40"/>
      <c r="O107" s="47" t="str">
        <f ca="1">+IF(K107&gt;0,LOOKUP(1,0/FIND(I107,运营生产订单!$A$9:$A$35),运营生产订单!$L$9:$L$35),"")</f>
        <v/>
      </c>
    </row>
    <row r="108" ht="22.5" customHeight="1" spans="1:15">
      <c r="A108" s="49" t="str">
        <f t="shared" si="5"/>
        <v/>
      </c>
      <c r="B108" s="46" t="str">
        <f ca="1">+IF(K108&gt;0,'（运营）采购订单'!B108,"")</f>
        <v/>
      </c>
      <c r="C108" s="47" t="str">
        <f ca="1">+IF(K108&gt;0,'（运营）采购订单'!C108,"")</f>
        <v/>
      </c>
      <c r="D108" s="47" t="str">
        <f ca="1">+IF(K108&gt;0,'（运营）采购订单'!D108,"")</f>
        <v/>
      </c>
      <c r="E108" s="47" t="str">
        <f>+IF(K108&gt;0,'（运营）采购订单'!E108,"")</f>
        <v/>
      </c>
      <c r="F108" s="47">
        <f ca="1">+IF(K108&gt;0,'（运营）采购订单'!J108,0)</f>
        <v>0</v>
      </c>
      <c r="G108" s="47" t="str">
        <f ca="1">+IF(K108&gt;0,'（运营）采购订单'!F108,"")</f>
        <v/>
      </c>
      <c r="H108" s="48" t="str">
        <f ca="1">+IF(K108&gt;0,'（运营）采购订单'!G108,"")</f>
        <v/>
      </c>
      <c r="I108" s="47" t="str">
        <f ca="1">+IF(K108&gt;0,'（运营）采购订单'!H108,"")</f>
        <v/>
      </c>
      <c r="J108" s="47" t="str">
        <f>+IF(K108&gt;0,'（运营）采购订单'!I108,"")</f>
        <v/>
      </c>
      <c r="K108" s="47">
        <f>+IF(AND('（工厂）送货清单汇总'!$K$193&gt;0,'（工厂）送货清单汇总'!$L$193&gt;0,'（工厂）送货清单汇总'!$M$193&gt;0),'（工厂）送货清单汇总'!M108,IF(AND('（工厂）送货清单汇总'!$K$193&gt;0,'（工厂）送货清单汇总'!$L$193&gt;0,'（工厂）送货清单汇总'!$M$193=0),'（工厂）送货清单汇总'!L108,'（工厂）送货清单汇总'!K108))</f>
        <v>0</v>
      </c>
      <c r="L108" s="47">
        <f t="shared" si="6"/>
        <v>0</v>
      </c>
      <c r="M108" s="40"/>
      <c r="N108" s="40"/>
      <c r="O108" s="47" t="str">
        <f ca="1">+IF(K108&gt;0,LOOKUP(1,0/FIND(I108,运营生产订单!$A$9:$A$35),运营生产订单!$L$9:$L$35),"")</f>
        <v/>
      </c>
    </row>
    <row r="109" ht="22.5" customHeight="1" spans="1:15">
      <c r="A109" s="49" t="str">
        <f t="shared" si="5"/>
        <v/>
      </c>
      <c r="B109" s="46" t="str">
        <f ca="1">+IF(K109&gt;0,'（运营）采购订单'!B109,"")</f>
        <v/>
      </c>
      <c r="C109" s="47" t="str">
        <f ca="1">+IF(K109&gt;0,'（运营）采购订单'!C109,"")</f>
        <v/>
      </c>
      <c r="D109" s="47" t="str">
        <f ca="1">+IF(K109&gt;0,'（运营）采购订单'!D109,"")</f>
        <v/>
      </c>
      <c r="E109" s="47" t="str">
        <f>+IF(K109&gt;0,'（运营）采购订单'!E109,"")</f>
        <v/>
      </c>
      <c r="F109" s="47">
        <f ca="1">+IF(K109&gt;0,'（运营）采购订单'!J109,0)</f>
        <v>0</v>
      </c>
      <c r="G109" s="47" t="str">
        <f ca="1">+IF(K109&gt;0,'（运营）采购订单'!F109,"")</f>
        <v/>
      </c>
      <c r="H109" s="48" t="str">
        <f ca="1">+IF(K109&gt;0,'（运营）采购订单'!G109,"")</f>
        <v/>
      </c>
      <c r="I109" s="47" t="str">
        <f ca="1">+IF(K109&gt;0,'（运营）采购订单'!H109,"")</f>
        <v/>
      </c>
      <c r="J109" s="47" t="str">
        <f>+IF(K109&gt;0,'（运营）采购订单'!I109,"")</f>
        <v/>
      </c>
      <c r="K109" s="47">
        <f>+IF(AND('（工厂）送货清单汇总'!$K$193&gt;0,'（工厂）送货清单汇总'!$L$193&gt;0,'（工厂）送货清单汇总'!$M$193&gt;0),'（工厂）送货清单汇总'!M109,IF(AND('（工厂）送货清单汇总'!$K$193&gt;0,'（工厂）送货清单汇总'!$L$193&gt;0,'（工厂）送货清单汇总'!$M$193=0),'（工厂）送货清单汇总'!L109,'（工厂）送货清单汇总'!K109))</f>
        <v>0</v>
      </c>
      <c r="L109" s="47">
        <f t="shared" si="6"/>
        <v>0</v>
      </c>
      <c r="M109" s="40"/>
      <c r="N109" s="40"/>
      <c r="O109" s="47" t="str">
        <f ca="1">+IF(K109&gt;0,LOOKUP(1,0/FIND(I109,运营生产订单!$A$9:$A$35),运营生产订单!$L$9:$L$35),"")</f>
        <v/>
      </c>
    </row>
    <row r="110" ht="22.5" customHeight="1" spans="1:15">
      <c r="A110" s="49" t="str">
        <f t="shared" si="5"/>
        <v/>
      </c>
      <c r="B110" s="46" t="str">
        <f ca="1">+IF(K110&gt;0,'（运营）采购订单'!B110,"")</f>
        <v/>
      </c>
      <c r="C110" s="47" t="str">
        <f ca="1">+IF(K110&gt;0,'（运营）采购订单'!C110,"")</f>
        <v/>
      </c>
      <c r="D110" s="47" t="str">
        <f ca="1">+IF(K110&gt;0,'（运营）采购订单'!D110,"")</f>
        <v/>
      </c>
      <c r="E110" s="47" t="str">
        <f>+IF(K110&gt;0,'（运营）采购订单'!E110,"")</f>
        <v/>
      </c>
      <c r="F110" s="47">
        <f ca="1">+IF(K110&gt;0,'（运营）采购订单'!J110,0)</f>
        <v>0</v>
      </c>
      <c r="G110" s="47" t="str">
        <f ca="1">+IF(K110&gt;0,'（运营）采购订单'!F110,"")</f>
        <v/>
      </c>
      <c r="H110" s="48" t="str">
        <f ca="1">+IF(K110&gt;0,'（运营）采购订单'!G110,"")</f>
        <v/>
      </c>
      <c r="I110" s="47" t="str">
        <f ca="1">+IF(K110&gt;0,'（运营）采购订单'!H110,"")</f>
        <v/>
      </c>
      <c r="J110" s="47" t="str">
        <f>+IF(K110&gt;0,'（运营）采购订单'!I110,"")</f>
        <v/>
      </c>
      <c r="K110" s="47">
        <f>+IF(AND('（工厂）送货清单汇总'!$K$193&gt;0,'（工厂）送货清单汇总'!$L$193&gt;0,'（工厂）送货清单汇总'!$M$193&gt;0),'（工厂）送货清单汇总'!M110,IF(AND('（工厂）送货清单汇总'!$K$193&gt;0,'（工厂）送货清单汇总'!$L$193&gt;0,'（工厂）送货清单汇总'!$M$193=0),'（工厂）送货清单汇总'!L110,'（工厂）送货清单汇总'!K110))</f>
        <v>0</v>
      </c>
      <c r="L110" s="47">
        <f t="shared" si="6"/>
        <v>0</v>
      </c>
      <c r="M110" s="40"/>
      <c r="N110" s="40"/>
      <c r="O110" s="47" t="str">
        <f ca="1">+IF(K110&gt;0,LOOKUP(1,0/FIND(I110,运营生产订单!$A$9:$A$35),运营生产订单!$L$9:$L$35),"")</f>
        <v/>
      </c>
    </row>
    <row r="111" ht="22.5" customHeight="1" spans="1:15">
      <c r="A111" s="49" t="str">
        <f t="shared" si="5"/>
        <v/>
      </c>
      <c r="B111" s="46" t="str">
        <f ca="1">+IF(K111&gt;0,'（运营）采购订单'!B111,"")</f>
        <v/>
      </c>
      <c r="C111" s="47" t="str">
        <f ca="1">+IF(K111&gt;0,'（运营）采购订单'!C111,"")</f>
        <v/>
      </c>
      <c r="D111" s="47" t="str">
        <f ca="1">+IF(K111&gt;0,'（运营）采购订单'!D111,"")</f>
        <v/>
      </c>
      <c r="E111" s="47" t="str">
        <f>+IF(K111&gt;0,'（运营）采购订单'!E111,"")</f>
        <v/>
      </c>
      <c r="F111" s="47">
        <f ca="1">+IF(K111&gt;0,'（运营）采购订单'!J111,0)</f>
        <v>0</v>
      </c>
      <c r="G111" s="47" t="str">
        <f ca="1">+IF(K111&gt;0,'（运营）采购订单'!F111,"")</f>
        <v/>
      </c>
      <c r="H111" s="48" t="str">
        <f ca="1">+IF(K111&gt;0,'（运营）采购订单'!G111,"")</f>
        <v/>
      </c>
      <c r="I111" s="47" t="str">
        <f ca="1">+IF(K111&gt;0,'（运营）采购订单'!H111,"")</f>
        <v/>
      </c>
      <c r="J111" s="47" t="str">
        <f>+IF(K111&gt;0,'（运营）采购订单'!I111,"")</f>
        <v/>
      </c>
      <c r="K111" s="47">
        <f>+IF(AND('（工厂）送货清单汇总'!$K$193&gt;0,'（工厂）送货清单汇总'!$L$193&gt;0,'（工厂）送货清单汇总'!$M$193&gt;0),'（工厂）送货清单汇总'!M111,IF(AND('（工厂）送货清单汇总'!$K$193&gt;0,'（工厂）送货清单汇总'!$L$193&gt;0,'（工厂）送货清单汇总'!$M$193=0),'（工厂）送货清单汇总'!L111,'（工厂）送货清单汇总'!K111))</f>
        <v>0</v>
      </c>
      <c r="L111" s="47">
        <f t="shared" si="6"/>
        <v>0</v>
      </c>
      <c r="M111" s="40"/>
      <c r="N111" s="40"/>
      <c r="O111" s="47" t="str">
        <f ca="1">+IF(K111&gt;0,LOOKUP(1,0/FIND(I111,运营生产订单!$A$9:$A$35),运营生产订单!$L$9:$L$35),"")</f>
        <v/>
      </c>
    </row>
    <row r="112" ht="22.5" customHeight="1" spans="1:15">
      <c r="A112" s="49" t="str">
        <f t="shared" si="5"/>
        <v/>
      </c>
      <c r="B112" s="46" t="str">
        <f ca="1">+IF(K112&gt;0,'（运营）采购订单'!B112,"")</f>
        <v/>
      </c>
      <c r="C112" s="47" t="str">
        <f ca="1">+IF(K112&gt;0,'（运营）采购订单'!C112,"")</f>
        <v/>
      </c>
      <c r="D112" s="47" t="str">
        <f ca="1">+IF(K112&gt;0,'（运营）采购订单'!D112,"")</f>
        <v/>
      </c>
      <c r="E112" s="47" t="str">
        <f>+IF(K112&gt;0,'（运营）采购订单'!E112,"")</f>
        <v/>
      </c>
      <c r="F112" s="47">
        <f ca="1">+IF(K112&gt;0,'（运营）采购订单'!J112,0)</f>
        <v>0</v>
      </c>
      <c r="G112" s="47" t="str">
        <f ca="1">+IF(K112&gt;0,'（运营）采购订单'!F112,"")</f>
        <v/>
      </c>
      <c r="H112" s="48" t="str">
        <f ca="1">+IF(K112&gt;0,'（运营）采购订单'!G112,"")</f>
        <v/>
      </c>
      <c r="I112" s="47" t="str">
        <f ca="1">+IF(K112&gt;0,'（运营）采购订单'!H112,"")</f>
        <v/>
      </c>
      <c r="J112" s="47" t="str">
        <f>+IF(K112&gt;0,'（运营）采购订单'!I112,"")</f>
        <v/>
      </c>
      <c r="K112" s="47">
        <f>+IF(AND('（工厂）送货清单汇总'!$K$193&gt;0,'（工厂）送货清单汇总'!$L$193&gt;0,'（工厂）送货清单汇总'!$M$193&gt;0),'（工厂）送货清单汇总'!M112,IF(AND('（工厂）送货清单汇总'!$K$193&gt;0,'（工厂）送货清单汇总'!$L$193&gt;0,'（工厂）送货清单汇总'!$M$193=0),'（工厂）送货清单汇总'!L112,'（工厂）送货清单汇总'!K112))</f>
        <v>0</v>
      </c>
      <c r="L112" s="47">
        <f t="shared" si="6"/>
        <v>0</v>
      </c>
      <c r="M112" s="40"/>
      <c r="N112" s="40"/>
      <c r="O112" s="47" t="str">
        <f ca="1">+IF(K112&gt;0,LOOKUP(1,0/FIND(I112,运营生产订单!$A$9:$A$35),运营生产订单!$L$9:$L$35),"")</f>
        <v/>
      </c>
    </row>
    <row r="113" ht="22.5" customHeight="1" spans="1:15">
      <c r="A113" s="49" t="str">
        <f t="shared" ref="A113:A144" si="7">+IF(K113&gt;0,$N$2,"")</f>
        <v/>
      </c>
      <c r="B113" s="46" t="str">
        <f ca="1">+IF(K113&gt;0,'（运营）采购订单'!B113,"")</f>
        <v/>
      </c>
      <c r="C113" s="47" t="str">
        <f ca="1">+IF(K113&gt;0,'（运营）采购订单'!C113,"")</f>
        <v/>
      </c>
      <c r="D113" s="47" t="str">
        <f ca="1">+IF(K113&gt;0,'（运营）采购订单'!D113,"")</f>
        <v/>
      </c>
      <c r="E113" s="47" t="str">
        <f>+IF(K113&gt;0,'（运营）采购订单'!E113,"")</f>
        <v/>
      </c>
      <c r="F113" s="47">
        <f ca="1">+IF(K113&gt;0,'（运营）采购订单'!J113,0)</f>
        <v>0</v>
      </c>
      <c r="G113" s="47" t="str">
        <f ca="1">+IF(K113&gt;0,'（运营）采购订单'!F113,"")</f>
        <v/>
      </c>
      <c r="H113" s="48" t="str">
        <f ca="1">+IF(K113&gt;0,'（运营）采购订单'!G113,"")</f>
        <v/>
      </c>
      <c r="I113" s="47" t="str">
        <f ca="1">+IF(K113&gt;0,'（运营）采购订单'!H113,"")</f>
        <v/>
      </c>
      <c r="J113" s="47" t="str">
        <f>+IF(K113&gt;0,'（运营）采购订单'!I113,"")</f>
        <v/>
      </c>
      <c r="K113" s="47">
        <f>+IF(AND('（工厂）送货清单汇总'!$K$193&gt;0,'（工厂）送货清单汇总'!$L$193&gt;0,'（工厂）送货清单汇总'!$M$193&gt;0),'（工厂）送货清单汇总'!M113,IF(AND('（工厂）送货清单汇总'!$K$193&gt;0,'（工厂）送货清单汇总'!$L$193&gt;0,'（工厂）送货清单汇总'!$M$193=0),'（工厂）送货清单汇总'!L113,'（工厂）送货清单汇总'!K113))</f>
        <v>0</v>
      </c>
      <c r="L113" s="47">
        <f t="shared" ref="L113:L144" si="8">+K113+M113+N113</f>
        <v>0</v>
      </c>
      <c r="M113" s="40"/>
      <c r="N113" s="40"/>
      <c r="O113" s="47" t="str">
        <f ca="1">+IF(K113&gt;0,LOOKUP(1,0/FIND(I113,运营生产订单!$A$9:$A$35),运营生产订单!$L$9:$L$35),"")</f>
        <v/>
      </c>
    </row>
    <row r="114" ht="22.5" customHeight="1" spans="1:15">
      <c r="A114" s="49" t="str">
        <f t="shared" si="7"/>
        <v/>
      </c>
      <c r="B114" s="46" t="str">
        <f ca="1">+IF(K114&gt;0,'（运营）采购订单'!B114,"")</f>
        <v/>
      </c>
      <c r="C114" s="47" t="str">
        <f ca="1">+IF(K114&gt;0,'（运营）采购订单'!C114,"")</f>
        <v/>
      </c>
      <c r="D114" s="47" t="str">
        <f ca="1">+IF(K114&gt;0,'（运营）采购订单'!D114,"")</f>
        <v/>
      </c>
      <c r="E114" s="47" t="str">
        <f>+IF(K114&gt;0,'（运营）采购订单'!E114,"")</f>
        <v/>
      </c>
      <c r="F114" s="47">
        <f ca="1">+IF(K114&gt;0,'（运营）采购订单'!J114,0)</f>
        <v>0</v>
      </c>
      <c r="G114" s="47" t="str">
        <f ca="1">+IF(K114&gt;0,'（运营）采购订单'!F114,"")</f>
        <v/>
      </c>
      <c r="H114" s="48" t="str">
        <f ca="1">+IF(K114&gt;0,'（运营）采购订单'!G114,"")</f>
        <v/>
      </c>
      <c r="I114" s="47" t="str">
        <f ca="1">+IF(K114&gt;0,'（运营）采购订单'!H114,"")</f>
        <v/>
      </c>
      <c r="J114" s="47" t="str">
        <f>+IF(K114&gt;0,'（运营）采购订单'!I114,"")</f>
        <v/>
      </c>
      <c r="K114" s="47">
        <f>+IF(AND('（工厂）送货清单汇总'!$K$193&gt;0,'（工厂）送货清单汇总'!$L$193&gt;0,'（工厂）送货清单汇总'!$M$193&gt;0),'（工厂）送货清单汇总'!M114,IF(AND('（工厂）送货清单汇总'!$K$193&gt;0,'（工厂）送货清单汇总'!$L$193&gt;0,'（工厂）送货清单汇总'!$M$193=0),'（工厂）送货清单汇总'!L114,'（工厂）送货清单汇总'!K114))</f>
        <v>0</v>
      </c>
      <c r="L114" s="47">
        <f t="shared" si="8"/>
        <v>0</v>
      </c>
      <c r="M114" s="40"/>
      <c r="N114" s="40"/>
      <c r="O114" s="47" t="str">
        <f ca="1">+IF(K114&gt;0,LOOKUP(1,0/FIND(I114,运营生产订单!$A$9:$A$35),运营生产订单!$L$9:$L$35),"")</f>
        <v/>
      </c>
    </row>
    <row r="115" ht="22.5" customHeight="1" spans="1:15">
      <c r="A115" s="49" t="str">
        <f t="shared" si="7"/>
        <v/>
      </c>
      <c r="B115" s="46" t="str">
        <f ca="1">+IF(K115&gt;0,'（运营）采购订单'!B115,"")</f>
        <v/>
      </c>
      <c r="C115" s="47" t="str">
        <f ca="1">+IF(K115&gt;0,'（运营）采购订单'!C115,"")</f>
        <v/>
      </c>
      <c r="D115" s="47" t="str">
        <f ca="1">+IF(K115&gt;0,'（运营）采购订单'!D115,"")</f>
        <v/>
      </c>
      <c r="E115" s="47" t="str">
        <f>+IF(K115&gt;0,'（运营）采购订单'!E115,"")</f>
        <v/>
      </c>
      <c r="F115" s="47">
        <f ca="1">+IF(K115&gt;0,'（运营）采购订单'!J115,0)</f>
        <v>0</v>
      </c>
      <c r="G115" s="47" t="str">
        <f ca="1">+IF(K115&gt;0,'（运营）采购订单'!F115,"")</f>
        <v/>
      </c>
      <c r="H115" s="48" t="str">
        <f ca="1">+IF(K115&gt;0,'（运营）采购订单'!G115,"")</f>
        <v/>
      </c>
      <c r="I115" s="47" t="str">
        <f ca="1">+IF(K115&gt;0,'（运营）采购订单'!H115,"")</f>
        <v/>
      </c>
      <c r="J115" s="47" t="str">
        <f>+IF(K115&gt;0,'（运营）采购订单'!I115,"")</f>
        <v/>
      </c>
      <c r="K115" s="47">
        <f>+IF(AND('（工厂）送货清单汇总'!$K$193&gt;0,'（工厂）送货清单汇总'!$L$193&gt;0,'（工厂）送货清单汇总'!$M$193&gt;0),'（工厂）送货清单汇总'!M115,IF(AND('（工厂）送货清单汇总'!$K$193&gt;0,'（工厂）送货清单汇总'!$L$193&gt;0,'（工厂）送货清单汇总'!$M$193=0),'（工厂）送货清单汇总'!L115,'（工厂）送货清单汇总'!K115))</f>
        <v>0</v>
      </c>
      <c r="L115" s="47">
        <f t="shared" si="8"/>
        <v>0</v>
      </c>
      <c r="M115" s="40"/>
      <c r="N115" s="40"/>
      <c r="O115" s="47" t="str">
        <f ca="1">+IF(K115&gt;0,LOOKUP(1,0/FIND(I115,运营生产订单!$A$9:$A$35),运营生产订单!$L$9:$L$35),"")</f>
        <v/>
      </c>
    </row>
    <row r="116" ht="22.5" customHeight="1" spans="1:15">
      <c r="A116" s="49" t="str">
        <f t="shared" si="7"/>
        <v/>
      </c>
      <c r="B116" s="46" t="str">
        <f ca="1">+IF(K116&gt;0,'（运营）采购订单'!B116,"")</f>
        <v/>
      </c>
      <c r="C116" s="47" t="str">
        <f ca="1">+IF(K116&gt;0,'（运营）采购订单'!C116,"")</f>
        <v/>
      </c>
      <c r="D116" s="47" t="str">
        <f ca="1">+IF(K116&gt;0,'（运营）采购订单'!D116,"")</f>
        <v/>
      </c>
      <c r="E116" s="47" t="str">
        <f>+IF(K116&gt;0,'（运营）采购订单'!E116,"")</f>
        <v/>
      </c>
      <c r="F116" s="47">
        <f ca="1">+IF(K116&gt;0,'（运营）采购订单'!J116,0)</f>
        <v>0</v>
      </c>
      <c r="G116" s="47" t="str">
        <f ca="1">+IF(K116&gt;0,'（运营）采购订单'!F116,"")</f>
        <v/>
      </c>
      <c r="H116" s="48" t="str">
        <f ca="1">+IF(K116&gt;0,'（运营）采购订单'!G116,"")</f>
        <v/>
      </c>
      <c r="I116" s="47" t="str">
        <f ca="1">+IF(K116&gt;0,'（运营）采购订单'!H116,"")</f>
        <v/>
      </c>
      <c r="J116" s="47" t="str">
        <f>+IF(K116&gt;0,'（运营）采购订单'!I116,"")</f>
        <v/>
      </c>
      <c r="K116" s="47">
        <f>+IF(AND('（工厂）送货清单汇总'!$K$193&gt;0,'（工厂）送货清单汇总'!$L$193&gt;0,'（工厂）送货清单汇总'!$M$193&gt;0),'（工厂）送货清单汇总'!M116,IF(AND('（工厂）送货清单汇总'!$K$193&gt;0,'（工厂）送货清单汇总'!$L$193&gt;0,'（工厂）送货清单汇总'!$M$193=0),'（工厂）送货清单汇总'!L116,'（工厂）送货清单汇总'!K116))</f>
        <v>0</v>
      </c>
      <c r="L116" s="47">
        <f t="shared" si="8"/>
        <v>0</v>
      </c>
      <c r="M116" s="40"/>
      <c r="N116" s="40"/>
      <c r="O116" s="47" t="str">
        <f ca="1">+IF(K116&gt;0,LOOKUP(1,0/FIND(I116,运营生产订单!$A$9:$A$35),运营生产订单!$L$9:$L$35),"")</f>
        <v/>
      </c>
    </row>
    <row r="117" ht="22.5" customHeight="1" spans="1:15">
      <c r="A117" s="49" t="str">
        <f t="shared" si="7"/>
        <v/>
      </c>
      <c r="B117" s="46" t="str">
        <f ca="1">+IF(K117&gt;0,'（运营）采购订单'!B117,"")</f>
        <v/>
      </c>
      <c r="C117" s="47" t="str">
        <f ca="1">+IF(K117&gt;0,'（运营）采购订单'!C117,"")</f>
        <v/>
      </c>
      <c r="D117" s="47" t="str">
        <f ca="1">+IF(K117&gt;0,'（运营）采购订单'!D117,"")</f>
        <v/>
      </c>
      <c r="E117" s="47" t="str">
        <f>+IF(K117&gt;0,'（运营）采购订单'!E117,"")</f>
        <v/>
      </c>
      <c r="F117" s="47">
        <f ca="1">+IF(K117&gt;0,'（运营）采购订单'!J117,0)</f>
        <v>0</v>
      </c>
      <c r="G117" s="47" t="str">
        <f ca="1">+IF(K117&gt;0,'（运营）采购订单'!F117,"")</f>
        <v/>
      </c>
      <c r="H117" s="48" t="str">
        <f ca="1">+IF(K117&gt;0,'（运营）采购订单'!G117,"")</f>
        <v/>
      </c>
      <c r="I117" s="47" t="str">
        <f ca="1">+IF(K117&gt;0,'（运营）采购订单'!H117,"")</f>
        <v/>
      </c>
      <c r="J117" s="47" t="str">
        <f>+IF(K117&gt;0,'（运营）采购订单'!I117,"")</f>
        <v/>
      </c>
      <c r="K117" s="47">
        <f>+IF(AND('（工厂）送货清单汇总'!$K$193&gt;0,'（工厂）送货清单汇总'!$L$193&gt;0,'（工厂）送货清单汇总'!$M$193&gt;0),'（工厂）送货清单汇总'!M117,IF(AND('（工厂）送货清单汇总'!$K$193&gt;0,'（工厂）送货清单汇总'!$L$193&gt;0,'（工厂）送货清单汇总'!$M$193=0),'（工厂）送货清单汇总'!L117,'（工厂）送货清单汇总'!K117))</f>
        <v>0</v>
      </c>
      <c r="L117" s="47">
        <f t="shared" si="8"/>
        <v>0</v>
      </c>
      <c r="M117" s="40"/>
      <c r="N117" s="40"/>
      <c r="O117" s="47" t="str">
        <f ca="1">+IF(K117&gt;0,LOOKUP(1,0/FIND(I117,运营生产订单!$A$9:$A$35),运营生产订单!$L$9:$L$35),"")</f>
        <v/>
      </c>
    </row>
    <row r="118" ht="22.5" customHeight="1" spans="1:15">
      <c r="A118" s="49" t="str">
        <f t="shared" si="7"/>
        <v/>
      </c>
      <c r="B118" s="46" t="str">
        <f ca="1">+IF(K118&gt;0,'（运营）采购订单'!B118,"")</f>
        <v/>
      </c>
      <c r="C118" s="47" t="str">
        <f ca="1">+IF(K118&gt;0,'（运营）采购订单'!C118,"")</f>
        <v/>
      </c>
      <c r="D118" s="47" t="str">
        <f ca="1">+IF(K118&gt;0,'（运营）采购订单'!D118,"")</f>
        <v/>
      </c>
      <c r="E118" s="47" t="str">
        <f>+IF(K118&gt;0,'（运营）采购订单'!E118,"")</f>
        <v/>
      </c>
      <c r="F118" s="47">
        <f ca="1">+IF(K118&gt;0,'（运营）采购订单'!J118,0)</f>
        <v>0</v>
      </c>
      <c r="G118" s="47" t="str">
        <f ca="1">+IF(K118&gt;0,'（运营）采购订单'!F118,"")</f>
        <v/>
      </c>
      <c r="H118" s="48" t="str">
        <f ca="1">+IF(K118&gt;0,'（运营）采购订单'!G118,"")</f>
        <v/>
      </c>
      <c r="I118" s="47" t="str">
        <f ca="1">+IF(K118&gt;0,'（运营）采购订单'!H118,"")</f>
        <v/>
      </c>
      <c r="J118" s="47" t="str">
        <f>+IF(K118&gt;0,'（运营）采购订单'!I118,"")</f>
        <v/>
      </c>
      <c r="K118" s="47">
        <f>+IF(AND('（工厂）送货清单汇总'!$K$193&gt;0,'（工厂）送货清单汇总'!$L$193&gt;0,'（工厂）送货清单汇总'!$M$193&gt;0),'（工厂）送货清单汇总'!M118,IF(AND('（工厂）送货清单汇总'!$K$193&gt;0,'（工厂）送货清单汇总'!$L$193&gt;0,'（工厂）送货清单汇总'!$M$193=0),'（工厂）送货清单汇总'!L118,'（工厂）送货清单汇总'!K118))</f>
        <v>0</v>
      </c>
      <c r="L118" s="47">
        <f t="shared" si="8"/>
        <v>0</v>
      </c>
      <c r="M118" s="40"/>
      <c r="N118" s="40"/>
      <c r="O118" s="47" t="str">
        <f ca="1">+IF(K118&gt;0,LOOKUP(1,0/FIND(I118,运营生产订单!$A$9:$A$35),运营生产订单!$L$9:$L$35),"")</f>
        <v/>
      </c>
    </row>
    <row r="119" ht="22.5" customHeight="1" spans="1:15">
      <c r="A119" s="49" t="str">
        <f t="shared" si="7"/>
        <v/>
      </c>
      <c r="B119" s="46" t="str">
        <f ca="1">+IF(K119&gt;0,'（运营）采购订单'!B119,"")</f>
        <v/>
      </c>
      <c r="C119" s="47" t="str">
        <f ca="1">+IF(K119&gt;0,'（运营）采购订单'!C119,"")</f>
        <v/>
      </c>
      <c r="D119" s="47" t="str">
        <f ca="1">+IF(K119&gt;0,'（运营）采购订单'!D119,"")</f>
        <v/>
      </c>
      <c r="E119" s="47" t="str">
        <f>+IF(K119&gt;0,'（运营）采购订单'!E119,"")</f>
        <v/>
      </c>
      <c r="F119" s="47">
        <f ca="1">+IF(K119&gt;0,'（运营）采购订单'!J119,0)</f>
        <v>0</v>
      </c>
      <c r="G119" s="47" t="str">
        <f ca="1">+IF(K119&gt;0,'（运营）采购订单'!F119,"")</f>
        <v/>
      </c>
      <c r="H119" s="48" t="str">
        <f ca="1">+IF(K119&gt;0,'（运营）采购订单'!G119,"")</f>
        <v/>
      </c>
      <c r="I119" s="47" t="str">
        <f ca="1">+IF(K119&gt;0,'（运营）采购订单'!H119,"")</f>
        <v/>
      </c>
      <c r="J119" s="47" t="str">
        <f>+IF(K119&gt;0,'（运营）采购订单'!I119,"")</f>
        <v/>
      </c>
      <c r="K119" s="47">
        <f>+IF(AND('（工厂）送货清单汇总'!$K$193&gt;0,'（工厂）送货清单汇总'!$L$193&gt;0,'（工厂）送货清单汇总'!$M$193&gt;0),'（工厂）送货清单汇总'!M119,IF(AND('（工厂）送货清单汇总'!$K$193&gt;0,'（工厂）送货清单汇总'!$L$193&gt;0,'（工厂）送货清单汇总'!$M$193=0),'（工厂）送货清单汇总'!L119,'（工厂）送货清单汇总'!K119))</f>
        <v>0</v>
      </c>
      <c r="L119" s="47">
        <f t="shared" si="8"/>
        <v>0</v>
      </c>
      <c r="M119" s="40"/>
      <c r="N119" s="40"/>
      <c r="O119" s="47" t="str">
        <f ca="1">+IF(K119&gt;0,LOOKUP(1,0/FIND(I119,运营生产订单!$A$9:$A$35),运营生产订单!$L$9:$L$35),"")</f>
        <v/>
      </c>
    </row>
    <row r="120" ht="22.5" customHeight="1" spans="1:15">
      <c r="A120" s="49" t="str">
        <f t="shared" si="7"/>
        <v/>
      </c>
      <c r="B120" s="46" t="str">
        <f ca="1">+IF(K120&gt;0,'（运营）采购订单'!B120,"")</f>
        <v/>
      </c>
      <c r="C120" s="47" t="str">
        <f ca="1">+IF(K120&gt;0,'（运营）采购订单'!C120,"")</f>
        <v/>
      </c>
      <c r="D120" s="47" t="str">
        <f ca="1">+IF(K120&gt;0,'（运营）采购订单'!D120,"")</f>
        <v/>
      </c>
      <c r="E120" s="47" t="str">
        <f>+IF(K120&gt;0,'（运营）采购订单'!E120,"")</f>
        <v/>
      </c>
      <c r="F120" s="47">
        <f ca="1">+IF(K120&gt;0,'（运营）采购订单'!J120,0)</f>
        <v>0</v>
      </c>
      <c r="G120" s="47" t="str">
        <f ca="1">+IF(K120&gt;0,'（运营）采购订单'!F120,"")</f>
        <v/>
      </c>
      <c r="H120" s="48" t="str">
        <f ca="1">+IF(K120&gt;0,'（运营）采购订单'!G120,"")</f>
        <v/>
      </c>
      <c r="I120" s="47" t="str">
        <f ca="1">+IF(K120&gt;0,'（运营）采购订单'!H120,"")</f>
        <v/>
      </c>
      <c r="J120" s="47" t="str">
        <f>+IF(K120&gt;0,'（运营）采购订单'!I120,"")</f>
        <v/>
      </c>
      <c r="K120" s="47">
        <f>+IF(AND('（工厂）送货清单汇总'!$K$193&gt;0,'（工厂）送货清单汇总'!$L$193&gt;0,'（工厂）送货清单汇总'!$M$193&gt;0),'（工厂）送货清单汇总'!M120,IF(AND('（工厂）送货清单汇总'!$K$193&gt;0,'（工厂）送货清单汇总'!$L$193&gt;0,'（工厂）送货清单汇总'!$M$193=0),'（工厂）送货清单汇总'!L120,'（工厂）送货清单汇总'!K120))</f>
        <v>0</v>
      </c>
      <c r="L120" s="47">
        <f t="shared" si="8"/>
        <v>0</v>
      </c>
      <c r="M120" s="40"/>
      <c r="N120" s="40"/>
      <c r="O120" s="47" t="str">
        <f ca="1">+IF(K120&gt;0,LOOKUP(1,0/FIND(I120,运营生产订单!$A$9:$A$35),运营生产订单!$L$9:$L$35),"")</f>
        <v/>
      </c>
    </row>
    <row r="121" ht="22.5" customHeight="1" spans="1:15">
      <c r="A121" s="49" t="str">
        <f t="shared" si="7"/>
        <v/>
      </c>
      <c r="B121" s="46" t="str">
        <f ca="1">+IF(K121&gt;0,'（运营）采购订单'!B121,"")</f>
        <v/>
      </c>
      <c r="C121" s="47" t="str">
        <f ca="1">+IF(K121&gt;0,'（运营）采购订单'!C121,"")</f>
        <v/>
      </c>
      <c r="D121" s="47" t="str">
        <f ca="1">+IF(K121&gt;0,'（运营）采购订单'!D121,"")</f>
        <v/>
      </c>
      <c r="E121" s="47" t="str">
        <f>+IF(K121&gt;0,'（运营）采购订单'!E121,"")</f>
        <v/>
      </c>
      <c r="F121" s="47">
        <f ca="1">+IF(K121&gt;0,'（运营）采购订单'!J121,0)</f>
        <v>0</v>
      </c>
      <c r="G121" s="47" t="str">
        <f ca="1">+IF(K121&gt;0,'（运营）采购订单'!F121,"")</f>
        <v/>
      </c>
      <c r="H121" s="48" t="str">
        <f ca="1">+IF(K121&gt;0,'（运营）采购订单'!G121,"")</f>
        <v/>
      </c>
      <c r="I121" s="47" t="str">
        <f ca="1">+IF(K121&gt;0,'（运营）采购订单'!H121,"")</f>
        <v/>
      </c>
      <c r="J121" s="47" t="str">
        <f>+IF(K121&gt;0,'（运营）采购订单'!I121,"")</f>
        <v/>
      </c>
      <c r="K121" s="47">
        <f>+IF(AND('（工厂）送货清单汇总'!$K$193&gt;0,'（工厂）送货清单汇总'!$L$193&gt;0,'（工厂）送货清单汇总'!$M$193&gt;0),'（工厂）送货清单汇总'!M121,IF(AND('（工厂）送货清单汇总'!$K$193&gt;0,'（工厂）送货清单汇总'!$L$193&gt;0,'（工厂）送货清单汇总'!$M$193=0),'（工厂）送货清单汇总'!L121,'（工厂）送货清单汇总'!K121))</f>
        <v>0</v>
      </c>
      <c r="L121" s="47">
        <f t="shared" si="8"/>
        <v>0</v>
      </c>
      <c r="M121" s="40"/>
      <c r="N121" s="40"/>
      <c r="O121" s="47" t="str">
        <f ca="1">+IF(K121&gt;0,LOOKUP(1,0/FIND(I121,运营生产订单!$A$9:$A$35),运营生产订单!$L$9:$L$35),"")</f>
        <v/>
      </c>
    </row>
    <row r="122" ht="22.5" customHeight="1" spans="1:15">
      <c r="A122" s="49" t="str">
        <f t="shared" si="7"/>
        <v/>
      </c>
      <c r="B122" s="46" t="str">
        <f ca="1">+IF(K122&gt;0,'（运营）采购订单'!B122,"")</f>
        <v/>
      </c>
      <c r="C122" s="47" t="str">
        <f ca="1">+IF(K122&gt;0,'（运营）采购订单'!C122,"")</f>
        <v/>
      </c>
      <c r="D122" s="47" t="str">
        <f ca="1">+IF(K122&gt;0,'（运营）采购订单'!D122,"")</f>
        <v/>
      </c>
      <c r="E122" s="47" t="str">
        <f>+IF(K122&gt;0,'（运营）采购订单'!E122,"")</f>
        <v/>
      </c>
      <c r="F122" s="47">
        <f ca="1">+IF(K122&gt;0,'（运营）采购订单'!J122,0)</f>
        <v>0</v>
      </c>
      <c r="G122" s="47" t="str">
        <f ca="1">+IF(K122&gt;0,'（运营）采购订单'!F122,"")</f>
        <v/>
      </c>
      <c r="H122" s="48" t="str">
        <f ca="1">+IF(K122&gt;0,'（运营）采购订单'!G122,"")</f>
        <v/>
      </c>
      <c r="I122" s="47" t="str">
        <f ca="1">+IF(K122&gt;0,'（运营）采购订单'!H122,"")</f>
        <v/>
      </c>
      <c r="J122" s="47" t="str">
        <f>+IF(K122&gt;0,'（运营）采购订单'!I122,"")</f>
        <v/>
      </c>
      <c r="K122" s="47">
        <f>+IF(AND('（工厂）送货清单汇总'!$K$193&gt;0,'（工厂）送货清单汇总'!$L$193&gt;0,'（工厂）送货清单汇总'!$M$193&gt;0),'（工厂）送货清单汇总'!M122,IF(AND('（工厂）送货清单汇总'!$K$193&gt;0,'（工厂）送货清单汇总'!$L$193&gt;0,'（工厂）送货清单汇总'!$M$193=0),'（工厂）送货清单汇总'!L122,'（工厂）送货清单汇总'!K122))</f>
        <v>0</v>
      </c>
      <c r="L122" s="47">
        <f t="shared" si="8"/>
        <v>0</v>
      </c>
      <c r="M122" s="40"/>
      <c r="N122" s="40"/>
      <c r="O122" s="47" t="str">
        <f ca="1">+IF(K122&gt;0,LOOKUP(1,0/FIND(I122,运营生产订单!$A$9:$A$35),运营生产订单!$L$9:$L$35),"")</f>
        <v/>
      </c>
    </row>
    <row r="123" ht="22.5" customHeight="1" spans="1:15">
      <c r="A123" s="49" t="str">
        <f t="shared" si="7"/>
        <v/>
      </c>
      <c r="B123" s="46" t="str">
        <f ca="1">+IF(K123&gt;0,'（运营）采购订单'!B123,"")</f>
        <v/>
      </c>
      <c r="C123" s="47" t="str">
        <f ca="1">+IF(K123&gt;0,'（运营）采购订单'!C123,"")</f>
        <v/>
      </c>
      <c r="D123" s="47" t="str">
        <f ca="1">+IF(K123&gt;0,'（运营）采购订单'!D123,"")</f>
        <v/>
      </c>
      <c r="E123" s="47" t="str">
        <f>+IF(K123&gt;0,'（运营）采购订单'!E123,"")</f>
        <v/>
      </c>
      <c r="F123" s="47">
        <f ca="1">+IF(K123&gt;0,'（运营）采购订单'!J123,0)</f>
        <v>0</v>
      </c>
      <c r="G123" s="47" t="str">
        <f ca="1">+IF(K123&gt;0,'（运营）采购订单'!F123,"")</f>
        <v/>
      </c>
      <c r="H123" s="48" t="str">
        <f ca="1">+IF(K123&gt;0,'（运营）采购订单'!G123,"")</f>
        <v/>
      </c>
      <c r="I123" s="47" t="str">
        <f ca="1">+IF(K123&gt;0,'（运营）采购订单'!H123,"")</f>
        <v/>
      </c>
      <c r="J123" s="47" t="str">
        <f>+IF(K123&gt;0,'（运营）采购订单'!I123,"")</f>
        <v/>
      </c>
      <c r="K123" s="47">
        <f>+IF(AND('（工厂）送货清单汇总'!$K$193&gt;0,'（工厂）送货清单汇总'!$L$193&gt;0,'（工厂）送货清单汇总'!$M$193&gt;0),'（工厂）送货清单汇总'!M123,IF(AND('（工厂）送货清单汇总'!$K$193&gt;0,'（工厂）送货清单汇总'!$L$193&gt;0,'（工厂）送货清单汇总'!$M$193=0),'（工厂）送货清单汇总'!L123,'（工厂）送货清单汇总'!K123))</f>
        <v>0</v>
      </c>
      <c r="L123" s="47">
        <f t="shared" si="8"/>
        <v>0</v>
      </c>
      <c r="M123" s="40"/>
      <c r="N123" s="40"/>
      <c r="O123" s="47" t="str">
        <f ca="1">+IF(K123&gt;0,LOOKUP(1,0/FIND(I123,运营生产订单!$A$9:$A$35),运营生产订单!$L$9:$L$35),"")</f>
        <v/>
      </c>
    </row>
    <row r="124" ht="22.5" customHeight="1" spans="1:15">
      <c r="A124" s="49" t="str">
        <f t="shared" si="7"/>
        <v/>
      </c>
      <c r="B124" s="46" t="str">
        <f ca="1">+IF(K124&gt;0,'（运营）采购订单'!B124,"")</f>
        <v/>
      </c>
      <c r="C124" s="47" t="str">
        <f ca="1">+IF(K124&gt;0,'（运营）采购订单'!C124,"")</f>
        <v/>
      </c>
      <c r="D124" s="47" t="str">
        <f ca="1">+IF(K124&gt;0,'（运营）采购订单'!D124,"")</f>
        <v/>
      </c>
      <c r="E124" s="47" t="str">
        <f>+IF(K124&gt;0,'（运营）采购订单'!E124,"")</f>
        <v/>
      </c>
      <c r="F124" s="47">
        <f ca="1">+IF(K124&gt;0,'（运营）采购订单'!J124,0)</f>
        <v>0</v>
      </c>
      <c r="G124" s="47" t="str">
        <f ca="1">+IF(K124&gt;0,'（运营）采购订单'!F124,"")</f>
        <v/>
      </c>
      <c r="H124" s="48" t="str">
        <f ca="1">+IF(K124&gt;0,'（运营）采购订单'!G124,"")</f>
        <v/>
      </c>
      <c r="I124" s="47" t="str">
        <f ca="1">+IF(K124&gt;0,'（运营）采购订单'!H124,"")</f>
        <v/>
      </c>
      <c r="J124" s="47" t="str">
        <f>+IF(K124&gt;0,'（运营）采购订单'!I124,"")</f>
        <v/>
      </c>
      <c r="K124" s="47">
        <f>+IF(AND('（工厂）送货清单汇总'!$K$193&gt;0,'（工厂）送货清单汇总'!$L$193&gt;0,'（工厂）送货清单汇总'!$M$193&gt;0),'（工厂）送货清单汇总'!M124,IF(AND('（工厂）送货清单汇总'!$K$193&gt;0,'（工厂）送货清单汇总'!$L$193&gt;0,'（工厂）送货清单汇总'!$M$193=0),'（工厂）送货清单汇总'!L124,'（工厂）送货清单汇总'!K124))</f>
        <v>0</v>
      </c>
      <c r="L124" s="47">
        <f t="shared" si="8"/>
        <v>0</v>
      </c>
      <c r="M124" s="40"/>
      <c r="N124" s="40"/>
      <c r="O124" s="47" t="str">
        <f ca="1">+IF(K124&gt;0,LOOKUP(1,0/FIND(I124,运营生产订单!$A$9:$A$35),运营生产订单!$L$9:$L$35),"")</f>
        <v/>
      </c>
    </row>
    <row r="125" ht="22.5" customHeight="1" spans="1:15">
      <c r="A125" s="49" t="str">
        <f t="shared" si="7"/>
        <v/>
      </c>
      <c r="B125" s="46" t="str">
        <f ca="1">+IF(K125&gt;0,'（运营）采购订单'!B125,"")</f>
        <v/>
      </c>
      <c r="C125" s="47" t="str">
        <f ca="1">+IF(K125&gt;0,'（运营）采购订单'!C125,"")</f>
        <v/>
      </c>
      <c r="D125" s="47" t="str">
        <f ca="1">+IF(K125&gt;0,'（运营）采购订单'!D125,"")</f>
        <v/>
      </c>
      <c r="E125" s="47" t="str">
        <f>+IF(K125&gt;0,'（运营）采购订单'!E125,"")</f>
        <v/>
      </c>
      <c r="F125" s="47">
        <f ca="1">+IF(K125&gt;0,'（运营）采购订单'!J125,0)</f>
        <v>0</v>
      </c>
      <c r="G125" s="47" t="str">
        <f ca="1">+IF(K125&gt;0,'（运营）采购订单'!F125,"")</f>
        <v/>
      </c>
      <c r="H125" s="48" t="str">
        <f ca="1">+IF(K125&gt;0,'（运营）采购订单'!G125,"")</f>
        <v/>
      </c>
      <c r="I125" s="47" t="str">
        <f ca="1">+IF(K125&gt;0,'（运营）采购订单'!H125,"")</f>
        <v/>
      </c>
      <c r="J125" s="47" t="str">
        <f>+IF(K125&gt;0,'（运营）采购订单'!I125,"")</f>
        <v/>
      </c>
      <c r="K125" s="47">
        <f>+IF(AND('（工厂）送货清单汇总'!$K$193&gt;0,'（工厂）送货清单汇总'!$L$193&gt;0,'（工厂）送货清单汇总'!$M$193&gt;0),'（工厂）送货清单汇总'!M125,IF(AND('（工厂）送货清单汇总'!$K$193&gt;0,'（工厂）送货清单汇总'!$L$193&gt;0,'（工厂）送货清单汇总'!$M$193=0),'（工厂）送货清单汇总'!L125,'（工厂）送货清单汇总'!K125))</f>
        <v>0</v>
      </c>
      <c r="L125" s="47">
        <f t="shared" si="8"/>
        <v>0</v>
      </c>
      <c r="M125" s="40"/>
      <c r="N125" s="40"/>
      <c r="O125" s="47" t="str">
        <f ca="1">+IF(K125&gt;0,LOOKUP(1,0/FIND(I125,运营生产订单!$A$9:$A$35),运营生产订单!$L$9:$L$35),"")</f>
        <v/>
      </c>
    </row>
    <row r="126" ht="22.5" customHeight="1" spans="1:15">
      <c r="A126" s="49" t="str">
        <f t="shared" si="7"/>
        <v/>
      </c>
      <c r="B126" s="46" t="str">
        <f ca="1">+IF(K126&gt;0,'（运营）采购订单'!B126,"")</f>
        <v/>
      </c>
      <c r="C126" s="47" t="str">
        <f ca="1">+IF(K126&gt;0,'（运营）采购订单'!C126,"")</f>
        <v/>
      </c>
      <c r="D126" s="47" t="str">
        <f ca="1">+IF(K126&gt;0,'（运营）采购订单'!D126,"")</f>
        <v/>
      </c>
      <c r="E126" s="47" t="str">
        <f>+IF(K126&gt;0,'（运营）采购订单'!E126,"")</f>
        <v/>
      </c>
      <c r="F126" s="47">
        <f ca="1">+IF(K126&gt;0,'（运营）采购订单'!J126,0)</f>
        <v>0</v>
      </c>
      <c r="G126" s="47" t="str">
        <f ca="1">+IF(K126&gt;0,'（运营）采购订单'!F126,"")</f>
        <v/>
      </c>
      <c r="H126" s="48" t="str">
        <f ca="1">+IF(K126&gt;0,'（运营）采购订单'!G126,"")</f>
        <v/>
      </c>
      <c r="I126" s="47" t="str">
        <f ca="1">+IF(K126&gt;0,'（运营）采购订单'!H126,"")</f>
        <v/>
      </c>
      <c r="J126" s="47" t="str">
        <f>+IF(K126&gt;0,'（运营）采购订单'!I126,"")</f>
        <v/>
      </c>
      <c r="K126" s="47">
        <f>+IF(AND('（工厂）送货清单汇总'!$K$193&gt;0,'（工厂）送货清单汇总'!$L$193&gt;0,'（工厂）送货清单汇总'!$M$193&gt;0),'（工厂）送货清单汇总'!M126,IF(AND('（工厂）送货清单汇总'!$K$193&gt;0,'（工厂）送货清单汇总'!$L$193&gt;0,'（工厂）送货清单汇总'!$M$193=0),'（工厂）送货清单汇总'!L126,'（工厂）送货清单汇总'!K126))</f>
        <v>0</v>
      </c>
      <c r="L126" s="47">
        <f t="shared" si="8"/>
        <v>0</v>
      </c>
      <c r="M126" s="40"/>
      <c r="N126" s="40"/>
      <c r="O126" s="47" t="str">
        <f ca="1">+IF(K126&gt;0,LOOKUP(1,0/FIND(I126,运营生产订单!$A$9:$A$35),运营生产订单!$L$9:$L$35),"")</f>
        <v/>
      </c>
    </row>
    <row r="127" ht="22.5" customHeight="1" spans="1:15">
      <c r="A127" s="49" t="str">
        <f t="shared" si="7"/>
        <v/>
      </c>
      <c r="B127" s="46" t="str">
        <f ca="1">+IF(K127&gt;0,'（运营）采购订单'!B127,"")</f>
        <v/>
      </c>
      <c r="C127" s="47" t="str">
        <f ca="1">+IF(K127&gt;0,'（运营）采购订单'!C127,"")</f>
        <v/>
      </c>
      <c r="D127" s="47" t="str">
        <f ca="1">+IF(K127&gt;0,'（运营）采购订单'!D127,"")</f>
        <v/>
      </c>
      <c r="E127" s="47" t="str">
        <f>+IF(K127&gt;0,'（运营）采购订单'!E127,"")</f>
        <v/>
      </c>
      <c r="F127" s="47">
        <f ca="1">+IF(K127&gt;0,'（运营）采购订单'!J127,0)</f>
        <v>0</v>
      </c>
      <c r="G127" s="47" t="str">
        <f ca="1">+IF(K127&gt;0,'（运营）采购订单'!F127,"")</f>
        <v/>
      </c>
      <c r="H127" s="48" t="str">
        <f ca="1">+IF(K127&gt;0,'（运营）采购订单'!G127,"")</f>
        <v/>
      </c>
      <c r="I127" s="47" t="str">
        <f ca="1">+IF(K127&gt;0,'（运营）采购订单'!H127,"")</f>
        <v/>
      </c>
      <c r="J127" s="47" t="str">
        <f>+IF(K127&gt;0,'（运营）采购订单'!I127,"")</f>
        <v/>
      </c>
      <c r="K127" s="47">
        <f>+IF(AND('（工厂）送货清单汇总'!$K$193&gt;0,'（工厂）送货清单汇总'!$L$193&gt;0,'（工厂）送货清单汇总'!$M$193&gt;0),'（工厂）送货清单汇总'!M127,IF(AND('（工厂）送货清单汇总'!$K$193&gt;0,'（工厂）送货清单汇总'!$L$193&gt;0,'（工厂）送货清单汇总'!$M$193=0),'（工厂）送货清单汇总'!L127,'（工厂）送货清单汇总'!K127))</f>
        <v>0</v>
      </c>
      <c r="L127" s="47">
        <f t="shared" si="8"/>
        <v>0</v>
      </c>
      <c r="M127" s="40"/>
      <c r="N127" s="40"/>
      <c r="O127" s="47" t="str">
        <f ca="1">+IF(K127&gt;0,LOOKUP(1,0/FIND(I127,运营生产订单!$A$9:$A$35),运营生产订单!$L$9:$L$35),"")</f>
        <v/>
      </c>
    </row>
    <row r="128" ht="22.5" customHeight="1" spans="1:15">
      <c r="A128" s="49" t="str">
        <f t="shared" si="7"/>
        <v/>
      </c>
      <c r="B128" s="46" t="str">
        <f ca="1">+IF(K128&gt;0,'（运营）采购订单'!B128,"")</f>
        <v/>
      </c>
      <c r="C128" s="47" t="str">
        <f ca="1">+IF(K128&gt;0,'（运营）采购订单'!C128,"")</f>
        <v/>
      </c>
      <c r="D128" s="47" t="str">
        <f ca="1">+IF(K128&gt;0,'（运营）采购订单'!D128,"")</f>
        <v/>
      </c>
      <c r="E128" s="47" t="str">
        <f>+IF(K128&gt;0,'（运营）采购订单'!E128,"")</f>
        <v/>
      </c>
      <c r="F128" s="47">
        <f ca="1">+IF(K128&gt;0,'（运营）采购订单'!J128,0)</f>
        <v>0</v>
      </c>
      <c r="G128" s="47" t="str">
        <f ca="1">+IF(K128&gt;0,'（运营）采购订单'!F128,"")</f>
        <v/>
      </c>
      <c r="H128" s="48" t="str">
        <f ca="1">+IF(K128&gt;0,'（运营）采购订单'!G128,"")</f>
        <v/>
      </c>
      <c r="I128" s="47" t="str">
        <f ca="1">+IF(K128&gt;0,'（运营）采购订单'!H128,"")</f>
        <v/>
      </c>
      <c r="J128" s="47" t="str">
        <f>+IF(K128&gt;0,'（运营）采购订单'!I128,"")</f>
        <v/>
      </c>
      <c r="K128" s="47">
        <f>+IF(AND('（工厂）送货清单汇总'!$K$193&gt;0,'（工厂）送货清单汇总'!$L$193&gt;0,'（工厂）送货清单汇总'!$M$193&gt;0),'（工厂）送货清单汇总'!M128,IF(AND('（工厂）送货清单汇总'!$K$193&gt;0,'（工厂）送货清单汇总'!$L$193&gt;0,'（工厂）送货清单汇总'!$M$193=0),'（工厂）送货清单汇总'!L128,'（工厂）送货清单汇总'!K128))</f>
        <v>0</v>
      </c>
      <c r="L128" s="47">
        <f t="shared" si="8"/>
        <v>0</v>
      </c>
      <c r="M128" s="40"/>
      <c r="N128" s="40"/>
      <c r="O128" s="47" t="str">
        <f ca="1">+IF(K128&gt;0,LOOKUP(1,0/FIND(I128,运营生产订单!$A$9:$A$35),运营生产订单!$L$9:$L$35),"")</f>
        <v/>
      </c>
    </row>
    <row r="129" ht="22.5" customHeight="1" spans="1:15">
      <c r="A129" s="49" t="str">
        <f t="shared" si="7"/>
        <v/>
      </c>
      <c r="B129" s="46" t="str">
        <f ca="1">+IF(K129&gt;0,'（运营）采购订单'!B129,"")</f>
        <v/>
      </c>
      <c r="C129" s="47" t="str">
        <f ca="1">+IF(K129&gt;0,'（运营）采购订单'!C129,"")</f>
        <v/>
      </c>
      <c r="D129" s="47" t="str">
        <f ca="1">+IF(K129&gt;0,'（运营）采购订单'!D129,"")</f>
        <v/>
      </c>
      <c r="E129" s="47" t="str">
        <f>+IF(K129&gt;0,'（运营）采购订单'!E129,"")</f>
        <v/>
      </c>
      <c r="F129" s="47">
        <f ca="1">+IF(K129&gt;0,'（运营）采购订单'!J129,0)</f>
        <v>0</v>
      </c>
      <c r="G129" s="47" t="str">
        <f ca="1">+IF(K129&gt;0,'（运营）采购订单'!F129,"")</f>
        <v/>
      </c>
      <c r="H129" s="48" t="str">
        <f ca="1">+IF(K129&gt;0,'（运营）采购订单'!G129,"")</f>
        <v/>
      </c>
      <c r="I129" s="47" t="str">
        <f ca="1">+IF(K129&gt;0,'（运营）采购订单'!H129,"")</f>
        <v/>
      </c>
      <c r="J129" s="47" t="str">
        <f>+IF(K129&gt;0,'（运营）采购订单'!I129,"")</f>
        <v/>
      </c>
      <c r="K129" s="47">
        <f>+IF(AND('（工厂）送货清单汇总'!$K$193&gt;0,'（工厂）送货清单汇总'!$L$193&gt;0,'（工厂）送货清单汇总'!$M$193&gt;0),'（工厂）送货清单汇总'!M129,IF(AND('（工厂）送货清单汇总'!$K$193&gt;0,'（工厂）送货清单汇总'!$L$193&gt;0,'（工厂）送货清单汇总'!$M$193=0),'（工厂）送货清单汇总'!L129,'（工厂）送货清单汇总'!K129))</f>
        <v>0</v>
      </c>
      <c r="L129" s="47">
        <f t="shared" si="8"/>
        <v>0</v>
      </c>
      <c r="M129" s="40"/>
      <c r="N129" s="40"/>
      <c r="O129" s="47" t="str">
        <f ca="1">+IF(K129&gt;0,LOOKUP(1,0/FIND(I129,运营生产订单!$A$9:$A$35),运营生产订单!$L$9:$L$35),"")</f>
        <v/>
      </c>
    </row>
    <row r="130" ht="22.5" customHeight="1" spans="1:15">
      <c r="A130" s="49" t="str">
        <f t="shared" si="7"/>
        <v/>
      </c>
      <c r="B130" s="46" t="str">
        <f ca="1">+IF(K130&gt;0,'（运营）采购订单'!B130,"")</f>
        <v/>
      </c>
      <c r="C130" s="47" t="str">
        <f ca="1">+IF(K130&gt;0,'（运营）采购订单'!C130,"")</f>
        <v/>
      </c>
      <c r="D130" s="47" t="str">
        <f ca="1">+IF(K130&gt;0,'（运营）采购订单'!D130,"")</f>
        <v/>
      </c>
      <c r="E130" s="47" t="str">
        <f>+IF(K130&gt;0,'（运营）采购订单'!E130,"")</f>
        <v/>
      </c>
      <c r="F130" s="47">
        <f ca="1">+IF(K130&gt;0,'（运营）采购订单'!J130,0)</f>
        <v>0</v>
      </c>
      <c r="G130" s="47" t="str">
        <f ca="1">+IF(K130&gt;0,'（运营）采购订单'!F130,"")</f>
        <v/>
      </c>
      <c r="H130" s="48" t="str">
        <f ca="1">+IF(K130&gt;0,'（运营）采购订单'!G130,"")</f>
        <v/>
      </c>
      <c r="I130" s="47" t="str">
        <f ca="1">+IF(K130&gt;0,'（运营）采购订单'!H130,"")</f>
        <v/>
      </c>
      <c r="J130" s="47" t="str">
        <f>+IF(K130&gt;0,'（运营）采购订单'!I130,"")</f>
        <v/>
      </c>
      <c r="K130" s="47">
        <f>+IF(AND('（工厂）送货清单汇总'!$K$193&gt;0,'（工厂）送货清单汇总'!$L$193&gt;0,'（工厂）送货清单汇总'!$M$193&gt;0),'（工厂）送货清单汇总'!M130,IF(AND('（工厂）送货清单汇总'!$K$193&gt;0,'（工厂）送货清单汇总'!$L$193&gt;0,'（工厂）送货清单汇总'!$M$193=0),'（工厂）送货清单汇总'!L130,'（工厂）送货清单汇总'!K130))</f>
        <v>0</v>
      </c>
      <c r="L130" s="47">
        <f t="shared" si="8"/>
        <v>0</v>
      </c>
      <c r="M130" s="40"/>
      <c r="N130" s="40"/>
      <c r="O130" s="47" t="str">
        <f ca="1">+IF(K130&gt;0,LOOKUP(1,0/FIND(I130,运营生产订单!$A$9:$A$35),运营生产订单!$L$9:$L$35),"")</f>
        <v/>
      </c>
    </row>
    <row r="131" ht="22.5" customHeight="1" spans="1:15">
      <c r="A131" s="49" t="str">
        <f t="shared" si="7"/>
        <v/>
      </c>
      <c r="B131" s="46" t="str">
        <f ca="1">+IF(K131&gt;0,'（运营）采购订单'!B131,"")</f>
        <v/>
      </c>
      <c r="C131" s="47" t="str">
        <f ca="1">+IF(K131&gt;0,'（运营）采购订单'!C131,"")</f>
        <v/>
      </c>
      <c r="D131" s="47" t="str">
        <f ca="1">+IF(K131&gt;0,'（运营）采购订单'!D131,"")</f>
        <v/>
      </c>
      <c r="E131" s="47" t="str">
        <f>+IF(K131&gt;0,'（运营）采购订单'!E131,"")</f>
        <v/>
      </c>
      <c r="F131" s="47">
        <f ca="1">+IF(K131&gt;0,'（运营）采购订单'!J131,0)</f>
        <v>0</v>
      </c>
      <c r="G131" s="47" t="str">
        <f ca="1">+IF(K131&gt;0,'（运营）采购订单'!F131,"")</f>
        <v/>
      </c>
      <c r="H131" s="48" t="str">
        <f ca="1">+IF(K131&gt;0,'（运营）采购订单'!G131,"")</f>
        <v/>
      </c>
      <c r="I131" s="47" t="str">
        <f ca="1">+IF(K131&gt;0,'（运营）采购订单'!H131,"")</f>
        <v/>
      </c>
      <c r="J131" s="47" t="str">
        <f>+IF(K131&gt;0,'（运营）采购订单'!I131,"")</f>
        <v/>
      </c>
      <c r="K131" s="47">
        <f>+IF(AND('（工厂）送货清单汇总'!$K$193&gt;0,'（工厂）送货清单汇总'!$L$193&gt;0,'（工厂）送货清单汇总'!$M$193&gt;0),'（工厂）送货清单汇总'!M131,IF(AND('（工厂）送货清单汇总'!$K$193&gt;0,'（工厂）送货清单汇总'!$L$193&gt;0,'（工厂）送货清单汇总'!$M$193=0),'（工厂）送货清单汇总'!L131,'（工厂）送货清单汇总'!K131))</f>
        <v>0</v>
      </c>
      <c r="L131" s="47">
        <f t="shared" si="8"/>
        <v>0</v>
      </c>
      <c r="M131" s="40"/>
      <c r="N131" s="40"/>
      <c r="O131" s="47" t="str">
        <f ca="1">+IF(K131&gt;0,LOOKUP(1,0/FIND(I131,运营生产订单!$A$9:$A$35),运营生产订单!$L$9:$L$35),"")</f>
        <v/>
      </c>
    </row>
    <row r="132" ht="22.5" customHeight="1" spans="1:15">
      <c r="A132" s="49" t="str">
        <f t="shared" si="7"/>
        <v/>
      </c>
      <c r="B132" s="46" t="str">
        <f ca="1">+IF(K132&gt;0,'（运营）采购订单'!B132,"")</f>
        <v/>
      </c>
      <c r="C132" s="47" t="str">
        <f ca="1">+IF(K132&gt;0,'（运营）采购订单'!C132,"")</f>
        <v/>
      </c>
      <c r="D132" s="47" t="str">
        <f ca="1">+IF(K132&gt;0,'（运营）采购订单'!D132,"")</f>
        <v/>
      </c>
      <c r="E132" s="47" t="str">
        <f>+IF(K132&gt;0,'（运营）采购订单'!E132,"")</f>
        <v/>
      </c>
      <c r="F132" s="47">
        <f ca="1">+IF(K132&gt;0,'（运营）采购订单'!J132,0)</f>
        <v>0</v>
      </c>
      <c r="G132" s="47" t="str">
        <f ca="1">+IF(K132&gt;0,'（运营）采购订单'!F132,"")</f>
        <v/>
      </c>
      <c r="H132" s="48" t="str">
        <f ca="1">+IF(K132&gt;0,'（运营）采购订单'!G132,"")</f>
        <v/>
      </c>
      <c r="I132" s="47" t="str">
        <f ca="1">+IF(K132&gt;0,'（运营）采购订单'!H132,"")</f>
        <v/>
      </c>
      <c r="J132" s="47" t="str">
        <f>+IF(K132&gt;0,'（运营）采购订单'!I132,"")</f>
        <v/>
      </c>
      <c r="K132" s="47">
        <f>+IF(AND('（工厂）送货清单汇总'!$K$193&gt;0,'（工厂）送货清单汇总'!$L$193&gt;0,'（工厂）送货清单汇总'!$M$193&gt;0),'（工厂）送货清单汇总'!M132,IF(AND('（工厂）送货清单汇总'!$K$193&gt;0,'（工厂）送货清单汇总'!$L$193&gt;0,'（工厂）送货清单汇总'!$M$193=0),'（工厂）送货清单汇总'!L132,'（工厂）送货清单汇总'!K132))</f>
        <v>0</v>
      </c>
      <c r="L132" s="47">
        <f t="shared" si="8"/>
        <v>0</v>
      </c>
      <c r="M132" s="40"/>
      <c r="N132" s="40"/>
      <c r="O132" s="47" t="str">
        <f ca="1">+IF(K132&gt;0,LOOKUP(1,0/FIND(I132,运营生产订单!$A$9:$A$35),运营生产订单!$L$9:$L$35),"")</f>
        <v/>
      </c>
    </row>
    <row r="133" ht="22.5" customHeight="1" spans="1:15">
      <c r="A133" s="49" t="str">
        <f t="shared" si="7"/>
        <v/>
      </c>
      <c r="B133" s="46" t="str">
        <f ca="1">+IF(K133&gt;0,'（运营）采购订单'!B133,"")</f>
        <v/>
      </c>
      <c r="C133" s="47" t="str">
        <f ca="1">+IF(K133&gt;0,'（运营）采购订单'!C133,"")</f>
        <v/>
      </c>
      <c r="D133" s="47" t="str">
        <f ca="1">+IF(K133&gt;0,'（运营）采购订单'!D133,"")</f>
        <v/>
      </c>
      <c r="E133" s="47" t="str">
        <f>+IF(K133&gt;0,'（运营）采购订单'!E133,"")</f>
        <v/>
      </c>
      <c r="F133" s="47">
        <f ca="1">+IF(K133&gt;0,'（运营）采购订单'!J133,0)</f>
        <v>0</v>
      </c>
      <c r="G133" s="47" t="str">
        <f ca="1">+IF(K133&gt;0,'（运营）采购订单'!F133,"")</f>
        <v/>
      </c>
      <c r="H133" s="48" t="str">
        <f ca="1">+IF(K133&gt;0,'（运营）采购订单'!G133,"")</f>
        <v/>
      </c>
      <c r="I133" s="47" t="str">
        <f ca="1">+IF(K133&gt;0,'（运营）采购订单'!H133,"")</f>
        <v/>
      </c>
      <c r="J133" s="47" t="str">
        <f>+IF(K133&gt;0,'（运营）采购订单'!I133,"")</f>
        <v/>
      </c>
      <c r="K133" s="47">
        <f>+IF(AND('（工厂）送货清单汇总'!$K$193&gt;0,'（工厂）送货清单汇总'!$L$193&gt;0,'（工厂）送货清单汇总'!$M$193&gt;0),'（工厂）送货清单汇总'!M133,IF(AND('（工厂）送货清单汇总'!$K$193&gt;0,'（工厂）送货清单汇总'!$L$193&gt;0,'（工厂）送货清单汇总'!$M$193=0),'（工厂）送货清单汇总'!L133,'（工厂）送货清单汇总'!K133))</f>
        <v>0</v>
      </c>
      <c r="L133" s="47">
        <f t="shared" si="8"/>
        <v>0</v>
      </c>
      <c r="M133" s="40"/>
      <c r="N133" s="40"/>
      <c r="O133" s="47" t="str">
        <f ca="1">+IF(K133&gt;0,LOOKUP(1,0/FIND(I133,运营生产订单!$A$9:$A$35),运营生产订单!$L$9:$L$35),"")</f>
        <v/>
      </c>
    </row>
    <row r="134" ht="22.5" customHeight="1" spans="1:15">
      <c r="A134" s="49" t="str">
        <f t="shared" si="7"/>
        <v/>
      </c>
      <c r="B134" s="46" t="str">
        <f ca="1">+IF(K134&gt;0,'（运营）采购订单'!B134,"")</f>
        <v/>
      </c>
      <c r="C134" s="47" t="str">
        <f ca="1">+IF(K134&gt;0,'（运营）采购订单'!C134,"")</f>
        <v/>
      </c>
      <c r="D134" s="47" t="str">
        <f ca="1">+IF(K134&gt;0,'（运营）采购订单'!D134,"")</f>
        <v/>
      </c>
      <c r="E134" s="47" t="str">
        <f>+IF(K134&gt;0,'（运营）采购订单'!E134,"")</f>
        <v/>
      </c>
      <c r="F134" s="47">
        <f ca="1">+IF(K134&gt;0,'（运营）采购订单'!J134,0)</f>
        <v>0</v>
      </c>
      <c r="G134" s="47" t="str">
        <f ca="1">+IF(K134&gt;0,'（运营）采购订单'!F134,"")</f>
        <v/>
      </c>
      <c r="H134" s="48" t="str">
        <f ca="1">+IF(K134&gt;0,'（运营）采购订单'!G134,"")</f>
        <v/>
      </c>
      <c r="I134" s="47" t="str">
        <f ca="1">+IF(K134&gt;0,'（运营）采购订单'!H134,"")</f>
        <v/>
      </c>
      <c r="J134" s="47" t="str">
        <f>+IF(K134&gt;0,'（运营）采购订单'!I134,"")</f>
        <v/>
      </c>
      <c r="K134" s="47">
        <f>+IF(AND('（工厂）送货清单汇总'!$K$193&gt;0,'（工厂）送货清单汇总'!$L$193&gt;0,'（工厂）送货清单汇总'!$M$193&gt;0),'（工厂）送货清单汇总'!M134,IF(AND('（工厂）送货清单汇总'!$K$193&gt;0,'（工厂）送货清单汇总'!$L$193&gt;0,'（工厂）送货清单汇总'!$M$193=0),'（工厂）送货清单汇总'!L134,'（工厂）送货清单汇总'!K134))</f>
        <v>0</v>
      </c>
      <c r="L134" s="47">
        <f t="shared" si="8"/>
        <v>0</v>
      </c>
      <c r="M134" s="40"/>
      <c r="N134" s="40"/>
      <c r="O134" s="47" t="str">
        <f ca="1">+IF(K134&gt;0,LOOKUP(1,0/FIND(I134,运营生产订单!$A$9:$A$35),运营生产订单!$L$9:$L$35),"")</f>
        <v/>
      </c>
    </row>
    <row r="135" ht="22.5" customHeight="1" spans="1:15">
      <c r="A135" s="49" t="str">
        <f t="shared" si="7"/>
        <v/>
      </c>
      <c r="B135" s="46" t="str">
        <f ca="1">+IF(K135&gt;0,'（运营）采购订单'!B135,"")</f>
        <v/>
      </c>
      <c r="C135" s="47" t="str">
        <f ca="1">+IF(K135&gt;0,'（运营）采购订单'!C135,"")</f>
        <v/>
      </c>
      <c r="D135" s="47" t="str">
        <f ca="1">+IF(K135&gt;0,'（运营）采购订单'!D135,"")</f>
        <v/>
      </c>
      <c r="E135" s="47" t="str">
        <f>+IF(K135&gt;0,'（运营）采购订单'!E135,"")</f>
        <v/>
      </c>
      <c r="F135" s="47">
        <f ca="1">+IF(K135&gt;0,'（运营）采购订单'!J135,0)</f>
        <v>0</v>
      </c>
      <c r="G135" s="47" t="str">
        <f ca="1">+IF(K135&gt;0,'（运营）采购订单'!F135,"")</f>
        <v/>
      </c>
      <c r="H135" s="48" t="str">
        <f ca="1">+IF(K135&gt;0,'（运营）采购订单'!G135,"")</f>
        <v/>
      </c>
      <c r="I135" s="47" t="str">
        <f ca="1">+IF(K135&gt;0,'（运营）采购订单'!H135,"")</f>
        <v/>
      </c>
      <c r="J135" s="47" t="str">
        <f>+IF(K135&gt;0,'（运营）采购订单'!I135,"")</f>
        <v/>
      </c>
      <c r="K135" s="47">
        <f>+IF(AND('（工厂）送货清单汇总'!$K$193&gt;0,'（工厂）送货清单汇总'!$L$193&gt;0,'（工厂）送货清单汇总'!$M$193&gt;0),'（工厂）送货清单汇总'!M135,IF(AND('（工厂）送货清单汇总'!$K$193&gt;0,'（工厂）送货清单汇总'!$L$193&gt;0,'（工厂）送货清单汇总'!$M$193=0),'（工厂）送货清单汇总'!L135,'（工厂）送货清单汇总'!K135))</f>
        <v>0</v>
      </c>
      <c r="L135" s="47">
        <f t="shared" si="8"/>
        <v>0</v>
      </c>
      <c r="M135" s="40"/>
      <c r="N135" s="40"/>
      <c r="O135" s="47" t="str">
        <f ca="1">+IF(K135&gt;0,LOOKUP(1,0/FIND(I135,运营生产订单!$A$9:$A$35),运营生产订单!$L$9:$L$35),"")</f>
        <v/>
      </c>
    </row>
    <row r="136" ht="22.5" customHeight="1" spans="1:15">
      <c r="A136" s="49" t="str">
        <f t="shared" si="7"/>
        <v/>
      </c>
      <c r="B136" s="46" t="str">
        <f ca="1">+IF(K136&gt;0,'（运营）采购订单'!B136,"")</f>
        <v/>
      </c>
      <c r="C136" s="47" t="str">
        <f ca="1">+IF(K136&gt;0,'（运营）采购订单'!C136,"")</f>
        <v/>
      </c>
      <c r="D136" s="47" t="str">
        <f ca="1">+IF(K136&gt;0,'（运营）采购订单'!D136,"")</f>
        <v/>
      </c>
      <c r="E136" s="47" t="str">
        <f>+IF(K136&gt;0,'（运营）采购订单'!E136,"")</f>
        <v/>
      </c>
      <c r="F136" s="47">
        <f ca="1">+IF(K136&gt;0,'（运营）采购订单'!J136,0)</f>
        <v>0</v>
      </c>
      <c r="G136" s="47" t="str">
        <f ca="1">+IF(K136&gt;0,'（运营）采购订单'!F136,"")</f>
        <v/>
      </c>
      <c r="H136" s="48" t="str">
        <f ca="1">+IF(K136&gt;0,'（运营）采购订单'!G136,"")</f>
        <v/>
      </c>
      <c r="I136" s="47" t="str">
        <f ca="1">+IF(K136&gt;0,'（运营）采购订单'!H136,"")</f>
        <v/>
      </c>
      <c r="J136" s="47" t="str">
        <f>+IF(K136&gt;0,'（运营）采购订单'!I136,"")</f>
        <v/>
      </c>
      <c r="K136" s="47">
        <f>+IF(AND('（工厂）送货清单汇总'!$K$193&gt;0,'（工厂）送货清单汇总'!$L$193&gt;0,'（工厂）送货清单汇总'!$M$193&gt;0),'（工厂）送货清单汇总'!M136,IF(AND('（工厂）送货清单汇总'!$K$193&gt;0,'（工厂）送货清单汇总'!$L$193&gt;0,'（工厂）送货清单汇总'!$M$193=0),'（工厂）送货清单汇总'!L136,'（工厂）送货清单汇总'!K136))</f>
        <v>0</v>
      </c>
      <c r="L136" s="47">
        <f t="shared" si="8"/>
        <v>0</v>
      </c>
      <c r="M136" s="40"/>
      <c r="N136" s="40"/>
      <c r="O136" s="47" t="str">
        <f ca="1">+IF(K136&gt;0,LOOKUP(1,0/FIND(I136,运营生产订单!$A$9:$A$35),运营生产订单!$L$9:$L$35),"")</f>
        <v/>
      </c>
    </row>
    <row r="137" ht="22.5" customHeight="1" spans="1:15">
      <c r="A137" s="49" t="str">
        <f t="shared" si="7"/>
        <v/>
      </c>
      <c r="B137" s="46" t="str">
        <f ca="1">+IF(K137&gt;0,'（运营）采购订单'!B137,"")</f>
        <v/>
      </c>
      <c r="C137" s="47" t="str">
        <f ca="1">+IF(K137&gt;0,'（运营）采购订单'!C137,"")</f>
        <v/>
      </c>
      <c r="D137" s="47" t="str">
        <f ca="1">+IF(K137&gt;0,'（运营）采购订单'!D137,"")</f>
        <v/>
      </c>
      <c r="E137" s="47" t="str">
        <f>+IF(K137&gt;0,'（运营）采购订单'!E137,"")</f>
        <v/>
      </c>
      <c r="F137" s="47">
        <f ca="1">+IF(K137&gt;0,'（运营）采购订单'!J137,0)</f>
        <v>0</v>
      </c>
      <c r="G137" s="47" t="str">
        <f ca="1">+IF(K137&gt;0,'（运营）采购订单'!F137,"")</f>
        <v/>
      </c>
      <c r="H137" s="48" t="str">
        <f ca="1">+IF(K137&gt;0,'（运营）采购订单'!G137,"")</f>
        <v/>
      </c>
      <c r="I137" s="47" t="str">
        <f ca="1">+IF(K137&gt;0,'（运营）采购订单'!H137,"")</f>
        <v/>
      </c>
      <c r="J137" s="47" t="str">
        <f>+IF(K137&gt;0,'（运营）采购订单'!I137,"")</f>
        <v/>
      </c>
      <c r="K137" s="47">
        <f>+IF(AND('（工厂）送货清单汇总'!$K$193&gt;0,'（工厂）送货清单汇总'!$L$193&gt;0,'（工厂）送货清单汇总'!$M$193&gt;0),'（工厂）送货清单汇总'!M137,IF(AND('（工厂）送货清单汇总'!$K$193&gt;0,'（工厂）送货清单汇总'!$L$193&gt;0,'（工厂）送货清单汇总'!$M$193=0),'（工厂）送货清单汇总'!L137,'（工厂）送货清单汇总'!K137))</f>
        <v>0</v>
      </c>
      <c r="L137" s="47">
        <f t="shared" si="8"/>
        <v>0</v>
      </c>
      <c r="M137" s="40"/>
      <c r="N137" s="40"/>
      <c r="O137" s="47" t="str">
        <f ca="1">+IF(K137&gt;0,LOOKUP(1,0/FIND(I137,运营生产订单!$A$9:$A$35),运营生产订单!$L$9:$L$35),"")</f>
        <v/>
      </c>
    </row>
    <row r="138" ht="22.5" customHeight="1" spans="1:15">
      <c r="A138" s="49" t="str">
        <f t="shared" si="7"/>
        <v/>
      </c>
      <c r="B138" s="46" t="str">
        <f ca="1">+IF(K138&gt;0,'（运营）采购订单'!B138,"")</f>
        <v/>
      </c>
      <c r="C138" s="47" t="str">
        <f ca="1">+IF(K138&gt;0,'（运营）采购订单'!C138,"")</f>
        <v/>
      </c>
      <c r="D138" s="47" t="str">
        <f ca="1">+IF(K138&gt;0,'（运营）采购订单'!D138,"")</f>
        <v/>
      </c>
      <c r="E138" s="47" t="str">
        <f>+IF(K138&gt;0,'（运营）采购订单'!E138,"")</f>
        <v/>
      </c>
      <c r="F138" s="47">
        <f ca="1">+IF(K138&gt;0,'（运营）采购订单'!J138,0)</f>
        <v>0</v>
      </c>
      <c r="G138" s="47" t="str">
        <f ca="1">+IF(K138&gt;0,'（运营）采购订单'!F138,"")</f>
        <v/>
      </c>
      <c r="H138" s="48" t="str">
        <f ca="1">+IF(K138&gt;0,'（运营）采购订单'!G138,"")</f>
        <v/>
      </c>
      <c r="I138" s="47" t="str">
        <f ca="1">+IF(K138&gt;0,'（运营）采购订单'!H138,"")</f>
        <v/>
      </c>
      <c r="J138" s="47" t="str">
        <f>+IF(K138&gt;0,'（运营）采购订单'!I138,"")</f>
        <v/>
      </c>
      <c r="K138" s="47">
        <f>+IF(AND('（工厂）送货清单汇总'!$K$193&gt;0,'（工厂）送货清单汇总'!$L$193&gt;0,'（工厂）送货清单汇总'!$M$193&gt;0),'（工厂）送货清单汇总'!M138,IF(AND('（工厂）送货清单汇总'!$K$193&gt;0,'（工厂）送货清单汇总'!$L$193&gt;0,'（工厂）送货清单汇总'!$M$193=0),'（工厂）送货清单汇总'!L138,'（工厂）送货清单汇总'!K138))</f>
        <v>0</v>
      </c>
      <c r="L138" s="47">
        <f t="shared" si="8"/>
        <v>0</v>
      </c>
      <c r="M138" s="40"/>
      <c r="N138" s="40"/>
      <c r="O138" s="47" t="str">
        <f ca="1">+IF(K138&gt;0,LOOKUP(1,0/FIND(I138,运营生产订单!$A$9:$A$35),运营生产订单!$L$9:$L$35),"")</f>
        <v/>
      </c>
    </row>
    <row r="139" ht="22.5" customHeight="1" spans="1:15">
      <c r="A139" s="49" t="str">
        <f t="shared" si="7"/>
        <v/>
      </c>
      <c r="B139" s="46" t="str">
        <f ca="1">+IF(K139&gt;0,'（运营）采购订单'!B139,"")</f>
        <v/>
      </c>
      <c r="C139" s="47" t="str">
        <f ca="1">+IF(K139&gt;0,'（运营）采购订单'!C139,"")</f>
        <v/>
      </c>
      <c r="D139" s="47" t="str">
        <f ca="1">+IF(K139&gt;0,'（运营）采购订单'!D139,"")</f>
        <v/>
      </c>
      <c r="E139" s="47" t="str">
        <f>+IF(K139&gt;0,'（运营）采购订单'!E139,"")</f>
        <v/>
      </c>
      <c r="F139" s="47">
        <f ca="1">+IF(K139&gt;0,'（运营）采购订单'!J139,0)</f>
        <v>0</v>
      </c>
      <c r="G139" s="47" t="str">
        <f ca="1">+IF(K139&gt;0,'（运营）采购订单'!F139,"")</f>
        <v/>
      </c>
      <c r="H139" s="48" t="str">
        <f ca="1">+IF(K139&gt;0,'（运营）采购订单'!G139,"")</f>
        <v/>
      </c>
      <c r="I139" s="47" t="str">
        <f ca="1">+IF(K139&gt;0,'（运营）采购订单'!H139,"")</f>
        <v/>
      </c>
      <c r="J139" s="47" t="str">
        <f>+IF(K139&gt;0,'（运营）采购订单'!I139,"")</f>
        <v/>
      </c>
      <c r="K139" s="47">
        <f>+IF(AND('（工厂）送货清单汇总'!$K$193&gt;0,'（工厂）送货清单汇总'!$L$193&gt;0,'（工厂）送货清单汇总'!$M$193&gt;0),'（工厂）送货清单汇总'!M139,IF(AND('（工厂）送货清单汇总'!$K$193&gt;0,'（工厂）送货清单汇总'!$L$193&gt;0,'（工厂）送货清单汇总'!$M$193=0),'（工厂）送货清单汇总'!L139,'（工厂）送货清单汇总'!K139))</f>
        <v>0</v>
      </c>
      <c r="L139" s="47">
        <f t="shared" si="8"/>
        <v>0</v>
      </c>
      <c r="M139" s="40"/>
      <c r="N139" s="40"/>
      <c r="O139" s="47" t="str">
        <f ca="1">+IF(K139&gt;0,LOOKUP(1,0/FIND(I139,运营生产订单!$A$9:$A$35),运营生产订单!$L$9:$L$35),"")</f>
        <v/>
      </c>
    </row>
    <row r="140" ht="22.5" customHeight="1" spans="1:15">
      <c r="A140" s="49" t="str">
        <f t="shared" si="7"/>
        <v/>
      </c>
      <c r="B140" s="46" t="str">
        <f ca="1">+IF(K140&gt;0,'（运营）采购订单'!B140,"")</f>
        <v/>
      </c>
      <c r="C140" s="47" t="str">
        <f ca="1">+IF(K140&gt;0,'（运营）采购订单'!C140,"")</f>
        <v/>
      </c>
      <c r="D140" s="47" t="str">
        <f ca="1">+IF(K140&gt;0,'（运营）采购订单'!D140,"")</f>
        <v/>
      </c>
      <c r="E140" s="47" t="str">
        <f>+IF(K140&gt;0,'（运营）采购订单'!E140,"")</f>
        <v/>
      </c>
      <c r="F140" s="47">
        <f ca="1">+IF(K140&gt;0,'（运营）采购订单'!J140,0)</f>
        <v>0</v>
      </c>
      <c r="G140" s="47" t="str">
        <f ca="1">+IF(K140&gt;0,'（运营）采购订单'!F140,"")</f>
        <v/>
      </c>
      <c r="H140" s="48" t="str">
        <f ca="1">+IF(K140&gt;0,'（运营）采购订单'!G140,"")</f>
        <v/>
      </c>
      <c r="I140" s="47" t="str">
        <f ca="1">+IF(K140&gt;0,'（运营）采购订单'!H140,"")</f>
        <v/>
      </c>
      <c r="J140" s="47" t="str">
        <f>+IF(K140&gt;0,'（运营）采购订单'!I140,"")</f>
        <v/>
      </c>
      <c r="K140" s="47">
        <f>+IF(AND('（工厂）送货清单汇总'!$K$193&gt;0,'（工厂）送货清单汇总'!$L$193&gt;0,'（工厂）送货清单汇总'!$M$193&gt;0),'（工厂）送货清单汇总'!M140,IF(AND('（工厂）送货清单汇总'!$K$193&gt;0,'（工厂）送货清单汇总'!$L$193&gt;0,'（工厂）送货清单汇总'!$M$193=0),'（工厂）送货清单汇总'!L140,'（工厂）送货清单汇总'!K140))</f>
        <v>0</v>
      </c>
      <c r="L140" s="47">
        <f t="shared" si="8"/>
        <v>0</v>
      </c>
      <c r="M140" s="40"/>
      <c r="N140" s="40"/>
      <c r="O140" s="47" t="str">
        <f ca="1">+IF(K140&gt;0,LOOKUP(1,0/FIND(I140,运营生产订单!$A$9:$A$35),运营生产订单!$L$9:$L$35),"")</f>
        <v/>
      </c>
    </row>
    <row r="141" ht="22.5" customHeight="1" spans="1:15">
      <c r="A141" s="49" t="str">
        <f t="shared" si="7"/>
        <v/>
      </c>
      <c r="B141" s="46" t="str">
        <f ca="1">+IF(K141&gt;0,'（运营）采购订单'!B141,"")</f>
        <v/>
      </c>
      <c r="C141" s="47" t="str">
        <f ca="1">+IF(K141&gt;0,'（运营）采购订单'!C141,"")</f>
        <v/>
      </c>
      <c r="D141" s="47" t="str">
        <f ca="1">+IF(K141&gt;0,'（运营）采购订单'!D141,"")</f>
        <v/>
      </c>
      <c r="E141" s="47" t="str">
        <f>+IF(K141&gt;0,'（运营）采购订单'!E141,"")</f>
        <v/>
      </c>
      <c r="F141" s="47">
        <f ca="1">+IF(K141&gt;0,'（运营）采购订单'!J141,0)</f>
        <v>0</v>
      </c>
      <c r="G141" s="47" t="str">
        <f ca="1">+IF(K141&gt;0,'（运营）采购订单'!F141,"")</f>
        <v/>
      </c>
      <c r="H141" s="48" t="str">
        <f ca="1">+IF(K141&gt;0,'（运营）采购订单'!G141,"")</f>
        <v/>
      </c>
      <c r="I141" s="47" t="str">
        <f ca="1">+IF(K141&gt;0,'（运营）采购订单'!H141,"")</f>
        <v/>
      </c>
      <c r="J141" s="47" t="str">
        <f>+IF(K141&gt;0,'（运营）采购订单'!I141,"")</f>
        <v/>
      </c>
      <c r="K141" s="47">
        <f>+IF(AND('（工厂）送货清单汇总'!$K$193&gt;0,'（工厂）送货清单汇总'!$L$193&gt;0,'（工厂）送货清单汇总'!$M$193&gt;0),'（工厂）送货清单汇总'!M141,IF(AND('（工厂）送货清单汇总'!$K$193&gt;0,'（工厂）送货清单汇总'!$L$193&gt;0,'（工厂）送货清单汇总'!$M$193=0),'（工厂）送货清单汇总'!L141,'（工厂）送货清单汇总'!K141))</f>
        <v>0</v>
      </c>
      <c r="L141" s="47">
        <f t="shared" si="8"/>
        <v>0</v>
      </c>
      <c r="M141" s="40"/>
      <c r="N141" s="40"/>
      <c r="O141" s="47" t="str">
        <f ca="1">+IF(K141&gt;0,LOOKUP(1,0/FIND(I141,运营生产订单!$A$9:$A$35),运营生产订单!$L$9:$L$35),"")</f>
        <v/>
      </c>
    </row>
    <row r="142" ht="22.5" customHeight="1" spans="1:15">
      <c r="A142" s="49" t="str">
        <f t="shared" si="7"/>
        <v/>
      </c>
      <c r="B142" s="46" t="str">
        <f ca="1">+IF(K142&gt;0,'（运营）采购订单'!B142,"")</f>
        <v/>
      </c>
      <c r="C142" s="47" t="str">
        <f ca="1">+IF(K142&gt;0,'（运营）采购订单'!C142,"")</f>
        <v/>
      </c>
      <c r="D142" s="47" t="str">
        <f ca="1">+IF(K142&gt;0,'（运营）采购订单'!D142,"")</f>
        <v/>
      </c>
      <c r="E142" s="47" t="str">
        <f>+IF(K142&gt;0,'（运营）采购订单'!E142,"")</f>
        <v/>
      </c>
      <c r="F142" s="47">
        <f ca="1">+IF(K142&gt;0,'（运营）采购订单'!J142,0)</f>
        <v>0</v>
      </c>
      <c r="G142" s="47" t="str">
        <f ca="1">+IF(K142&gt;0,'（运营）采购订单'!F142,"")</f>
        <v/>
      </c>
      <c r="H142" s="48" t="str">
        <f ca="1">+IF(K142&gt;0,'（运营）采购订单'!G142,"")</f>
        <v/>
      </c>
      <c r="I142" s="47" t="str">
        <f ca="1">+IF(K142&gt;0,'（运营）采购订单'!H142,"")</f>
        <v/>
      </c>
      <c r="J142" s="47" t="str">
        <f>+IF(K142&gt;0,'（运营）采购订单'!I142,"")</f>
        <v/>
      </c>
      <c r="K142" s="47">
        <f>+IF(AND('（工厂）送货清单汇总'!$K$193&gt;0,'（工厂）送货清单汇总'!$L$193&gt;0,'（工厂）送货清单汇总'!$M$193&gt;0),'（工厂）送货清单汇总'!M142,IF(AND('（工厂）送货清单汇总'!$K$193&gt;0,'（工厂）送货清单汇总'!$L$193&gt;0,'（工厂）送货清单汇总'!$M$193=0),'（工厂）送货清单汇总'!L142,'（工厂）送货清单汇总'!K142))</f>
        <v>0</v>
      </c>
      <c r="L142" s="47">
        <f t="shared" si="8"/>
        <v>0</v>
      </c>
      <c r="M142" s="40"/>
      <c r="N142" s="40"/>
      <c r="O142" s="47" t="str">
        <f ca="1">+IF(K142&gt;0,LOOKUP(1,0/FIND(I142,运营生产订单!$A$9:$A$35),运营生产订单!$L$9:$L$35),"")</f>
        <v/>
      </c>
    </row>
    <row r="143" ht="22.5" customHeight="1" spans="1:15">
      <c r="A143" s="49" t="str">
        <f t="shared" si="7"/>
        <v/>
      </c>
      <c r="B143" s="46" t="str">
        <f ca="1">+IF(K143&gt;0,'（运营）采购订单'!B143,"")</f>
        <v/>
      </c>
      <c r="C143" s="47" t="str">
        <f ca="1">+IF(K143&gt;0,'（运营）采购订单'!C143,"")</f>
        <v/>
      </c>
      <c r="D143" s="47" t="str">
        <f ca="1">+IF(K143&gt;0,'（运营）采购订单'!D143,"")</f>
        <v/>
      </c>
      <c r="E143" s="47" t="str">
        <f>+IF(K143&gt;0,'（运营）采购订单'!E143,"")</f>
        <v/>
      </c>
      <c r="F143" s="47">
        <f ca="1">+IF(K143&gt;0,'（运营）采购订单'!J143,0)</f>
        <v>0</v>
      </c>
      <c r="G143" s="47" t="str">
        <f ca="1">+IF(K143&gt;0,'（运营）采购订单'!F143,"")</f>
        <v/>
      </c>
      <c r="H143" s="48" t="str">
        <f ca="1">+IF(K143&gt;0,'（运营）采购订单'!G143,"")</f>
        <v/>
      </c>
      <c r="I143" s="47" t="str">
        <f ca="1">+IF(K143&gt;0,'（运营）采购订单'!H143,"")</f>
        <v/>
      </c>
      <c r="J143" s="47" t="str">
        <f>+IF(K143&gt;0,'（运营）采购订单'!I143,"")</f>
        <v/>
      </c>
      <c r="K143" s="47">
        <f>+IF(AND('（工厂）送货清单汇总'!$K$193&gt;0,'（工厂）送货清单汇总'!$L$193&gt;0,'（工厂）送货清单汇总'!$M$193&gt;0),'（工厂）送货清单汇总'!M143,IF(AND('（工厂）送货清单汇总'!$K$193&gt;0,'（工厂）送货清单汇总'!$L$193&gt;0,'（工厂）送货清单汇总'!$M$193=0),'（工厂）送货清单汇总'!L143,'（工厂）送货清单汇总'!K143))</f>
        <v>0</v>
      </c>
      <c r="L143" s="47">
        <f t="shared" si="8"/>
        <v>0</v>
      </c>
      <c r="M143" s="40"/>
      <c r="N143" s="40"/>
      <c r="O143" s="47" t="str">
        <f ca="1">+IF(K143&gt;0,LOOKUP(1,0/FIND(I143,运营生产订单!$A$9:$A$35),运营生产订单!$L$9:$L$35),"")</f>
        <v/>
      </c>
    </row>
    <row r="144" ht="22.5" customHeight="1" spans="1:15">
      <c r="A144" s="49" t="str">
        <f t="shared" si="7"/>
        <v/>
      </c>
      <c r="B144" s="46" t="str">
        <f ca="1">+IF(K144&gt;0,'（运营）采购订单'!B144,"")</f>
        <v/>
      </c>
      <c r="C144" s="47" t="str">
        <f ca="1">+IF(K144&gt;0,'（运营）采购订单'!C144,"")</f>
        <v/>
      </c>
      <c r="D144" s="47" t="str">
        <f ca="1">+IF(K144&gt;0,'（运营）采购订单'!D144,"")</f>
        <v/>
      </c>
      <c r="E144" s="47" t="str">
        <f>+IF(K144&gt;0,'（运营）采购订单'!E144,"")</f>
        <v/>
      </c>
      <c r="F144" s="47">
        <f ca="1">+IF(K144&gt;0,'（运营）采购订单'!J144,0)</f>
        <v>0</v>
      </c>
      <c r="G144" s="47" t="str">
        <f ca="1">+IF(K144&gt;0,'（运营）采购订单'!F144,"")</f>
        <v/>
      </c>
      <c r="H144" s="48" t="str">
        <f ca="1">+IF(K144&gt;0,'（运营）采购订单'!G144,"")</f>
        <v/>
      </c>
      <c r="I144" s="47" t="str">
        <f ca="1">+IF(K144&gt;0,'（运营）采购订单'!H144,"")</f>
        <v/>
      </c>
      <c r="J144" s="47" t="str">
        <f>+IF(K144&gt;0,'（运营）采购订单'!I144,"")</f>
        <v/>
      </c>
      <c r="K144" s="47">
        <f>+IF(AND('（工厂）送货清单汇总'!$K$193&gt;0,'（工厂）送货清单汇总'!$L$193&gt;0,'（工厂）送货清单汇总'!$M$193&gt;0),'（工厂）送货清单汇总'!M144,IF(AND('（工厂）送货清单汇总'!$K$193&gt;0,'（工厂）送货清单汇总'!$L$193&gt;0,'（工厂）送货清单汇总'!$M$193=0),'（工厂）送货清单汇总'!L144,'（工厂）送货清单汇总'!K144))</f>
        <v>0</v>
      </c>
      <c r="L144" s="47">
        <f t="shared" si="8"/>
        <v>0</v>
      </c>
      <c r="M144" s="40"/>
      <c r="N144" s="40"/>
      <c r="O144" s="47" t="str">
        <f ca="1">+IF(K144&gt;0,LOOKUP(1,0/FIND(I144,运营生产订单!$A$9:$A$35),运营生产订单!$L$9:$L$35),"")</f>
        <v/>
      </c>
    </row>
    <row r="145" ht="22.5" customHeight="1" spans="1:15">
      <c r="A145" s="49" t="str">
        <f t="shared" ref="A145:A192" si="9">+IF(K145&gt;0,$N$2,"")</f>
        <v/>
      </c>
      <c r="B145" s="46" t="str">
        <f ca="1">+IF(K145&gt;0,'（运营）采购订单'!B145,"")</f>
        <v/>
      </c>
      <c r="C145" s="47" t="str">
        <f ca="1">+IF(K145&gt;0,'（运营）采购订单'!C145,"")</f>
        <v/>
      </c>
      <c r="D145" s="47" t="str">
        <f ca="1">+IF(K145&gt;0,'（运营）采购订单'!D145,"")</f>
        <v/>
      </c>
      <c r="E145" s="47" t="str">
        <f>+IF(K145&gt;0,'（运营）采购订单'!E145,"")</f>
        <v/>
      </c>
      <c r="F145" s="47">
        <f ca="1">+IF(K145&gt;0,'（运营）采购订单'!J145,0)</f>
        <v>0</v>
      </c>
      <c r="G145" s="47" t="str">
        <f ca="1">+IF(K145&gt;0,'（运营）采购订单'!F145,"")</f>
        <v/>
      </c>
      <c r="H145" s="48" t="str">
        <f ca="1">+IF(K145&gt;0,'（运营）采购订单'!G145,"")</f>
        <v/>
      </c>
      <c r="I145" s="47" t="str">
        <f ca="1">+IF(K145&gt;0,'（运营）采购订单'!H145,"")</f>
        <v/>
      </c>
      <c r="J145" s="47" t="str">
        <f>+IF(K145&gt;0,'（运营）采购订单'!I145,"")</f>
        <v/>
      </c>
      <c r="K145" s="47">
        <f>+IF(AND('（工厂）送货清单汇总'!$K$193&gt;0,'（工厂）送货清单汇总'!$L$193&gt;0,'（工厂）送货清单汇总'!$M$193&gt;0),'（工厂）送货清单汇总'!M145,IF(AND('（工厂）送货清单汇总'!$K$193&gt;0,'（工厂）送货清单汇总'!$L$193&gt;0,'（工厂）送货清单汇总'!$M$193=0),'（工厂）送货清单汇总'!L145,'（工厂）送货清单汇总'!K145))</f>
        <v>0</v>
      </c>
      <c r="L145" s="47">
        <f t="shared" ref="L145:L192" si="10">+K145+M145+N145</f>
        <v>0</v>
      </c>
      <c r="M145" s="40"/>
      <c r="N145" s="40"/>
      <c r="O145" s="47" t="str">
        <f ca="1">+IF(K145&gt;0,LOOKUP(1,0/FIND(I145,运营生产订单!$A$9:$A$35),运营生产订单!$L$9:$L$35),"")</f>
        <v/>
      </c>
    </row>
    <row r="146" ht="22.5" customHeight="1" spans="1:15">
      <c r="A146" s="49" t="str">
        <f t="shared" si="9"/>
        <v/>
      </c>
      <c r="B146" s="46" t="str">
        <f ca="1">+IF(K146&gt;0,'（运营）采购订单'!B146,"")</f>
        <v/>
      </c>
      <c r="C146" s="47" t="str">
        <f ca="1">+IF(K146&gt;0,'（运营）采购订单'!C146,"")</f>
        <v/>
      </c>
      <c r="D146" s="47" t="str">
        <f ca="1">+IF(K146&gt;0,'（运营）采购订单'!D146,"")</f>
        <v/>
      </c>
      <c r="E146" s="47" t="str">
        <f>+IF(K146&gt;0,'（运营）采购订单'!E146,"")</f>
        <v/>
      </c>
      <c r="F146" s="47">
        <f ca="1">+IF(K146&gt;0,'（运营）采购订单'!J146,0)</f>
        <v>0</v>
      </c>
      <c r="G146" s="47" t="str">
        <f ca="1">+IF(K146&gt;0,'（运营）采购订单'!F146,"")</f>
        <v/>
      </c>
      <c r="H146" s="48" t="str">
        <f ca="1">+IF(K146&gt;0,'（运营）采购订单'!G146,"")</f>
        <v/>
      </c>
      <c r="I146" s="47" t="str">
        <f ca="1">+IF(K146&gt;0,'（运营）采购订单'!H146,"")</f>
        <v/>
      </c>
      <c r="J146" s="47" t="str">
        <f>+IF(K146&gt;0,'（运营）采购订单'!I146,"")</f>
        <v/>
      </c>
      <c r="K146" s="47">
        <f>+IF(AND('（工厂）送货清单汇总'!$K$193&gt;0,'（工厂）送货清单汇总'!$L$193&gt;0,'（工厂）送货清单汇总'!$M$193&gt;0),'（工厂）送货清单汇总'!M146,IF(AND('（工厂）送货清单汇总'!$K$193&gt;0,'（工厂）送货清单汇总'!$L$193&gt;0,'（工厂）送货清单汇总'!$M$193=0),'（工厂）送货清单汇总'!L146,'（工厂）送货清单汇总'!K146))</f>
        <v>0</v>
      </c>
      <c r="L146" s="47">
        <f t="shared" si="10"/>
        <v>0</v>
      </c>
      <c r="M146" s="40"/>
      <c r="N146" s="40"/>
      <c r="O146" s="47" t="str">
        <f ca="1">+IF(K146&gt;0,LOOKUP(1,0/FIND(I146,运营生产订单!$A$9:$A$35),运营生产订单!$L$9:$L$35),"")</f>
        <v/>
      </c>
    </row>
    <row r="147" ht="22.5" customHeight="1" spans="1:15">
      <c r="A147" s="49" t="str">
        <f t="shared" si="9"/>
        <v/>
      </c>
      <c r="B147" s="46" t="str">
        <f ca="1">+IF(K147&gt;0,'（运营）采购订单'!B147,"")</f>
        <v/>
      </c>
      <c r="C147" s="47" t="str">
        <f ca="1">+IF(K147&gt;0,'（运营）采购订单'!C147,"")</f>
        <v/>
      </c>
      <c r="D147" s="47" t="str">
        <f ca="1">+IF(K147&gt;0,'（运营）采购订单'!D147,"")</f>
        <v/>
      </c>
      <c r="E147" s="47" t="str">
        <f>+IF(K147&gt;0,'（运营）采购订单'!E147,"")</f>
        <v/>
      </c>
      <c r="F147" s="47">
        <f ca="1">+IF(K147&gt;0,'（运营）采购订单'!J147,0)</f>
        <v>0</v>
      </c>
      <c r="G147" s="47" t="str">
        <f ca="1">+IF(K147&gt;0,'（运营）采购订单'!F147,"")</f>
        <v/>
      </c>
      <c r="H147" s="48" t="str">
        <f ca="1">+IF(K147&gt;0,'（运营）采购订单'!G147,"")</f>
        <v/>
      </c>
      <c r="I147" s="47" t="str">
        <f ca="1">+IF(K147&gt;0,'（运营）采购订单'!H147,"")</f>
        <v/>
      </c>
      <c r="J147" s="47" t="str">
        <f>+IF(K147&gt;0,'（运营）采购订单'!I147,"")</f>
        <v/>
      </c>
      <c r="K147" s="47">
        <f>+IF(AND('（工厂）送货清单汇总'!$K$193&gt;0,'（工厂）送货清单汇总'!$L$193&gt;0,'（工厂）送货清单汇总'!$M$193&gt;0),'（工厂）送货清单汇总'!M147,IF(AND('（工厂）送货清单汇总'!$K$193&gt;0,'（工厂）送货清单汇总'!$L$193&gt;0,'（工厂）送货清单汇总'!$M$193=0),'（工厂）送货清单汇总'!L147,'（工厂）送货清单汇总'!K147))</f>
        <v>0</v>
      </c>
      <c r="L147" s="47">
        <f t="shared" si="10"/>
        <v>0</v>
      </c>
      <c r="M147" s="40"/>
      <c r="N147" s="40"/>
      <c r="O147" s="47" t="str">
        <f ca="1">+IF(K147&gt;0,LOOKUP(1,0/FIND(I147,运营生产订单!$A$9:$A$35),运营生产订单!$L$9:$L$35),"")</f>
        <v/>
      </c>
    </row>
    <row r="148" ht="22.5" customHeight="1" spans="1:15">
      <c r="A148" s="49" t="str">
        <f t="shared" si="9"/>
        <v/>
      </c>
      <c r="B148" s="46" t="str">
        <f ca="1">+IF(K148&gt;0,'（运营）采购订单'!B148,"")</f>
        <v/>
      </c>
      <c r="C148" s="47" t="str">
        <f ca="1">+IF(K148&gt;0,'（运营）采购订单'!C148,"")</f>
        <v/>
      </c>
      <c r="D148" s="47" t="str">
        <f ca="1">+IF(K148&gt;0,'（运营）采购订单'!D148,"")</f>
        <v/>
      </c>
      <c r="E148" s="47" t="str">
        <f>+IF(K148&gt;0,'（运营）采购订单'!E148,"")</f>
        <v/>
      </c>
      <c r="F148" s="47">
        <f ca="1">+IF(K148&gt;0,'（运营）采购订单'!J148,0)</f>
        <v>0</v>
      </c>
      <c r="G148" s="47" t="str">
        <f ca="1">+IF(K148&gt;0,'（运营）采购订单'!F148,"")</f>
        <v/>
      </c>
      <c r="H148" s="48" t="str">
        <f ca="1">+IF(K148&gt;0,'（运营）采购订单'!G148,"")</f>
        <v/>
      </c>
      <c r="I148" s="47" t="str">
        <f ca="1">+IF(K148&gt;0,'（运营）采购订单'!H148,"")</f>
        <v/>
      </c>
      <c r="J148" s="47" t="str">
        <f>+IF(K148&gt;0,'（运营）采购订单'!I148,"")</f>
        <v/>
      </c>
      <c r="K148" s="47">
        <f>+IF(AND('（工厂）送货清单汇总'!$K$193&gt;0,'（工厂）送货清单汇总'!$L$193&gt;0,'（工厂）送货清单汇总'!$M$193&gt;0),'（工厂）送货清单汇总'!M148,IF(AND('（工厂）送货清单汇总'!$K$193&gt;0,'（工厂）送货清单汇总'!$L$193&gt;0,'（工厂）送货清单汇总'!$M$193=0),'（工厂）送货清单汇总'!L148,'（工厂）送货清单汇总'!K148))</f>
        <v>0</v>
      </c>
      <c r="L148" s="47">
        <f t="shared" si="10"/>
        <v>0</v>
      </c>
      <c r="M148" s="40"/>
      <c r="N148" s="40"/>
      <c r="O148" s="47" t="str">
        <f ca="1">+IF(K148&gt;0,LOOKUP(1,0/FIND(I148,运营生产订单!$A$9:$A$35),运营生产订单!$L$9:$L$35),"")</f>
        <v/>
      </c>
    </row>
    <row r="149" ht="22.5" customHeight="1" spans="1:15">
      <c r="A149" s="49" t="str">
        <f t="shared" si="9"/>
        <v/>
      </c>
      <c r="B149" s="46" t="str">
        <f ca="1">+IF(K149&gt;0,'（运营）采购订单'!B149,"")</f>
        <v/>
      </c>
      <c r="C149" s="47" t="str">
        <f ca="1">+IF(K149&gt;0,'（运营）采购订单'!C149,"")</f>
        <v/>
      </c>
      <c r="D149" s="47" t="str">
        <f ca="1">+IF(K149&gt;0,'（运营）采购订单'!D149,"")</f>
        <v/>
      </c>
      <c r="E149" s="47" t="str">
        <f>+IF(K149&gt;0,'（运营）采购订单'!E149,"")</f>
        <v/>
      </c>
      <c r="F149" s="47">
        <f ca="1">+IF(K149&gt;0,'（运营）采购订单'!J149,0)</f>
        <v>0</v>
      </c>
      <c r="G149" s="47" t="str">
        <f ca="1">+IF(K149&gt;0,'（运营）采购订单'!F149,"")</f>
        <v/>
      </c>
      <c r="H149" s="48" t="str">
        <f ca="1">+IF(K149&gt;0,'（运营）采购订单'!G149,"")</f>
        <v/>
      </c>
      <c r="I149" s="47" t="str">
        <f ca="1">+IF(K149&gt;0,'（运营）采购订单'!H149,"")</f>
        <v/>
      </c>
      <c r="J149" s="47" t="str">
        <f>+IF(K149&gt;0,'（运营）采购订单'!I149,"")</f>
        <v/>
      </c>
      <c r="K149" s="47">
        <f>+IF(AND('（工厂）送货清单汇总'!$K$193&gt;0,'（工厂）送货清单汇总'!$L$193&gt;0,'（工厂）送货清单汇总'!$M$193&gt;0),'（工厂）送货清单汇总'!M149,IF(AND('（工厂）送货清单汇总'!$K$193&gt;0,'（工厂）送货清单汇总'!$L$193&gt;0,'（工厂）送货清单汇总'!$M$193=0),'（工厂）送货清单汇总'!L149,'（工厂）送货清单汇总'!K149))</f>
        <v>0</v>
      </c>
      <c r="L149" s="47">
        <f t="shared" si="10"/>
        <v>0</v>
      </c>
      <c r="M149" s="40"/>
      <c r="N149" s="40"/>
      <c r="O149" s="47" t="str">
        <f ca="1">+IF(K149&gt;0,LOOKUP(1,0/FIND(I149,运营生产订单!$A$9:$A$35),运营生产订单!$L$9:$L$35),"")</f>
        <v/>
      </c>
    </row>
    <row r="150" ht="22.5" customHeight="1" spans="1:15">
      <c r="A150" s="49" t="str">
        <f t="shared" si="9"/>
        <v/>
      </c>
      <c r="B150" s="46" t="str">
        <f ca="1">+IF(K150&gt;0,'（运营）采购订单'!B150,"")</f>
        <v/>
      </c>
      <c r="C150" s="47" t="str">
        <f ca="1">+IF(K150&gt;0,'（运营）采购订单'!C150,"")</f>
        <v/>
      </c>
      <c r="D150" s="47" t="str">
        <f ca="1">+IF(K150&gt;0,'（运营）采购订单'!D150,"")</f>
        <v/>
      </c>
      <c r="E150" s="47" t="str">
        <f>+IF(K150&gt;0,'（运营）采购订单'!E150,"")</f>
        <v/>
      </c>
      <c r="F150" s="47">
        <f ca="1">+IF(K150&gt;0,'（运营）采购订单'!J150,0)</f>
        <v>0</v>
      </c>
      <c r="G150" s="47" t="str">
        <f ca="1">+IF(K150&gt;0,'（运营）采购订单'!F150,"")</f>
        <v/>
      </c>
      <c r="H150" s="48" t="str">
        <f ca="1">+IF(K150&gt;0,'（运营）采购订单'!G150,"")</f>
        <v/>
      </c>
      <c r="I150" s="47" t="str">
        <f ca="1">+IF(K150&gt;0,'（运营）采购订单'!H150,"")</f>
        <v/>
      </c>
      <c r="J150" s="47" t="str">
        <f>+IF(K150&gt;0,'（运营）采购订单'!I150,"")</f>
        <v/>
      </c>
      <c r="K150" s="47">
        <f>+IF(AND('（工厂）送货清单汇总'!$K$193&gt;0,'（工厂）送货清单汇总'!$L$193&gt;0,'（工厂）送货清单汇总'!$M$193&gt;0),'（工厂）送货清单汇总'!M150,IF(AND('（工厂）送货清单汇总'!$K$193&gt;0,'（工厂）送货清单汇总'!$L$193&gt;0,'（工厂）送货清单汇总'!$M$193=0),'（工厂）送货清单汇总'!L150,'（工厂）送货清单汇总'!K150))</f>
        <v>0</v>
      </c>
      <c r="L150" s="47">
        <f t="shared" si="10"/>
        <v>0</v>
      </c>
      <c r="M150" s="40"/>
      <c r="N150" s="40"/>
      <c r="O150" s="47" t="str">
        <f ca="1">+IF(K150&gt;0,LOOKUP(1,0/FIND(I150,运营生产订单!$A$9:$A$35),运营生产订单!$L$9:$L$35),"")</f>
        <v/>
      </c>
    </row>
    <row r="151" ht="22.5" customHeight="1" spans="1:15">
      <c r="A151" s="49" t="str">
        <f t="shared" si="9"/>
        <v/>
      </c>
      <c r="B151" s="46" t="str">
        <f ca="1">+IF(K151&gt;0,'（运营）采购订单'!B151,"")</f>
        <v/>
      </c>
      <c r="C151" s="47" t="str">
        <f ca="1">+IF(K151&gt;0,'（运营）采购订单'!C151,"")</f>
        <v/>
      </c>
      <c r="D151" s="47" t="str">
        <f ca="1">+IF(K151&gt;0,'（运营）采购订单'!D151,"")</f>
        <v/>
      </c>
      <c r="E151" s="47" t="str">
        <f>+IF(K151&gt;0,'（运营）采购订单'!E151,"")</f>
        <v/>
      </c>
      <c r="F151" s="47">
        <f ca="1">+IF(K151&gt;0,'（运营）采购订单'!J151,0)</f>
        <v>0</v>
      </c>
      <c r="G151" s="47" t="str">
        <f ca="1">+IF(K151&gt;0,'（运营）采购订单'!F151,"")</f>
        <v/>
      </c>
      <c r="H151" s="48" t="str">
        <f ca="1">+IF(K151&gt;0,'（运营）采购订单'!G151,"")</f>
        <v/>
      </c>
      <c r="I151" s="47" t="str">
        <f ca="1">+IF(K151&gt;0,'（运营）采购订单'!H151,"")</f>
        <v/>
      </c>
      <c r="J151" s="47" t="str">
        <f>+IF(K151&gt;0,'（运营）采购订单'!I151,"")</f>
        <v/>
      </c>
      <c r="K151" s="47">
        <f>+IF(AND('（工厂）送货清单汇总'!$K$193&gt;0,'（工厂）送货清单汇总'!$L$193&gt;0,'（工厂）送货清单汇总'!$M$193&gt;0),'（工厂）送货清单汇总'!M151,IF(AND('（工厂）送货清单汇总'!$K$193&gt;0,'（工厂）送货清单汇总'!$L$193&gt;0,'（工厂）送货清单汇总'!$M$193=0),'（工厂）送货清单汇总'!L151,'（工厂）送货清单汇总'!K151))</f>
        <v>0</v>
      </c>
      <c r="L151" s="47">
        <f t="shared" si="10"/>
        <v>0</v>
      </c>
      <c r="M151" s="40"/>
      <c r="N151" s="40"/>
      <c r="O151" s="47" t="str">
        <f ca="1">+IF(K151&gt;0,LOOKUP(1,0/FIND(I151,运营生产订单!$A$9:$A$35),运营生产订单!$L$9:$L$35),"")</f>
        <v/>
      </c>
    </row>
    <row r="152" ht="22.5" customHeight="1" spans="1:15">
      <c r="A152" s="49" t="str">
        <f t="shared" si="9"/>
        <v/>
      </c>
      <c r="B152" s="46" t="str">
        <f ca="1">+IF(K152&gt;0,'（运营）采购订单'!B152,"")</f>
        <v/>
      </c>
      <c r="C152" s="47" t="str">
        <f ca="1">+IF(K152&gt;0,'（运营）采购订单'!C152,"")</f>
        <v/>
      </c>
      <c r="D152" s="47" t="str">
        <f ca="1">+IF(K152&gt;0,'（运营）采购订单'!D152,"")</f>
        <v/>
      </c>
      <c r="E152" s="47" t="str">
        <f>+IF(K152&gt;0,'（运营）采购订单'!E152,"")</f>
        <v/>
      </c>
      <c r="F152" s="47">
        <f ca="1">+IF(K152&gt;0,'（运营）采购订单'!J152,0)</f>
        <v>0</v>
      </c>
      <c r="G152" s="47" t="str">
        <f ca="1">+IF(K152&gt;0,'（运营）采购订单'!F152,"")</f>
        <v/>
      </c>
      <c r="H152" s="48" t="str">
        <f ca="1">+IF(K152&gt;0,'（运营）采购订单'!G152,"")</f>
        <v/>
      </c>
      <c r="I152" s="47" t="str">
        <f ca="1">+IF(K152&gt;0,'（运营）采购订单'!H152,"")</f>
        <v/>
      </c>
      <c r="J152" s="47" t="str">
        <f>+IF(K152&gt;0,'（运营）采购订单'!I152,"")</f>
        <v/>
      </c>
      <c r="K152" s="47">
        <f>+IF(AND('（工厂）送货清单汇总'!$K$193&gt;0,'（工厂）送货清单汇总'!$L$193&gt;0,'（工厂）送货清单汇总'!$M$193&gt;0),'（工厂）送货清单汇总'!M152,IF(AND('（工厂）送货清单汇总'!$K$193&gt;0,'（工厂）送货清单汇总'!$L$193&gt;0,'（工厂）送货清单汇总'!$M$193=0),'（工厂）送货清单汇总'!L152,'（工厂）送货清单汇总'!K152))</f>
        <v>0</v>
      </c>
      <c r="L152" s="47">
        <f t="shared" si="10"/>
        <v>0</v>
      </c>
      <c r="M152" s="40"/>
      <c r="N152" s="40"/>
      <c r="O152" s="47" t="str">
        <f ca="1">+IF(K152&gt;0,LOOKUP(1,0/FIND(I152,运营生产订单!$A$9:$A$35),运营生产订单!$L$9:$L$35),"")</f>
        <v/>
      </c>
    </row>
    <row r="153" ht="22.5" customHeight="1" spans="1:15">
      <c r="A153" s="49" t="str">
        <f t="shared" si="9"/>
        <v/>
      </c>
      <c r="B153" s="46" t="str">
        <f ca="1">+IF(K153&gt;0,'（运营）采购订单'!B153,"")</f>
        <v/>
      </c>
      <c r="C153" s="47" t="str">
        <f ca="1">+IF(K153&gt;0,'（运营）采购订单'!C153,"")</f>
        <v/>
      </c>
      <c r="D153" s="47" t="str">
        <f ca="1">+IF(K153&gt;0,'（运营）采购订单'!D153,"")</f>
        <v/>
      </c>
      <c r="E153" s="47" t="str">
        <f>+IF(K153&gt;0,'（运营）采购订单'!E153,"")</f>
        <v/>
      </c>
      <c r="F153" s="47">
        <f ca="1">+IF(K153&gt;0,'（运营）采购订单'!J153,0)</f>
        <v>0</v>
      </c>
      <c r="G153" s="47" t="str">
        <f ca="1">+IF(K153&gt;0,'（运营）采购订单'!F153,"")</f>
        <v/>
      </c>
      <c r="H153" s="48" t="str">
        <f ca="1">+IF(K153&gt;0,'（运营）采购订单'!G153,"")</f>
        <v/>
      </c>
      <c r="I153" s="47" t="str">
        <f ca="1">+IF(K153&gt;0,'（运营）采购订单'!H153,"")</f>
        <v/>
      </c>
      <c r="J153" s="47" t="str">
        <f>+IF(K153&gt;0,'（运营）采购订单'!I153,"")</f>
        <v/>
      </c>
      <c r="K153" s="47">
        <f>+IF(AND('（工厂）送货清单汇总'!$K$193&gt;0,'（工厂）送货清单汇总'!$L$193&gt;0,'（工厂）送货清单汇总'!$M$193&gt;0),'（工厂）送货清单汇总'!M153,IF(AND('（工厂）送货清单汇总'!$K$193&gt;0,'（工厂）送货清单汇总'!$L$193&gt;0,'（工厂）送货清单汇总'!$M$193=0),'（工厂）送货清单汇总'!L153,'（工厂）送货清单汇总'!K153))</f>
        <v>0</v>
      </c>
      <c r="L153" s="47">
        <f t="shared" si="10"/>
        <v>0</v>
      </c>
      <c r="M153" s="40"/>
      <c r="N153" s="40"/>
      <c r="O153" s="47" t="str">
        <f ca="1">+IF(K153&gt;0,LOOKUP(1,0/FIND(I153,运营生产订单!$A$9:$A$35),运营生产订单!$L$9:$L$35),"")</f>
        <v/>
      </c>
    </row>
    <row r="154" ht="22.5" customHeight="1" spans="1:15">
      <c r="A154" s="49" t="str">
        <f t="shared" si="9"/>
        <v/>
      </c>
      <c r="B154" s="46" t="str">
        <f ca="1">+IF(K154&gt;0,'（运营）采购订单'!B154,"")</f>
        <v/>
      </c>
      <c r="C154" s="47" t="str">
        <f ca="1">+IF(K154&gt;0,'（运营）采购订单'!C154,"")</f>
        <v/>
      </c>
      <c r="D154" s="47" t="str">
        <f ca="1">+IF(K154&gt;0,'（运营）采购订单'!D154,"")</f>
        <v/>
      </c>
      <c r="E154" s="47" t="str">
        <f>+IF(K154&gt;0,'（运营）采购订单'!E154,"")</f>
        <v/>
      </c>
      <c r="F154" s="47">
        <f ca="1">+IF(K154&gt;0,'（运营）采购订单'!J154,0)</f>
        <v>0</v>
      </c>
      <c r="G154" s="47" t="str">
        <f ca="1">+IF(K154&gt;0,'（运营）采购订单'!F154,"")</f>
        <v/>
      </c>
      <c r="H154" s="48" t="str">
        <f ca="1">+IF(K154&gt;0,'（运营）采购订单'!G154,"")</f>
        <v/>
      </c>
      <c r="I154" s="47" t="str">
        <f ca="1">+IF(K154&gt;0,'（运营）采购订单'!H154,"")</f>
        <v/>
      </c>
      <c r="J154" s="47" t="str">
        <f>+IF(K154&gt;0,'（运营）采购订单'!I154,"")</f>
        <v/>
      </c>
      <c r="K154" s="47">
        <f>+IF(AND('（工厂）送货清单汇总'!$K$193&gt;0,'（工厂）送货清单汇总'!$L$193&gt;0,'（工厂）送货清单汇总'!$M$193&gt;0),'（工厂）送货清单汇总'!M154,IF(AND('（工厂）送货清单汇总'!$K$193&gt;0,'（工厂）送货清单汇总'!$L$193&gt;0,'（工厂）送货清单汇总'!$M$193=0),'（工厂）送货清单汇总'!L154,'（工厂）送货清单汇总'!K154))</f>
        <v>0</v>
      </c>
      <c r="L154" s="47">
        <f t="shared" si="10"/>
        <v>0</v>
      </c>
      <c r="M154" s="40"/>
      <c r="N154" s="40"/>
      <c r="O154" s="47" t="str">
        <f ca="1">+IF(K154&gt;0,LOOKUP(1,0/FIND(I154,运营生产订单!$A$9:$A$35),运营生产订单!$L$9:$L$35),"")</f>
        <v/>
      </c>
    </row>
    <row r="155" ht="22.5" customHeight="1" spans="1:15">
      <c r="A155" s="49" t="str">
        <f t="shared" si="9"/>
        <v/>
      </c>
      <c r="B155" s="46" t="str">
        <f ca="1">+IF(K155&gt;0,'（运营）采购订单'!B155,"")</f>
        <v/>
      </c>
      <c r="C155" s="47" t="str">
        <f ca="1">+IF(K155&gt;0,'（运营）采购订单'!C155,"")</f>
        <v/>
      </c>
      <c r="D155" s="47" t="str">
        <f ca="1">+IF(K155&gt;0,'（运营）采购订单'!D155,"")</f>
        <v/>
      </c>
      <c r="E155" s="47" t="str">
        <f>+IF(K155&gt;0,'（运营）采购订单'!E155,"")</f>
        <v/>
      </c>
      <c r="F155" s="47">
        <f ca="1">+IF(K155&gt;0,'（运营）采购订单'!J155,0)</f>
        <v>0</v>
      </c>
      <c r="G155" s="47" t="str">
        <f ca="1">+IF(K155&gt;0,'（运营）采购订单'!F155,"")</f>
        <v/>
      </c>
      <c r="H155" s="48" t="str">
        <f ca="1">+IF(K155&gt;0,'（运营）采购订单'!G155,"")</f>
        <v/>
      </c>
      <c r="I155" s="47" t="str">
        <f ca="1">+IF(K155&gt;0,'（运营）采购订单'!H155,"")</f>
        <v/>
      </c>
      <c r="J155" s="47" t="str">
        <f>+IF(K155&gt;0,'（运营）采购订单'!I155,"")</f>
        <v/>
      </c>
      <c r="K155" s="47">
        <f>+IF(AND('（工厂）送货清单汇总'!$K$193&gt;0,'（工厂）送货清单汇总'!$L$193&gt;0,'（工厂）送货清单汇总'!$M$193&gt;0),'（工厂）送货清单汇总'!M155,IF(AND('（工厂）送货清单汇总'!$K$193&gt;0,'（工厂）送货清单汇总'!$L$193&gt;0,'（工厂）送货清单汇总'!$M$193=0),'（工厂）送货清单汇总'!L155,'（工厂）送货清单汇总'!K155))</f>
        <v>0</v>
      </c>
      <c r="L155" s="47">
        <f t="shared" si="10"/>
        <v>0</v>
      </c>
      <c r="M155" s="40"/>
      <c r="N155" s="40"/>
      <c r="O155" s="47" t="str">
        <f ca="1">+IF(K155&gt;0,LOOKUP(1,0/FIND(I155,运营生产订单!$A$9:$A$35),运营生产订单!$L$9:$L$35),"")</f>
        <v/>
      </c>
    </row>
    <row r="156" ht="22.5" customHeight="1" spans="1:15">
      <c r="A156" s="49" t="str">
        <f t="shared" si="9"/>
        <v/>
      </c>
      <c r="B156" s="46" t="str">
        <f ca="1">+IF(K156&gt;0,'（运营）采购订单'!B156,"")</f>
        <v/>
      </c>
      <c r="C156" s="47" t="str">
        <f ca="1">+IF(K156&gt;0,'（运营）采购订单'!C156,"")</f>
        <v/>
      </c>
      <c r="D156" s="47" t="str">
        <f ca="1">+IF(K156&gt;0,'（运营）采购订单'!D156,"")</f>
        <v/>
      </c>
      <c r="E156" s="47" t="str">
        <f>+IF(K156&gt;0,'（运营）采购订单'!E156,"")</f>
        <v/>
      </c>
      <c r="F156" s="47">
        <f ca="1">+IF(K156&gt;0,'（运营）采购订单'!J156,0)</f>
        <v>0</v>
      </c>
      <c r="G156" s="47" t="str">
        <f ca="1">+IF(K156&gt;0,'（运营）采购订单'!F156,"")</f>
        <v/>
      </c>
      <c r="H156" s="48" t="str">
        <f ca="1">+IF(K156&gt;0,'（运营）采购订单'!G156,"")</f>
        <v/>
      </c>
      <c r="I156" s="47" t="str">
        <f ca="1">+IF(K156&gt;0,'（运营）采购订单'!H156,"")</f>
        <v/>
      </c>
      <c r="J156" s="47" t="str">
        <f>+IF(K156&gt;0,'（运营）采购订单'!I156,"")</f>
        <v/>
      </c>
      <c r="K156" s="47">
        <f>+IF(AND('（工厂）送货清单汇总'!$K$193&gt;0,'（工厂）送货清单汇总'!$L$193&gt;0,'（工厂）送货清单汇总'!$M$193&gt;0),'（工厂）送货清单汇总'!M156,IF(AND('（工厂）送货清单汇总'!$K$193&gt;0,'（工厂）送货清单汇总'!$L$193&gt;0,'（工厂）送货清单汇总'!$M$193=0),'（工厂）送货清单汇总'!L156,'（工厂）送货清单汇总'!K156))</f>
        <v>0</v>
      </c>
      <c r="L156" s="47">
        <f t="shared" si="10"/>
        <v>0</v>
      </c>
      <c r="M156" s="40"/>
      <c r="N156" s="40"/>
      <c r="O156" s="47" t="str">
        <f ca="1">+IF(K156&gt;0,LOOKUP(1,0/FIND(I156,运营生产订单!$A$9:$A$35),运营生产订单!$L$9:$L$35),"")</f>
        <v/>
      </c>
    </row>
    <row r="157" ht="22.5" customHeight="1" spans="1:15">
      <c r="A157" s="49" t="str">
        <f t="shared" si="9"/>
        <v/>
      </c>
      <c r="B157" s="46" t="str">
        <f ca="1">+IF(K157&gt;0,'（运营）采购订单'!B157,"")</f>
        <v/>
      </c>
      <c r="C157" s="47" t="str">
        <f ca="1">+IF(K157&gt;0,'（运营）采购订单'!C157,"")</f>
        <v/>
      </c>
      <c r="D157" s="47" t="str">
        <f ca="1">+IF(K157&gt;0,'（运营）采购订单'!D157,"")</f>
        <v/>
      </c>
      <c r="E157" s="47" t="str">
        <f>+IF(K157&gt;0,'（运营）采购订单'!E157,"")</f>
        <v/>
      </c>
      <c r="F157" s="47">
        <f ca="1">+IF(K157&gt;0,'（运营）采购订单'!J157,0)</f>
        <v>0</v>
      </c>
      <c r="G157" s="47" t="str">
        <f ca="1">+IF(K157&gt;0,'（运营）采购订单'!F157,"")</f>
        <v/>
      </c>
      <c r="H157" s="48" t="str">
        <f ca="1">+IF(K157&gt;0,'（运营）采购订单'!G157,"")</f>
        <v/>
      </c>
      <c r="I157" s="47" t="str">
        <f ca="1">+IF(K157&gt;0,'（运营）采购订单'!H157,"")</f>
        <v/>
      </c>
      <c r="J157" s="47" t="str">
        <f>+IF(K157&gt;0,'（运营）采购订单'!I157,"")</f>
        <v/>
      </c>
      <c r="K157" s="47">
        <f>+IF(AND('（工厂）送货清单汇总'!$K$193&gt;0,'（工厂）送货清单汇总'!$L$193&gt;0,'（工厂）送货清单汇总'!$M$193&gt;0),'（工厂）送货清单汇总'!M157,IF(AND('（工厂）送货清单汇总'!$K$193&gt;0,'（工厂）送货清单汇总'!$L$193&gt;0,'（工厂）送货清单汇总'!$M$193=0),'（工厂）送货清单汇总'!L157,'（工厂）送货清单汇总'!K157))</f>
        <v>0</v>
      </c>
      <c r="L157" s="47">
        <f t="shared" si="10"/>
        <v>0</v>
      </c>
      <c r="M157" s="40"/>
      <c r="N157" s="40"/>
      <c r="O157" s="47" t="str">
        <f ca="1">+IF(K157&gt;0,LOOKUP(1,0/FIND(I157,运营生产订单!$A$9:$A$35),运营生产订单!$L$9:$L$35),"")</f>
        <v/>
      </c>
    </row>
    <row r="158" ht="22.5" customHeight="1" spans="1:15">
      <c r="A158" s="49" t="str">
        <f t="shared" si="9"/>
        <v/>
      </c>
      <c r="B158" s="46" t="str">
        <f ca="1">+IF(K158&gt;0,'（运营）采购订单'!B158,"")</f>
        <v/>
      </c>
      <c r="C158" s="47" t="str">
        <f ca="1">+IF(K158&gt;0,'（运营）采购订单'!C158,"")</f>
        <v/>
      </c>
      <c r="D158" s="47" t="str">
        <f ca="1">+IF(K158&gt;0,'（运营）采购订单'!D158,"")</f>
        <v/>
      </c>
      <c r="E158" s="47" t="str">
        <f>+IF(K158&gt;0,'（运营）采购订单'!E158,"")</f>
        <v/>
      </c>
      <c r="F158" s="47">
        <f ca="1">+IF(K158&gt;0,'（运营）采购订单'!J158,0)</f>
        <v>0</v>
      </c>
      <c r="G158" s="47" t="str">
        <f ca="1">+IF(K158&gt;0,'（运营）采购订单'!F158,"")</f>
        <v/>
      </c>
      <c r="H158" s="48" t="str">
        <f ca="1">+IF(K158&gt;0,'（运营）采购订单'!G158,"")</f>
        <v/>
      </c>
      <c r="I158" s="47" t="str">
        <f ca="1">+IF(K158&gt;0,'（运营）采购订单'!H158,"")</f>
        <v/>
      </c>
      <c r="J158" s="47" t="str">
        <f>+IF(K158&gt;0,'（运营）采购订单'!I158,"")</f>
        <v/>
      </c>
      <c r="K158" s="47">
        <f>+IF(AND('（工厂）送货清单汇总'!$K$193&gt;0,'（工厂）送货清单汇总'!$L$193&gt;0,'（工厂）送货清单汇总'!$M$193&gt;0),'（工厂）送货清单汇总'!M158,IF(AND('（工厂）送货清单汇总'!$K$193&gt;0,'（工厂）送货清单汇总'!$L$193&gt;0,'（工厂）送货清单汇总'!$M$193=0),'（工厂）送货清单汇总'!L158,'（工厂）送货清单汇总'!K158))</f>
        <v>0</v>
      </c>
      <c r="L158" s="47">
        <f t="shared" si="10"/>
        <v>0</v>
      </c>
      <c r="M158" s="40"/>
      <c r="N158" s="40"/>
      <c r="O158" s="47" t="str">
        <f ca="1">+IF(K158&gt;0,LOOKUP(1,0/FIND(I158,运营生产订单!$A$9:$A$35),运营生产订单!$L$9:$L$35),"")</f>
        <v/>
      </c>
    </row>
    <row r="159" ht="22.5" customHeight="1" spans="1:15">
      <c r="A159" s="49" t="str">
        <f t="shared" si="9"/>
        <v/>
      </c>
      <c r="B159" s="46" t="str">
        <f ca="1">+IF(K159&gt;0,'（运营）采购订单'!B159,"")</f>
        <v/>
      </c>
      <c r="C159" s="47" t="str">
        <f ca="1">+IF(K159&gt;0,'（运营）采购订单'!C159,"")</f>
        <v/>
      </c>
      <c r="D159" s="47" t="str">
        <f ca="1">+IF(K159&gt;0,'（运营）采购订单'!D159,"")</f>
        <v/>
      </c>
      <c r="E159" s="47" t="str">
        <f>+IF(K159&gt;0,'（运营）采购订单'!E159,"")</f>
        <v/>
      </c>
      <c r="F159" s="47">
        <f ca="1">+IF(K159&gt;0,'（运营）采购订单'!J159,0)</f>
        <v>0</v>
      </c>
      <c r="G159" s="47" t="str">
        <f ca="1">+IF(K159&gt;0,'（运营）采购订单'!F159,"")</f>
        <v/>
      </c>
      <c r="H159" s="48" t="str">
        <f ca="1">+IF(K159&gt;0,'（运营）采购订单'!G159,"")</f>
        <v/>
      </c>
      <c r="I159" s="47" t="str">
        <f ca="1">+IF(K159&gt;0,'（运营）采购订单'!H159,"")</f>
        <v/>
      </c>
      <c r="J159" s="47" t="str">
        <f>+IF(K159&gt;0,'（运营）采购订单'!I159,"")</f>
        <v/>
      </c>
      <c r="K159" s="47">
        <f>+IF(AND('（工厂）送货清单汇总'!$K$193&gt;0,'（工厂）送货清单汇总'!$L$193&gt;0,'（工厂）送货清单汇总'!$M$193&gt;0),'（工厂）送货清单汇总'!M159,IF(AND('（工厂）送货清单汇总'!$K$193&gt;0,'（工厂）送货清单汇总'!$L$193&gt;0,'（工厂）送货清单汇总'!$M$193=0),'（工厂）送货清单汇总'!L159,'（工厂）送货清单汇总'!K159))</f>
        <v>0</v>
      </c>
      <c r="L159" s="47">
        <f t="shared" si="10"/>
        <v>0</v>
      </c>
      <c r="M159" s="40"/>
      <c r="N159" s="40"/>
      <c r="O159" s="47" t="str">
        <f ca="1">+IF(K159&gt;0,LOOKUP(1,0/FIND(I159,运营生产订单!$A$9:$A$35),运营生产订单!$L$9:$L$35),"")</f>
        <v/>
      </c>
    </row>
    <row r="160" ht="22.5" customHeight="1" spans="1:15">
      <c r="A160" s="49" t="str">
        <f t="shared" si="9"/>
        <v/>
      </c>
      <c r="B160" s="46" t="str">
        <f ca="1">+IF(K160&gt;0,'（运营）采购订单'!B160,"")</f>
        <v/>
      </c>
      <c r="C160" s="47" t="str">
        <f ca="1">+IF(K160&gt;0,'（运营）采购订单'!C160,"")</f>
        <v/>
      </c>
      <c r="D160" s="47" t="str">
        <f ca="1">+IF(K160&gt;0,'（运营）采购订单'!D160,"")</f>
        <v/>
      </c>
      <c r="E160" s="47" t="str">
        <f>+IF(K160&gt;0,'（运营）采购订单'!E160,"")</f>
        <v/>
      </c>
      <c r="F160" s="47">
        <f ca="1">+IF(K160&gt;0,'（运营）采购订单'!J160,0)</f>
        <v>0</v>
      </c>
      <c r="G160" s="47" t="str">
        <f ca="1">+IF(K160&gt;0,'（运营）采购订单'!F160,"")</f>
        <v/>
      </c>
      <c r="H160" s="48" t="str">
        <f ca="1">+IF(K160&gt;0,'（运营）采购订单'!G160,"")</f>
        <v/>
      </c>
      <c r="I160" s="47" t="str">
        <f ca="1">+IF(K160&gt;0,'（运营）采购订单'!H160,"")</f>
        <v/>
      </c>
      <c r="J160" s="47" t="str">
        <f>+IF(K160&gt;0,'（运营）采购订单'!I160,"")</f>
        <v/>
      </c>
      <c r="K160" s="47">
        <f>+IF(AND('（工厂）送货清单汇总'!$K$193&gt;0,'（工厂）送货清单汇总'!$L$193&gt;0,'（工厂）送货清单汇总'!$M$193&gt;0),'（工厂）送货清单汇总'!M160,IF(AND('（工厂）送货清单汇总'!$K$193&gt;0,'（工厂）送货清单汇总'!$L$193&gt;0,'（工厂）送货清单汇总'!$M$193=0),'（工厂）送货清单汇总'!L160,'（工厂）送货清单汇总'!K160))</f>
        <v>0</v>
      </c>
      <c r="L160" s="47">
        <f t="shared" si="10"/>
        <v>0</v>
      </c>
      <c r="M160" s="40"/>
      <c r="N160" s="40"/>
      <c r="O160" s="47" t="str">
        <f ca="1">+IF(K160&gt;0,LOOKUP(1,0/FIND(I160,运营生产订单!$A$9:$A$35),运营生产订单!$L$9:$L$35),"")</f>
        <v/>
      </c>
    </row>
    <row r="161" ht="22.5" customHeight="1" spans="1:15">
      <c r="A161" s="49" t="str">
        <f t="shared" si="9"/>
        <v/>
      </c>
      <c r="B161" s="46" t="str">
        <f ca="1">+IF(K161&gt;0,'（运营）采购订单'!B161,"")</f>
        <v/>
      </c>
      <c r="C161" s="47" t="str">
        <f ca="1">+IF(K161&gt;0,'（运营）采购订单'!C161,"")</f>
        <v/>
      </c>
      <c r="D161" s="47" t="str">
        <f ca="1">+IF(K161&gt;0,'（运营）采购订单'!D161,"")</f>
        <v/>
      </c>
      <c r="E161" s="47" t="str">
        <f>+IF(K161&gt;0,'（运营）采购订单'!E161,"")</f>
        <v/>
      </c>
      <c r="F161" s="47">
        <f ca="1">+IF(K161&gt;0,'（运营）采购订单'!J161,0)</f>
        <v>0</v>
      </c>
      <c r="G161" s="47" t="str">
        <f ca="1">+IF(K161&gt;0,'（运营）采购订单'!F161,"")</f>
        <v/>
      </c>
      <c r="H161" s="48" t="str">
        <f ca="1">+IF(K161&gt;0,'（运营）采购订单'!G161,"")</f>
        <v/>
      </c>
      <c r="I161" s="47" t="str">
        <f ca="1">+IF(K161&gt;0,'（运营）采购订单'!H161,"")</f>
        <v/>
      </c>
      <c r="J161" s="47" t="str">
        <f>+IF(K161&gt;0,'（运营）采购订单'!I161,"")</f>
        <v/>
      </c>
      <c r="K161" s="47">
        <f>+IF(AND('（工厂）送货清单汇总'!$K$193&gt;0,'（工厂）送货清单汇总'!$L$193&gt;0,'（工厂）送货清单汇总'!$M$193&gt;0),'（工厂）送货清单汇总'!M161,IF(AND('（工厂）送货清单汇总'!$K$193&gt;0,'（工厂）送货清单汇总'!$L$193&gt;0,'（工厂）送货清单汇总'!$M$193=0),'（工厂）送货清单汇总'!L161,'（工厂）送货清单汇总'!K161))</f>
        <v>0</v>
      </c>
      <c r="L161" s="47">
        <f t="shared" si="10"/>
        <v>0</v>
      </c>
      <c r="M161" s="40"/>
      <c r="N161" s="40"/>
      <c r="O161" s="47" t="str">
        <f ca="1">+IF(K161&gt;0,LOOKUP(1,0/FIND(I161,运营生产订单!$A$9:$A$35),运营生产订单!$L$9:$L$35),"")</f>
        <v/>
      </c>
    </row>
    <row r="162" ht="22.5" customHeight="1" spans="1:15">
      <c r="A162" s="49" t="str">
        <f t="shared" si="9"/>
        <v/>
      </c>
      <c r="B162" s="46" t="str">
        <f ca="1">+IF(K162&gt;0,'（运营）采购订单'!B162,"")</f>
        <v/>
      </c>
      <c r="C162" s="47" t="str">
        <f ca="1">+IF(K162&gt;0,'（运营）采购订单'!C162,"")</f>
        <v/>
      </c>
      <c r="D162" s="47" t="str">
        <f ca="1">+IF(K162&gt;0,'（运营）采购订单'!D162,"")</f>
        <v/>
      </c>
      <c r="E162" s="47" t="str">
        <f>+IF(K162&gt;0,'（运营）采购订单'!E162,"")</f>
        <v/>
      </c>
      <c r="F162" s="47">
        <f ca="1">+IF(K162&gt;0,'（运营）采购订单'!J162,0)</f>
        <v>0</v>
      </c>
      <c r="G162" s="47" t="str">
        <f ca="1">+IF(K162&gt;0,'（运营）采购订单'!F162,"")</f>
        <v/>
      </c>
      <c r="H162" s="48" t="str">
        <f ca="1">+IF(K162&gt;0,'（运营）采购订单'!G162,"")</f>
        <v/>
      </c>
      <c r="I162" s="47" t="str">
        <f ca="1">+IF(K162&gt;0,'（运营）采购订单'!H162,"")</f>
        <v/>
      </c>
      <c r="J162" s="47" t="str">
        <f>+IF(K162&gt;0,'（运营）采购订单'!I162,"")</f>
        <v/>
      </c>
      <c r="K162" s="47">
        <f>+IF(AND('（工厂）送货清单汇总'!$K$193&gt;0,'（工厂）送货清单汇总'!$L$193&gt;0,'（工厂）送货清单汇总'!$M$193&gt;0),'（工厂）送货清单汇总'!M162,IF(AND('（工厂）送货清单汇总'!$K$193&gt;0,'（工厂）送货清单汇总'!$L$193&gt;0,'（工厂）送货清单汇总'!$M$193=0),'（工厂）送货清单汇总'!L162,'（工厂）送货清单汇总'!K162))</f>
        <v>0</v>
      </c>
      <c r="L162" s="47">
        <f t="shared" si="10"/>
        <v>0</v>
      </c>
      <c r="M162" s="40"/>
      <c r="N162" s="40"/>
      <c r="O162" s="47" t="str">
        <f ca="1">+IF(K162&gt;0,LOOKUP(1,0/FIND(I162,运营生产订单!$A$9:$A$35),运营生产订单!$L$9:$L$35),"")</f>
        <v/>
      </c>
    </row>
    <row r="163" ht="22.5" customHeight="1" spans="1:15">
      <c r="A163" s="49" t="str">
        <f t="shared" si="9"/>
        <v/>
      </c>
      <c r="B163" s="46" t="str">
        <f ca="1">+IF(K163&gt;0,'（运营）采购订单'!B163,"")</f>
        <v/>
      </c>
      <c r="C163" s="47" t="str">
        <f ca="1">+IF(K163&gt;0,'（运营）采购订单'!C163,"")</f>
        <v/>
      </c>
      <c r="D163" s="47" t="str">
        <f ca="1">+IF(K163&gt;0,'（运营）采购订单'!D163,"")</f>
        <v/>
      </c>
      <c r="E163" s="47" t="str">
        <f>+IF(K163&gt;0,'（运营）采购订单'!E163,"")</f>
        <v/>
      </c>
      <c r="F163" s="47">
        <f ca="1">+IF(K163&gt;0,'（运营）采购订单'!J163,0)</f>
        <v>0</v>
      </c>
      <c r="G163" s="47" t="str">
        <f ca="1">+IF(K163&gt;0,'（运营）采购订单'!F163,"")</f>
        <v/>
      </c>
      <c r="H163" s="48" t="str">
        <f ca="1">+IF(K163&gt;0,'（运营）采购订单'!G163,"")</f>
        <v/>
      </c>
      <c r="I163" s="47" t="str">
        <f ca="1">+IF(K163&gt;0,'（运营）采购订单'!H163,"")</f>
        <v/>
      </c>
      <c r="J163" s="47" t="str">
        <f>+IF(K163&gt;0,'（运营）采购订单'!I163,"")</f>
        <v/>
      </c>
      <c r="K163" s="47">
        <f>+IF(AND('（工厂）送货清单汇总'!$K$193&gt;0,'（工厂）送货清单汇总'!$L$193&gt;0,'（工厂）送货清单汇总'!$M$193&gt;0),'（工厂）送货清单汇总'!M163,IF(AND('（工厂）送货清单汇总'!$K$193&gt;0,'（工厂）送货清单汇总'!$L$193&gt;0,'（工厂）送货清单汇总'!$M$193=0),'（工厂）送货清单汇总'!L163,'（工厂）送货清单汇总'!K163))</f>
        <v>0</v>
      </c>
      <c r="L163" s="47">
        <f t="shared" si="10"/>
        <v>0</v>
      </c>
      <c r="M163" s="40"/>
      <c r="N163" s="40"/>
      <c r="O163" s="47" t="str">
        <f ca="1">+IF(K163&gt;0,LOOKUP(1,0/FIND(I163,运营生产订单!$A$9:$A$35),运营生产订单!$L$9:$L$35),"")</f>
        <v/>
      </c>
    </row>
    <row r="164" ht="22.5" customHeight="1" spans="1:15">
      <c r="A164" s="49" t="str">
        <f t="shared" si="9"/>
        <v/>
      </c>
      <c r="B164" s="46" t="str">
        <f ca="1">+IF(K164&gt;0,'（运营）采购订单'!B164,"")</f>
        <v/>
      </c>
      <c r="C164" s="47" t="str">
        <f ca="1">+IF(K164&gt;0,'（运营）采购订单'!C164,"")</f>
        <v/>
      </c>
      <c r="D164" s="47" t="str">
        <f ca="1">+IF(K164&gt;0,'（运营）采购订单'!D164,"")</f>
        <v/>
      </c>
      <c r="E164" s="47" t="str">
        <f>+IF(K164&gt;0,'（运营）采购订单'!E164,"")</f>
        <v/>
      </c>
      <c r="F164" s="47">
        <f ca="1">+IF(K164&gt;0,'（运营）采购订单'!J164,0)</f>
        <v>0</v>
      </c>
      <c r="G164" s="47" t="str">
        <f ca="1">+IF(K164&gt;0,'（运营）采购订单'!F164,"")</f>
        <v/>
      </c>
      <c r="H164" s="48" t="str">
        <f ca="1">+IF(K164&gt;0,'（运营）采购订单'!G164,"")</f>
        <v/>
      </c>
      <c r="I164" s="47" t="str">
        <f ca="1">+IF(K164&gt;0,'（运营）采购订单'!H164,"")</f>
        <v/>
      </c>
      <c r="J164" s="47" t="str">
        <f>+IF(K164&gt;0,'（运营）采购订单'!I164,"")</f>
        <v/>
      </c>
      <c r="K164" s="47">
        <f>+IF(AND('（工厂）送货清单汇总'!$K$193&gt;0,'（工厂）送货清单汇总'!$L$193&gt;0,'（工厂）送货清单汇总'!$M$193&gt;0),'（工厂）送货清单汇总'!M164,IF(AND('（工厂）送货清单汇总'!$K$193&gt;0,'（工厂）送货清单汇总'!$L$193&gt;0,'（工厂）送货清单汇总'!$M$193=0),'（工厂）送货清单汇总'!L164,'（工厂）送货清单汇总'!K164))</f>
        <v>0</v>
      </c>
      <c r="L164" s="47">
        <f t="shared" si="10"/>
        <v>0</v>
      </c>
      <c r="M164" s="40"/>
      <c r="N164" s="40"/>
      <c r="O164" s="47" t="str">
        <f ca="1">+IF(K164&gt;0,LOOKUP(1,0/FIND(I164,运营生产订单!$A$9:$A$35),运营生产订单!$L$9:$L$35),"")</f>
        <v/>
      </c>
    </row>
    <row r="165" ht="22.5" customHeight="1" spans="1:15">
      <c r="A165" s="49" t="str">
        <f t="shared" si="9"/>
        <v/>
      </c>
      <c r="B165" s="46" t="str">
        <f ca="1">+IF(K165&gt;0,'（运营）采购订单'!B165,"")</f>
        <v/>
      </c>
      <c r="C165" s="47" t="str">
        <f ca="1">+IF(K165&gt;0,'（运营）采购订单'!C165,"")</f>
        <v/>
      </c>
      <c r="D165" s="47" t="str">
        <f ca="1">+IF(K165&gt;0,'（运营）采购订单'!D165,"")</f>
        <v/>
      </c>
      <c r="E165" s="47" t="str">
        <f>+IF(K165&gt;0,'（运营）采购订单'!E165,"")</f>
        <v/>
      </c>
      <c r="F165" s="47">
        <f ca="1">+IF(K165&gt;0,'（运营）采购订单'!J165,0)</f>
        <v>0</v>
      </c>
      <c r="G165" s="47" t="str">
        <f ca="1">+IF(K165&gt;0,'（运营）采购订单'!F165,"")</f>
        <v/>
      </c>
      <c r="H165" s="48" t="str">
        <f ca="1">+IF(K165&gt;0,'（运营）采购订单'!G165,"")</f>
        <v/>
      </c>
      <c r="I165" s="47" t="str">
        <f ca="1">+IF(K165&gt;0,'（运营）采购订单'!H165,"")</f>
        <v/>
      </c>
      <c r="J165" s="47" t="str">
        <f>+IF(K165&gt;0,'（运营）采购订单'!I165,"")</f>
        <v/>
      </c>
      <c r="K165" s="47">
        <f>+IF(AND('（工厂）送货清单汇总'!$K$193&gt;0,'（工厂）送货清单汇总'!$L$193&gt;0,'（工厂）送货清单汇总'!$M$193&gt;0),'（工厂）送货清单汇总'!M165,IF(AND('（工厂）送货清单汇总'!$K$193&gt;0,'（工厂）送货清单汇总'!$L$193&gt;0,'（工厂）送货清单汇总'!$M$193=0),'（工厂）送货清单汇总'!L165,'（工厂）送货清单汇总'!K165))</f>
        <v>0</v>
      </c>
      <c r="L165" s="47">
        <f t="shared" si="10"/>
        <v>0</v>
      </c>
      <c r="M165" s="40"/>
      <c r="N165" s="40"/>
      <c r="O165" s="47" t="str">
        <f ca="1">+IF(K165&gt;0,LOOKUP(1,0/FIND(I165,运营生产订单!$A$9:$A$35),运营生产订单!$L$9:$L$35),"")</f>
        <v/>
      </c>
    </row>
    <row r="166" ht="22.5" customHeight="1" spans="1:15">
      <c r="A166" s="49" t="str">
        <f t="shared" si="9"/>
        <v/>
      </c>
      <c r="B166" s="46" t="str">
        <f ca="1">+IF(K166&gt;0,'（运营）采购订单'!B166,"")</f>
        <v/>
      </c>
      <c r="C166" s="47" t="str">
        <f ca="1">+IF(K166&gt;0,'（运营）采购订单'!C166,"")</f>
        <v/>
      </c>
      <c r="D166" s="47" t="str">
        <f ca="1">+IF(K166&gt;0,'（运营）采购订单'!D166,"")</f>
        <v/>
      </c>
      <c r="E166" s="47" t="str">
        <f>+IF(K166&gt;0,'（运营）采购订单'!E166,"")</f>
        <v/>
      </c>
      <c r="F166" s="47">
        <f ca="1">+IF(K166&gt;0,'（运营）采购订单'!J166,0)</f>
        <v>0</v>
      </c>
      <c r="G166" s="47" t="str">
        <f ca="1">+IF(K166&gt;0,'（运营）采购订单'!F166,"")</f>
        <v/>
      </c>
      <c r="H166" s="48" t="str">
        <f ca="1">+IF(K166&gt;0,'（运营）采购订单'!G166,"")</f>
        <v/>
      </c>
      <c r="I166" s="47" t="str">
        <f ca="1">+IF(K166&gt;0,'（运营）采购订单'!H166,"")</f>
        <v/>
      </c>
      <c r="J166" s="47" t="str">
        <f>+IF(K166&gt;0,'（运营）采购订单'!I166,"")</f>
        <v/>
      </c>
      <c r="K166" s="47">
        <f>+IF(AND('（工厂）送货清单汇总'!$K$193&gt;0,'（工厂）送货清单汇总'!$L$193&gt;0,'（工厂）送货清单汇总'!$M$193&gt;0),'（工厂）送货清单汇总'!M166,IF(AND('（工厂）送货清单汇总'!$K$193&gt;0,'（工厂）送货清单汇总'!$L$193&gt;0,'（工厂）送货清单汇总'!$M$193=0),'（工厂）送货清单汇总'!L166,'（工厂）送货清单汇总'!K166))</f>
        <v>0</v>
      </c>
      <c r="L166" s="47">
        <f t="shared" si="10"/>
        <v>0</v>
      </c>
      <c r="M166" s="40"/>
      <c r="N166" s="40"/>
      <c r="O166" s="47" t="str">
        <f ca="1">+IF(K166&gt;0,LOOKUP(1,0/FIND(I166,运营生产订单!$A$9:$A$35),运营生产订单!$L$9:$L$35),"")</f>
        <v/>
      </c>
    </row>
    <row r="167" ht="22.5" customHeight="1" spans="1:15">
      <c r="A167" s="49" t="str">
        <f t="shared" si="9"/>
        <v/>
      </c>
      <c r="B167" s="46" t="str">
        <f ca="1">+IF(K167&gt;0,'（运营）采购订单'!B167,"")</f>
        <v/>
      </c>
      <c r="C167" s="47" t="str">
        <f ca="1">+IF(K167&gt;0,'（运营）采购订单'!C167,"")</f>
        <v/>
      </c>
      <c r="D167" s="47" t="str">
        <f ca="1">+IF(K167&gt;0,'（运营）采购订单'!D167,"")</f>
        <v/>
      </c>
      <c r="E167" s="47" t="str">
        <f>+IF(K167&gt;0,'（运营）采购订单'!E167,"")</f>
        <v/>
      </c>
      <c r="F167" s="47">
        <f ca="1">+IF(K167&gt;0,'（运营）采购订单'!J167,0)</f>
        <v>0</v>
      </c>
      <c r="G167" s="47" t="str">
        <f ca="1">+IF(K167&gt;0,'（运营）采购订单'!F167,"")</f>
        <v/>
      </c>
      <c r="H167" s="48" t="str">
        <f ca="1">+IF(K167&gt;0,'（运营）采购订单'!G167,"")</f>
        <v/>
      </c>
      <c r="I167" s="47" t="str">
        <f ca="1">+IF(K167&gt;0,'（运营）采购订单'!H167,"")</f>
        <v/>
      </c>
      <c r="J167" s="47" t="str">
        <f>+IF(K167&gt;0,'（运营）采购订单'!I167,"")</f>
        <v/>
      </c>
      <c r="K167" s="47">
        <f>+IF(AND('（工厂）送货清单汇总'!$K$193&gt;0,'（工厂）送货清单汇总'!$L$193&gt;0,'（工厂）送货清单汇总'!$M$193&gt;0),'（工厂）送货清单汇总'!M167,IF(AND('（工厂）送货清单汇总'!$K$193&gt;0,'（工厂）送货清单汇总'!$L$193&gt;0,'（工厂）送货清单汇总'!$M$193=0),'（工厂）送货清单汇总'!L167,'（工厂）送货清单汇总'!K167))</f>
        <v>0</v>
      </c>
      <c r="L167" s="47">
        <f t="shared" si="10"/>
        <v>0</v>
      </c>
      <c r="M167" s="40"/>
      <c r="N167" s="40"/>
      <c r="O167" s="47" t="str">
        <f ca="1">+IF(K167&gt;0,LOOKUP(1,0/FIND(I167,运营生产订单!$A$9:$A$35),运营生产订单!$L$9:$L$35),"")</f>
        <v/>
      </c>
    </row>
    <row r="168" ht="22.5" customHeight="1" spans="1:15">
      <c r="A168" s="49" t="str">
        <f t="shared" si="9"/>
        <v/>
      </c>
      <c r="B168" s="46" t="str">
        <f ca="1">+IF(K168&gt;0,'（运营）采购订单'!B168,"")</f>
        <v/>
      </c>
      <c r="C168" s="47" t="str">
        <f ca="1">+IF(K168&gt;0,'（运营）采购订单'!C168,"")</f>
        <v/>
      </c>
      <c r="D168" s="47" t="str">
        <f ca="1">+IF(K168&gt;0,'（运营）采购订单'!D168,"")</f>
        <v/>
      </c>
      <c r="E168" s="47" t="str">
        <f>+IF(K168&gt;0,'（运营）采购订单'!E168,"")</f>
        <v/>
      </c>
      <c r="F168" s="47">
        <f ca="1">+IF(K168&gt;0,'（运营）采购订单'!J168,0)</f>
        <v>0</v>
      </c>
      <c r="G168" s="47" t="str">
        <f ca="1">+IF(K168&gt;0,'（运营）采购订单'!F168,"")</f>
        <v/>
      </c>
      <c r="H168" s="48" t="str">
        <f ca="1">+IF(K168&gt;0,'（运营）采购订单'!G168,"")</f>
        <v/>
      </c>
      <c r="I168" s="47" t="str">
        <f ca="1">+IF(K168&gt;0,'（运营）采购订单'!H168,"")</f>
        <v/>
      </c>
      <c r="J168" s="47" t="str">
        <f>+IF(K168&gt;0,'（运营）采购订单'!I168,"")</f>
        <v/>
      </c>
      <c r="K168" s="47">
        <f>+IF(AND('（工厂）送货清单汇总'!$K$193&gt;0,'（工厂）送货清单汇总'!$L$193&gt;0,'（工厂）送货清单汇总'!$M$193&gt;0),'（工厂）送货清单汇总'!M168,IF(AND('（工厂）送货清单汇总'!$K$193&gt;0,'（工厂）送货清单汇总'!$L$193&gt;0,'（工厂）送货清单汇总'!$M$193=0),'（工厂）送货清单汇总'!L168,'（工厂）送货清单汇总'!K168))</f>
        <v>0</v>
      </c>
      <c r="L168" s="47">
        <f t="shared" si="10"/>
        <v>0</v>
      </c>
      <c r="M168" s="40"/>
      <c r="N168" s="40"/>
      <c r="O168" s="47" t="str">
        <f ca="1">+IF(K168&gt;0,LOOKUP(1,0/FIND(I168,运营生产订单!$A$9:$A$35),运营生产订单!$L$9:$L$35),"")</f>
        <v/>
      </c>
    </row>
    <row r="169" ht="22.5" customHeight="1" spans="1:15">
      <c r="A169" s="49" t="str">
        <f t="shared" si="9"/>
        <v/>
      </c>
      <c r="B169" s="46" t="str">
        <f ca="1">+IF(K169&gt;0,'（运营）采购订单'!B169,"")</f>
        <v/>
      </c>
      <c r="C169" s="47" t="str">
        <f ca="1">+IF(K169&gt;0,'（运营）采购订单'!C169,"")</f>
        <v/>
      </c>
      <c r="D169" s="47" t="str">
        <f ca="1">+IF(K169&gt;0,'（运营）采购订单'!D169,"")</f>
        <v/>
      </c>
      <c r="E169" s="47" t="str">
        <f>+IF(K169&gt;0,'（运营）采购订单'!E169,"")</f>
        <v/>
      </c>
      <c r="F169" s="47">
        <f ca="1">+IF(K169&gt;0,'（运营）采购订单'!J169,0)</f>
        <v>0</v>
      </c>
      <c r="G169" s="47" t="str">
        <f ca="1">+IF(K169&gt;0,'（运营）采购订单'!F169,"")</f>
        <v/>
      </c>
      <c r="H169" s="48" t="str">
        <f ca="1">+IF(K169&gt;0,'（运营）采购订单'!G169,"")</f>
        <v/>
      </c>
      <c r="I169" s="47" t="str">
        <f ca="1">+IF(K169&gt;0,'（运营）采购订单'!H169,"")</f>
        <v/>
      </c>
      <c r="J169" s="47" t="str">
        <f>+IF(K169&gt;0,'（运营）采购订单'!I169,"")</f>
        <v/>
      </c>
      <c r="K169" s="47">
        <f>+IF(AND('（工厂）送货清单汇总'!$K$193&gt;0,'（工厂）送货清单汇总'!$L$193&gt;0,'（工厂）送货清单汇总'!$M$193&gt;0),'（工厂）送货清单汇总'!M169,IF(AND('（工厂）送货清单汇总'!$K$193&gt;0,'（工厂）送货清单汇总'!$L$193&gt;0,'（工厂）送货清单汇总'!$M$193=0),'（工厂）送货清单汇总'!L169,'（工厂）送货清单汇总'!K169))</f>
        <v>0</v>
      </c>
      <c r="L169" s="47">
        <f t="shared" si="10"/>
        <v>0</v>
      </c>
      <c r="M169" s="40"/>
      <c r="N169" s="40"/>
      <c r="O169" s="47" t="str">
        <f ca="1">+IF(K169&gt;0,LOOKUP(1,0/FIND(I169,运营生产订单!$A$9:$A$35),运营生产订单!$L$9:$L$35),"")</f>
        <v/>
      </c>
    </row>
    <row r="170" ht="22.5" customHeight="1" spans="1:15">
      <c r="A170" s="49" t="str">
        <f t="shared" si="9"/>
        <v/>
      </c>
      <c r="B170" s="46" t="str">
        <f ca="1">+IF(K170&gt;0,'（运营）采购订单'!B170,"")</f>
        <v/>
      </c>
      <c r="C170" s="47" t="str">
        <f ca="1">+IF(K170&gt;0,'（运营）采购订单'!C170,"")</f>
        <v/>
      </c>
      <c r="D170" s="47" t="str">
        <f ca="1">+IF(K170&gt;0,'（运营）采购订单'!D170,"")</f>
        <v/>
      </c>
      <c r="E170" s="47" t="str">
        <f>+IF(K170&gt;0,'（运营）采购订单'!E170,"")</f>
        <v/>
      </c>
      <c r="F170" s="47">
        <f ca="1">+IF(K170&gt;0,'（运营）采购订单'!J170,0)</f>
        <v>0</v>
      </c>
      <c r="G170" s="47" t="str">
        <f ca="1">+IF(K170&gt;0,'（运营）采购订单'!F170,"")</f>
        <v/>
      </c>
      <c r="H170" s="48" t="str">
        <f ca="1">+IF(K170&gt;0,'（运营）采购订单'!G170,"")</f>
        <v/>
      </c>
      <c r="I170" s="47" t="str">
        <f ca="1">+IF(K170&gt;0,'（运营）采购订单'!H170,"")</f>
        <v/>
      </c>
      <c r="J170" s="47" t="str">
        <f>+IF(K170&gt;0,'（运营）采购订单'!I170,"")</f>
        <v/>
      </c>
      <c r="K170" s="47">
        <f>+IF(AND('（工厂）送货清单汇总'!$K$193&gt;0,'（工厂）送货清单汇总'!$L$193&gt;0,'（工厂）送货清单汇总'!$M$193&gt;0),'（工厂）送货清单汇总'!M170,IF(AND('（工厂）送货清单汇总'!$K$193&gt;0,'（工厂）送货清单汇总'!$L$193&gt;0,'（工厂）送货清单汇总'!$M$193=0),'（工厂）送货清单汇总'!L170,'（工厂）送货清单汇总'!K170))</f>
        <v>0</v>
      </c>
      <c r="L170" s="47">
        <f t="shared" si="10"/>
        <v>0</v>
      </c>
      <c r="M170" s="40"/>
      <c r="N170" s="40"/>
      <c r="O170" s="47" t="str">
        <f ca="1">+IF(K170&gt;0,LOOKUP(1,0/FIND(I170,运营生产订单!$A$9:$A$35),运营生产订单!$L$9:$L$35),"")</f>
        <v/>
      </c>
    </row>
    <row r="171" ht="22.5" customHeight="1" spans="1:15">
      <c r="A171" s="49" t="str">
        <f t="shared" si="9"/>
        <v/>
      </c>
      <c r="B171" s="46" t="str">
        <f ca="1">+IF(K171&gt;0,'（运营）采购订单'!B171,"")</f>
        <v/>
      </c>
      <c r="C171" s="47" t="str">
        <f ca="1">+IF(K171&gt;0,'（运营）采购订单'!C171,"")</f>
        <v/>
      </c>
      <c r="D171" s="47" t="str">
        <f ca="1">+IF(K171&gt;0,'（运营）采购订单'!D171,"")</f>
        <v/>
      </c>
      <c r="E171" s="47" t="str">
        <f>+IF(K171&gt;0,'（运营）采购订单'!E171,"")</f>
        <v/>
      </c>
      <c r="F171" s="47">
        <f ca="1">+IF(K171&gt;0,'（运营）采购订单'!J171,0)</f>
        <v>0</v>
      </c>
      <c r="G171" s="47" t="str">
        <f ca="1">+IF(K171&gt;0,'（运营）采购订单'!F171,"")</f>
        <v/>
      </c>
      <c r="H171" s="48" t="str">
        <f ca="1">+IF(K171&gt;0,'（运营）采购订单'!G171,"")</f>
        <v/>
      </c>
      <c r="I171" s="47" t="str">
        <f ca="1">+IF(K171&gt;0,'（运营）采购订单'!H171,"")</f>
        <v/>
      </c>
      <c r="J171" s="47" t="str">
        <f>+IF(K171&gt;0,'（运营）采购订单'!I171,"")</f>
        <v/>
      </c>
      <c r="K171" s="47">
        <f>+IF(AND('（工厂）送货清单汇总'!$K$193&gt;0,'（工厂）送货清单汇总'!$L$193&gt;0,'（工厂）送货清单汇总'!$M$193&gt;0),'（工厂）送货清单汇总'!M171,IF(AND('（工厂）送货清单汇总'!$K$193&gt;0,'（工厂）送货清单汇总'!$L$193&gt;0,'（工厂）送货清单汇总'!$M$193=0),'（工厂）送货清单汇总'!L171,'（工厂）送货清单汇总'!K171))</f>
        <v>0</v>
      </c>
      <c r="L171" s="47">
        <f t="shared" si="10"/>
        <v>0</v>
      </c>
      <c r="M171" s="40"/>
      <c r="N171" s="40"/>
      <c r="O171" s="47" t="str">
        <f ca="1">+IF(K171&gt;0,LOOKUP(1,0/FIND(I171,运营生产订单!$A$9:$A$35),运营生产订单!$L$9:$L$35),"")</f>
        <v/>
      </c>
    </row>
    <row r="172" ht="22.5" customHeight="1" spans="1:15">
      <c r="A172" s="49" t="str">
        <f t="shared" si="9"/>
        <v/>
      </c>
      <c r="B172" s="46" t="str">
        <f ca="1">+IF(K172&gt;0,'（运营）采购订单'!B172,"")</f>
        <v/>
      </c>
      <c r="C172" s="47" t="str">
        <f ca="1">+IF(K172&gt;0,'（运营）采购订单'!C172,"")</f>
        <v/>
      </c>
      <c r="D172" s="47" t="str">
        <f ca="1">+IF(K172&gt;0,'（运营）采购订单'!D172,"")</f>
        <v/>
      </c>
      <c r="E172" s="47" t="str">
        <f>+IF(K172&gt;0,'（运营）采购订单'!E172,"")</f>
        <v/>
      </c>
      <c r="F172" s="47">
        <f ca="1">+IF(K172&gt;0,'（运营）采购订单'!J172,0)</f>
        <v>0</v>
      </c>
      <c r="G172" s="47" t="str">
        <f ca="1">+IF(K172&gt;0,'（运营）采购订单'!F172,"")</f>
        <v/>
      </c>
      <c r="H172" s="48" t="str">
        <f ca="1">+IF(K172&gt;0,'（运营）采购订单'!G172,"")</f>
        <v/>
      </c>
      <c r="I172" s="47" t="str">
        <f ca="1">+IF(K172&gt;0,'（运营）采购订单'!H172,"")</f>
        <v/>
      </c>
      <c r="J172" s="47" t="str">
        <f>+IF(K172&gt;0,'（运营）采购订单'!I172,"")</f>
        <v/>
      </c>
      <c r="K172" s="47">
        <f>+IF(AND('（工厂）送货清单汇总'!$K$193&gt;0,'（工厂）送货清单汇总'!$L$193&gt;0,'（工厂）送货清单汇总'!$M$193&gt;0),'（工厂）送货清单汇总'!M172,IF(AND('（工厂）送货清单汇总'!$K$193&gt;0,'（工厂）送货清单汇总'!$L$193&gt;0,'（工厂）送货清单汇总'!$M$193=0),'（工厂）送货清单汇总'!L172,'（工厂）送货清单汇总'!K172))</f>
        <v>0</v>
      </c>
      <c r="L172" s="47">
        <f t="shared" si="10"/>
        <v>0</v>
      </c>
      <c r="M172" s="40"/>
      <c r="N172" s="40"/>
      <c r="O172" s="47" t="str">
        <f ca="1">+IF(K172&gt;0,LOOKUP(1,0/FIND(I172,运营生产订单!$A$9:$A$35),运营生产订单!$L$9:$L$35),"")</f>
        <v/>
      </c>
    </row>
    <row r="173" ht="22.5" customHeight="1" spans="1:15">
      <c r="A173" s="49" t="str">
        <f t="shared" si="9"/>
        <v/>
      </c>
      <c r="B173" s="46" t="str">
        <f ca="1">+IF(K173&gt;0,'（运营）采购订单'!B173,"")</f>
        <v/>
      </c>
      <c r="C173" s="47" t="str">
        <f ca="1">+IF(K173&gt;0,'（运营）采购订单'!C173,"")</f>
        <v/>
      </c>
      <c r="D173" s="47" t="str">
        <f ca="1">+IF(K173&gt;0,'（运营）采购订单'!D173,"")</f>
        <v/>
      </c>
      <c r="E173" s="47" t="str">
        <f>+IF(K173&gt;0,'（运营）采购订单'!E173,"")</f>
        <v/>
      </c>
      <c r="F173" s="47">
        <f ca="1">+IF(K173&gt;0,'（运营）采购订单'!J173,0)</f>
        <v>0</v>
      </c>
      <c r="G173" s="47" t="str">
        <f ca="1">+IF(K173&gt;0,'（运营）采购订单'!F173,"")</f>
        <v/>
      </c>
      <c r="H173" s="48" t="str">
        <f ca="1">+IF(K173&gt;0,'（运营）采购订单'!G173,"")</f>
        <v/>
      </c>
      <c r="I173" s="47" t="str">
        <f ca="1">+IF(K173&gt;0,'（运营）采购订单'!H173,"")</f>
        <v/>
      </c>
      <c r="J173" s="47" t="str">
        <f>+IF(K173&gt;0,'（运营）采购订单'!I173,"")</f>
        <v/>
      </c>
      <c r="K173" s="47">
        <f>+IF(AND('（工厂）送货清单汇总'!$K$193&gt;0,'（工厂）送货清单汇总'!$L$193&gt;0,'（工厂）送货清单汇总'!$M$193&gt;0),'（工厂）送货清单汇总'!M173,IF(AND('（工厂）送货清单汇总'!$K$193&gt;0,'（工厂）送货清单汇总'!$L$193&gt;0,'（工厂）送货清单汇总'!$M$193=0),'（工厂）送货清单汇总'!L173,'（工厂）送货清单汇总'!K173))</f>
        <v>0</v>
      </c>
      <c r="L173" s="47">
        <f t="shared" si="10"/>
        <v>0</v>
      </c>
      <c r="M173" s="40"/>
      <c r="N173" s="40"/>
      <c r="O173" s="47" t="str">
        <f ca="1">+IF(K173&gt;0,LOOKUP(1,0/FIND(I173,运营生产订单!$A$9:$A$35),运营生产订单!$L$9:$L$35),"")</f>
        <v/>
      </c>
    </row>
    <row r="174" ht="22.5" customHeight="1" spans="1:15">
      <c r="A174" s="49" t="str">
        <f t="shared" si="9"/>
        <v/>
      </c>
      <c r="B174" s="46" t="str">
        <f ca="1">+IF(K174&gt;0,'（运营）采购订单'!B174,"")</f>
        <v/>
      </c>
      <c r="C174" s="47" t="str">
        <f ca="1">+IF(K174&gt;0,'（运营）采购订单'!C174,"")</f>
        <v/>
      </c>
      <c r="D174" s="47" t="str">
        <f ca="1">+IF(K174&gt;0,'（运营）采购订单'!D174,"")</f>
        <v/>
      </c>
      <c r="E174" s="47" t="str">
        <f>+IF(K174&gt;0,'（运营）采购订单'!E174,"")</f>
        <v/>
      </c>
      <c r="F174" s="47">
        <f ca="1">+IF(K174&gt;0,'（运营）采购订单'!J174,0)</f>
        <v>0</v>
      </c>
      <c r="G174" s="47" t="str">
        <f ca="1">+IF(K174&gt;0,'（运营）采购订单'!F174,"")</f>
        <v/>
      </c>
      <c r="H174" s="48" t="str">
        <f ca="1">+IF(K174&gt;0,'（运营）采购订单'!G174,"")</f>
        <v/>
      </c>
      <c r="I174" s="47" t="str">
        <f ca="1">+IF(K174&gt;0,'（运营）采购订单'!H174,"")</f>
        <v/>
      </c>
      <c r="J174" s="47" t="str">
        <f>+IF(K174&gt;0,'（运营）采购订单'!I174,"")</f>
        <v/>
      </c>
      <c r="K174" s="47">
        <f>+IF(AND('（工厂）送货清单汇总'!$K$193&gt;0,'（工厂）送货清单汇总'!$L$193&gt;0,'（工厂）送货清单汇总'!$M$193&gt;0),'（工厂）送货清单汇总'!M174,IF(AND('（工厂）送货清单汇总'!$K$193&gt;0,'（工厂）送货清单汇总'!$L$193&gt;0,'（工厂）送货清单汇总'!$M$193=0),'（工厂）送货清单汇总'!L174,'（工厂）送货清单汇总'!K174))</f>
        <v>0</v>
      </c>
      <c r="L174" s="47">
        <f t="shared" si="10"/>
        <v>0</v>
      </c>
      <c r="M174" s="40"/>
      <c r="N174" s="40"/>
      <c r="O174" s="47" t="str">
        <f ca="1">+IF(K174&gt;0,LOOKUP(1,0/FIND(I174,运营生产订单!$A$9:$A$35),运营生产订单!$L$9:$L$35),"")</f>
        <v/>
      </c>
    </row>
    <row r="175" ht="22.5" customHeight="1" spans="1:15">
      <c r="A175" s="49" t="str">
        <f t="shared" si="9"/>
        <v/>
      </c>
      <c r="B175" s="46" t="str">
        <f ca="1">+IF(K175&gt;0,'（运营）采购订单'!B175,"")</f>
        <v/>
      </c>
      <c r="C175" s="47" t="str">
        <f ca="1">+IF(K175&gt;0,'（运营）采购订单'!C175,"")</f>
        <v/>
      </c>
      <c r="D175" s="47" t="str">
        <f ca="1">+IF(K175&gt;0,'（运营）采购订单'!D175,"")</f>
        <v/>
      </c>
      <c r="E175" s="47" t="str">
        <f>+IF(K175&gt;0,'（运营）采购订单'!E175,"")</f>
        <v/>
      </c>
      <c r="F175" s="47">
        <f ca="1">+IF(K175&gt;0,'（运营）采购订单'!J175,0)</f>
        <v>0</v>
      </c>
      <c r="G175" s="47" t="str">
        <f ca="1">+IF(K175&gt;0,'（运营）采购订单'!F175,"")</f>
        <v/>
      </c>
      <c r="H175" s="48" t="str">
        <f ca="1">+IF(K175&gt;0,'（运营）采购订单'!G175,"")</f>
        <v/>
      </c>
      <c r="I175" s="47" t="str">
        <f ca="1">+IF(K175&gt;0,'（运营）采购订单'!H175,"")</f>
        <v/>
      </c>
      <c r="J175" s="47" t="str">
        <f>+IF(K175&gt;0,'（运营）采购订单'!I175,"")</f>
        <v/>
      </c>
      <c r="K175" s="47">
        <f>+IF(AND('（工厂）送货清单汇总'!$K$193&gt;0,'（工厂）送货清单汇总'!$L$193&gt;0,'（工厂）送货清单汇总'!$M$193&gt;0),'（工厂）送货清单汇总'!M175,IF(AND('（工厂）送货清单汇总'!$K$193&gt;0,'（工厂）送货清单汇总'!$L$193&gt;0,'（工厂）送货清单汇总'!$M$193=0),'（工厂）送货清单汇总'!L175,'（工厂）送货清单汇总'!K175))</f>
        <v>0</v>
      </c>
      <c r="L175" s="47">
        <f t="shared" si="10"/>
        <v>0</v>
      </c>
      <c r="M175" s="40"/>
      <c r="N175" s="40"/>
      <c r="O175" s="47" t="str">
        <f ca="1">+IF(K175&gt;0,LOOKUP(1,0/FIND(I175,运营生产订单!$A$9:$A$35),运营生产订单!$L$9:$L$35),"")</f>
        <v/>
      </c>
    </row>
    <row r="176" ht="22.5" customHeight="1" spans="1:15">
      <c r="A176" s="49" t="str">
        <f t="shared" si="9"/>
        <v/>
      </c>
      <c r="B176" s="46" t="str">
        <f ca="1">+IF(K176&gt;0,'（运营）采购订单'!B176,"")</f>
        <v/>
      </c>
      <c r="C176" s="47" t="str">
        <f ca="1">+IF(K176&gt;0,'（运营）采购订单'!C176,"")</f>
        <v/>
      </c>
      <c r="D176" s="47" t="str">
        <f ca="1">+IF(K176&gt;0,'（运营）采购订单'!D176,"")</f>
        <v/>
      </c>
      <c r="E176" s="47" t="str">
        <f>+IF(K176&gt;0,'（运营）采购订单'!E176,"")</f>
        <v/>
      </c>
      <c r="F176" s="47">
        <f ca="1">+IF(K176&gt;0,'（运营）采购订单'!J176,0)</f>
        <v>0</v>
      </c>
      <c r="G176" s="47" t="str">
        <f ca="1">+IF(K176&gt;0,'（运营）采购订单'!F176,"")</f>
        <v/>
      </c>
      <c r="H176" s="48" t="str">
        <f ca="1">+IF(K176&gt;0,'（运营）采购订单'!G176,"")</f>
        <v/>
      </c>
      <c r="I176" s="47" t="str">
        <f ca="1">+IF(K176&gt;0,'（运营）采购订单'!H176,"")</f>
        <v/>
      </c>
      <c r="J176" s="47" t="str">
        <f>+IF(K176&gt;0,'（运营）采购订单'!I176,"")</f>
        <v/>
      </c>
      <c r="K176" s="47">
        <f>+IF(AND('（工厂）送货清单汇总'!$K$193&gt;0,'（工厂）送货清单汇总'!$L$193&gt;0,'（工厂）送货清单汇总'!$M$193&gt;0),'（工厂）送货清单汇总'!M176,IF(AND('（工厂）送货清单汇总'!$K$193&gt;0,'（工厂）送货清单汇总'!$L$193&gt;0,'（工厂）送货清单汇总'!$M$193=0),'（工厂）送货清单汇总'!L176,'（工厂）送货清单汇总'!K176))</f>
        <v>0</v>
      </c>
      <c r="L176" s="47">
        <f t="shared" si="10"/>
        <v>0</v>
      </c>
      <c r="M176" s="40"/>
      <c r="N176" s="40"/>
      <c r="O176" s="47" t="str">
        <f ca="1">+IF(K176&gt;0,LOOKUP(1,0/FIND(I176,运营生产订单!$A$9:$A$35),运营生产订单!$L$9:$L$35),"")</f>
        <v/>
      </c>
    </row>
    <row r="177" ht="22.5" customHeight="1" spans="1:15">
      <c r="A177" s="49" t="str">
        <f t="shared" si="9"/>
        <v/>
      </c>
      <c r="B177" s="46" t="str">
        <f ca="1">+IF(K177&gt;0,'（运营）采购订单'!B177,"")</f>
        <v/>
      </c>
      <c r="C177" s="47" t="str">
        <f ca="1">+IF(K177&gt;0,'（运营）采购订单'!C177,"")</f>
        <v/>
      </c>
      <c r="D177" s="47" t="str">
        <f ca="1">+IF(K177&gt;0,'（运营）采购订单'!D177,"")</f>
        <v/>
      </c>
      <c r="E177" s="47" t="str">
        <f>+IF(K177&gt;0,'（运营）采购订单'!E177,"")</f>
        <v/>
      </c>
      <c r="F177" s="47">
        <f ca="1">+IF(K177&gt;0,'（运营）采购订单'!J177,0)</f>
        <v>0</v>
      </c>
      <c r="G177" s="47" t="str">
        <f ca="1">+IF(K177&gt;0,'（运营）采购订单'!F177,"")</f>
        <v/>
      </c>
      <c r="H177" s="48" t="str">
        <f ca="1">+IF(K177&gt;0,'（运营）采购订单'!G177,"")</f>
        <v/>
      </c>
      <c r="I177" s="47" t="str">
        <f ca="1">+IF(K177&gt;0,'（运营）采购订单'!H177,"")</f>
        <v/>
      </c>
      <c r="J177" s="47" t="str">
        <f>+IF(K177&gt;0,'（运营）采购订单'!I177,"")</f>
        <v/>
      </c>
      <c r="K177" s="47">
        <f>+IF(AND('（工厂）送货清单汇总'!$K$193&gt;0,'（工厂）送货清单汇总'!$L$193&gt;0,'（工厂）送货清单汇总'!$M$193&gt;0),'（工厂）送货清单汇总'!M177,IF(AND('（工厂）送货清单汇总'!$K$193&gt;0,'（工厂）送货清单汇总'!$L$193&gt;0,'（工厂）送货清单汇总'!$M$193=0),'（工厂）送货清单汇总'!L177,'（工厂）送货清单汇总'!K177))</f>
        <v>0</v>
      </c>
      <c r="L177" s="47">
        <f t="shared" si="10"/>
        <v>0</v>
      </c>
      <c r="M177" s="40"/>
      <c r="N177" s="40"/>
      <c r="O177" s="47" t="str">
        <f ca="1">+IF(K177&gt;0,LOOKUP(1,0/FIND(I177,运营生产订单!$A$9:$A$35),运营生产订单!$L$9:$L$35),"")</f>
        <v/>
      </c>
    </row>
    <row r="178" ht="22.5" customHeight="1" spans="1:15">
      <c r="A178" s="49" t="str">
        <f t="shared" si="9"/>
        <v/>
      </c>
      <c r="B178" s="46" t="str">
        <f ca="1">+IF(K178&gt;0,'（运营）采购订单'!B178,"")</f>
        <v/>
      </c>
      <c r="C178" s="47" t="str">
        <f ca="1">+IF(K178&gt;0,'（运营）采购订单'!C178,"")</f>
        <v/>
      </c>
      <c r="D178" s="47" t="str">
        <f ca="1">+IF(K178&gt;0,'（运营）采购订单'!D178,"")</f>
        <v/>
      </c>
      <c r="E178" s="47" t="str">
        <f>+IF(K178&gt;0,'（运营）采购订单'!E178,"")</f>
        <v/>
      </c>
      <c r="F178" s="47">
        <f ca="1">+IF(K178&gt;0,'（运营）采购订单'!J178,0)</f>
        <v>0</v>
      </c>
      <c r="G178" s="47" t="str">
        <f ca="1">+IF(K178&gt;0,'（运营）采购订单'!F178,"")</f>
        <v/>
      </c>
      <c r="H178" s="48" t="str">
        <f ca="1">+IF(K178&gt;0,'（运营）采购订单'!G178,"")</f>
        <v/>
      </c>
      <c r="I178" s="47" t="str">
        <f ca="1">+IF(K178&gt;0,'（运营）采购订单'!H178,"")</f>
        <v/>
      </c>
      <c r="J178" s="47" t="str">
        <f>+IF(K178&gt;0,'（运营）采购订单'!I178,"")</f>
        <v/>
      </c>
      <c r="K178" s="47">
        <f>+IF(AND('（工厂）送货清单汇总'!$K$193&gt;0,'（工厂）送货清单汇总'!$L$193&gt;0,'（工厂）送货清单汇总'!$M$193&gt;0),'（工厂）送货清单汇总'!M178,IF(AND('（工厂）送货清单汇总'!$K$193&gt;0,'（工厂）送货清单汇总'!$L$193&gt;0,'（工厂）送货清单汇总'!$M$193=0),'（工厂）送货清单汇总'!L178,'（工厂）送货清单汇总'!K178))</f>
        <v>0</v>
      </c>
      <c r="L178" s="47">
        <f t="shared" si="10"/>
        <v>0</v>
      </c>
      <c r="M178" s="40"/>
      <c r="N178" s="40"/>
      <c r="O178" s="47" t="str">
        <f ca="1">+IF(K178&gt;0,LOOKUP(1,0/FIND(I178,运营生产订单!$A$9:$A$35),运营生产订单!$L$9:$L$35),"")</f>
        <v/>
      </c>
    </row>
    <row r="179" ht="22.5" customHeight="1" spans="1:15">
      <c r="A179" s="49" t="str">
        <f t="shared" si="9"/>
        <v/>
      </c>
      <c r="B179" s="46" t="str">
        <f ca="1">+IF(K179&gt;0,'（运营）采购订单'!B179,"")</f>
        <v/>
      </c>
      <c r="C179" s="47" t="str">
        <f ca="1">+IF(K179&gt;0,'（运营）采购订单'!C179,"")</f>
        <v/>
      </c>
      <c r="D179" s="47" t="str">
        <f ca="1">+IF(K179&gt;0,'（运营）采购订单'!D179,"")</f>
        <v/>
      </c>
      <c r="E179" s="47" t="str">
        <f>+IF(K179&gt;0,'（运营）采购订单'!E179,"")</f>
        <v/>
      </c>
      <c r="F179" s="47">
        <f ca="1">+IF(K179&gt;0,'（运营）采购订单'!J179,0)</f>
        <v>0</v>
      </c>
      <c r="G179" s="47" t="str">
        <f ca="1">+IF(K179&gt;0,'（运营）采购订单'!F179,"")</f>
        <v/>
      </c>
      <c r="H179" s="48" t="str">
        <f ca="1">+IF(K179&gt;0,'（运营）采购订单'!G179,"")</f>
        <v/>
      </c>
      <c r="I179" s="47" t="str">
        <f ca="1">+IF(K179&gt;0,'（运营）采购订单'!H179,"")</f>
        <v/>
      </c>
      <c r="J179" s="47" t="str">
        <f>+IF(K179&gt;0,'（运营）采购订单'!I179,"")</f>
        <v/>
      </c>
      <c r="K179" s="47">
        <f>+IF(AND('（工厂）送货清单汇总'!$K$193&gt;0,'（工厂）送货清单汇总'!$L$193&gt;0,'（工厂）送货清单汇总'!$M$193&gt;0),'（工厂）送货清单汇总'!M179,IF(AND('（工厂）送货清单汇总'!$K$193&gt;0,'（工厂）送货清单汇总'!$L$193&gt;0,'（工厂）送货清单汇总'!$M$193=0),'（工厂）送货清单汇总'!L179,'（工厂）送货清单汇总'!K179))</f>
        <v>0</v>
      </c>
      <c r="L179" s="47">
        <f t="shared" si="10"/>
        <v>0</v>
      </c>
      <c r="M179" s="40"/>
      <c r="N179" s="40"/>
      <c r="O179" s="47" t="str">
        <f ca="1">+IF(K179&gt;0,LOOKUP(1,0/FIND(I179,运营生产订单!$A$9:$A$35),运营生产订单!$L$9:$L$35),"")</f>
        <v/>
      </c>
    </row>
    <row r="180" ht="22.5" customHeight="1" spans="1:15">
      <c r="A180" s="49" t="str">
        <f t="shared" si="9"/>
        <v/>
      </c>
      <c r="B180" s="46" t="str">
        <f ca="1">+IF(K180&gt;0,'（运营）采购订单'!B180,"")</f>
        <v/>
      </c>
      <c r="C180" s="47" t="str">
        <f ca="1">+IF(K180&gt;0,'（运营）采购订单'!C180,"")</f>
        <v/>
      </c>
      <c r="D180" s="47" t="str">
        <f ca="1">+IF(K180&gt;0,'（运营）采购订单'!D180,"")</f>
        <v/>
      </c>
      <c r="E180" s="47" t="str">
        <f>+IF(K180&gt;0,'（运营）采购订单'!E180,"")</f>
        <v/>
      </c>
      <c r="F180" s="47">
        <f ca="1">+IF(K180&gt;0,'（运营）采购订单'!J180,0)</f>
        <v>0</v>
      </c>
      <c r="G180" s="47" t="str">
        <f ca="1">+IF(K180&gt;0,'（运营）采购订单'!F180,"")</f>
        <v/>
      </c>
      <c r="H180" s="48" t="str">
        <f ca="1">+IF(K180&gt;0,'（运营）采购订单'!G180,"")</f>
        <v/>
      </c>
      <c r="I180" s="47" t="str">
        <f ca="1">+IF(K180&gt;0,'（运营）采购订单'!H180,"")</f>
        <v/>
      </c>
      <c r="J180" s="47" t="str">
        <f>+IF(K180&gt;0,'（运营）采购订单'!I180,"")</f>
        <v/>
      </c>
      <c r="K180" s="47">
        <f>+IF(AND('（工厂）送货清单汇总'!$K$193&gt;0,'（工厂）送货清单汇总'!$L$193&gt;0,'（工厂）送货清单汇总'!$M$193&gt;0),'（工厂）送货清单汇总'!M180,IF(AND('（工厂）送货清单汇总'!$K$193&gt;0,'（工厂）送货清单汇总'!$L$193&gt;0,'（工厂）送货清单汇总'!$M$193=0),'（工厂）送货清单汇总'!L180,'（工厂）送货清单汇总'!K180))</f>
        <v>0</v>
      </c>
      <c r="L180" s="47">
        <f t="shared" si="10"/>
        <v>0</v>
      </c>
      <c r="M180" s="40"/>
      <c r="N180" s="40"/>
      <c r="O180" s="47" t="str">
        <f ca="1">+IF(K180&gt;0,LOOKUP(1,0/FIND(I180,运营生产订单!$A$9:$A$35),运营生产订单!$L$9:$L$35),"")</f>
        <v/>
      </c>
    </row>
    <row r="181" ht="22.5" customHeight="1" spans="1:15">
      <c r="A181" s="49" t="str">
        <f t="shared" si="9"/>
        <v/>
      </c>
      <c r="B181" s="46" t="str">
        <f ca="1">+IF(K181&gt;0,'（运营）采购订单'!B181,"")</f>
        <v/>
      </c>
      <c r="C181" s="47" t="str">
        <f ca="1">+IF(K181&gt;0,'（运营）采购订单'!C181,"")</f>
        <v/>
      </c>
      <c r="D181" s="47" t="str">
        <f ca="1">+IF(K181&gt;0,'（运营）采购订单'!D181,"")</f>
        <v/>
      </c>
      <c r="E181" s="47" t="str">
        <f>+IF(K181&gt;0,'（运营）采购订单'!E181,"")</f>
        <v/>
      </c>
      <c r="F181" s="47">
        <f ca="1">+IF(K181&gt;0,'（运营）采购订单'!J181,0)</f>
        <v>0</v>
      </c>
      <c r="G181" s="47" t="str">
        <f ca="1">+IF(K181&gt;0,'（运营）采购订单'!F181,"")</f>
        <v/>
      </c>
      <c r="H181" s="48" t="str">
        <f ca="1">+IF(K181&gt;0,'（运营）采购订单'!G181,"")</f>
        <v/>
      </c>
      <c r="I181" s="47" t="str">
        <f ca="1">+IF(K181&gt;0,'（运营）采购订单'!H181,"")</f>
        <v/>
      </c>
      <c r="J181" s="47" t="str">
        <f>+IF(K181&gt;0,'（运营）采购订单'!I181,"")</f>
        <v/>
      </c>
      <c r="K181" s="47">
        <f>+IF(AND('（工厂）送货清单汇总'!$K$193&gt;0,'（工厂）送货清单汇总'!$L$193&gt;0,'（工厂）送货清单汇总'!$M$193&gt;0),'（工厂）送货清单汇总'!M181,IF(AND('（工厂）送货清单汇总'!$K$193&gt;0,'（工厂）送货清单汇总'!$L$193&gt;0,'（工厂）送货清单汇总'!$M$193=0),'（工厂）送货清单汇总'!L181,'（工厂）送货清单汇总'!K181))</f>
        <v>0</v>
      </c>
      <c r="L181" s="47">
        <f t="shared" si="10"/>
        <v>0</v>
      </c>
      <c r="M181" s="40"/>
      <c r="N181" s="40"/>
      <c r="O181" s="47" t="str">
        <f ca="1">+IF(K181&gt;0,LOOKUP(1,0/FIND(I181,运营生产订单!$A$9:$A$35),运营生产订单!$L$9:$L$35),"")</f>
        <v/>
      </c>
    </row>
    <row r="182" ht="22.5" customHeight="1" spans="1:15">
      <c r="A182" s="49" t="str">
        <f t="shared" si="9"/>
        <v/>
      </c>
      <c r="B182" s="46" t="str">
        <f ca="1">+IF(K182&gt;0,'（运营）采购订单'!B182,"")</f>
        <v/>
      </c>
      <c r="C182" s="47" t="str">
        <f ca="1">+IF(K182&gt;0,'（运营）采购订单'!C182,"")</f>
        <v/>
      </c>
      <c r="D182" s="47" t="str">
        <f ca="1">+IF(K182&gt;0,'（运营）采购订单'!D182,"")</f>
        <v/>
      </c>
      <c r="E182" s="47" t="str">
        <f>+IF(K182&gt;0,'（运营）采购订单'!E182,"")</f>
        <v/>
      </c>
      <c r="F182" s="47">
        <f ca="1">+IF(K182&gt;0,'（运营）采购订单'!J182,0)</f>
        <v>0</v>
      </c>
      <c r="G182" s="47" t="str">
        <f ca="1">+IF(K182&gt;0,'（运营）采购订单'!F182,"")</f>
        <v/>
      </c>
      <c r="H182" s="48" t="str">
        <f ca="1">+IF(K182&gt;0,'（运营）采购订单'!G182,"")</f>
        <v/>
      </c>
      <c r="I182" s="47" t="str">
        <f ca="1">+IF(K182&gt;0,'（运营）采购订单'!H182,"")</f>
        <v/>
      </c>
      <c r="J182" s="47" t="str">
        <f>+IF(K182&gt;0,'（运营）采购订单'!I182,"")</f>
        <v/>
      </c>
      <c r="K182" s="47">
        <f>+IF(AND('（工厂）送货清单汇总'!$K$193&gt;0,'（工厂）送货清单汇总'!$L$193&gt;0,'（工厂）送货清单汇总'!$M$193&gt;0),'（工厂）送货清单汇总'!M182,IF(AND('（工厂）送货清单汇总'!$K$193&gt;0,'（工厂）送货清单汇总'!$L$193&gt;0,'（工厂）送货清单汇总'!$M$193=0),'（工厂）送货清单汇总'!L182,'（工厂）送货清单汇总'!K182))</f>
        <v>0</v>
      </c>
      <c r="L182" s="47">
        <f t="shared" si="10"/>
        <v>0</v>
      </c>
      <c r="M182" s="40"/>
      <c r="N182" s="40"/>
      <c r="O182" s="47" t="str">
        <f ca="1">+IF(K182&gt;0,LOOKUP(1,0/FIND(I182,运营生产订单!$A$9:$A$35),运营生产订单!$L$9:$L$35),"")</f>
        <v/>
      </c>
    </row>
    <row r="183" ht="22.5" customHeight="1" spans="1:15">
      <c r="A183" s="49" t="str">
        <f t="shared" si="9"/>
        <v/>
      </c>
      <c r="B183" s="46" t="str">
        <f ca="1">+IF(K183&gt;0,'（运营）采购订单'!B183,"")</f>
        <v/>
      </c>
      <c r="C183" s="47" t="str">
        <f ca="1">+IF(K183&gt;0,'（运营）采购订单'!C183,"")</f>
        <v/>
      </c>
      <c r="D183" s="47" t="str">
        <f ca="1">+IF(K183&gt;0,'（运营）采购订单'!D183,"")</f>
        <v/>
      </c>
      <c r="E183" s="47" t="str">
        <f>+IF(K183&gt;0,'（运营）采购订单'!E183,"")</f>
        <v/>
      </c>
      <c r="F183" s="47">
        <f ca="1">+IF(K183&gt;0,'（运营）采购订单'!J183,0)</f>
        <v>0</v>
      </c>
      <c r="G183" s="47" t="str">
        <f ca="1">+IF(K183&gt;0,'（运营）采购订单'!F183,"")</f>
        <v/>
      </c>
      <c r="H183" s="48" t="str">
        <f ca="1">+IF(K183&gt;0,'（运营）采购订单'!G183,"")</f>
        <v/>
      </c>
      <c r="I183" s="47" t="str">
        <f ca="1">+IF(K183&gt;0,'（运营）采购订单'!H183,"")</f>
        <v/>
      </c>
      <c r="J183" s="47" t="str">
        <f>+IF(K183&gt;0,'（运营）采购订单'!I183,"")</f>
        <v/>
      </c>
      <c r="K183" s="47">
        <f>+IF(AND('（工厂）送货清单汇总'!$K$193&gt;0,'（工厂）送货清单汇总'!$L$193&gt;0,'（工厂）送货清单汇总'!$M$193&gt;0),'（工厂）送货清单汇总'!M183,IF(AND('（工厂）送货清单汇总'!$K$193&gt;0,'（工厂）送货清单汇总'!$L$193&gt;0,'（工厂）送货清单汇总'!$M$193=0),'（工厂）送货清单汇总'!L183,'（工厂）送货清单汇总'!K183))</f>
        <v>0</v>
      </c>
      <c r="L183" s="47">
        <f t="shared" si="10"/>
        <v>0</v>
      </c>
      <c r="M183" s="40"/>
      <c r="N183" s="40"/>
      <c r="O183" s="47" t="str">
        <f ca="1">+IF(K183&gt;0,LOOKUP(1,0/FIND(I183,运营生产订单!$A$9:$A$35),运营生产订单!$L$9:$L$35),"")</f>
        <v/>
      </c>
    </row>
    <row r="184" ht="22.5" customHeight="1" spans="1:15">
      <c r="A184" s="49" t="str">
        <f t="shared" si="9"/>
        <v/>
      </c>
      <c r="B184" s="46" t="str">
        <f ca="1">+IF(K184&gt;0,'（运营）采购订单'!B184,"")</f>
        <v/>
      </c>
      <c r="C184" s="47" t="str">
        <f ca="1">+IF(K184&gt;0,'（运营）采购订单'!C184,"")</f>
        <v/>
      </c>
      <c r="D184" s="47" t="str">
        <f ca="1">+IF(K184&gt;0,'（运营）采购订单'!D184,"")</f>
        <v/>
      </c>
      <c r="E184" s="47" t="str">
        <f>+IF(K184&gt;0,'（运营）采购订单'!E184,"")</f>
        <v/>
      </c>
      <c r="F184" s="47">
        <f ca="1">+IF(K184&gt;0,'（运营）采购订单'!J184,0)</f>
        <v>0</v>
      </c>
      <c r="G184" s="47" t="str">
        <f ca="1">+IF(K184&gt;0,'（运营）采购订单'!F184,"")</f>
        <v/>
      </c>
      <c r="H184" s="48" t="str">
        <f ca="1">+IF(K184&gt;0,'（运营）采购订单'!G184,"")</f>
        <v/>
      </c>
      <c r="I184" s="47" t="str">
        <f ca="1">+IF(K184&gt;0,'（运营）采购订单'!H184,"")</f>
        <v/>
      </c>
      <c r="J184" s="47" t="str">
        <f>+IF(K184&gt;0,'（运营）采购订单'!I184,"")</f>
        <v/>
      </c>
      <c r="K184" s="47">
        <f>+IF(AND('（工厂）送货清单汇总'!$K$193&gt;0,'（工厂）送货清单汇总'!$L$193&gt;0,'（工厂）送货清单汇总'!$M$193&gt;0),'（工厂）送货清单汇总'!M184,IF(AND('（工厂）送货清单汇总'!$K$193&gt;0,'（工厂）送货清单汇总'!$L$193&gt;0,'（工厂）送货清单汇总'!$M$193=0),'（工厂）送货清单汇总'!L184,'（工厂）送货清单汇总'!K184))</f>
        <v>0</v>
      </c>
      <c r="L184" s="47">
        <f t="shared" si="10"/>
        <v>0</v>
      </c>
      <c r="M184" s="40"/>
      <c r="N184" s="40"/>
      <c r="O184" s="47" t="str">
        <f ca="1">+IF(K184&gt;0,LOOKUP(1,0/FIND(I184,运营生产订单!$A$9:$A$35),运营生产订单!$L$9:$L$35),"")</f>
        <v/>
      </c>
    </row>
    <row r="185" ht="22.5" customHeight="1" spans="1:15">
      <c r="A185" s="49" t="str">
        <f t="shared" si="9"/>
        <v/>
      </c>
      <c r="B185" s="46" t="str">
        <f ca="1">+IF(K185&gt;0,'（运营）采购订单'!B185,"")</f>
        <v/>
      </c>
      <c r="C185" s="47" t="str">
        <f ca="1">+IF(K185&gt;0,'（运营）采购订单'!C185,"")</f>
        <v/>
      </c>
      <c r="D185" s="47" t="str">
        <f ca="1">+IF(K185&gt;0,'（运营）采购订单'!D185,"")</f>
        <v/>
      </c>
      <c r="E185" s="47" t="str">
        <f>+IF(K185&gt;0,'（运营）采购订单'!E185,"")</f>
        <v/>
      </c>
      <c r="F185" s="47">
        <f ca="1">+IF(K185&gt;0,'（运营）采购订单'!J185,0)</f>
        <v>0</v>
      </c>
      <c r="G185" s="47" t="str">
        <f ca="1">+IF(K185&gt;0,'（运营）采购订单'!F185,"")</f>
        <v/>
      </c>
      <c r="H185" s="48" t="str">
        <f ca="1">+IF(K185&gt;0,'（运营）采购订单'!G185,"")</f>
        <v/>
      </c>
      <c r="I185" s="47" t="str">
        <f ca="1">+IF(K185&gt;0,'（运营）采购订单'!H185,"")</f>
        <v/>
      </c>
      <c r="J185" s="47" t="str">
        <f>+IF(K185&gt;0,'（运营）采购订单'!I185,"")</f>
        <v/>
      </c>
      <c r="K185" s="47">
        <f>+IF(AND('（工厂）送货清单汇总'!$K$193&gt;0,'（工厂）送货清单汇总'!$L$193&gt;0,'（工厂）送货清单汇总'!$M$193&gt;0),'（工厂）送货清单汇总'!M185,IF(AND('（工厂）送货清单汇总'!$K$193&gt;0,'（工厂）送货清单汇总'!$L$193&gt;0,'（工厂）送货清单汇总'!$M$193=0),'（工厂）送货清单汇总'!L185,'（工厂）送货清单汇总'!K185))</f>
        <v>0</v>
      </c>
      <c r="L185" s="47">
        <f t="shared" si="10"/>
        <v>0</v>
      </c>
      <c r="M185" s="40"/>
      <c r="N185" s="40"/>
      <c r="O185" s="47" t="str">
        <f ca="1">+IF(K185&gt;0,LOOKUP(1,0/FIND(I185,运营生产订单!$A$9:$A$35),运营生产订单!$L$9:$L$35),"")</f>
        <v/>
      </c>
    </row>
    <row r="186" ht="22.5" customHeight="1" spans="1:15">
      <c r="A186" s="49" t="str">
        <f t="shared" si="9"/>
        <v/>
      </c>
      <c r="B186" s="46" t="str">
        <f ca="1">+IF(K186&gt;0,'（运营）采购订单'!B186,"")</f>
        <v/>
      </c>
      <c r="C186" s="47" t="str">
        <f ca="1">+IF(K186&gt;0,'（运营）采购订单'!C186,"")</f>
        <v/>
      </c>
      <c r="D186" s="47" t="str">
        <f ca="1">+IF(K186&gt;0,'（运营）采购订单'!D186,"")</f>
        <v/>
      </c>
      <c r="E186" s="47" t="str">
        <f>+IF(K186&gt;0,'（运营）采购订单'!E186,"")</f>
        <v/>
      </c>
      <c r="F186" s="47">
        <f ca="1">+IF(K186&gt;0,'（运营）采购订单'!J186,0)</f>
        <v>0</v>
      </c>
      <c r="G186" s="47" t="str">
        <f ca="1">+IF(K186&gt;0,'（运营）采购订单'!F186,"")</f>
        <v/>
      </c>
      <c r="H186" s="48" t="str">
        <f ca="1">+IF(K186&gt;0,'（运营）采购订单'!G186,"")</f>
        <v/>
      </c>
      <c r="I186" s="47" t="str">
        <f ca="1">+IF(K186&gt;0,'（运营）采购订单'!H186,"")</f>
        <v/>
      </c>
      <c r="J186" s="47" t="str">
        <f>+IF(K186&gt;0,'（运营）采购订单'!I186,"")</f>
        <v/>
      </c>
      <c r="K186" s="47">
        <f>+IF(AND('（工厂）送货清单汇总'!$K$193&gt;0,'（工厂）送货清单汇总'!$L$193&gt;0,'（工厂）送货清单汇总'!$M$193&gt;0),'（工厂）送货清单汇总'!M186,IF(AND('（工厂）送货清单汇总'!$K$193&gt;0,'（工厂）送货清单汇总'!$L$193&gt;0,'（工厂）送货清单汇总'!$M$193=0),'（工厂）送货清单汇总'!L186,'（工厂）送货清单汇总'!K186))</f>
        <v>0</v>
      </c>
      <c r="L186" s="47">
        <f t="shared" si="10"/>
        <v>0</v>
      </c>
      <c r="M186" s="40"/>
      <c r="N186" s="40"/>
      <c r="O186" s="47" t="str">
        <f ca="1">+IF(K186&gt;0,LOOKUP(1,0/FIND(I186,运营生产订单!$A$9:$A$35),运营生产订单!$L$9:$L$35),"")</f>
        <v/>
      </c>
    </row>
    <row r="187" ht="22.5" customHeight="1" spans="1:15">
      <c r="A187" s="49" t="str">
        <f t="shared" si="9"/>
        <v/>
      </c>
      <c r="B187" s="46" t="str">
        <f ca="1">+IF(K187&gt;0,'（运营）采购订单'!B187,"")</f>
        <v/>
      </c>
      <c r="C187" s="47" t="str">
        <f ca="1">+IF(K187&gt;0,'（运营）采购订单'!C187,"")</f>
        <v/>
      </c>
      <c r="D187" s="47" t="str">
        <f ca="1">+IF(K187&gt;0,'（运营）采购订单'!D187,"")</f>
        <v/>
      </c>
      <c r="E187" s="47" t="str">
        <f>+IF(K187&gt;0,'（运营）采购订单'!E187,"")</f>
        <v/>
      </c>
      <c r="F187" s="47">
        <f ca="1">+IF(K187&gt;0,'（运营）采购订单'!J187,0)</f>
        <v>0</v>
      </c>
      <c r="G187" s="47" t="str">
        <f ca="1">+IF(K187&gt;0,'（运营）采购订单'!F187,"")</f>
        <v/>
      </c>
      <c r="H187" s="48" t="str">
        <f ca="1">+IF(K187&gt;0,'（运营）采购订单'!G187,"")</f>
        <v/>
      </c>
      <c r="I187" s="47" t="str">
        <f ca="1">+IF(K187&gt;0,'（运营）采购订单'!H187,"")</f>
        <v/>
      </c>
      <c r="J187" s="47" t="str">
        <f>+IF(K187&gt;0,'（运营）采购订单'!I187,"")</f>
        <v/>
      </c>
      <c r="K187" s="47">
        <f>+IF(AND('（工厂）送货清单汇总'!$K$193&gt;0,'（工厂）送货清单汇总'!$L$193&gt;0,'（工厂）送货清单汇总'!$M$193&gt;0),'（工厂）送货清单汇总'!M187,IF(AND('（工厂）送货清单汇总'!$K$193&gt;0,'（工厂）送货清单汇总'!$L$193&gt;0,'（工厂）送货清单汇总'!$M$193=0),'（工厂）送货清单汇总'!L187,'（工厂）送货清单汇总'!K187))</f>
        <v>0</v>
      </c>
      <c r="L187" s="47">
        <f t="shared" si="10"/>
        <v>0</v>
      </c>
      <c r="M187" s="40"/>
      <c r="N187" s="40"/>
      <c r="O187" s="47" t="str">
        <f ca="1">+IF(K187&gt;0,LOOKUP(1,0/FIND(I187,运营生产订单!$A$9:$A$35),运营生产订单!$L$9:$L$35),"")</f>
        <v/>
      </c>
    </row>
    <row r="188" ht="22.5" customHeight="1" spans="1:15">
      <c r="A188" s="49" t="str">
        <f t="shared" si="9"/>
        <v/>
      </c>
      <c r="B188" s="46" t="str">
        <f ca="1">+IF(K188&gt;0,'（运营）采购订单'!B188,"")</f>
        <v/>
      </c>
      <c r="C188" s="47" t="str">
        <f ca="1">+IF(K188&gt;0,'（运营）采购订单'!C188,"")</f>
        <v/>
      </c>
      <c r="D188" s="47" t="str">
        <f ca="1">+IF(K188&gt;0,'（运营）采购订单'!D188,"")</f>
        <v/>
      </c>
      <c r="E188" s="47" t="str">
        <f>+IF(K188&gt;0,'（运营）采购订单'!E188,"")</f>
        <v/>
      </c>
      <c r="F188" s="47">
        <f ca="1">+IF(K188&gt;0,'（运营）采购订单'!J188,0)</f>
        <v>0</v>
      </c>
      <c r="G188" s="47" t="str">
        <f ca="1">+IF(K188&gt;0,'（运营）采购订单'!F188,"")</f>
        <v/>
      </c>
      <c r="H188" s="48" t="str">
        <f ca="1">+IF(K188&gt;0,'（运营）采购订单'!G188,"")</f>
        <v/>
      </c>
      <c r="I188" s="47" t="str">
        <f ca="1">+IF(K188&gt;0,'（运营）采购订单'!H188,"")</f>
        <v/>
      </c>
      <c r="J188" s="47" t="str">
        <f>+IF(K188&gt;0,'（运营）采购订单'!I188,"")</f>
        <v/>
      </c>
      <c r="K188" s="47">
        <f>+IF(AND('（工厂）送货清单汇总'!$K$193&gt;0,'（工厂）送货清单汇总'!$L$193&gt;0,'（工厂）送货清单汇总'!$M$193&gt;0),'（工厂）送货清单汇总'!M188,IF(AND('（工厂）送货清单汇总'!$K$193&gt;0,'（工厂）送货清单汇总'!$L$193&gt;0,'（工厂）送货清单汇总'!$M$193=0),'（工厂）送货清单汇总'!L188,'（工厂）送货清单汇总'!K188))</f>
        <v>0</v>
      </c>
      <c r="L188" s="47">
        <f t="shared" si="10"/>
        <v>0</v>
      </c>
      <c r="M188" s="40"/>
      <c r="N188" s="40"/>
      <c r="O188" s="47" t="str">
        <f ca="1">+IF(K188&gt;0,LOOKUP(1,0/FIND(I188,运营生产订单!$A$9:$A$35),运营生产订单!$L$9:$L$35),"")</f>
        <v/>
      </c>
    </row>
    <row r="189" ht="22.5" customHeight="1" spans="1:15">
      <c r="A189" s="49" t="str">
        <f t="shared" si="9"/>
        <v/>
      </c>
      <c r="B189" s="46" t="str">
        <f ca="1">+IF(K189&gt;0,'（运营）采购订单'!B189,"")</f>
        <v/>
      </c>
      <c r="C189" s="47" t="str">
        <f ca="1">+IF(K189&gt;0,'（运营）采购订单'!C189,"")</f>
        <v/>
      </c>
      <c r="D189" s="47" t="str">
        <f ca="1">+IF(K189&gt;0,'（运营）采购订单'!D189,"")</f>
        <v/>
      </c>
      <c r="E189" s="47" t="str">
        <f>+IF(K189&gt;0,'（运营）采购订单'!E189,"")</f>
        <v/>
      </c>
      <c r="F189" s="47">
        <f ca="1">+IF(K189&gt;0,'（运营）采购订单'!J189,0)</f>
        <v>0</v>
      </c>
      <c r="G189" s="47" t="str">
        <f ca="1">+IF(K189&gt;0,'（运营）采购订单'!F189,"")</f>
        <v/>
      </c>
      <c r="H189" s="48" t="str">
        <f ca="1">+IF(K189&gt;0,'（运营）采购订单'!G189,"")</f>
        <v/>
      </c>
      <c r="I189" s="47" t="str">
        <f ca="1">+IF(K189&gt;0,'（运营）采购订单'!H189,"")</f>
        <v/>
      </c>
      <c r="J189" s="47" t="str">
        <f>+IF(K189&gt;0,'（运营）采购订单'!I189,"")</f>
        <v/>
      </c>
      <c r="K189" s="47">
        <f>+IF(AND('（工厂）送货清单汇总'!$K$193&gt;0,'（工厂）送货清单汇总'!$L$193&gt;0,'（工厂）送货清单汇总'!$M$193&gt;0),'（工厂）送货清单汇总'!M189,IF(AND('（工厂）送货清单汇总'!$K$193&gt;0,'（工厂）送货清单汇总'!$L$193&gt;0,'（工厂）送货清单汇总'!$M$193=0),'（工厂）送货清单汇总'!L189,'（工厂）送货清单汇总'!K189))</f>
        <v>0</v>
      </c>
      <c r="L189" s="47">
        <f t="shared" si="10"/>
        <v>0</v>
      </c>
      <c r="M189" s="40"/>
      <c r="N189" s="40"/>
      <c r="O189" s="47" t="str">
        <f ca="1">+IF(K189&gt;0,LOOKUP(1,0/FIND(I189,运营生产订单!$A$9:$A$35),运营生产订单!$L$9:$L$35),"")</f>
        <v/>
      </c>
    </row>
    <row r="190" ht="22.5" customHeight="1" spans="1:15">
      <c r="A190" s="49" t="str">
        <f t="shared" si="9"/>
        <v/>
      </c>
      <c r="B190" s="46" t="str">
        <f ca="1">+IF(K190&gt;0,'（运营）采购订单'!B190,"")</f>
        <v/>
      </c>
      <c r="C190" s="47" t="str">
        <f ca="1">+IF(K190&gt;0,'（运营）采购订单'!C190,"")</f>
        <v/>
      </c>
      <c r="D190" s="47" t="str">
        <f ca="1">+IF(K190&gt;0,'（运营）采购订单'!D190,"")</f>
        <v/>
      </c>
      <c r="E190" s="47" t="str">
        <f>+IF(K190&gt;0,'（运营）采购订单'!E190,"")</f>
        <v/>
      </c>
      <c r="F190" s="47">
        <f ca="1">+IF(K190&gt;0,'（运营）采购订单'!J190,0)</f>
        <v>0</v>
      </c>
      <c r="G190" s="47" t="str">
        <f ca="1">+IF(K190&gt;0,'（运营）采购订单'!F190,"")</f>
        <v/>
      </c>
      <c r="H190" s="48" t="str">
        <f ca="1">+IF(K190&gt;0,'（运营）采购订单'!G190,"")</f>
        <v/>
      </c>
      <c r="I190" s="47" t="str">
        <f ca="1">+IF(K190&gt;0,'（运营）采购订单'!H190,"")</f>
        <v/>
      </c>
      <c r="J190" s="47" t="str">
        <f>+IF(K190&gt;0,'（运营）采购订单'!I190,"")</f>
        <v/>
      </c>
      <c r="K190" s="47">
        <f>+IF(AND('（工厂）送货清单汇总'!$K$193&gt;0,'（工厂）送货清单汇总'!$L$193&gt;0,'（工厂）送货清单汇总'!$M$193&gt;0),'（工厂）送货清单汇总'!M190,IF(AND('（工厂）送货清单汇总'!$K$193&gt;0,'（工厂）送货清单汇总'!$L$193&gt;0,'（工厂）送货清单汇总'!$M$193=0),'（工厂）送货清单汇总'!L190,'（工厂）送货清单汇总'!K190))</f>
        <v>0</v>
      </c>
      <c r="L190" s="47">
        <f t="shared" si="10"/>
        <v>0</v>
      </c>
      <c r="M190" s="40"/>
      <c r="N190" s="40"/>
      <c r="O190" s="47" t="str">
        <f ca="1">+IF(K190&gt;0,LOOKUP(1,0/FIND(I190,运营生产订单!$A$9:$A$35),运营生产订单!$L$9:$L$35),"")</f>
        <v/>
      </c>
    </row>
    <row r="191" ht="22.5" customHeight="1" spans="1:15">
      <c r="A191" s="49" t="str">
        <f t="shared" si="9"/>
        <v/>
      </c>
      <c r="B191" s="47" t="str">
        <f ca="1">+IF(K191&gt;0,'（运营）采购订单'!B191,"")</f>
        <v/>
      </c>
      <c r="C191" s="47" t="str">
        <f ca="1">+IF(K191&gt;0,'（运营）采购订单'!C191,"")</f>
        <v/>
      </c>
      <c r="D191" s="47" t="str">
        <f ca="1">+IF(K191&gt;0,'（运营）采购订单'!D191,"")</f>
        <v/>
      </c>
      <c r="E191" s="47" t="str">
        <f>+IF(K191&gt;0,'（运营）采购订单'!E191,"")</f>
        <v/>
      </c>
      <c r="F191" s="47">
        <f ca="1">+IF(K191&gt;0,'（运营）采购订单'!J191,0)</f>
        <v>0</v>
      </c>
      <c r="G191" s="47" t="str">
        <f ca="1">+IF(K191&gt;0,'（运营）采购订单'!F191,"")</f>
        <v/>
      </c>
      <c r="H191" s="48" t="str">
        <f ca="1">+IF(K191&gt;0,'（运营）采购订单'!G191,"")</f>
        <v/>
      </c>
      <c r="I191" s="47" t="str">
        <f ca="1">+IF(K191&gt;0,'（运营）采购订单'!H191,"")</f>
        <v/>
      </c>
      <c r="J191" s="47" t="str">
        <f>+IF(K191&gt;0,'（运营）采购订单'!I191,"")</f>
        <v/>
      </c>
      <c r="K191" s="47">
        <f>+IF(AND('（工厂）送货清单汇总'!$K$193&gt;0,'（工厂）送货清单汇总'!$L$193&gt;0,'（工厂）送货清单汇总'!$M$193&gt;0),'（工厂）送货清单汇总'!M191,IF(AND('（工厂）送货清单汇总'!$K$193&gt;0,'（工厂）送货清单汇总'!$L$193&gt;0,'（工厂）送货清单汇总'!$M$193=0),'（工厂）送货清单汇总'!L191,'（工厂）送货清单汇总'!K191))</f>
        <v>0</v>
      </c>
      <c r="L191" s="47">
        <f t="shared" si="10"/>
        <v>0</v>
      </c>
      <c r="M191" s="40"/>
      <c r="N191" s="40"/>
      <c r="O191" s="47" t="str">
        <f ca="1">+IF(K191&gt;0,LOOKUP(1,0/FIND(I191,运营生产订单!$A$9:$A$35),运营生产订单!$L$9:$L$35),"")</f>
        <v/>
      </c>
    </row>
    <row r="192" ht="22.5" customHeight="1" spans="1:15">
      <c r="A192" s="57" t="str">
        <f t="shared" si="9"/>
        <v/>
      </c>
      <c r="B192" s="47" t="str">
        <f ca="1">+IF(K192&gt;0,'（运营）采购订单'!B192,"")</f>
        <v/>
      </c>
      <c r="C192" s="47" t="str">
        <f ca="1">+IF(K192&gt;0,'（运营）采购订单'!C192,"")</f>
        <v/>
      </c>
      <c r="D192" s="47" t="str">
        <f ca="1">+IF(K192&gt;0,'（运营）采购订单'!D192,"")</f>
        <v/>
      </c>
      <c r="E192" s="47" t="str">
        <f ca="1">+IF(K192&gt;0,'（运营）采购订单'!E192,"")</f>
        <v/>
      </c>
      <c r="F192" s="47">
        <f ca="1">+IF(K192&gt;0,'（运营）采购订单'!J192,0)</f>
        <v>0</v>
      </c>
      <c r="G192" s="47" t="str">
        <f ca="1">+IF(K192&gt;0,'（运营）采购订单'!F192,"")</f>
        <v/>
      </c>
      <c r="H192" s="48" t="str">
        <f ca="1">+IF(K192&gt;0,'（运营）采购订单'!G192,"")</f>
        <v/>
      </c>
      <c r="I192" s="47" t="str">
        <f ca="1">+IF(K192&gt;0,'（运营）采购订单'!H192,"")</f>
        <v/>
      </c>
      <c r="J192" s="47" t="str">
        <f>+IF(K192&gt;0,'（运营）采购订单'!I192,"")</f>
        <v/>
      </c>
      <c r="K192" s="47">
        <f>+IF(AND('（工厂）送货清单汇总'!$K$193&gt;0,'（工厂）送货清单汇总'!$L$193&gt;0,'（工厂）送货清单汇总'!$M$193&gt;0),'（工厂）送货清单汇总'!M192,IF(AND('（工厂）送货清单汇总'!$K$193&gt;0,'（工厂）送货清单汇总'!$L$193&gt;0,'（工厂）送货清单汇总'!$M$193=0),'（工厂）送货清单汇总'!L192,'（工厂）送货清单汇总'!K192))</f>
        <v>0</v>
      </c>
      <c r="L192" s="47">
        <f t="shared" si="10"/>
        <v>0</v>
      </c>
      <c r="M192" s="40"/>
      <c r="N192" s="40"/>
      <c r="O192" s="47" t="str">
        <f ca="1">+IF(K192&gt;0,LOOKUP(1,0/FIND(I192,运营生产订单!$A$9:$A$14),运营生产订单!$L$9:$L$14),"")</f>
        <v/>
      </c>
    </row>
    <row r="193" ht="22.5" customHeight="1" spans="1:15">
      <c r="A193" s="58"/>
      <c r="B193" s="58"/>
      <c r="C193" s="58"/>
      <c r="D193" s="58"/>
      <c r="E193" s="58"/>
      <c r="F193" s="59">
        <f ca="1">SUM(F4:F192)</f>
        <v>0</v>
      </c>
      <c r="G193" s="59"/>
      <c r="H193" s="58"/>
      <c r="I193" s="58"/>
      <c r="J193" s="59"/>
      <c r="K193" s="59">
        <f>SUM(K4:K192)</f>
        <v>0</v>
      </c>
      <c r="L193" s="59">
        <f>SUM(L4:L192)</f>
        <v>0</v>
      </c>
      <c r="M193" s="59"/>
      <c r="N193" s="59"/>
      <c r="O193" s="58"/>
    </row>
    <row r="194" ht="22.5" customHeight="1" spans="1:15">
      <c r="A194" s="60"/>
      <c r="B194" s="59" t="s">
        <v>193</v>
      </c>
      <c r="C194" s="59">
        <f>+K193</f>
        <v>0</v>
      </c>
      <c r="D194" s="60"/>
      <c r="E194" s="60"/>
      <c r="F194" s="60"/>
      <c r="G194" s="59" t="s">
        <v>194</v>
      </c>
      <c r="H194" s="59">
        <f>+L193</f>
        <v>0</v>
      </c>
      <c r="I194" s="59"/>
      <c r="J194" s="59"/>
      <c r="K194" s="61"/>
      <c r="L194" s="61"/>
      <c r="M194" s="59" t="s">
        <v>195</v>
      </c>
      <c r="N194" s="62"/>
      <c r="O194" s="63"/>
    </row>
  </sheetData>
  <autoFilter ref="A3:O194">
    <extLst/>
  </autoFilter>
  <conditionalFormatting sqref="F4:F192">
    <cfRule type="cellIs" dxfId="4" priority="1" operator="greaterThan">
      <formula>0</formula>
    </cfRule>
  </conditionalFormatting>
  <conditionalFormatting sqref="K4:K192">
    <cfRule type="cellIs" dxfId="4" priority="4" operator="greaterThan">
      <formula>0</formula>
    </cfRule>
  </conditionalFormatting>
  <conditionalFormatting sqref="L4:L192">
    <cfRule type="cellIs" dxfId="4" priority="7" operator="greaterThan">
      <formula>0</formula>
    </cfRule>
  </conditionalFormatting>
  <printOptions horizontalCentered="1"/>
  <pageMargins left="0.156944444444444" right="0.196527777777778" top="0.196527777777778" bottom="0.196527777777778" header="0.196527777777778" footer="0.196527777777778"/>
  <pageSetup paperSize="9" scale="52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81EFE"/>
  </sheetPr>
  <dimension ref="A1:J193"/>
  <sheetViews>
    <sheetView zoomScale="115" zoomScaleNormal="115" workbookViewId="0">
      <pane ySplit="1" topLeftCell="A2" activePane="bottomLeft" state="frozen"/>
      <selection/>
      <selection pane="bottomLeft" activeCell="K18" sqref="K18:K20"/>
    </sheetView>
  </sheetViews>
  <sheetFormatPr defaultColWidth="12.6666666666667" defaultRowHeight="13.5"/>
  <cols>
    <col min="1" max="1" width="18" style="14" customWidth="1"/>
    <col min="2" max="2" width="34.1083333333333" customWidth="1"/>
    <col min="3" max="3" width="18.775" customWidth="1"/>
    <col min="4" max="4" width="14.4416666666667" style="14" customWidth="1"/>
    <col min="5" max="5" width="17" style="14" customWidth="1"/>
    <col min="6" max="7" width="12.6666666666667" style="14" customWidth="1"/>
    <col min="8" max="16384" width="12.6666666666667" customWidth="1"/>
  </cols>
  <sheetData>
    <row r="1" spans="1:10">
      <c r="A1" s="26" t="s">
        <v>196</v>
      </c>
      <c r="B1" s="26" t="s">
        <v>197</v>
      </c>
      <c r="C1" s="27" t="s">
        <v>198</v>
      </c>
      <c r="D1" s="27" t="s">
        <v>199</v>
      </c>
      <c r="E1" s="28" t="s">
        <v>200</v>
      </c>
      <c r="F1" s="28" t="s">
        <v>201</v>
      </c>
      <c r="G1" s="27" t="s">
        <v>202</v>
      </c>
      <c r="H1" s="27" t="s">
        <v>203</v>
      </c>
      <c r="I1" s="31" t="s">
        <v>204</v>
      </c>
      <c r="J1" s="29" t="s">
        <v>205</v>
      </c>
    </row>
    <row r="2" spans="1:10">
      <c r="A2" s="27" t="e">
        <f ca="1" t="array" ref="A2">+VLOOKUP(B2,IF({0,1},'（工厂打印）送货清单'!B:B,'（工厂打印）送货清单'!D:D),2,0)</f>
        <v>#NUM!</v>
      </c>
      <c r="B2" s="29" t="e">
        <f ca="1" t="array" ref="B2">+INDEX('（工厂打印）送货清单'!$D$1:$D$192,SMALL(IF('（工厂打印）送货清单'!$D$4:$D$192&lt;&gt;"",ROW('（工厂打印）送货清单'!$D$4:$D$192)),ROW('（工厂打印）送货清单'!A1)))</f>
        <v>#NUM!</v>
      </c>
      <c r="C2" s="30" t="e">
        <f ca="1">+IF(B2&lt;&gt;"",'（工厂打印）送货清单'!$G$2,"")</f>
        <v>#NUM!</v>
      </c>
      <c r="D2" s="27" t="e">
        <f ca="1">+VLOOKUP(B2,'（工厂打印）送货清单'!$D:$E,2,0)</f>
        <v>#NUM!</v>
      </c>
      <c r="E2" s="27" t="e">
        <f ca="1">+VLOOKUP(B2,'（工厂打印）送货清单'!$D:$L,9,0)</f>
        <v>#NUM!</v>
      </c>
      <c r="F2" s="27"/>
      <c r="G2" s="27"/>
      <c r="H2" s="29"/>
      <c r="I2" s="29"/>
      <c r="J2" s="29"/>
    </row>
    <row r="3" spans="1:10">
      <c r="A3" s="27" t="e">
        <f ca="1" t="array" ref="A3">+VLOOKUP(B3,IF({0,1},'（工厂打印）送货清单'!B:B,'（工厂打印）送货清单'!D:D),2,0)</f>
        <v>#NUM!</v>
      </c>
      <c r="B3" s="29" t="e">
        <f ca="1" t="array" ref="B3">+INDEX('（工厂打印）送货清单'!$D$1:$D$192,SMALL(IF('（工厂打印）送货清单'!$D$4:$D$192&lt;&gt;"",ROW('（工厂打印）送货清单'!$D$4:$D$192)),ROW('（工厂打印）送货清单'!A2)))</f>
        <v>#NUM!</v>
      </c>
      <c r="C3" s="30" t="e">
        <f ca="1">+IF(B3&lt;&gt;"",'（工厂打印）送货清单'!$G$2,"")</f>
        <v>#NUM!</v>
      </c>
      <c r="D3" s="27" t="e">
        <f ca="1">+VLOOKUP(B3,'（工厂打印）送货清单'!$D:$E,2,0)</f>
        <v>#NUM!</v>
      </c>
      <c r="E3" s="27" t="e">
        <f ca="1">+VLOOKUP(B3,'（工厂打印）送货清单'!$D:$L,9,0)</f>
        <v>#NUM!</v>
      </c>
      <c r="F3" s="27"/>
      <c r="G3" s="27"/>
      <c r="H3" s="29"/>
      <c r="I3" s="29"/>
      <c r="J3" s="29"/>
    </row>
    <row r="4" spans="1:10">
      <c r="A4" s="27" t="e">
        <f ca="1" t="array" ref="A4">+VLOOKUP(B4,IF({0,1},'（工厂打印）送货清单'!B:B,'（工厂打印）送货清单'!D:D),2,0)</f>
        <v>#NUM!</v>
      </c>
      <c r="B4" s="29" t="e">
        <f ca="1" t="array" ref="B4">+INDEX('（工厂打印）送货清单'!$D$1:$D$192,SMALL(IF('（工厂打印）送货清单'!$D$4:$D$192&lt;&gt;"",ROW('（工厂打印）送货清单'!$D$4:$D$192)),ROW('（工厂打印）送货清单'!A3)))</f>
        <v>#NUM!</v>
      </c>
      <c r="C4" s="30" t="e">
        <f ca="1">+IF(B4&lt;&gt;"",'（工厂打印）送货清单'!$G$2,"")</f>
        <v>#NUM!</v>
      </c>
      <c r="D4" s="27" t="e">
        <f ca="1">+VLOOKUP(B4,'（工厂打印）送货清单'!$D:$E,2,0)</f>
        <v>#NUM!</v>
      </c>
      <c r="E4" s="27" t="e">
        <f ca="1">+VLOOKUP(B4,'（工厂打印）送货清单'!$D:$L,9,0)</f>
        <v>#NUM!</v>
      </c>
      <c r="F4" s="27"/>
      <c r="G4" s="27"/>
      <c r="H4" s="29"/>
      <c r="I4" s="29"/>
      <c r="J4" s="29"/>
    </row>
    <row r="5" spans="1:10">
      <c r="A5" s="27" t="e">
        <f ca="1" t="array" ref="A5">+VLOOKUP(B5,IF({0,1},'（工厂打印）送货清单'!B:B,'（工厂打印）送货清单'!D:D),2,0)</f>
        <v>#NUM!</v>
      </c>
      <c r="B5" s="29" t="e">
        <f ca="1" t="array" ref="B5">+INDEX('（工厂打印）送货清单'!$D$1:$D$192,SMALL(IF('（工厂打印）送货清单'!$D$4:$D$192&lt;&gt;"",ROW('（工厂打印）送货清单'!$D$4:$D$192)),ROW('（工厂打印）送货清单'!A4)))</f>
        <v>#NUM!</v>
      </c>
      <c r="C5" s="30" t="e">
        <f ca="1">+IF(B5&lt;&gt;"",'（工厂打印）送货清单'!$G$2,"")</f>
        <v>#NUM!</v>
      </c>
      <c r="D5" s="27" t="e">
        <f ca="1">+VLOOKUP(B5,'（工厂打印）送货清单'!$D:$E,2,0)</f>
        <v>#NUM!</v>
      </c>
      <c r="E5" s="27" t="e">
        <f ca="1">+VLOOKUP(B5,'（工厂打印）送货清单'!$D:$L,9,0)</f>
        <v>#NUM!</v>
      </c>
      <c r="F5" s="27"/>
      <c r="G5" s="27"/>
      <c r="H5" s="29"/>
      <c r="I5" s="29"/>
      <c r="J5" s="29"/>
    </row>
    <row r="6" spans="1:10">
      <c r="A6" s="27" t="e">
        <f ca="1" t="array" ref="A6">+VLOOKUP(B6,IF({0,1},'（工厂打印）送货清单'!B:B,'（工厂打印）送货清单'!D:D),2,0)</f>
        <v>#NUM!</v>
      </c>
      <c r="B6" s="29" t="e">
        <f ca="1" t="array" ref="B6">+INDEX('（工厂打印）送货清单'!$D$1:$D$192,SMALL(IF('（工厂打印）送货清单'!$D$4:$D$192&lt;&gt;"",ROW('（工厂打印）送货清单'!$D$4:$D$192)),ROW('（工厂打印）送货清单'!A5)))</f>
        <v>#NUM!</v>
      </c>
      <c r="C6" s="30" t="e">
        <f ca="1">+IF(B6&lt;&gt;"",'（工厂打印）送货清单'!$G$2,"")</f>
        <v>#NUM!</v>
      </c>
      <c r="D6" s="27" t="e">
        <f ca="1">+VLOOKUP(B6,'（工厂打印）送货清单'!$D:$E,2,0)</f>
        <v>#NUM!</v>
      </c>
      <c r="E6" s="27" t="e">
        <f ca="1">+VLOOKUP(B6,'（工厂打印）送货清单'!$D:$L,9,0)</f>
        <v>#NUM!</v>
      </c>
      <c r="F6" s="27"/>
      <c r="G6" s="27"/>
      <c r="H6" s="29"/>
      <c r="I6" s="29"/>
      <c r="J6" s="29"/>
    </row>
    <row r="7" spans="1:10">
      <c r="A7" s="27" t="e">
        <f ca="1" t="array" ref="A7">+VLOOKUP(B7,IF({0,1},'（工厂打印）送货清单'!B:B,'（工厂打印）送货清单'!D:D),2,0)</f>
        <v>#NUM!</v>
      </c>
      <c r="B7" s="29" t="e">
        <f ca="1" t="array" ref="B7">+INDEX('（工厂打印）送货清单'!$D$1:$D$192,SMALL(IF('（工厂打印）送货清单'!$D$4:$D$192&lt;&gt;"",ROW('（工厂打印）送货清单'!$D$4:$D$192)),ROW('（工厂打印）送货清单'!A6)))</f>
        <v>#NUM!</v>
      </c>
      <c r="C7" s="30" t="e">
        <f ca="1">+IF(B7&lt;&gt;"",'（工厂打印）送货清单'!$G$2,"")</f>
        <v>#NUM!</v>
      </c>
      <c r="D7" s="27" t="e">
        <f ca="1">+VLOOKUP(B7,'（工厂打印）送货清单'!$D:$E,2,0)</f>
        <v>#NUM!</v>
      </c>
      <c r="E7" s="27" t="e">
        <f ca="1">+VLOOKUP(B7,'（工厂打印）送货清单'!$D:$L,9,0)</f>
        <v>#NUM!</v>
      </c>
      <c r="F7" s="27"/>
      <c r="G7" s="27"/>
      <c r="H7" s="29"/>
      <c r="I7" s="29"/>
      <c r="J7" s="29"/>
    </row>
    <row r="8" spans="1:10">
      <c r="A8" s="27" t="e">
        <f ca="1" t="array" ref="A8">+VLOOKUP(B8,IF({0,1},'（工厂打印）送货清单'!B:B,'（工厂打印）送货清单'!D:D),2,0)</f>
        <v>#NUM!</v>
      </c>
      <c r="B8" s="29" t="e">
        <f ca="1" t="array" ref="B8">+INDEX('（工厂打印）送货清单'!$D$1:$D$192,SMALL(IF('（工厂打印）送货清单'!$D$4:$D$192&lt;&gt;"",ROW('（工厂打印）送货清单'!$D$4:$D$192)),ROW('（工厂打印）送货清单'!A7)))</f>
        <v>#NUM!</v>
      </c>
      <c r="C8" s="30" t="e">
        <f ca="1">+IF(B8&lt;&gt;"",'（工厂打印）送货清单'!$G$2,"")</f>
        <v>#NUM!</v>
      </c>
      <c r="D8" s="27" t="e">
        <f ca="1">+VLOOKUP(B8,'（工厂打印）送货清单'!$D:$E,2,0)</f>
        <v>#NUM!</v>
      </c>
      <c r="E8" s="27" t="e">
        <f ca="1">+VLOOKUP(B8,'（工厂打印）送货清单'!$D:$L,9,0)</f>
        <v>#NUM!</v>
      </c>
      <c r="F8" s="27"/>
      <c r="G8" s="27"/>
      <c r="H8" s="29"/>
      <c r="I8" s="29"/>
      <c r="J8" s="29"/>
    </row>
    <row r="9" spans="1:10">
      <c r="A9" s="27" t="e">
        <f ca="1" t="array" ref="A9">+VLOOKUP(B9,IF({0,1},'（工厂打印）送货清单'!B:B,'（工厂打印）送货清单'!D:D),2,0)</f>
        <v>#NUM!</v>
      </c>
      <c r="B9" s="29" t="e">
        <f ca="1" t="array" ref="B9">+INDEX('（工厂打印）送货清单'!$D$1:$D$192,SMALL(IF('（工厂打印）送货清单'!$D$4:$D$192&lt;&gt;"",ROW('（工厂打印）送货清单'!$D$4:$D$192)),ROW('（工厂打印）送货清单'!A8)))</f>
        <v>#NUM!</v>
      </c>
      <c r="C9" s="30" t="e">
        <f ca="1">+IF(B9&lt;&gt;"",'（工厂打印）送货清单'!$G$2,"")</f>
        <v>#NUM!</v>
      </c>
      <c r="D9" s="27" t="e">
        <f ca="1">+VLOOKUP(B9,'（工厂打印）送货清单'!$D:$E,2,0)</f>
        <v>#NUM!</v>
      </c>
      <c r="E9" s="27" t="e">
        <f ca="1">+VLOOKUP(B9,'（工厂打印）送货清单'!$D:$L,9,0)</f>
        <v>#NUM!</v>
      </c>
      <c r="F9" s="27"/>
      <c r="G9" s="27"/>
      <c r="H9" s="29"/>
      <c r="I9" s="29"/>
      <c r="J9" s="29"/>
    </row>
    <row r="10" spans="1:10">
      <c r="A10" s="27" t="e">
        <f ca="1" t="array" ref="A10">+VLOOKUP(B10,IF({0,1},'（工厂打印）送货清单'!B:B,'（工厂打印）送货清单'!D:D),2,0)</f>
        <v>#NUM!</v>
      </c>
      <c r="B10" s="29" t="e">
        <f ca="1" t="array" ref="B10">+INDEX('（工厂打印）送货清单'!$D$1:$D$192,SMALL(IF('（工厂打印）送货清单'!$D$4:$D$192&lt;&gt;"",ROW('（工厂打印）送货清单'!$D$4:$D$192)),ROW('（工厂打印）送货清单'!A9)))</f>
        <v>#NUM!</v>
      </c>
      <c r="C10" s="30" t="e">
        <f ca="1">+IF(B10&lt;&gt;"",'（工厂打印）送货清单'!$G$2,"")</f>
        <v>#NUM!</v>
      </c>
      <c r="D10" s="27" t="e">
        <f ca="1">+VLOOKUP(B10,'（工厂打印）送货清单'!$D:$E,2,0)</f>
        <v>#NUM!</v>
      </c>
      <c r="E10" s="27" t="e">
        <f ca="1">+VLOOKUP(B10,'（工厂打印）送货清单'!$D:$L,9,0)</f>
        <v>#NUM!</v>
      </c>
      <c r="F10" s="27"/>
      <c r="G10" s="27"/>
      <c r="H10" s="29"/>
      <c r="I10" s="29"/>
      <c r="J10" s="29"/>
    </row>
    <row r="11" spans="1:10">
      <c r="A11" s="27" t="e">
        <f ca="1" t="array" ref="A11">+VLOOKUP(B11,IF({0,1},'（工厂打印）送货清单'!B:B,'（工厂打印）送货清单'!D:D),2,0)</f>
        <v>#NUM!</v>
      </c>
      <c r="B11" s="29" t="e">
        <f ca="1" t="array" ref="B11">+INDEX('（工厂打印）送货清单'!$D$1:$D$192,SMALL(IF('（工厂打印）送货清单'!$D$4:$D$192&lt;&gt;"",ROW('（工厂打印）送货清单'!$D$4:$D$192)),ROW('（工厂打印）送货清单'!A10)))</f>
        <v>#NUM!</v>
      </c>
      <c r="C11" s="30" t="e">
        <f ca="1">+IF(B11&lt;&gt;"",'（工厂打印）送货清单'!$G$2,"")</f>
        <v>#NUM!</v>
      </c>
      <c r="D11" s="27" t="e">
        <f ca="1">+VLOOKUP(B11,'（工厂打印）送货清单'!$D:$E,2,0)</f>
        <v>#NUM!</v>
      </c>
      <c r="E11" s="27" t="e">
        <f ca="1">+VLOOKUP(B11,'（工厂打印）送货清单'!$D:$L,9,0)</f>
        <v>#NUM!</v>
      </c>
      <c r="F11" s="27"/>
      <c r="G11" s="27"/>
      <c r="H11" s="29"/>
      <c r="I11" s="29"/>
      <c r="J11" s="29"/>
    </row>
    <row r="12" spans="1:10">
      <c r="A12" s="27" t="e">
        <f ca="1" t="array" ref="A12">+VLOOKUP(B12,IF({0,1},'（工厂打印）送货清单'!B:B,'（工厂打印）送货清单'!D:D),2,0)</f>
        <v>#NUM!</v>
      </c>
      <c r="B12" s="29" t="e">
        <f ca="1" t="array" ref="B12">+INDEX('（工厂打印）送货清单'!$D$1:$D$192,SMALL(IF('（工厂打印）送货清单'!$D$4:$D$192&lt;&gt;"",ROW('（工厂打印）送货清单'!$D$4:$D$192)),ROW('（工厂打印）送货清单'!A11)))</f>
        <v>#NUM!</v>
      </c>
      <c r="C12" s="30" t="e">
        <f ca="1">+IF(B12&lt;&gt;"",'（工厂打印）送货清单'!$G$2,"")</f>
        <v>#NUM!</v>
      </c>
      <c r="D12" s="27" t="e">
        <f ca="1">+VLOOKUP(B12,'（工厂打印）送货清单'!$D:$E,2,0)</f>
        <v>#NUM!</v>
      </c>
      <c r="E12" s="27" t="e">
        <f ca="1">+VLOOKUP(B12,'（工厂打印）送货清单'!$D:$L,9,0)</f>
        <v>#NUM!</v>
      </c>
      <c r="F12" s="27"/>
      <c r="G12" s="27"/>
      <c r="H12" s="29"/>
      <c r="I12" s="29"/>
      <c r="J12" s="29"/>
    </row>
    <row r="13" spans="1:10">
      <c r="A13" s="27" t="e">
        <f ca="1" t="array" ref="A13">+VLOOKUP(B13,IF({0,1},'（工厂打印）送货清单'!B:B,'（工厂打印）送货清单'!D:D),2,0)</f>
        <v>#NUM!</v>
      </c>
      <c r="B13" s="29" t="e">
        <f ca="1" t="array" ref="B13">+INDEX('（工厂打印）送货清单'!$D$1:$D$192,SMALL(IF('（工厂打印）送货清单'!$D$4:$D$192&lt;&gt;"",ROW('（工厂打印）送货清单'!$D$4:$D$192)),ROW('（工厂打印）送货清单'!A12)))</f>
        <v>#NUM!</v>
      </c>
      <c r="C13" s="30" t="e">
        <f ca="1">+IF(B13&lt;&gt;"",'（工厂打印）送货清单'!$G$2,"")</f>
        <v>#NUM!</v>
      </c>
      <c r="D13" s="27" t="e">
        <f ca="1">+VLOOKUP(B13,'（工厂打印）送货清单'!$D:$E,2,0)</f>
        <v>#NUM!</v>
      </c>
      <c r="E13" s="27" t="e">
        <f ca="1">+VLOOKUP(B13,'（工厂打印）送货清单'!$D:$L,9,0)</f>
        <v>#NUM!</v>
      </c>
      <c r="F13" s="27"/>
      <c r="G13" s="27"/>
      <c r="H13" s="29"/>
      <c r="I13" s="29"/>
      <c r="J13" s="29"/>
    </row>
    <row r="14" spans="1:10">
      <c r="A14" s="27" t="e">
        <f ca="1" t="array" ref="A14">+VLOOKUP(B14,IF({0,1},'（工厂打印）送货清单'!B:B,'（工厂打印）送货清单'!D:D),2,0)</f>
        <v>#NUM!</v>
      </c>
      <c r="B14" s="29" t="e">
        <f ca="1" t="array" ref="B14">+INDEX('（工厂打印）送货清单'!$D$1:$D$192,SMALL(IF('（工厂打印）送货清单'!$D$4:$D$192&lt;&gt;"",ROW('（工厂打印）送货清单'!$D$4:$D$192)),ROW('（工厂打印）送货清单'!A13)))</f>
        <v>#NUM!</v>
      </c>
      <c r="C14" s="30" t="e">
        <f ca="1">+IF(B14&lt;&gt;"",'（工厂打印）送货清单'!$G$2,"")</f>
        <v>#NUM!</v>
      </c>
      <c r="D14" s="27" t="e">
        <f ca="1">+VLOOKUP(B14,'（工厂打印）送货清单'!$D:$E,2,0)</f>
        <v>#NUM!</v>
      </c>
      <c r="E14" s="27" t="e">
        <f ca="1">+VLOOKUP(B14,'（工厂打印）送货清单'!$D:$L,9,0)</f>
        <v>#NUM!</v>
      </c>
      <c r="F14" s="27"/>
      <c r="G14" s="27"/>
      <c r="H14" s="29"/>
      <c r="I14" s="29"/>
      <c r="J14" s="29"/>
    </row>
    <row r="15" spans="1:10">
      <c r="A15" s="27" t="e">
        <f ca="1" t="array" ref="A15">+VLOOKUP(B15,IF({0,1},'（工厂打印）送货清单'!B:B,'（工厂打印）送货清单'!D:D),2,0)</f>
        <v>#NUM!</v>
      </c>
      <c r="B15" s="29" t="e">
        <f ca="1" t="array" ref="B15">+INDEX('（工厂打印）送货清单'!$D$1:$D$192,SMALL(IF('（工厂打印）送货清单'!$D$4:$D$192&lt;&gt;"",ROW('（工厂打印）送货清单'!$D$4:$D$192)),ROW('（工厂打印）送货清单'!A14)))</f>
        <v>#NUM!</v>
      </c>
      <c r="C15" s="30" t="e">
        <f ca="1">+IF(B15&lt;&gt;"",'（工厂打印）送货清单'!$G$2,"")</f>
        <v>#NUM!</v>
      </c>
      <c r="D15" s="27" t="e">
        <f ca="1">+VLOOKUP(B15,'（工厂打印）送货清单'!$D:$E,2,0)</f>
        <v>#NUM!</v>
      </c>
      <c r="E15" s="27" t="e">
        <f ca="1">+VLOOKUP(B15,'（工厂打印）送货清单'!$D:$L,9,0)</f>
        <v>#NUM!</v>
      </c>
      <c r="F15" s="27"/>
      <c r="G15" s="27"/>
      <c r="H15" s="29"/>
      <c r="I15" s="29"/>
      <c r="J15" s="29"/>
    </row>
    <row r="16" spans="1:10">
      <c r="A16" s="27" t="e">
        <f ca="1" t="array" ref="A16">+VLOOKUP(B16,IF({0,1},'（工厂打印）送货清单'!B:B,'（工厂打印）送货清单'!D:D),2,0)</f>
        <v>#NUM!</v>
      </c>
      <c r="B16" s="29" t="e">
        <f ca="1" t="array" ref="B16">+INDEX('（工厂打印）送货清单'!$D$1:$D$192,SMALL(IF('（工厂打印）送货清单'!$D$4:$D$192&lt;&gt;"",ROW('（工厂打印）送货清单'!$D$4:$D$192)),ROW('（工厂打印）送货清单'!A15)))</f>
        <v>#NUM!</v>
      </c>
      <c r="C16" s="30" t="e">
        <f ca="1">+IF(B16&lt;&gt;"",'（工厂打印）送货清单'!$G$2,"")</f>
        <v>#NUM!</v>
      </c>
      <c r="D16" s="27" t="e">
        <f ca="1">+VLOOKUP(B16,'（工厂打印）送货清单'!$D:$E,2,0)</f>
        <v>#NUM!</v>
      </c>
      <c r="E16" s="27" t="e">
        <f ca="1">+VLOOKUP(B16,'（工厂打印）送货清单'!$D:$L,9,0)</f>
        <v>#NUM!</v>
      </c>
      <c r="F16" s="27"/>
      <c r="G16" s="27"/>
      <c r="H16" s="29"/>
      <c r="I16" s="29"/>
      <c r="J16" s="29"/>
    </row>
    <row r="17" spans="1:10">
      <c r="A17" s="27" t="e">
        <f ca="1" t="array" ref="A17">+VLOOKUP(B17,IF({0,1},'（工厂打印）送货清单'!B:B,'（工厂打印）送货清单'!D:D),2,0)</f>
        <v>#NUM!</v>
      </c>
      <c r="B17" s="29" t="e">
        <f ca="1" t="array" ref="B17">+INDEX('（工厂打印）送货清单'!$D$1:$D$192,SMALL(IF('（工厂打印）送货清单'!$D$4:$D$192&lt;&gt;"",ROW('（工厂打印）送货清单'!$D$4:$D$192)),ROW('（工厂打印）送货清单'!A16)))</f>
        <v>#NUM!</v>
      </c>
      <c r="C17" s="30" t="e">
        <f ca="1">+IF(B17&lt;&gt;"",'（工厂打印）送货清单'!$G$2,"")</f>
        <v>#NUM!</v>
      </c>
      <c r="D17" s="27" t="e">
        <f ca="1">+VLOOKUP(B17,'（工厂打印）送货清单'!$D:$E,2,0)</f>
        <v>#NUM!</v>
      </c>
      <c r="E17" s="27" t="e">
        <f ca="1">+VLOOKUP(B17,'（工厂打印）送货清单'!$D:$L,9,0)</f>
        <v>#NUM!</v>
      </c>
      <c r="F17" s="27"/>
      <c r="G17" s="27"/>
      <c r="H17" s="29"/>
      <c r="I17" s="29"/>
      <c r="J17" s="29"/>
    </row>
    <row r="18" spans="1:10">
      <c r="A18" s="27" t="e">
        <f ca="1" t="array" ref="A18">+VLOOKUP(B18,IF({0,1},'（工厂打印）送货清单'!B:B,'（工厂打印）送货清单'!D:D),2,0)</f>
        <v>#NUM!</v>
      </c>
      <c r="B18" s="29" t="e">
        <f ca="1" t="array" ref="B18">+INDEX('（工厂打印）送货清单'!$D$1:$D$192,SMALL(IF('（工厂打印）送货清单'!$D$4:$D$192&lt;&gt;"",ROW('（工厂打印）送货清单'!$D$4:$D$192)),ROW('（工厂打印）送货清单'!A17)))</f>
        <v>#NUM!</v>
      </c>
      <c r="C18" s="30" t="e">
        <f ca="1">+IF(B18&lt;&gt;"",'（工厂打印）送货清单'!$G$2,"")</f>
        <v>#NUM!</v>
      </c>
      <c r="D18" s="27" t="e">
        <f ca="1">+VLOOKUP(B18,'（工厂打印）送货清单'!$D:$E,2,0)</f>
        <v>#NUM!</v>
      </c>
      <c r="E18" s="27" t="e">
        <f ca="1">+VLOOKUP(B18,'（工厂打印）送货清单'!$D:$L,9,0)</f>
        <v>#NUM!</v>
      </c>
      <c r="F18" s="27"/>
      <c r="G18" s="27"/>
      <c r="H18" s="29"/>
      <c r="I18" s="29"/>
      <c r="J18" s="29"/>
    </row>
    <row r="19" spans="1:10">
      <c r="A19" s="27" t="e">
        <f ca="1" t="array" ref="A19">+VLOOKUP(B19,IF({0,1},'（工厂打印）送货清单'!B:B,'（工厂打印）送货清单'!D:D),2,0)</f>
        <v>#NUM!</v>
      </c>
      <c r="B19" s="29" t="e">
        <f ca="1" t="array" ref="B19">+INDEX('（工厂打印）送货清单'!$D$1:$D$192,SMALL(IF('（工厂打印）送货清单'!$D$4:$D$192&lt;&gt;"",ROW('（工厂打印）送货清单'!$D$4:$D$192)),ROW('（工厂打印）送货清单'!A18)))</f>
        <v>#NUM!</v>
      </c>
      <c r="C19" s="30" t="e">
        <f ca="1">+IF(B19&lt;&gt;"",'（工厂打印）送货清单'!$G$2,"")</f>
        <v>#NUM!</v>
      </c>
      <c r="D19" s="27" t="e">
        <f ca="1">+VLOOKUP(B19,'（工厂打印）送货清单'!$D:$E,2,0)</f>
        <v>#NUM!</v>
      </c>
      <c r="E19" s="27" t="e">
        <f ca="1">+VLOOKUP(B19,'（工厂打印）送货清单'!$D:$L,9,0)</f>
        <v>#NUM!</v>
      </c>
      <c r="F19" s="27"/>
      <c r="G19" s="27"/>
      <c r="H19" s="29"/>
      <c r="I19" s="29"/>
      <c r="J19" s="29"/>
    </row>
    <row r="20" spans="1:10">
      <c r="A20" s="27" t="e">
        <f ca="1" t="array" ref="A20">+VLOOKUP(B20,IF({0,1},'（工厂打印）送货清单'!B:B,'（工厂打印）送货清单'!D:D),2,0)</f>
        <v>#NUM!</v>
      </c>
      <c r="B20" s="29" t="e">
        <f ca="1" t="array" ref="B20">+INDEX('（工厂打印）送货清单'!$D$1:$D$192,SMALL(IF('（工厂打印）送货清单'!$D$4:$D$192&lt;&gt;"",ROW('（工厂打印）送货清单'!$D$4:$D$192)),ROW('（工厂打印）送货清单'!A19)))</f>
        <v>#NUM!</v>
      </c>
      <c r="C20" s="30" t="e">
        <f ca="1">+IF(B20&lt;&gt;"",'（工厂打印）送货清单'!$G$2,"")</f>
        <v>#NUM!</v>
      </c>
      <c r="D20" s="27" t="e">
        <f ca="1">+VLOOKUP(B20,'（工厂打印）送货清单'!$D:$E,2,0)</f>
        <v>#NUM!</v>
      </c>
      <c r="E20" s="27" t="e">
        <f ca="1">+VLOOKUP(B20,'（工厂打印）送货清单'!$D:$L,9,0)</f>
        <v>#NUM!</v>
      </c>
      <c r="F20" s="27"/>
      <c r="G20" s="27"/>
      <c r="H20" s="29"/>
      <c r="I20" s="29"/>
      <c r="J20" s="29"/>
    </row>
    <row r="21" spans="1:10">
      <c r="A21" s="27" t="e">
        <f ca="1" t="array" ref="A21">+VLOOKUP(B21,IF({0,1},'（工厂打印）送货清单'!B:B,'（工厂打印）送货清单'!D:D),2,0)</f>
        <v>#NUM!</v>
      </c>
      <c r="B21" s="29" t="e">
        <f ca="1" t="array" ref="B21">+INDEX('（工厂打印）送货清单'!$D$1:$D$192,SMALL(IF('（工厂打印）送货清单'!$D$4:$D$192&lt;&gt;"",ROW('（工厂打印）送货清单'!$D$4:$D$192)),ROW('（工厂打印）送货清单'!A20)))</f>
        <v>#NUM!</v>
      </c>
      <c r="C21" s="30" t="e">
        <f ca="1">+IF(B21&lt;&gt;"",'（工厂打印）送货清单'!$G$2,"")</f>
        <v>#NUM!</v>
      </c>
      <c r="D21" s="27" t="e">
        <f ca="1">+VLOOKUP(B21,'（工厂打印）送货清单'!$D:$E,2,0)</f>
        <v>#NUM!</v>
      </c>
      <c r="E21" s="27" t="e">
        <f ca="1">+VLOOKUP(B21,'（工厂打印）送货清单'!$D:$L,9,0)</f>
        <v>#NUM!</v>
      </c>
      <c r="F21" s="27"/>
      <c r="G21" s="27"/>
      <c r="H21" s="29"/>
      <c r="I21" s="29"/>
      <c r="J21" s="29"/>
    </row>
    <row r="22" spans="1:10">
      <c r="A22" s="27" t="e">
        <f ca="1" t="array" ref="A22">+VLOOKUP(B22,IF({0,1},'（工厂打印）送货清单'!B:B,'（工厂打印）送货清单'!D:D),2,0)</f>
        <v>#NUM!</v>
      </c>
      <c r="B22" s="29" t="e">
        <f ca="1" t="array" ref="B22">+INDEX('（工厂打印）送货清单'!$D$1:$D$192,SMALL(IF('（工厂打印）送货清单'!$D$4:$D$192&lt;&gt;"",ROW('（工厂打印）送货清单'!$D$4:$D$192)),ROW('（工厂打印）送货清单'!A21)))</f>
        <v>#NUM!</v>
      </c>
      <c r="C22" s="30" t="e">
        <f ca="1">+IF(B22&lt;&gt;"",'（工厂打印）送货清单'!$G$2,"")</f>
        <v>#NUM!</v>
      </c>
      <c r="D22" s="27" t="e">
        <f ca="1">+VLOOKUP(B22,'（工厂打印）送货清单'!$D:$E,2,0)</f>
        <v>#NUM!</v>
      </c>
      <c r="E22" s="27" t="e">
        <f ca="1">+VLOOKUP(B22,'（工厂打印）送货清单'!$D:$L,9,0)</f>
        <v>#NUM!</v>
      </c>
      <c r="F22" s="27"/>
      <c r="G22" s="27"/>
      <c r="H22" s="29"/>
      <c r="I22" s="29"/>
      <c r="J22" s="29"/>
    </row>
    <row r="23" spans="1:10">
      <c r="A23" s="27" t="e">
        <f ca="1" t="array" ref="A23">+VLOOKUP(B23,IF({0,1},'（工厂打印）送货清单'!B:B,'（工厂打印）送货清单'!D:D),2,0)</f>
        <v>#NUM!</v>
      </c>
      <c r="B23" s="29" t="e">
        <f ca="1" t="array" ref="B23">+INDEX('（工厂打印）送货清单'!$D$1:$D$192,SMALL(IF('（工厂打印）送货清单'!$D$4:$D$192&lt;&gt;"",ROW('（工厂打印）送货清单'!$D$4:$D$192)),ROW('（工厂打印）送货清单'!A22)))</f>
        <v>#NUM!</v>
      </c>
      <c r="C23" s="30" t="e">
        <f ca="1">+IF(B23&lt;&gt;"",'（工厂打印）送货清单'!$G$2,"")</f>
        <v>#NUM!</v>
      </c>
      <c r="D23" s="27" t="e">
        <f ca="1">+VLOOKUP(B23,'（工厂打印）送货清单'!$D:$E,2,0)</f>
        <v>#NUM!</v>
      </c>
      <c r="E23" s="27" t="e">
        <f ca="1">+VLOOKUP(B23,'（工厂打印）送货清单'!$D:$L,9,0)</f>
        <v>#NUM!</v>
      </c>
      <c r="F23" s="27"/>
      <c r="G23" s="27"/>
      <c r="H23" s="29"/>
      <c r="I23" s="29"/>
      <c r="J23" s="29"/>
    </row>
    <row r="24" spans="1:10">
      <c r="A24" s="27" t="e">
        <f ca="1" t="array" ref="A24">+VLOOKUP(B24,IF({0,1},'（工厂打印）送货清单'!B:B,'（工厂打印）送货清单'!D:D),2,0)</f>
        <v>#NUM!</v>
      </c>
      <c r="B24" s="29" t="e">
        <f ca="1" t="array" ref="B24">+INDEX('（工厂打印）送货清单'!$D$1:$D$192,SMALL(IF('（工厂打印）送货清单'!$D$4:$D$192&lt;&gt;"",ROW('（工厂打印）送货清单'!$D$4:$D$192)),ROW('（工厂打印）送货清单'!A23)))</f>
        <v>#NUM!</v>
      </c>
      <c r="C24" s="30" t="e">
        <f ca="1">+IF(B24&lt;&gt;"",'（工厂打印）送货清单'!$G$2,"")</f>
        <v>#NUM!</v>
      </c>
      <c r="D24" s="27" t="e">
        <f ca="1">+VLOOKUP(B24,'（工厂打印）送货清单'!$D:$E,2,0)</f>
        <v>#NUM!</v>
      </c>
      <c r="E24" s="27" t="e">
        <f ca="1">+VLOOKUP(B24,'（工厂打印）送货清单'!$D:$L,9,0)</f>
        <v>#NUM!</v>
      </c>
      <c r="F24" s="27"/>
      <c r="G24" s="27"/>
      <c r="H24" s="29"/>
      <c r="I24" s="29"/>
      <c r="J24" s="29"/>
    </row>
    <row r="25" spans="1:10">
      <c r="A25" s="27" t="e">
        <f ca="1" t="array" ref="A25">+VLOOKUP(B25,IF({0,1},'（工厂打印）送货清单'!B:B,'（工厂打印）送货清单'!D:D),2,0)</f>
        <v>#NUM!</v>
      </c>
      <c r="B25" s="29" t="e">
        <f ca="1" t="array" ref="B25">+INDEX('（工厂打印）送货清单'!$D$1:$D$192,SMALL(IF('（工厂打印）送货清单'!$D$4:$D$192&lt;&gt;"",ROW('（工厂打印）送货清单'!$D$4:$D$192)),ROW('（工厂打印）送货清单'!A24)))</f>
        <v>#NUM!</v>
      </c>
      <c r="C25" s="30" t="e">
        <f ca="1">+IF(B25&lt;&gt;"",'（工厂打印）送货清单'!$G$2,"")</f>
        <v>#NUM!</v>
      </c>
      <c r="D25" s="27" t="e">
        <f ca="1">+VLOOKUP(B25,'（工厂打印）送货清单'!$D:$E,2,0)</f>
        <v>#NUM!</v>
      </c>
      <c r="E25" s="27" t="e">
        <f ca="1">+VLOOKUP(B25,'（工厂打印）送货清单'!$D:$L,9,0)</f>
        <v>#NUM!</v>
      </c>
      <c r="F25" s="27"/>
      <c r="G25" s="27"/>
      <c r="H25" s="29"/>
      <c r="I25" s="29"/>
      <c r="J25" s="29"/>
    </row>
    <row r="26" spans="1:10">
      <c r="A26" s="27" t="e">
        <f ca="1" t="array" ref="A26">+VLOOKUP(B26,IF({0,1},'（工厂打印）送货清单'!B:B,'（工厂打印）送货清单'!D:D),2,0)</f>
        <v>#NUM!</v>
      </c>
      <c r="B26" s="29" t="e">
        <f ca="1" t="array" ref="B26">+INDEX('（工厂打印）送货清单'!$D$1:$D$192,SMALL(IF('（工厂打印）送货清单'!$D$4:$D$192&lt;&gt;"",ROW('（工厂打印）送货清单'!$D$4:$D$192)),ROW('（工厂打印）送货清单'!A25)))</f>
        <v>#NUM!</v>
      </c>
      <c r="C26" s="30" t="e">
        <f ca="1">+IF(B26&lt;&gt;"",'（工厂打印）送货清单'!$G$2,"")</f>
        <v>#NUM!</v>
      </c>
      <c r="D26" s="27" t="e">
        <f ca="1">+VLOOKUP(B26,'（工厂打印）送货清单'!$D:$E,2,0)</f>
        <v>#NUM!</v>
      </c>
      <c r="E26" s="27" t="e">
        <f ca="1">+VLOOKUP(B26,'（工厂打印）送货清单'!$D:$L,9,0)</f>
        <v>#NUM!</v>
      </c>
      <c r="F26" s="27"/>
      <c r="G26" s="27"/>
      <c r="H26" s="29"/>
      <c r="I26" s="29"/>
      <c r="J26" s="29"/>
    </row>
    <row r="27" spans="1:10">
      <c r="A27" s="27" t="e">
        <f ca="1" t="array" ref="A27">+VLOOKUP(B27,IF({0,1},'（工厂打印）送货清单'!B:B,'（工厂打印）送货清单'!D:D),2,0)</f>
        <v>#NUM!</v>
      </c>
      <c r="B27" s="29" t="e">
        <f ca="1" t="array" ref="B27">+INDEX('（工厂打印）送货清单'!$D$1:$D$192,SMALL(IF('（工厂打印）送货清单'!$D$4:$D$192&lt;&gt;"",ROW('（工厂打印）送货清单'!$D$4:$D$192)),ROW('（工厂打印）送货清单'!A26)))</f>
        <v>#NUM!</v>
      </c>
      <c r="C27" s="30" t="e">
        <f ca="1">+IF(B27&lt;&gt;"",'（工厂打印）送货清单'!$G$2,"")</f>
        <v>#NUM!</v>
      </c>
      <c r="D27" s="27" t="e">
        <f ca="1">+VLOOKUP(B27,'（工厂打印）送货清单'!$D:$E,2,0)</f>
        <v>#NUM!</v>
      </c>
      <c r="E27" s="27" t="e">
        <f ca="1">+VLOOKUP(B27,'（工厂打印）送货清单'!$D:$L,9,0)</f>
        <v>#NUM!</v>
      </c>
      <c r="F27" s="27"/>
      <c r="G27" s="27"/>
      <c r="H27" s="29"/>
      <c r="I27" s="29"/>
      <c r="J27" s="29"/>
    </row>
    <row r="28" spans="1:10">
      <c r="A28" s="27" t="e">
        <f ca="1" t="array" ref="A28">+VLOOKUP(B28,IF({0,1},'（工厂打印）送货清单'!B:B,'（工厂打印）送货清单'!D:D),2,0)</f>
        <v>#NUM!</v>
      </c>
      <c r="B28" s="29" t="e">
        <f ca="1" t="array" ref="B28">+INDEX('（工厂打印）送货清单'!$D$1:$D$192,SMALL(IF('（工厂打印）送货清单'!$D$4:$D$192&lt;&gt;"",ROW('（工厂打印）送货清单'!$D$4:$D$192)),ROW('（工厂打印）送货清单'!A27)))</f>
        <v>#NUM!</v>
      </c>
      <c r="C28" s="30" t="e">
        <f ca="1">+IF(B28&lt;&gt;"",'（工厂打印）送货清单'!$G$2,"")</f>
        <v>#NUM!</v>
      </c>
      <c r="D28" s="27" t="e">
        <f ca="1">+VLOOKUP(B28,'（工厂打印）送货清单'!$D:$E,2,0)</f>
        <v>#NUM!</v>
      </c>
      <c r="E28" s="27" t="e">
        <f ca="1">+VLOOKUP(B28,'（工厂打印）送货清单'!$D:$L,9,0)</f>
        <v>#NUM!</v>
      </c>
      <c r="F28" s="27"/>
      <c r="G28" s="27"/>
      <c r="H28" s="29"/>
      <c r="I28" s="29"/>
      <c r="J28" s="29"/>
    </row>
    <row r="29" spans="1:10">
      <c r="A29" s="27" t="e">
        <f ca="1" t="array" ref="A29">+VLOOKUP(B29,IF({0,1},'（工厂打印）送货清单'!B:B,'（工厂打印）送货清单'!D:D),2,0)</f>
        <v>#NUM!</v>
      </c>
      <c r="B29" s="29" t="e">
        <f ca="1" t="array" ref="B29">+INDEX('（工厂打印）送货清单'!$D$1:$D$192,SMALL(IF('（工厂打印）送货清单'!$D$4:$D$192&lt;&gt;"",ROW('（工厂打印）送货清单'!$D$4:$D$192)),ROW('（工厂打印）送货清单'!A28)))</f>
        <v>#NUM!</v>
      </c>
      <c r="C29" s="30" t="e">
        <f ca="1">+IF(B29&lt;&gt;"",'（工厂打印）送货清单'!$G$2,"")</f>
        <v>#NUM!</v>
      </c>
      <c r="D29" s="27" t="e">
        <f ca="1">+VLOOKUP(B29,'（工厂打印）送货清单'!$D:$E,2,0)</f>
        <v>#NUM!</v>
      </c>
      <c r="E29" s="27" t="e">
        <f ca="1">+VLOOKUP(B29,'（工厂打印）送货清单'!$D:$L,9,0)</f>
        <v>#NUM!</v>
      </c>
      <c r="F29" s="27"/>
      <c r="G29" s="27"/>
      <c r="H29" s="29"/>
      <c r="I29" s="29"/>
      <c r="J29" s="29"/>
    </row>
    <row r="30" spans="1:10">
      <c r="A30" s="27" t="e">
        <f ca="1" t="array" ref="A30">+VLOOKUP(B30,IF({0,1},'（工厂打印）送货清单'!B:B,'（工厂打印）送货清单'!D:D),2,0)</f>
        <v>#NUM!</v>
      </c>
      <c r="B30" s="29" t="e">
        <f ca="1" t="array" ref="B30">+INDEX('（工厂打印）送货清单'!$D$1:$D$192,SMALL(IF('（工厂打印）送货清单'!$D$4:$D$192&lt;&gt;"",ROW('（工厂打印）送货清单'!$D$4:$D$192)),ROW('（工厂打印）送货清单'!A29)))</f>
        <v>#NUM!</v>
      </c>
      <c r="C30" s="30" t="e">
        <f ca="1">+IF(B30&lt;&gt;"",'（工厂打印）送货清单'!$G$2,"")</f>
        <v>#NUM!</v>
      </c>
      <c r="D30" s="27" t="e">
        <f ca="1">+VLOOKUP(B30,'（工厂打印）送货清单'!$D:$E,2,0)</f>
        <v>#NUM!</v>
      </c>
      <c r="E30" s="27" t="e">
        <f ca="1">+VLOOKUP(B30,'（工厂打印）送货清单'!$D:$L,9,0)</f>
        <v>#NUM!</v>
      </c>
      <c r="F30" s="27"/>
      <c r="G30" s="27"/>
      <c r="H30" s="29"/>
      <c r="I30" s="29"/>
      <c r="J30" s="29"/>
    </row>
    <row r="31" spans="1:10">
      <c r="A31" s="27" t="e">
        <f ca="1" t="array" ref="A31">+VLOOKUP(B31,IF({0,1},'（工厂打印）送货清单'!B:B,'（工厂打印）送货清单'!D:D),2,0)</f>
        <v>#NUM!</v>
      </c>
      <c r="B31" s="29" t="e">
        <f ca="1" t="array" ref="B31">+INDEX('（工厂打印）送货清单'!$D$1:$D$192,SMALL(IF('（工厂打印）送货清单'!$D$4:$D$192&lt;&gt;"",ROW('（工厂打印）送货清单'!$D$4:$D$192)),ROW('（工厂打印）送货清单'!A30)))</f>
        <v>#NUM!</v>
      </c>
      <c r="C31" s="30" t="e">
        <f ca="1">+IF(B31&lt;&gt;"",'（工厂打印）送货清单'!$G$2,"")</f>
        <v>#NUM!</v>
      </c>
      <c r="D31" s="27" t="e">
        <f ca="1">+VLOOKUP(B31,'（工厂打印）送货清单'!$D:$E,2,0)</f>
        <v>#NUM!</v>
      </c>
      <c r="E31" s="27" t="e">
        <f ca="1">+VLOOKUP(B31,'（工厂打印）送货清单'!$D:$L,9,0)</f>
        <v>#NUM!</v>
      </c>
      <c r="F31" s="27"/>
      <c r="G31" s="27"/>
      <c r="H31" s="29"/>
      <c r="I31" s="29"/>
      <c r="J31" s="29"/>
    </row>
    <row r="32" spans="1:10">
      <c r="A32" s="27" t="e">
        <f ca="1" t="array" ref="A32">+VLOOKUP(B32,IF({0,1},'（工厂打印）送货清单'!B:B,'（工厂打印）送货清单'!D:D),2,0)</f>
        <v>#NUM!</v>
      </c>
      <c r="B32" s="29" t="e">
        <f ca="1" t="array" ref="B32">+INDEX('（工厂打印）送货清单'!$D$1:$D$192,SMALL(IF('（工厂打印）送货清单'!$D$4:$D$192&lt;&gt;"",ROW('（工厂打印）送货清单'!$D$4:$D$192)),ROW('（工厂打印）送货清单'!A31)))</f>
        <v>#NUM!</v>
      </c>
      <c r="C32" s="30" t="e">
        <f ca="1">+IF(B32&lt;&gt;"",'（工厂打印）送货清单'!$G$2,"")</f>
        <v>#NUM!</v>
      </c>
      <c r="D32" s="27" t="e">
        <f ca="1">+VLOOKUP(B32,'（工厂打印）送货清单'!$D:$E,2,0)</f>
        <v>#NUM!</v>
      </c>
      <c r="E32" s="27" t="e">
        <f ca="1">+VLOOKUP(B32,'（工厂打印）送货清单'!$D:$L,9,0)</f>
        <v>#NUM!</v>
      </c>
      <c r="F32" s="27"/>
      <c r="G32" s="27"/>
      <c r="H32" s="29"/>
      <c r="I32" s="29"/>
      <c r="J32" s="29"/>
    </row>
    <row r="33" spans="1:10">
      <c r="A33" s="27" t="e">
        <f ca="1" t="array" ref="A33">+VLOOKUP(B33,IF({0,1},'（工厂打印）送货清单'!B:B,'（工厂打印）送货清单'!D:D),2,0)</f>
        <v>#NUM!</v>
      </c>
      <c r="B33" s="29" t="e">
        <f ca="1" t="array" ref="B33">+INDEX('（工厂打印）送货清单'!$D$1:$D$192,SMALL(IF('（工厂打印）送货清单'!$D$4:$D$192&lt;&gt;"",ROW('（工厂打印）送货清单'!$D$4:$D$192)),ROW('（工厂打印）送货清单'!A32)))</f>
        <v>#NUM!</v>
      </c>
      <c r="C33" s="30" t="e">
        <f ca="1">+IF(B33&lt;&gt;"",'（工厂打印）送货清单'!$G$2,"")</f>
        <v>#NUM!</v>
      </c>
      <c r="D33" s="27" t="e">
        <f ca="1">+VLOOKUP(B33,'（工厂打印）送货清单'!$D:$E,2,0)</f>
        <v>#NUM!</v>
      </c>
      <c r="E33" s="27" t="e">
        <f ca="1">+VLOOKUP(B33,'（工厂打印）送货清单'!$D:$L,9,0)</f>
        <v>#NUM!</v>
      </c>
      <c r="F33" s="27"/>
      <c r="G33" s="27"/>
      <c r="H33" s="29"/>
      <c r="I33" s="29"/>
      <c r="J33" s="29"/>
    </row>
    <row r="34" spans="1:10">
      <c r="A34" s="27" t="e">
        <f ca="1" t="array" ref="A34">+VLOOKUP(B34,IF({0,1},'（工厂打印）送货清单'!B:B,'（工厂打印）送货清单'!D:D),2,0)</f>
        <v>#NUM!</v>
      </c>
      <c r="B34" s="29" t="e">
        <f ca="1" t="array" ref="B34">+INDEX('（工厂打印）送货清单'!$D$1:$D$192,SMALL(IF('（工厂打印）送货清单'!$D$4:$D$192&lt;&gt;"",ROW('（工厂打印）送货清单'!$D$4:$D$192)),ROW('（工厂打印）送货清单'!A33)))</f>
        <v>#NUM!</v>
      </c>
      <c r="C34" s="30" t="e">
        <f ca="1">+IF(B34&lt;&gt;"",'（工厂打印）送货清单'!$G$2,"")</f>
        <v>#NUM!</v>
      </c>
      <c r="D34" s="27" t="e">
        <f ca="1">+VLOOKUP(B34,'（工厂打印）送货清单'!$D:$E,2,0)</f>
        <v>#NUM!</v>
      </c>
      <c r="E34" s="27" t="e">
        <f ca="1">+VLOOKUP(B34,'（工厂打印）送货清单'!$D:$L,9,0)</f>
        <v>#NUM!</v>
      </c>
      <c r="F34" s="27"/>
      <c r="G34" s="27"/>
      <c r="H34" s="29"/>
      <c r="I34" s="29"/>
      <c r="J34" s="29"/>
    </row>
    <row r="35" spans="1:10">
      <c r="A35" s="27" t="e">
        <f ca="1" t="array" ref="A35">+VLOOKUP(B35,IF({0,1},'（工厂打印）送货清单'!B:B,'（工厂打印）送货清单'!D:D),2,0)</f>
        <v>#NUM!</v>
      </c>
      <c r="B35" s="29" t="e">
        <f ca="1" t="array" ref="B35">+INDEX('（工厂打印）送货清单'!$D$1:$D$192,SMALL(IF('（工厂打印）送货清单'!$D$4:$D$192&lt;&gt;"",ROW('（工厂打印）送货清单'!$D$4:$D$192)),ROW('（工厂打印）送货清单'!A34)))</f>
        <v>#NUM!</v>
      </c>
      <c r="C35" s="30" t="e">
        <f ca="1">+IF(B35&lt;&gt;"",'（工厂打印）送货清单'!$G$2,"")</f>
        <v>#NUM!</v>
      </c>
      <c r="D35" s="27" t="e">
        <f ca="1">+VLOOKUP(B35,'（工厂打印）送货清单'!$D:$E,2,0)</f>
        <v>#NUM!</v>
      </c>
      <c r="E35" s="27" t="e">
        <f ca="1">+VLOOKUP(B35,'（工厂打印）送货清单'!$D:$L,9,0)</f>
        <v>#NUM!</v>
      </c>
      <c r="F35" s="27"/>
      <c r="G35" s="27"/>
      <c r="H35" s="29"/>
      <c r="I35" s="29"/>
      <c r="J35" s="29"/>
    </row>
    <row r="36" spans="1:10">
      <c r="A36" s="27" t="e">
        <f ca="1" t="array" ref="A36">+VLOOKUP(B36,IF({0,1},'（工厂打印）送货清单'!B:B,'（工厂打印）送货清单'!D:D),2,0)</f>
        <v>#NUM!</v>
      </c>
      <c r="B36" s="29" t="e">
        <f ca="1" t="array" ref="B36">+INDEX('（工厂打印）送货清单'!$D$1:$D$192,SMALL(IF('（工厂打印）送货清单'!$D$4:$D$192&lt;&gt;"",ROW('（工厂打印）送货清单'!$D$4:$D$192)),ROW('（工厂打印）送货清单'!A35)))</f>
        <v>#NUM!</v>
      </c>
      <c r="C36" s="30" t="e">
        <f ca="1">+IF(B36&lt;&gt;"",'（工厂打印）送货清单'!$G$2,"")</f>
        <v>#NUM!</v>
      </c>
      <c r="D36" s="27" t="e">
        <f ca="1">+VLOOKUP(B36,'（工厂打印）送货清单'!$D:$E,2,0)</f>
        <v>#NUM!</v>
      </c>
      <c r="E36" s="27" t="e">
        <f ca="1">+VLOOKUP(B36,'（工厂打印）送货清单'!$D:$L,9,0)</f>
        <v>#NUM!</v>
      </c>
      <c r="F36" s="27"/>
      <c r="G36" s="27"/>
      <c r="H36" s="29"/>
      <c r="I36" s="29"/>
      <c r="J36" s="29"/>
    </row>
    <row r="37" spans="1:10">
      <c r="A37" s="27" t="e">
        <f ca="1" t="array" ref="A37">+VLOOKUP(B37,IF({0,1},'（工厂打印）送货清单'!B:B,'（工厂打印）送货清单'!D:D),2,0)</f>
        <v>#NUM!</v>
      </c>
      <c r="B37" s="29" t="e">
        <f ca="1" t="array" ref="B37">+INDEX('（工厂打印）送货清单'!$D$1:$D$192,SMALL(IF('（工厂打印）送货清单'!$D$4:$D$192&lt;&gt;"",ROW('（工厂打印）送货清单'!$D$4:$D$192)),ROW('（工厂打印）送货清单'!A36)))</f>
        <v>#NUM!</v>
      </c>
      <c r="C37" s="30" t="e">
        <f ca="1">+IF(B37&lt;&gt;"",'（工厂打印）送货清单'!$G$2,"")</f>
        <v>#NUM!</v>
      </c>
      <c r="D37" s="27" t="e">
        <f ca="1">+VLOOKUP(B37,'（工厂打印）送货清单'!$D:$E,2,0)</f>
        <v>#NUM!</v>
      </c>
      <c r="E37" s="27" t="e">
        <f ca="1">+VLOOKUP(B37,'（工厂打印）送货清单'!$D:$L,9,0)</f>
        <v>#NUM!</v>
      </c>
      <c r="F37" s="27"/>
      <c r="G37" s="27"/>
      <c r="H37" s="29"/>
      <c r="I37" s="29"/>
      <c r="J37" s="29"/>
    </row>
    <row r="38" spans="1:10">
      <c r="A38" s="27" t="e">
        <f ca="1" t="array" ref="A38">+VLOOKUP(B38,IF({0,1},'（工厂打印）送货清单'!B:B,'（工厂打印）送货清单'!D:D),2,0)</f>
        <v>#NUM!</v>
      </c>
      <c r="B38" s="29" t="e">
        <f ca="1" t="array" ref="B38">+INDEX('（工厂打印）送货清单'!$D$1:$D$192,SMALL(IF('（工厂打印）送货清单'!$D$4:$D$192&lt;&gt;"",ROW('（工厂打印）送货清单'!$D$4:$D$192)),ROW('（工厂打印）送货清单'!A37)))</f>
        <v>#NUM!</v>
      </c>
      <c r="C38" s="30" t="e">
        <f ca="1">+IF(B38&lt;&gt;"",'（工厂打印）送货清单'!$G$2,"")</f>
        <v>#NUM!</v>
      </c>
      <c r="D38" s="27" t="e">
        <f ca="1">+VLOOKUP(B38,'（工厂打印）送货清单'!$D:$E,2,0)</f>
        <v>#NUM!</v>
      </c>
      <c r="E38" s="27" t="e">
        <f ca="1">+VLOOKUP(B38,'（工厂打印）送货清单'!$D:$L,9,0)</f>
        <v>#NUM!</v>
      </c>
      <c r="F38" s="27"/>
      <c r="G38" s="27"/>
      <c r="H38" s="29"/>
      <c r="I38" s="29"/>
      <c r="J38" s="29"/>
    </row>
    <row r="39" spans="1:10">
      <c r="A39" s="27" t="e">
        <f ca="1" t="array" ref="A39">+VLOOKUP(B39,IF({0,1},'（工厂打印）送货清单'!B:B,'（工厂打印）送货清单'!D:D),2,0)</f>
        <v>#NUM!</v>
      </c>
      <c r="B39" s="29" t="e">
        <f ca="1" t="array" ref="B39">+INDEX('（工厂打印）送货清单'!$D$1:$D$192,SMALL(IF('（工厂打印）送货清单'!$D$4:$D$192&lt;&gt;"",ROW('（工厂打印）送货清单'!$D$4:$D$192)),ROW('（工厂打印）送货清单'!A38)))</f>
        <v>#NUM!</v>
      </c>
      <c r="C39" s="30" t="e">
        <f ca="1">+IF(B39&lt;&gt;"",'（工厂打印）送货清单'!$G$2,"")</f>
        <v>#NUM!</v>
      </c>
      <c r="D39" s="27" t="e">
        <f ca="1">+VLOOKUP(B39,'（工厂打印）送货清单'!$D:$E,2,0)</f>
        <v>#NUM!</v>
      </c>
      <c r="E39" s="27" t="e">
        <f ca="1">+VLOOKUP(B39,'（工厂打印）送货清单'!$D:$L,9,0)</f>
        <v>#NUM!</v>
      </c>
      <c r="F39" s="27"/>
      <c r="G39" s="27"/>
      <c r="H39" s="29"/>
      <c r="I39" s="29"/>
      <c r="J39" s="29"/>
    </row>
    <row r="40" spans="1:10">
      <c r="A40" s="27" t="e">
        <f ca="1" t="array" ref="A40">+VLOOKUP(B40,IF({0,1},'（工厂打印）送货清单'!B:B,'（工厂打印）送货清单'!D:D),2,0)</f>
        <v>#NUM!</v>
      </c>
      <c r="B40" s="29" t="e">
        <f ca="1" t="array" ref="B40">+INDEX('（工厂打印）送货清单'!$D$1:$D$192,SMALL(IF('（工厂打印）送货清单'!$D$4:$D$192&lt;&gt;"",ROW('（工厂打印）送货清单'!$D$4:$D$192)),ROW('（工厂打印）送货清单'!A39)))</f>
        <v>#NUM!</v>
      </c>
      <c r="C40" s="30" t="e">
        <f ca="1">+IF(B40&lt;&gt;"",'（工厂打印）送货清单'!$G$2,"")</f>
        <v>#NUM!</v>
      </c>
      <c r="D40" s="27" t="e">
        <f ca="1">+VLOOKUP(B40,'（工厂打印）送货清单'!$D:$E,2,0)</f>
        <v>#NUM!</v>
      </c>
      <c r="E40" s="27" t="e">
        <f ca="1">+VLOOKUP(B40,'（工厂打印）送货清单'!$D:$L,9,0)</f>
        <v>#NUM!</v>
      </c>
      <c r="F40" s="27"/>
      <c r="G40" s="27"/>
      <c r="H40" s="29"/>
      <c r="I40" s="29"/>
      <c r="J40" s="29"/>
    </row>
    <row r="41" spans="1:10">
      <c r="A41" s="27" t="e">
        <f ca="1" t="array" ref="A41">+VLOOKUP(B41,IF({0,1},'（工厂打印）送货清单'!B:B,'（工厂打印）送货清单'!D:D),2,0)</f>
        <v>#NUM!</v>
      </c>
      <c r="B41" s="29" t="e">
        <f ca="1" t="array" ref="B41">+INDEX('（工厂打印）送货清单'!$D$1:$D$192,SMALL(IF('（工厂打印）送货清单'!$D$4:$D$192&lt;&gt;"",ROW('（工厂打印）送货清单'!$D$4:$D$192)),ROW('（工厂打印）送货清单'!A40)))</f>
        <v>#NUM!</v>
      </c>
      <c r="C41" s="30" t="e">
        <f ca="1">+IF(B41&lt;&gt;"",'（工厂打印）送货清单'!$G$2,"")</f>
        <v>#NUM!</v>
      </c>
      <c r="D41" s="27" t="e">
        <f ca="1">+VLOOKUP(B41,'（工厂打印）送货清单'!$D:$E,2,0)</f>
        <v>#NUM!</v>
      </c>
      <c r="E41" s="27" t="e">
        <f ca="1">+VLOOKUP(B41,'（工厂打印）送货清单'!$D:$L,9,0)</f>
        <v>#NUM!</v>
      </c>
      <c r="F41" s="27"/>
      <c r="G41" s="27"/>
      <c r="H41" s="29"/>
      <c r="I41" s="29"/>
      <c r="J41" s="29"/>
    </row>
    <row r="42" spans="1:10">
      <c r="A42" s="27" t="e">
        <f ca="1" t="array" ref="A42">+VLOOKUP(B42,IF({0,1},'（工厂打印）送货清单'!B:B,'（工厂打印）送货清单'!D:D),2,0)</f>
        <v>#NUM!</v>
      </c>
      <c r="B42" s="29" t="e">
        <f ca="1" t="array" ref="B42">+INDEX('（工厂打印）送货清单'!$D$1:$D$192,SMALL(IF('（工厂打印）送货清单'!$D$4:$D$192&lt;&gt;"",ROW('（工厂打印）送货清单'!$D$4:$D$192)),ROW('（工厂打印）送货清单'!A41)))</f>
        <v>#NUM!</v>
      </c>
      <c r="C42" s="30" t="e">
        <f ca="1">+IF(B42&lt;&gt;"",'（工厂打印）送货清单'!$G$2,"")</f>
        <v>#NUM!</v>
      </c>
      <c r="D42" s="27" t="e">
        <f ca="1">+VLOOKUP(B42,'（工厂打印）送货清单'!$D:$E,2,0)</f>
        <v>#NUM!</v>
      </c>
      <c r="E42" s="27" t="e">
        <f ca="1">+VLOOKUP(B42,'（工厂打印）送货清单'!$D:$L,9,0)</f>
        <v>#NUM!</v>
      </c>
      <c r="F42" s="27"/>
      <c r="G42" s="27"/>
      <c r="H42" s="29"/>
      <c r="I42" s="29"/>
      <c r="J42" s="29"/>
    </row>
    <row r="43" spans="1:10">
      <c r="A43" s="27" t="e">
        <f ca="1" t="array" ref="A43">+VLOOKUP(B43,IF({0,1},'（工厂打印）送货清单'!B:B,'（工厂打印）送货清单'!D:D),2,0)</f>
        <v>#NUM!</v>
      </c>
      <c r="B43" s="29" t="e">
        <f ca="1" t="array" ref="B43">+INDEX('（工厂打印）送货清单'!$D$1:$D$192,SMALL(IF('（工厂打印）送货清单'!$D$4:$D$192&lt;&gt;"",ROW('（工厂打印）送货清单'!$D$4:$D$192)),ROW('（工厂打印）送货清单'!A42)))</f>
        <v>#NUM!</v>
      </c>
      <c r="C43" s="30" t="e">
        <f ca="1">+IF(B43&lt;&gt;"",'（工厂打印）送货清单'!$G$2,"")</f>
        <v>#NUM!</v>
      </c>
      <c r="D43" s="27" t="e">
        <f ca="1">+VLOOKUP(B43,'（工厂打印）送货清单'!$D:$E,2,0)</f>
        <v>#NUM!</v>
      </c>
      <c r="E43" s="27" t="e">
        <f ca="1">+VLOOKUP(B43,'（工厂打印）送货清单'!$D:$L,9,0)</f>
        <v>#NUM!</v>
      </c>
      <c r="F43" s="27"/>
      <c r="G43" s="27"/>
      <c r="H43" s="29"/>
      <c r="I43" s="29"/>
      <c r="J43" s="29"/>
    </row>
    <row r="44" spans="1:10">
      <c r="A44" s="27" t="e">
        <f ca="1" t="array" ref="A44">+VLOOKUP(B44,IF({0,1},'（工厂打印）送货清单'!B:B,'（工厂打印）送货清单'!D:D),2,0)</f>
        <v>#NUM!</v>
      </c>
      <c r="B44" s="29" t="e">
        <f ca="1" t="array" ref="B44">+INDEX('（工厂打印）送货清单'!$D$1:$D$192,SMALL(IF('（工厂打印）送货清单'!$D$4:$D$192&lt;&gt;"",ROW('（工厂打印）送货清单'!$D$4:$D$192)),ROW('（工厂打印）送货清单'!A43)))</f>
        <v>#NUM!</v>
      </c>
      <c r="C44" s="30" t="e">
        <f ca="1">+IF(B44&lt;&gt;"",'（工厂打印）送货清单'!$G$2,"")</f>
        <v>#NUM!</v>
      </c>
      <c r="D44" s="27" t="e">
        <f ca="1">+VLOOKUP(B44,'（工厂打印）送货清单'!$D:$E,2,0)</f>
        <v>#NUM!</v>
      </c>
      <c r="E44" s="27" t="e">
        <f ca="1">+VLOOKUP(B44,'（工厂打印）送货清单'!$D:$L,9,0)</f>
        <v>#NUM!</v>
      </c>
      <c r="F44" s="27"/>
      <c r="G44" s="27"/>
      <c r="H44" s="29"/>
      <c r="I44" s="29"/>
      <c r="J44" s="29"/>
    </row>
    <row r="45" spans="1:10">
      <c r="A45" s="27" t="e">
        <f ca="1" t="array" ref="A45">+VLOOKUP(B45,IF({0,1},'（工厂打印）送货清单'!B:B,'（工厂打印）送货清单'!D:D),2,0)</f>
        <v>#NUM!</v>
      </c>
      <c r="B45" s="29" t="e">
        <f ca="1" t="array" ref="B45">+INDEX('（工厂打印）送货清单'!$D$1:$D$192,SMALL(IF('（工厂打印）送货清单'!$D$4:$D$192&lt;&gt;"",ROW('（工厂打印）送货清单'!$D$4:$D$192)),ROW('（工厂打印）送货清单'!A44)))</f>
        <v>#NUM!</v>
      </c>
      <c r="C45" s="30" t="e">
        <f ca="1">+IF(B45&lt;&gt;"",'（工厂打印）送货清单'!$G$2,"")</f>
        <v>#NUM!</v>
      </c>
      <c r="D45" s="27" t="e">
        <f ca="1">+VLOOKUP(B45,'（工厂打印）送货清单'!$D:$E,2,0)</f>
        <v>#NUM!</v>
      </c>
      <c r="E45" s="27" t="e">
        <f ca="1">+VLOOKUP(B45,'（工厂打印）送货清单'!$D:$L,9,0)</f>
        <v>#NUM!</v>
      </c>
      <c r="F45" s="27"/>
      <c r="G45" s="27"/>
      <c r="H45" s="29"/>
      <c r="I45" s="29"/>
      <c r="J45" s="29"/>
    </row>
    <row r="46" spans="1:10">
      <c r="A46" s="27" t="e">
        <f ca="1" t="array" ref="A46">+VLOOKUP(B46,IF({0,1},'（工厂打印）送货清单'!B:B,'（工厂打印）送货清单'!D:D),2,0)</f>
        <v>#NUM!</v>
      </c>
      <c r="B46" s="29" t="e">
        <f ca="1" t="array" ref="B46">+INDEX('（工厂打印）送货清单'!$D$1:$D$192,SMALL(IF('（工厂打印）送货清单'!$D$4:$D$192&lt;&gt;"",ROW('（工厂打印）送货清单'!$D$4:$D$192)),ROW('（工厂打印）送货清单'!A45)))</f>
        <v>#NUM!</v>
      </c>
      <c r="C46" s="30" t="e">
        <f ca="1">+IF(B46&lt;&gt;"",'（工厂打印）送货清单'!$G$2,"")</f>
        <v>#NUM!</v>
      </c>
      <c r="D46" s="27" t="e">
        <f ca="1">+VLOOKUP(B46,'（工厂打印）送货清单'!$D:$E,2,0)</f>
        <v>#NUM!</v>
      </c>
      <c r="E46" s="27" t="e">
        <f ca="1">+VLOOKUP(B46,'（工厂打印）送货清单'!$D:$L,9,0)</f>
        <v>#NUM!</v>
      </c>
      <c r="F46" s="27"/>
      <c r="G46" s="27"/>
      <c r="H46" s="29"/>
      <c r="I46" s="29"/>
      <c r="J46" s="29"/>
    </row>
    <row r="47" spans="1:10">
      <c r="A47" s="27" t="e">
        <f ca="1" t="array" ref="A47">+VLOOKUP(B47,IF({0,1},'（工厂打印）送货清单'!B:B,'（工厂打印）送货清单'!D:D),2,0)</f>
        <v>#NUM!</v>
      </c>
      <c r="B47" s="29" t="e">
        <f ca="1" t="array" ref="B47">+INDEX('（工厂打印）送货清单'!$D$1:$D$192,SMALL(IF('（工厂打印）送货清单'!$D$4:$D$192&lt;&gt;"",ROW('（工厂打印）送货清单'!$D$4:$D$192)),ROW('（工厂打印）送货清单'!A46)))</f>
        <v>#NUM!</v>
      </c>
      <c r="C47" s="30" t="e">
        <f ca="1">+IF(B47&lt;&gt;"",'（工厂打印）送货清单'!$G$2,"")</f>
        <v>#NUM!</v>
      </c>
      <c r="D47" s="27" t="e">
        <f ca="1">+VLOOKUP(B47,'（工厂打印）送货清单'!$D:$E,2,0)</f>
        <v>#NUM!</v>
      </c>
      <c r="E47" s="27" t="e">
        <f ca="1">+VLOOKUP(B47,'（工厂打印）送货清单'!$D:$L,9,0)</f>
        <v>#NUM!</v>
      </c>
      <c r="F47" s="27"/>
      <c r="G47" s="27"/>
      <c r="H47" s="29"/>
      <c r="I47" s="29"/>
      <c r="J47" s="29"/>
    </row>
    <row r="48" spans="1:10">
      <c r="A48" s="27" t="e">
        <f ca="1" t="array" ref="A48">+VLOOKUP(B48,IF({0,1},'（工厂打印）送货清单'!B:B,'（工厂打印）送货清单'!D:D),2,0)</f>
        <v>#NUM!</v>
      </c>
      <c r="B48" s="29" t="e">
        <f ca="1" t="array" ref="B48">+INDEX('（工厂打印）送货清单'!$D$1:$D$192,SMALL(IF('（工厂打印）送货清单'!$D$4:$D$192&lt;&gt;"",ROW('（工厂打印）送货清单'!$D$4:$D$192)),ROW('（工厂打印）送货清单'!A47)))</f>
        <v>#NUM!</v>
      </c>
      <c r="C48" s="30" t="e">
        <f ca="1">+IF(B48&lt;&gt;"",'（工厂打印）送货清单'!$G$2,"")</f>
        <v>#NUM!</v>
      </c>
      <c r="D48" s="27" t="e">
        <f ca="1">+VLOOKUP(B48,'（工厂打印）送货清单'!$D:$E,2,0)</f>
        <v>#NUM!</v>
      </c>
      <c r="E48" s="27" t="e">
        <f ca="1">+VLOOKUP(B48,'（工厂打印）送货清单'!$D:$L,9,0)</f>
        <v>#NUM!</v>
      </c>
      <c r="F48" s="27"/>
      <c r="G48" s="27"/>
      <c r="H48" s="29"/>
      <c r="I48" s="29"/>
      <c r="J48" s="29"/>
    </row>
    <row r="49" spans="1:10">
      <c r="A49" s="27" t="e">
        <f ca="1" t="array" ref="A49">+VLOOKUP(B49,IF({0,1},'（工厂打印）送货清单'!B:B,'（工厂打印）送货清单'!D:D),2,0)</f>
        <v>#NUM!</v>
      </c>
      <c r="B49" s="29" t="e">
        <f ca="1" t="array" ref="B49">+INDEX('（工厂打印）送货清单'!$D$1:$D$192,SMALL(IF('（工厂打印）送货清单'!$D$4:$D$192&lt;&gt;"",ROW('（工厂打印）送货清单'!$D$4:$D$192)),ROW('（工厂打印）送货清单'!A48)))</f>
        <v>#NUM!</v>
      </c>
      <c r="C49" s="30" t="e">
        <f ca="1">+IF(B49&lt;&gt;"",'（工厂打印）送货清单'!$G$2,"")</f>
        <v>#NUM!</v>
      </c>
      <c r="D49" s="27" t="e">
        <f ca="1">+VLOOKUP(B49,'（工厂打印）送货清单'!$D:$E,2,0)</f>
        <v>#NUM!</v>
      </c>
      <c r="E49" s="27" t="e">
        <f ca="1">+VLOOKUP(B49,'（工厂打印）送货清单'!$D:$L,9,0)</f>
        <v>#NUM!</v>
      </c>
      <c r="F49" s="27"/>
      <c r="G49" s="27"/>
      <c r="H49" s="29"/>
      <c r="I49" s="29"/>
      <c r="J49" s="29"/>
    </row>
    <row r="50" spans="1:10">
      <c r="A50" s="27" t="e">
        <f ca="1" t="array" ref="A50">+VLOOKUP(B50,IF({0,1},'（工厂打印）送货清单'!B:B,'（工厂打印）送货清单'!D:D),2,0)</f>
        <v>#NUM!</v>
      </c>
      <c r="B50" s="29" t="e">
        <f ca="1" t="array" ref="B50">+INDEX('（工厂打印）送货清单'!$D$1:$D$192,SMALL(IF('（工厂打印）送货清单'!$D$4:$D$192&lt;&gt;"",ROW('（工厂打印）送货清单'!$D$4:$D$192)),ROW('（工厂打印）送货清单'!A49)))</f>
        <v>#NUM!</v>
      </c>
      <c r="C50" s="30" t="e">
        <f ca="1">+IF(B50&lt;&gt;"",'（工厂打印）送货清单'!$G$2,"")</f>
        <v>#NUM!</v>
      </c>
      <c r="D50" s="27" t="e">
        <f ca="1">+VLOOKUP(B50,'（工厂打印）送货清单'!$D:$E,2,0)</f>
        <v>#NUM!</v>
      </c>
      <c r="E50" s="27" t="e">
        <f ca="1">+VLOOKUP(B50,'（工厂打印）送货清单'!$D:$L,9,0)</f>
        <v>#NUM!</v>
      </c>
      <c r="F50" s="27"/>
      <c r="G50" s="27"/>
      <c r="H50" s="29"/>
      <c r="I50" s="29"/>
      <c r="J50" s="29"/>
    </row>
    <row r="51" spans="1:10">
      <c r="A51" s="27" t="e">
        <f ca="1" t="array" ref="A51">+VLOOKUP(B51,IF({0,1},'（工厂打印）送货清单'!B:B,'（工厂打印）送货清单'!D:D),2,0)</f>
        <v>#NUM!</v>
      </c>
      <c r="B51" s="29" t="e">
        <f ca="1" t="array" ref="B51">+INDEX('（工厂打印）送货清单'!$D$1:$D$192,SMALL(IF('（工厂打印）送货清单'!$D$4:$D$192&lt;&gt;"",ROW('（工厂打印）送货清单'!$D$4:$D$192)),ROW('（工厂打印）送货清单'!A50)))</f>
        <v>#NUM!</v>
      </c>
      <c r="C51" s="30" t="e">
        <f ca="1">+IF(B51&lt;&gt;"",'（工厂打印）送货清单'!$G$2,"")</f>
        <v>#NUM!</v>
      </c>
      <c r="D51" s="27" t="e">
        <f ca="1">+VLOOKUP(B51,'（工厂打印）送货清单'!$D:$E,2,0)</f>
        <v>#NUM!</v>
      </c>
      <c r="E51" s="27" t="e">
        <f ca="1">+VLOOKUP(B51,'（工厂打印）送货清单'!$D:$L,9,0)</f>
        <v>#NUM!</v>
      </c>
      <c r="F51" s="27"/>
      <c r="G51" s="27"/>
      <c r="H51" s="29"/>
      <c r="I51" s="29"/>
      <c r="J51" s="29"/>
    </row>
    <row r="52" spans="1:10">
      <c r="A52" s="27" t="e">
        <f ca="1" t="array" ref="A52">+VLOOKUP(B52,IF({0,1},'（工厂打印）送货清单'!B:B,'（工厂打印）送货清单'!D:D),2,0)</f>
        <v>#NUM!</v>
      </c>
      <c r="B52" s="29" t="e">
        <f ca="1" t="array" ref="B52">+INDEX('（工厂打印）送货清单'!$D$1:$D$192,SMALL(IF('（工厂打印）送货清单'!$D$4:$D$192&lt;&gt;"",ROW('（工厂打印）送货清单'!$D$4:$D$192)),ROW('（工厂打印）送货清单'!A51)))</f>
        <v>#NUM!</v>
      </c>
      <c r="C52" s="30" t="e">
        <f ca="1">+IF(B52&lt;&gt;"",'（工厂打印）送货清单'!$G$2,"")</f>
        <v>#NUM!</v>
      </c>
      <c r="D52" s="27" t="e">
        <f ca="1">+VLOOKUP(B52,'（工厂打印）送货清单'!$D:$E,2,0)</f>
        <v>#NUM!</v>
      </c>
      <c r="E52" s="27" t="e">
        <f ca="1">+VLOOKUP(B52,'（工厂打印）送货清单'!$D:$L,9,0)</f>
        <v>#NUM!</v>
      </c>
      <c r="F52" s="27"/>
      <c r="G52" s="27"/>
      <c r="H52" s="29"/>
      <c r="I52" s="29"/>
      <c r="J52" s="29"/>
    </row>
    <row r="53" spans="1:10">
      <c r="A53" s="27" t="e">
        <f ca="1" t="array" ref="A53">+VLOOKUP(B53,IF({0,1},'（工厂打印）送货清单'!B:B,'（工厂打印）送货清单'!D:D),2,0)</f>
        <v>#NUM!</v>
      </c>
      <c r="B53" s="29" t="e">
        <f ca="1" t="array" ref="B53">+INDEX('（工厂打印）送货清单'!$D$1:$D$192,SMALL(IF('（工厂打印）送货清单'!$D$4:$D$192&lt;&gt;"",ROW('（工厂打印）送货清单'!$D$4:$D$192)),ROW('（工厂打印）送货清单'!A52)))</f>
        <v>#NUM!</v>
      </c>
      <c r="C53" s="30" t="e">
        <f ca="1">+IF(B53&lt;&gt;"",'（工厂打印）送货清单'!$G$2,"")</f>
        <v>#NUM!</v>
      </c>
      <c r="D53" s="27" t="e">
        <f ca="1">+VLOOKUP(B53,'（工厂打印）送货清单'!$D:$E,2,0)</f>
        <v>#NUM!</v>
      </c>
      <c r="E53" s="27" t="e">
        <f ca="1">+VLOOKUP(B53,'（工厂打印）送货清单'!$D:$L,9,0)</f>
        <v>#NUM!</v>
      </c>
      <c r="F53" s="27"/>
      <c r="G53" s="27"/>
      <c r="H53" s="29"/>
      <c r="I53" s="29"/>
      <c r="J53" s="29"/>
    </row>
    <row r="54" spans="1:10">
      <c r="A54" s="27" t="e">
        <f ca="1" t="array" ref="A54">+VLOOKUP(B54,IF({0,1},'（工厂打印）送货清单'!B:B,'（工厂打印）送货清单'!D:D),2,0)</f>
        <v>#NUM!</v>
      </c>
      <c r="B54" s="29" t="e">
        <f ca="1" t="array" ref="B54">+INDEX('（工厂打印）送货清单'!$D$1:$D$192,SMALL(IF('（工厂打印）送货清单'!$D$4:$D$192&lt;&gt;"",ROW('（工厂打印）送货清单'!$D$4:$D$192)),ROW('（工厂打印）送货清单'!A53)))</f>
        <v>#NUM!</v>
      </c>
      <c r="C54" s="30" t="e">
        <f ca="1">+IF(B54&lt;&gt;"",'（工厂打印）送货清单'!$G$2,"")</f>
        <v>#NUM!</v>
      </c>
      <c r="D54" s="27" t="e">
        <f ca="1">+VLOOKUP(B54,'（工厂打印）送货清单'!$D:$E,2,0)</f>
        <v>#NUM!</v>
      </c>
      <c r="E54" s="27" t="e">
        <f ca="1">+VLOOKUP(B54,'（工厂打印）送货清单'!$D:$L,9,0)</f>
        <v>#NUM!</v>
      </c>
      <c r="F54" s="27"/>
      <c r="G54" s="27"/>
      <c r="H54" s="29"/>
      <c r="I54" s="29"/>
      <c r="J54" s="29"/>
    </row>
    <row r="55" spans="1:10">
      <c r="A55" s="27" t="e">
        <f ca="1" t="array" ref="A55">+VLOOKUP(B55,IF({0,1},'（工厂打印）送货清单'!B:B,'（工厂打印）送货清单'!D:D),2,0)</f>
        <v>#NUM!</v>
      </c>
      <c r="B55" s="29" t="e">
        <f ca="1" t="array" ref="B55">+INDEX('（工厂打印）送货清单'!$D$1:$D$192,SMALL(IF('（工厂打印）送货清单'!$D$4:$D$192&lt;&gt;"",ROW('（工厂打印）送货清单'!$D$4:$D$192)),ROW('（工厂打印）送货清单'!A54)))</f>
        <v>#NUM!</v>
      </c>
      <c r="C55" s="30" t="e">
        <f ca="1">+IF(B55&lt;&gt;"",'（工厂打印）送货清单'!$G$2,"")</f>
        <v>#NUM!</v>
      </c>
      <c r="D55" s="27" t="e">
        <f ca="1">+VLOOKUP(B55,'（工厂打印）送货清单'!$D:$E,2,0)</f>
        <v>#NUM!</v>
      </c>
      <c r="E55" s="27" t="e">
        <f ca="1">+VLOOKUP(B55,'（工厂打印）送货清单'!$D:$L,9,0)</f>
        <v>#NUM!</v>
      </c>
      <c r="F55" s="27"/>
      <c r="G55" s="27"/>
      <c r="H55" s="29"/>
      <c r="I55" s="29"/>
      <c r="J55" s="29"/>
    </row>
    <row r="56" spans="1:10">
      <c r="A56" s="27" t="e">
        <f ca="1" t="array" ref="A56">+VLOOKUP(B56,IF({0,1},'（工厂打印）送货清单'!B:B,'（工厂打印）送货清单'!D:D),2,0)</f>
        <v>#NUM!</v>
      </c>
      <c r="B56" s="29" t="e">
        <f ca="1" t="array" ref="B56">+INDEX('（工厂打印）送货清单'!$D$1:$D$192,SMALL(IF('（工厂打印）送货清单'!$D$4:$D$192&lt;&gt;"",ROW('（工厂打印）送货清单'!$D$4:$D$192)),ROW('（工厂打印）送货清单'!A55)))</f>
        <v>#NUM!</v>
      </c>
      <c r="C56" s="30" t="e">
        <f ca="1">+IF(B56&lt;&gt;"",'（工厂打印）送货清单'!$G$2,"")</f>
        <v>#NUM!</v>
      </c>
      <c r="D56" s="27" t="e">
        <f ca="1">+VLOOKUP(B56,'（工厂打印）送货清单'!$D:$E,2,0)</f>
        <v>#NUM!</v>
      </c>
      <c r="E56" s="27" t="e">
        <f ca="1">+VLOOKUP(B56,'（工厂打印）送货清单'!$D:$L,9,0)</f>
        <v>#NUM!</v>
      </c>
      <c r="F56" s="27"/>
      <c r="G56" s="27"/>
      <c r="H56" s="29"/>
      <c r="I56" s="29"/>
      <c r="J56" s="29"/>
    </row>
    <row r="57" spans="1:10">
      <c r="A57" s="27" t="e">
        <f ca="1" t="array" ref="A57">+VLOOKUP(B57,IF({0,1},'（工厂打印）送货清单'!B:B,'（工厂打印）送货清单'!D:D),2,0)</f>
        <v>#NUM!</v>
      </c>
      <c r="B57" s="29" t="e">
        <f ca="1" t="array" ref="B57">+INDEX('（工厂打印）送货清单'!$D$1:$D$192,SMALL(IF('（工厂打印）送货清单'!$D$4:$D$192&lt;&gt;"",ROW('（工厂打印）送货清单'!$D$4:$D$192)),ROW('（工厂打印）送货清单'!A56)))</f>
        <v>#NUM!</v>
      </c>
      <c r="C57" s="30" t="e">
        <f ca="1">+IF(B57&lt;&gt;"",'（工厂打印）送货清单'!$G$2,"")</f>
        <v>#NUM!</v>
      </c>
      <c r="D57" s="27" t="e">
        <f ca="1">+VLOOKUP(B57,'（工厂打印）送货清单'!$D:$E,2,0)</f>
        <v>#NUM!</v>
      </c>
      <c r="E57" s="27" t="e">
        <f ca="1">+VLOOKUP(B57,'（工厂打印）送货清单'!$D:$L,9,0)</f>
        <v>#NUM!</v>
      </c>
      <c r="F57" s="27"/>
      <c r="G57" s="27"/>
      <c r="H57" s="29"/>
      <c r="I57" s="29"/>
      <c r="J57" s="29"/>
    </row>
    <row r="58" spans="1:10">
      <c r="A58" s="27" t="e">
        <f ca="1" t="array" ref="A58">+VLOOKUP(B58,IF({0,1},'（工厂打印）送货清单'!B:B,'（工厂打印）送货清单'!D:D),2,0)</f>
        <v>#NUM!</v>
      </c>
      <c r="B58" s="29" t="e">
        <f ca="1" t="array" ref="B58">+INDEX('（工厂打印）送货清单'!$D$1:$D$192,SMALL(IF('（工厂打印）送货清单'!$D$4:$D$192&lt;&gt;"",ROW('（工厂打印）送货清单'!$D$4:$D$192)),ROW('（工厂打印）送货清单'!A57)))</f>
        <v>#NUM!</v>
      </c>
      <c r="C58" s="30" t="e">
        <f ca="1">+IF(B58&lt;&gt;"",'（工厂打印）送货清单'!$G$2,"")</f>
        <v>#NUM!</v>
      </c>
      <c r="D58" s="27" t="e">
        <f ca="1">+VLOOKUP(B58,'（工厂打印）送货清单'!$D:$E,2,0)</f>
        <v>#NUM!</v>
      </c>
      <c r="E58" s="27" t="e">
        <f ca="1">+VLOOKUP(B58,'（工厂打印）送货清单'!$D:$L,9,0)</f>
        <v>#NUM!</v>
      </c>
      <c r="F58" s="27"/>
      <c r="G58" s="27"/>
      <c r="H58" s="29"/>
      <c r="I58" s="29"/>
      <c r="J58" s="29"/>
    </row>
    <row r="59" spans="1:10">
      <c r="A59" s="27" t="e">
        <f ca="1" t="array" ref="A59">+VLOOKUP(B59,IF({0,1},'（工厂打印）送货清单'!B:B,'（工厂打印）送货清单'!D:D),2,0)</f>
        <v>#NUM!</v>
      </c>
      <c r="B59" s="29" t="e">
        <f ca="1" t="array" ref="B59">+INDEX('（工厂打印）送货清单'!$D$1:$D$192,SMALL(IF('（工厂打印）送货清单'!$D$4:$D$192&lt;&gt;"",ROW('（工厂打印）送货清单'!$D$4:$D$192)),ROW('（工厂打印）送货清单'!A58)))</f>
        <v>#NUM!</v>
      </c>
      <c r="C59" s="30" t="e">
        <f ca="1">+IF(B59&lt;&gt;"",'（工厂打印）送货清单'!$G$2,"")</f>
        <v>#NUM!</v>
      </c>
      <c r="D59" s="27" t="e">
        <f ca="1">+VLOOKUP(B59,'（工厂打印）送货清单'!$D:$E,2,0)</f>
        <v>#NUM!</v>
      </c>
      <c r="E59" s="27" t="e">
        <f ca="1">+VLOOKUP(B59,'（工厂打印）送货清单'!$D:$L,9,0)</f>
        <v>#NUM!</v>
      </c>
      <c r="F59" s="27"/>
      <c r="G59" s="27"/>
      <c r="H59" s="29"/>
      <c r="I59" s="29"/>
      <c r="J59" s="29"/>
    </row>
    <row r="60" spans="1:10">
      <c r="A60" s="27" t="e">
        <f ca="1" t="array" ref="A60">+VLOOKUP(B60,IF({0,1},'（工厂打印）送货清单'!B:B,'（工厂打印）送货清单'!D:D),2,0)</f>
        <v>#NUM!</v>
      </c>
      <c r="B60" s="29" t="e">
        <f ca="1" t="array" ref="B60">+INDEX('（工厂打印）送货清单'!$D$1:$D$192,SMALL(IF('（工厂打印）送货清单'!$D$4:$D$192&lt;&gt;"",ROW('（工厂打印）送货清单'!$D$4:$D$192)),ROW('（工厂打印）送货清单'!A59)))</f>
        <v>#NUM!</v>
      </c>
      <c r="C60" s="30" t="e">
        <f ca="1">+IF(B60&lt;&gt;"",'（工厂打印）送货清单'!$G$2,"")</f>
        <v>#NUM!</v>
      </c>
      <c r="D60" s="27" t="e">
        <f ca="1">+VLOOKUP(B60,'（工厂打印）送货清单'!$D:$E,2,0)</f>
        <v>#NUM!</v>
      </c>
      <c r="E60" s="27" t="e">
        <f ca="1">+VLOOKUP(B60,'（工厂打印）送货清单'!$D:$L,9,0)</f>
        <v>#NUM!</v>
      </c>
      <c r="F60" s="27"/>
      <c r="G60" s="27"/>
      <c r="H60" s="29"/>
      <c r="I60" s="29"/>
      <c r="J60" s="29"/>
    </row>
    <row r="61" spans="1:10">
      <c r="A61" s="27" t="e">
        <f ca="1" t="array" ref="A61">+VLOOKUP(B61,IF({0,1},'（工厂打印）送货清单'!B:B,'（工厂打印）送货清单'!D:D),2,0)</f>
        <v>#NUM!</v>
      </c>
      <c r="B61" s="29" t="e">
        <f ca="1" t="array" ref="B61">+INDEX('（工厂打印）送货清单'!$D$1:$D$192,SMALL(IF('（工厂打印）送货清单'!$D$4:$D$192&lt;&gt;"",ROW('（工厂打印）送货清单'!$D$4:$D$192)),ROW('（工厂打印）送货清单'!A60)))</f>
        <v>#NUM!</v>
      </c>
      <c r="C61" s="30" t="e">
        <f ca="1">+IF(B61&lt;&gt;"",'（工厂打印）送货清单'!$G$2,"")</f>
        <v>#NUM!</v>
      </c>
      <c r="D61" s="27" t="e">
        <f ca="1">+VLOOKUP(B61,'（工厂打印）送货清单'!$D:$E,2,0)</f>
        <v>#NUM!</v>
      </c>
      <c r="E61" s="27" t="e">
        <f ca="1">+VLOOKUP(B61,'（工厂打印）送货清单'!$D:$L,9,0)</f>
        <v>#NUM!</v>
      </c>
      <c r="F61" s="27"/>
      <c r="G61" s="27"/>
      <c r="H61" s="29"/>
      <c r="I61" s="29"/>
      <c r="J61" s="29"/>
    </row>
    <row r="62" spans="1:10">
      <c r="A62" s="27" t="e">
        <f ca="1" t="array" ref="A62">+VLOOKUP(B62,IF({0,1},'（工厂打印）送货清单'!B:B,'（工厂打印）送货清单'!D:D),2,0)</f>
        <v>#NUM!</v>
      </c>
      <c r="B62" s="29" t="e">
        <f ca="1" t="array" ref="B62">+INDEX('（工厂打印）送货清单'!$D$1:$D$192,SMALL(IF('（工厂打印）送货清单'!$D$4:$D$192&lt;&gt;"",ROW('（工厂打印）送货清单'!$D$4:$D$192)),ROW('（工厂打印）送货清单'!A61)))</f>
        <v>#NUM!</v>
      </c>
      <c r="C62" s="30" t="e">
        <f ca="1">+IF(B62&lt;&gt;"",'（工厂打印）送货清单'!$G$2,"")</f>
        <v>#NUM!</v>
      </c>
      <c r="D62" s="27" t="e">
        <f ca="1">+VLOOKUP(B62,'（工厂打印）送货清单'!$D:$E,2,0)</f>
        <v>#NUM!</v>
      </c>
      <c r="E62" s="27" t="e">
        <f ca="1">+VLOOKUP(B62,'（工厂打印）送货清单'!$D:$L,9,0)</f>
        <v>#NUM!</v>
      </c>
      <c r="F62" s="27"/>
      <c r="G62" s="27"/>
      <c r="H62" s="29"/>
      <c r="I62" s="29"/>
      <c r="J62" s="29"/>
    </row>
    <row r="63" spans="1:10">
      <c r="A63" s="27" t="e">
        <f ca="1" t="array" ref="A63">+VLOOKUP(B63,IF({0,1},'（工厂打印）送货清单'!B:B,'（工厂打印）送货清单'!D:D),2,0)</f>
        <v>#NUM!</v>
      </c>
      <c r="B63" s="29" t="e">
        <f ca="1" t="array" ref="B63">+INDEX('（工厂打印）送货清单'!$D$1:$D$192,SMALL(IF('（工厂打印）送货清单'!$D$4:$D$192&lt;&gt;"",ROW('（工厂打印）送货清单'!$D$4:$D$192)),ROW('（工厂打印）送货清单'!A62)))</f>
        <v>#NUM!</v>
      </c>
      <c r="C63" s="30" t="e">
        <f ca="1">+IF(B63&lt;&gt;"",'（工厂打印）送货清单'!$G$2,"")</f>
        <v>#NUM!</v>
      </c>
      <c r="D63" s="27" t="e">
        <f ca="1">+VLOOKUP(B63,'（工厂打印）送货清单'!$D:$E,2,0)</f>
        <v>#NUM!</v>
      </c>
      <c r="E63" s="27" t="e">
        <f ca="1">+VLOOKUP(B63,'（工厂打印）送货清单'!$D:$L,9,0)</f>
        <v>#NUM!</v>
      </c>
      <c r="F63" s="27"/>
      <c r="G63" s="27"/>
      <c r="H63" s="29"/>
      <c r="I63" s="29"/>
      <c r="J63" s="29"/>
    </row>
    <row r="64" spans="1:10">
      <c r="A64" s="27" t="e">
        <f ca="1" t="array" ref="A64">+VLOOKUP(B64,IF({0,1},'（工厂打印）送货清单'!B:B,'（工厂打印）送货清单'!D:D),2,0)</f>
        <v>#NUM!</v>
      </c>
      <c r="B64" s="29" t="e">
        <f ca="1" t="array" ref="B64">+INDEX('（工厂打印）送货清单'!$D$1:$D$192,SMALL(IF('（工厂打印）送货清单'!$D$4:$D$192&lt;&gt;"",ROW('（工厂打印）送货清单'!$D$4:$D$192)),ROW('（工厂打印）送货清单'!A63)))</f>
        <v>#NUM!</v>
      </c>
      <c r="C64" s="30" t="e">
        <f ca="1">+IF(B64&lt;&gt;"",'（工厂打印）送货清单'!$G$2,"")</f>
        <v>#NUM!</v>
      </c>
      <c r="D64" s="27" t="e">
        <f ca="1">+VLOOKUP(B64,'（工厂打印）送货清单'!$D:$E,2,0)</f>
        <v>#NUM!</v>
      </c>
      <c r="E64" s="27" t="e">
        <f ca="1">+VLOOKUP(B64,'（工厂打印）送货清单'!$D:$L,9,0)</f>
        <v>#NUM!</v>
      </c>
      <c r="F64" s="27"/>
      <c r="G64" s="27"/>
      <c r="H64" s="29"/>
      <c r="I64" s="29"/>
      <c r="J64" s="29"/>
    </row>
    <row r="65" spans="1:10">
      <c r="A65" s="27" t="e">
        <f ca="1" t="array" ref="A65">+VLOOKUP(B65,IF({0,1},'（工厂打印）送货清单'!B:B,'（工厂打印）送货清单'!D:D),2,0)</f>
        <v>#NUM!</v>
      </c>
      <c r="B65" s="29" t="e">
        <f ca="1" t="array" ref="B65">+INDEX('（工厂打印）送货清单'!$D$1:$D$192,SMALL(IF('（工厂打印）送货清单'!$D$4:$D$192&lt;&gt;"",ROW('（工厂打印）送货清单'!$D$4:$D$192)),ROW('（工厂打印）送货清单'!A64)))</f>
        <v>#NUM!</v>
      </c>
      <c r="C65" s="30" t="e">
        <f ca="1">+IF(B65&lt;&gt;"",'（工厂打印）送货清单'!$G$2,"")</f>
        <v>#NUM!</v>
      </c>
      <c r="D65" s="27" t="e">
        <f ca="1">+VLOOKUP(B65,'（工厂打印）送货清单'!$D:$E,2,0)</f>
        <v>#NUM!</v>
      </c>
      <c r="E65" s="27" t="e">
        <f ca="1">+VLOOKUP(B65,'（工厂打印）送货清单'!$D:$L,9,0)</f>
        <v>#NUM!</v>
      </c>
      <c r="F65" s="27"/>
      <c r="G65" s="27"/>
      <c r="H65" s="29"/>
      <c r="I65" s="29"/>
      <c r="J65" s="29"/>
    </row>
    <row r="66" spans="1:10">
      <c r="A66" s="27" t="e">
        <f ca="1" t="array" ref="A66">+VLOOKUP(B66,IF({0,1},'（工厂打印）送货清单'!B:B,'（工厂打印）送货清单'!D:D),2,0)</f>
        <v>#NUM!</v>
      </c>
      <c r="B66" s="29" t="e">
        <f ca="1" t="array" ref="B66">+INDEX('（工厂打印）送货清单'!$D$1:$D$192,SMALL(IF('（工厂打印）送货清单'!$D$4:$D$192&lt;&gt;"",ROW('（工厂打印）送货清单'!$D$4:$D$192)),ROW('（工厂打印）送货清单'!A65)))</f>
        <v>#NUM!</v>
      </c>
      <c r="C66" s="30" t="e">
        <f ca="1">+IF(B66&lt;&gt;"",'（工厂打印）送货清单'!$G$2,"")</f>
        <v>#NUM!</v>
      </c>
      <c r="D66" s="27" t="e">
        <f ca="1">+VLOOKUP(B66,'（工厂打印）送货清单'!$D:$E,2,0)</f>
        <v>#NUM!</v>
      </c>
      <c r="E66" s="27" t="e">
        <f ca="1">+VLOOKUP(B66,'（工厂打印）送货清单'!$D:$L,9,0)</f>
        <v>#NUM!</v>
      </c>
      <c r="F66" s="27"/>
      <c r="G66" s="27"/>
      <c r="H66" s="29"/>
      <c r="I66" s="29"/>
      <c r="J66" s="29"/>
    </row>
    <row r="67" spans="1:10">
      <c r="A67" s="27" t="e">
        <f ca="1" t="array" ref="A67">+VLOOKUP(B67,IF({0,1},'（工厂打印）送货清单'!B:B,'（工厂打印）送货清单'!D:D),2,0)</f>
        <v>#NUM!</v>
      </c>
      <c r="B67" s="29" t="e">
        <f ca="1" t="array" ref="B67">+INDEX('（工厂打印）送货清单'!$D$1:$D$192,SMALL(IF('（工厂打印）送货清单'!$D$4:$D$192&lt;&gt;"",ROW('（工厂打印）送货清单'!$D$4:$D$192)),ROW('（工厂打印）送货清单'!A66)))</f>
        <v>#NUM!</v>
      </c>
      <c r="C67" s="30" t="e">
        <f ca="1">+IF(B67&lt;&gt;"",'（工厂打印）送货清单'!$G$2,"")</f>
        <v>#NUM!</v>
      </c>
      <c r="D67" s="27" t="e">
        <f ca="1">+VLOOKUP(B67,'（工厂打印）送货清单'!$D:$E,2,0)</f>
        <v>#NUM!</v>
      </c>
      <c r="E67" s="27" t="e">
        <f ca="1">+VLOOKUP(B67,'（工厂打印）送货清单'!$D:$L,9,0)</f>
        <v>#NUM!</v>
      </c>
      <c r="F67" s="27"/>
      <c r="G67" s="27"/>
      <c r="H67" s="29"/>
      <c r="I67" s="29"/>
      <c r="J67" s="29"/>
    </row>
    <row r="68" spans="1:10">
      <c r="A68" s="27" t="e">
        <f ca="1" t="array" ref="A68">+VLOOKUP(B68,IF({0,1},'（工厂打印）送货清单'!B:B,'（工厂打印）送货清单'!D:D),2,0)</f>
        <v>#NUM!</v>
      </c>
      <c r="B68" s="29" t="e">
        <f ca="1" t="array" ref="B68">+INDEX('（工厂打印）送货清单'!$D$1:$D$192,SMALL(IF('（工厂打印）送货清单'!$D$4:$D$192&lt;&gt;"",ROW('（工厂打印）送货清单'!$D$4:$D$192)),ROW('（工厂打印）送货清单'!A67)))</f>
        <v>#NUM!</v>
      </c>
      <c r="C68" s="30" t="e">
        <f ca="1">+IF(B68&lt;&gt;"",'（工厂打印）送货清单'!$G$2,"")</f>
        <v>#NUM!</v>
      </c>
      <c r="D68" s="27" t="e">
        <f ca="1">+VLOOKUP(B68,'（工厂打印）送货清单'!$D:$E,2,0)</f>
        <v>#NUM!</v>
      </c>
      <c r="E68" s="27" t="e">
        <f ca="1">+VLOOKUP(B68,'（工厂打印）送货清单'!$D:$L,9,0)</f>
        <v>#NUM!</v>
      </c>
      <c r="F68" s="27"/>
      <c r="G68" s="27"/>
      <c r="H68" s="29"/>
      <c r="I68" s="29"/>
      <c r="J68" s="29"/>
    </row>
    <row r="69" spans="1:10">
      <c r="A69" s="27" t="e">
        <f ca="1" t="array" ref="A69">+VLOOKUP(B69,IF({0,1},'（工厂打印）送货清单'!B:B,'（工厂打印）送货清单'!D:D),2,0)</f>
        <v>#NUM!</v>
      </c>
      <c r="B69" s="29" t="e">
        <f ca="1" t="array" ref="B69">+INDEX('（工厂打印）送货清单'!$D$1:$D$192,SMALL(IF('（工厂打印）送货清单'!$D$4:$D$192&lt;&gt;"",ROW('（工厂打印）送货清单'!$D$4:$D$192)),ROW('（工厂打印）送货清单'!A68)))</f>
        <v>#NUM!</v>
      </c>
      <c r="C69" s="30" t="e">
        <f ca="1">+IF(B69&lt;&gt;"",'（工厂打印）送货清单'!$G$2,"")</f>
        <v>#NUM!</v>
      </c>
      <c r="D69" s="27" t="e">
        <f ca="1">+VLOOKUP(B69,'（工厂打印）送货清单'!$D:$E,2,0)</f>
        <v>#NUM!</v>
      </c>
      <c r="E69" s="27" t="e">
        <f ca="1">+VLOOKUP(B69,'（工厂打印）送货清单'!$D:$L,9,0)</f>
        <v>#NUM!</v>
      </c>
      <c r="F69" s="27"/>
      <c r="G69" s="27"/>
      <c r="H69" s="29"/>
      <c r="I69" s="29"/>
      <c r="J69" s="29"/>
    </row>
    <row r="70" spans="1:10">
      <c r="A70" s="27" t="e">
        <f ca="1" t="array" ref="A70">+VLOOKUP(B70,IF({0,1},'（工厂打印）送货清单'!B:B,'（工厂打印）送货清单'!D:D),2,0)</f>
        <v>#NUM!</v>
      </c>
      <c r="B70" s="29" t="e">
        <f ca="1" t="array" ref="B70">+INDEX('（工厂打印）送货清单'!$D$1:$D$192,SMALL(IF('（工厂打印）送货清单'!$D$4:$D$192&lt;&gt;"",ROW('（工厂打印）送货清单'!$D$4:$D$192)),ROW('（工厂打印）送货清单'!A69)))</f>
        <v>#NUM!</v>
      </c>
      <c r="C70" s="30" t="e">
        <f ca="1">+IF(B70&lt;&gt;"",'（工厂打印）送货清单'!$G$2,"")</f>
        <v>#NUM!</v>
      </c>
      <c r="D70" s="27" t="e">
        <f ca="1">+VLOOKUP(B70,'（工厂打印）送货清单'!$D:$E,2,0)</f>
        <v>#NUM!</v>
      </c>
      <c r="E70" s="27" t="e">
        <f ca="1">+VLOOKUP(B70,'（工厂打印）送货清单'!$D:$L,9,0)</f>
        <v>#NUM!</v>
      </c>
      <c r="F70" s="27"/>
      <c r="G70" s="27"/>
      <c r="H70" s="29"/>
      <c r="I70" s="29"/>
      <c r="J70" s="29"/>
    </row>
    <row r="71" spans="1:10">
      <c r="A71" s="27" t="e">
        <f ca="1" t="array" ref="A71">+VLOOKUP(B71,IF({0,1},'（工厂打印）送货清单'!B:B,'（工厂打印）送货清单'!D:D),2,0)</f>
        <v>#NUM!</v>
      </c>
      <c r="B71" s="29" t="e">
        <f ca="1" t="array" ref="B71">+INDEX('（工厂打印）送货清单'!$D$1:$D$192,SMALL(IF('（工厂打印）送货清单'!$D$4:$D$192&lt;&gt;"",ROW('（工厂打印）送货清单'!$D$4:$D$192)),ROW('（工厂打印）送货清单'!A70)))</f>
        <v>#NUM!</v>
      </c>
      <c r="C71" s="30" t="e">
        <f ca="1">+IF(B71&lt;&gt;"",'（工厂打印）送货清单'!$G$2,"")</f>
        <v>#NUM!</v>
      </c>
      <c r="D71" s="27" t="e">
        <f ca="1">+VLOOKUP(B71,'（工厂打印）送货清单'!$D:$E,2,0)</f>
        <v>#NUM!</v>
      </c>
      <c r="E71" s="27" t="e">
        <f ca="1">+VLOOKUP(B71,'（工厂打印）送货清单'!$D:$L,9,0)</f>
        <v>#NUM!</v>
      </c>
      <c r="F71" s="27"/>
      <c r="G71" s="27"/>
      <c r="H71" s="29"/>
      <c r="I71" s="29"/>
      <c r="J71" s="29"/>
    </row>
    <row r="72" spans="1:10">
      <c r="A72" s="27" t="e">
        <f ca="1" t="array" ref="A72">+VLOOKUP(B72,IF({0,1},'（工厂打印）送货清单'!B:B,'（工厂打印）送货清单'!D:D),2,0)</f>
        <v>#NUM!</v>
      </c>
      <c r="B72" s="29" t="e">
        <f ca="1" t="array" ref="B72">+INDEX('（工厂打印）送货清单'!$D$1:$D$192,SMALL(IF('（工厂打印）送货清单'!$D$4:$D$192&lt;&gt;"",ROW('（工厂打印）送货清单'!$D$4:$D$192)),ROW('（工厂打印）送货清单'!A71)))</f>
        <v>#NUM!</v>
      </c>
      <c r="C72" s="30" t="e">
        <f ca="1">+IF(B72&lt;&gt;"",'（工厂打印）送货清单'!$G$2,"")</f>
        <v>#NUM!</v>
      </c>
      <c r="D72" s="27" t="e">
        <f ca="1">+VLOOKUP(B72,'（工厂打印）送货清单'!$D:$E,2,0)</f>
        <v>#NUM!</v>
      </c>
      <c r="E72" s="27" t="e">
        <f ca="1">+VLOOKUP(B72,'（工厂打印）送货清单'!$D:$L,9,0)</f>
        <v>#NUM!</v>
      </c>
      <c r="F72" s="27"/>
      <c r="G72" s="27"/>
      <c r="H72" s="29"/>
      <c r="I72" s="29"/>
      <c r="J72" s="29"/>
    </row>
    <row r="73" spans="1:10">
      <c r="A73" s="27" t="e">
        <f ca="1" t="array" ref="A73">+VLOOKUP(B73,IF({0,1},'（工厂打印）送货清单'!B:B,'（工厂打印）送货清单'!D:D),2,0)</f>
        <v>#NUM!</v>
      </c>
      <c r="B73" s="29" t="e">
        <f ca="1" t="array" ref="B73">+INDEX('（工厂打印）送货清单'!$D$1:$D$192,SMALL(IF('（工厂打印）送货清单'!$D$4:$D$192&lt;&gt;"",ROW('（工厂打印）送货清单'!$D$4:$D$192)),ROW('（工厂打印）送货清单'!A72)))</f>
        <v>#NUM!</v>
      </c>
      <c r="C73" s="30" t="e">
        <f ca="1">+IF(B73&lt;&gt;"",'（工厂打印）送货清单'!$G$2,"")</f>
        <v>#NUM!</v>
      </c>
      <c r="D73" s="27" t="e">
        <f ca="1">+VLOOKUP(B73,'（工厂打印）送货清单'!$D:$E,2,0)</f>
        <v>#NUM!</v>
      </c>
      <c r="E73" s="27" t="e">
        <f ca="1">+VLOOKUP(B73,'（工厂打印）送货清单'!$D:$L,9,0)</f>
        <v>#NUM!</v>
      </c>
      <c r="F73" s="27"/>
      <c r="G73" s="27"/>
      <c r="H73" s="29"/>
      <c r="I73" s="29"/>
      <c r="J73" s="29"/>
    </row>
    <row r="74" spans="1:10">
      <c r="A74" s="27" t="e">
        <f ca="1" t="array" ref="A74">+VLOOKUP(B74,IF({0,1},'（工厂打印）送货清单'!B:B,'（工厂打印）送货清单'!D:D),2,0)</f>
        <v>#NUM!</v>
      </c>
      <c r="B74" s="29" t="e">
        <f ca="1" t="array" ref="B74">+INDEX('（工厂打印）送货清单'!$D$1:$D$192,SMALL(IF('（工厂打印）送货清单'!$D$4:$D$192&lt;&gt;"",ROW('（工厂打印）送货清单'!$D$4:$D$192)),ROW('（工厂打印）送货清单'!A73)))</f>
        <v>#NUM!</v>
      </c>
      <c r="C74" s="30" t="e">
        <f ca="1">+IF(B74&lt;&gt;"",'（工厂打印）送货清单'!$G$2,"")</f>
        <v>#NUM!</v>
      </c>
      <c r="D74" s="27" t="e">
        <f ca="1">+VLOOKUP(B74,'（工厂打印）送货清单'!$D:$E,2,0)</f>
        <v>#NUM!</v>
      </c>
      <c r="E74" s="27" t="e">
        <f ca="1">+VLOOKUP(B74,'（工厂打印）送货清单'!$D:$L,9,0)</f>
        <v>#NUM!</v>
      </c>
      <c r="F74" s="27"/>
      <c r="G74" s="27"/>
      <c r="H74" s="29"/>
      <c r="I74" s="29"/>
      <c r="J74" s="29"/>
    </row>
    <row r="75" spans="1:10">
      <c r="A75" s="27" t="e">
        <f ca="1" t="array" ref="A75">+VLOOKUP(B75,IF({0,1},'（工厂打印）送货清单'!B:B,'（工厂打印）送货清单'!D:D),2,0)</f>
        <v>#NUM!</v>
      </c>
      <c r="B75" s="29" t="e">
        <f ca="1" t="array" ref="B75">+INDEX('（工厂打印）送货清单'!$D$1:$D$192,SMALL(IF('（工厂打印）送货清单'!$D$4:$D$192&lt;&gt;"",ROW('（工厂打印）送货清单'!$D$4:$D$192)),ROW('（工厂打印）送货清单'!A74)))</f>
        <v>#NUM!</v>
      </c>
      <c r="C75" s="30" t="e">
        <f ca="1">+IF(B75&lt;&gt;"",'（工厂打印）送货清单'!$G$2,"")</f>
        <v>#NUM!</v>
      </c>
      <c r="D75" s="27" t="e">
        <f ca="1">+VLOOKUP(B75,'（工厂打印）送货清单'!$D:$E,2,0)</f>
        <v>#NUM!</v>
      </c>
      <c r="E75" s="27" t="e">
        <f ca="1">+VLOOKUP(B75,'（工厂打印）送货清单'!$D:$L,9,0)</f>
        <v>#NUM!</v>
      </c>
      <c r="F75" s="27"/>
      <c r="G75" s="27"/>
      <c r="H75" s="29"/>
      <c r="I75" s="29"/>
      <c r="J75" s="29"/>
    </row>
    <row r="76" spans="1:10">
      <c r="A76" s="27" t="e">
        <f ca="1" t="array" ref="A76">+VLOOKUP(B76,IF({0,1},'（工厂打印）送货清单'!B:B,'（工厂打印）送货清单'!D:D),2,0)</f>
        <v>#NUM!</v>
      </c>
      <c r="B76" s="29" t="e">
        <f ca="1" t="array" ref="B76">+INDEX('（工厂打印）送货清单'!$D$1:$D$192,SMALL(IF('（工厂打印）送货清单'!$D$4:$D$192&lt;&gt;"",ROW('（工厂打印）送货清单'!$D$4:$D$192)),ROW('（工厂打印）送货清单'!A75)))</f>
        <v>#NUM!</v>
      </c>
      <c r="C76" s="30" t="e">
        <f ca="1">+IF(B76&lt;&gt;"",'（工厂打印）送货清单'!$G$2,"")</f>
        <v>#NUM!</v>
      </c>
      <c r="D76" s="27" t="e">
        <f ca="1">+VLOOKUP(B76,'（工厂打印）送货清单'!$D:$E,2,0)</f>
        <v>#NUM!</v>
      </c>
      <c r="E76" s="27" t="e">
        <f ca="1">+VLOOKUP(B76,'（工厂打印）送货清单'!$D:$L,9,0)</f>
        <v>#NUM!</v>
      </c>
      <c r="F76" s="27"/>
      <c r="G76" s="27"/>
      <c r="H76" s="29"/>
      <c r="I76" s="29"/>
      <c r="J76" s="29"/>
    </row>
    <row r="77" spans="1:10">
      <c r="A77" s="27" t="e">
        <f ca="1" t="array" ref="A77">+VLOOKUP(B77,IF({0,1},'（工厂打印）送货清单'!B:B,'（工厂打印）送货清单'!D:D),2,0)</f>
        <v>#NUM!</v>
      </c>
      <c r="B77" s="29" t="e">
        <f ca="1" t="array" ref="B77">+INDEX('（工厂打印）送货清单'!$D$1:$D$192,SMALL(IF('（工厂打印）送货清单'!$D$4:$D$192&lt;&gt;"",ROW('（工厂打印）送货清单'!$D$4:$D$192)),ROW('（工厂打印）送货清单'!A76)))</f>
        <v>#NUM!</v>
      </c>
      <c r="C77" s="30" t="e">
        <f ca="1">+IF(B77&lt;&gt;"",'（工厂打印）送货清单'!$G$2,"")</f>
        <v>#NUM!</v>
      </c>
      <c r="D77" s="27" t="e">
        <f ca="1">+VLOOKUP(B77,'（工厂打印）送货清单'!$D:$E,2,0)</f>
        <v>#NUM!</v>
      </c>
      <c r="E77" s="27" t="e">
        <f ca="1">+VLOOKUP(B77,'（工厂打印）送货清单'!$D:$L,9,0)</f>
        <v>#NUM!</v>
      </c>
      <c r="F77" s="27"/>
      <c r="G77" s="27"/>
      <c r="H77" s="29"/>
      <c r="I77" s="29"/>
      <c r="J77" s="29"/>
    </row>
    <row r="78" spans="1:10">
      <c r="A78" s="27" t="e">
        <f ca="1" t="array" ref="A78">+VLOOKUP(B78,IF({0,1},'（工厂打印）送货清单'!B:B,'（工厂打印）送货清单'!D:D),2,0)</f>
        <v>#NUM!</v>
      </c>
      <c r="B78" s="29" t="e">
        <f ca="1" t="array" ref="B78">+INDEX('（工厂打印）送货清单'!$D$1:$D$192,SMALL(IF('（工厂打印）送货清单'!$D$4:$D$192&lt;&gt;"",ROW('（工厂打印）送货清单'!$D$4:$D$192)),ROW('（工厂打印）送货清单'!A77)))</f>
        <v>#NUM!</v>
      </c>
      <c r="C78" s="30" t="e">
        <f ca="1">+IF(B78&lt;&gt;"",'（工厂打印）送货清单'!$G$2,"")</f>
        <v>#NUM!</v>
      </c>
      <c r="D78" s="27" t="e">
        <f ca="1">+VLOOKUP(B78,'（工厂打印）送货清单'!$D:$E,2,0)</f>
        <v>#NUM!</v>
      </c>
      <c r="E78" s="27" t="e">
        <f ca="1">+VLOOKUP(B78,'（工厂打印）送货清单'!$D:$L,9,0)</f>
        <v>#NUM!</v>
      </c>
      <c r="F78" s="27"/>
      <c r="G78" s="27"/>
      <c r="H78" s="29"/>
      <c r="I78" s="29"/>
      <c r="J78" s="29"/>
    </row>
    <row r="79" spans="1:10">
      <c r="A79" s="27" t="e">
        <f ca="1" t="array" ref="A79">+VLOOKUP(B79,IF({0,1},'（工厂打印）送货清单'!B:B,'（工厂打印）送货清单'!D:D),2,0)</f>
        <v>#NUM!</v>
      </c>
      <c r="B79" s="29" t="e">
        <f ca="1" t="array" ref="B79">+INDEX('（工厂打印）送货清单'!$D$1:$D$192,SMALL(IF('（工厂打印）送货清单'!$D$4:$D$192&lt;&gt;"",ROW('（工厂打印）送货清单'!$D$4:$D$192)),ROW('（工厂打印）送货清单'!A78)))</f>
        <v>#NUM!</v>
      </c>
      <c r="C79" s="30" t="e">
        <f ca="1">+IF(B79&lt;&gt;"",'（工厂打印）送货清单'!$G$2,"")</f>
        <v>#NUM!</v>
      </c>
      <c r="D79" s="27" t="e">
        <f ca="1">+VLOOKUP(B79,'（工厂打印）送货清单'!$D:$E,2,0)</f>
        <v>#NUM!</v>
      </c>
      <c r="E79" s="27" t="e">
        <f ca="1">+VLOOKUP(B79,'（工厂打印）送货清单'!$D:$L,9,0)</f>
        <v>#NUM!</v>
      </c>
      <c r="F79" s="27"/>
      <c r="G79" s="27"/>
      <c r="H79" s="29"/>
      <c r="I79" s="29"/>
      <c r="J79" s="29"/>
    </row>
    <row r="80" spans="1:10">
      <c r="A80" s="27" t="e">
        <f ca="1" t="array" ref="A80">+VLOOKUP(B80,IF({0,1},'（工厂打印）送货清单'!B:B,'（工厂打印）送货清单'!D:D),2,0)</f>
        <v>#NUM!</v>
      </c>
      <c r="B80" s="29" t="e">
        <f ca="1" t="array" ref="B80">+INDEX('（工厂打印）送货清单'!$D$1:$D$192,SMALL(IF('（工厂打印）送货清单'!$D$4:$D$192&lt;&gt;"",ROW('（工厂打印）送货清单'!$D$4:$D$192)),ROW('（工厂打印）送货清单'!A79)))</f>
        <v>#NUM!</v>
      </c>
      <c r="C80" s="30" t="e">
        <f ca="1">+IF(B80&lt;&gt;"",'（工厂打印）送货清单'!$G$2,"")</f>
        <v>#NUM!</v>
      </c>
      <c r="D80" s="27" t="e">
        <f ca="1">+VLOOKUP(B80,'（工厂打印）送货清单'!$D:$E,2,0)</f>
        <v>#NUM!</v>
      </c>
      <c r="E80" s="27" t="e">
        <f ca="1">+VLOOKUP(B80,'（工厂打印）送货清单'!$D:$L,9,0)</f>
        <v>#NUM!</v>
      </c>
      <c r="F80" s="27"/>
      <c r="G80" s="27"/>
      <c r="H80" s="29"/>
      <c r="I80" s="29"/>
      <c r="J80" s="29"/>
    </row>
    <row r="81" spans="1:10">
      <c r="A81" s="27" t="e">
        <f ca="1" t="array" ref="A81">+VLOOKUP(B81,IF({0,1},'（工厂打印）送货清单'!B:B,'（工厂打印）送货清单'!D:D),2,0)</f>
        <v>#NUM!</v>
      </c>
      <c r="B81" s="29" t="e">
        <f ca="1" t="array" ref="B81">+INDEX('（工厂打印）送货清单'!$D$1:$D$192,SMALL(IF('（工厂打印）送货清单'!$D$4:$D$192&lt;&gt;"",ROW('（工厂打印）送货清单'!$D$4:$D$192)),ROW('（工厂打印）送货清单'!A80)))</f>
        <v>#NUM!</v>
      </c>
      <c r="C81" s="30" t="e">
        <f ca="1">+IF(B81&lt;&gt;"",'（工厂打印）送货清单'!$G$2,"")</f>
        <v>#NUM!</v>
      </c>
      <c r="D81" s="27" t="e">
        <f ca="1">+VLOOKUP(B81,'（工厂打印）送货清单'!$D:$E,2,0)</f>
        <v>#NUM!</v>
      </c>
      <c r="E81" s="27" t="e">
        <f ca="1">+VLOOKUP(B81,'（工厂打印）送货清单'!$D:$L,9,0)</f>
        <v>#NUM!</v>
      </c>
      <c r="F81" s="27"/>
      <c r="G81" s="27"/>
      <c r="H81" s="29"/>
      <c r="I81" s="29"/>
      <c r="J81" s="29"/>
    </row>
    <row r="82" spans="1:10">
      <c r="A82" s="27" t="e">
        <f ca="1" t="array" ref="A82">+VLOOKUP(B82,IF({0,1},'（工厂打印）送货清单'!B:B,'（工厂打印）送货清单'!D:D),2,0)</f>
        <v>#NUM!</v>
      </c>
      <c r="B82" s="29" t="e">
        <f ca="1" t="array" ref="B82">+INDEX('（工厂打印）送货清单'!$D$1:$D$192,SMALL(IF('（工厂打印）送货清单'!$D$4:$D$192&lt;&gt;"",ROW('（工厂打印）送货清单'!$D$4:$D$192)),ROW('（工厂打印）送货清单'!A81)))</f>
        <v>#NUM!</v>
      </c>
      <c r="C82" s="30" t="e">
        <f ca="1">+IF(B82&lt;&gt;"",'（工厂打印）送货清单'!$G$2,"")</f>
        <v>#NUM!</v>
      </c>
      <c r="D82" s="27" t="e">
        <f ca="1">+VLOOKUP(B82,'（工厂打印）送货清单'!$D:$E,2,0)</f>
        <v>#NUM!</v>
      </c>
      <c r="E82" s="27" t="e">
        <f ca="1">+VLOOKUP(B82,'（工厂打印）送货清单'!$D:$L,9,0)</f>
        <v>#NUM!</v>
      </c>
      <c r="F82" s="27"/>
      <c r="G82" s="27"/>
      <c r="H82" s="29"/>
      <c r="I82" s="29"/>
      <c r="J82" s="29"/>
    </row>
    <row r="83" spans="1:10">
      <c r="A83" s="27" t="e">
        <f ca="1" t="array" ref="A83">+VLOOKUP(B83,IF({0,1},'（工厂打印）送货清单'!B:B,'（工厂打印）送货清单'!D:D),2,0)</f>
        <v>#NUM!</v>
      </c>
      <c r="B83" s="29" t="e">
        <f ca="1" t="array" ref="B83">+INDEX('（工厂打印）送货清单'!$D$1:$D$192,SMALL(IF('（工厂打印）送货清单'!$D$4:$D$192&lt;&gt;"",ROW('（工厂打印）送货清单'!$D$4:$D$192)),ROW('（工厂打印）送货清单'!A82)))</f>
        <v>#NUM!</v>
      </c>
      <c r="C83" s="30" t="e">
        <f ca="1">+IF(B83&lt;&gt;"",'（工厂打印）送货清单'!$G$2,"")</f>
        <v>#NUM!</v>
      </c>
      <c r="D83" s="27" t="e">
        <f ca="1">+VLOOKUP(B83,'（工厂打印）送货清单'!$D:$E,2,0)</f>
        <v>#NUM!</v>
      </c>
      <c r="E83" s="27" t="e">
        <f ca="1">+VLOOKUP(B83,'（工厂打印）送货清单'!$D:$L,9,0)</f>
        <v>#NUM!</v>
      </c>
      <c r="F83" s="27"/>
      <c r="G83" s="27"/>
      <c r="H83" s="29"/>
      <c r="I83" s="29"/>
      <c r="J83" s="29"/>
    </row>
    <row r="84" spans="1:10">
      <c r="A84" s="27" t="e">
        <f ca="1" t="array" ref="A84">+VLOOKUP(B84,IF({0,1},'（工厂打印）送货清单'!B:B,'（工厂打印）送货清单'!D:D),2,0)</f>
        <v>#NUM!</v>
      </c>
      <c r="B84" s="29" t="e">
        <f ca="1" t="array" ref="B84">+INDEX('（工厂打印）送货清单'!$D$1:$D$192,SMALL(IF('（工厂打印）送货清单'!$D$4:$D$192&lt;&gt;"",ROW('（工厂打印）送货清单'!$D$4:$D$192)),ROW('（工厂打印）送货清单'!A83)))</f>
        <v>#NUM!</v>
      </c>
      <c r="C84" s="30" t="e">
        <f ca="1">+IF(B84&lt;&gt;"",'（工厂打印）送货清单'!$G$2,"")</f>
        <v>#NUM!</v>
      </c>
      <c r="D84" s="27" t="e">
        <f ca="1">+VLOOKUP(B84,'（工厂打印）送货清单'!$D:$E,2,0)</f>
        <v>#NUM!</v>
      </c>
      <c r="E84" s="27" t="e">
        <f ca="1">+VLOOKUP(B84,'（工厂打印）送货清单'!$D:$L,9,0)</f>
        <v>#NUM!</v>
      </c>
      <c r="F84" s="27"/>
      <c r="G84" s="27"/>
      <c r="H84" s="29"/>
      <c r="I84" s="29"/>
      <c r="J84" s="29"/>
    </row>
    <row r="85" spans="1:10">
      <c r="A85" s="27" t="e">
        <f ca="1" t="array" ref="A85">+VLOOKUP(B85,IF({0,1},'（工厂打印）送货清单'!B:B,'（工厂打印）送货清单'!D:D),2,0)</f>
        <v>#NUM!</v>
      </c>
      <c r="B85" s="29" t="e">
        <f ca="1" t="array" ref="B85">+INDEX('（工厂打印）送货清单'!$D$1:$D$192,SMALL(IF('（工厂打印）送货清单'!$D$4:$D$192&lt;&gt;"",ROW('（工厂打印）送货清单'!$D$4:$D$192)),ROW('（工厂打印）送货清单'!A84)))</f>
        <v>#NUM!</v>
      </c>
      <c r="C85" s="30" t="e">
        <f ca="1">+IF(B85&lt;&gt;"",'（工厂打印）送货清单'!$G$2,"")</f>
        <v>#NUM!</v>
      </c>
      <c r="D85" s="27" t="e">
        <f ca="1">+VLOOKUP(B85,'（工厂打印）送货清单'!$D:$E,2,0)</f>
        <v>#NUM!</v>
      </c>
      <c r="E85" s="27" t="e">
        <f ca="1">+VLOOKUP(B85,'（工厂打印）送货清单'!$D:$L,9,0)</f>
        <v>#NUM!</v>
      </c>
      <c r="F85" s="27"/>
      <c r="G85" s="27"/>
      <c r="H85" s="29"/>
      <c r="I85" s="29"/>
      <c r="J85" s="29"/>
    </row>
    <row r="86" spans="1:10">
      <c r="A86" s="27" t="e">
        <f ca="1" t="array" ref="A86">+VLOOKUP(B86,IF({0,1},'（工厂打印）送货清单'!B:B,'（工厂打印）送货清单'!D:D),2,0)</f>
        <v>#NUM!</v>
      </c>
      <c r="B86" s="29" t="e">
        <f ca="1" t="array" ref="B86">+INDEX('（工厂打印）送货清单'!$D$1:$D$192,SMALL(IF('（工厂打印）送货清单'!$D$4:$D$192&lt;&gt;"",ROW('（工厂打印）送货清单'!$D$4:$D$192)),ROW('（工厂打印）送货清单'!A85)))</f>
        <v>#NUM!</v>
      </c>
      <c r="C86" s="30" t="e">
        <f ca="1">+IF(B86&lt;&gt;"",'（工厂打印）送货清单'!$G$2,"")</f>
        <v>#NUM!</v>
      </c>
      <c r="D86" s="27" t="e">
        <f ca="1">+VLOOKUP(B86,'（工厂打印）送货清单'!$D:$E,2,0)</f>
        <v>#NUM!</v>
      </c>
      <c r="E86" s="27" t="e">
        <f ca="1">+VLOOKUP(B86,'（工厂打印）送货清单'!$D:$L,9,0)</f>
        <v>#NUM!</v>
      </c>
      <c r="F86" s="27"/>
      <c r="G86" s="27"/>
      <c r="H86" s="29"/>
      <c r="I86" s="29"/>
      <c r="J86" s="29"/>
    </row>
    <row r="87" spans="1:10">
      <c r="A87" s="27" t="e">
        <f ca="1" t="array" ref="A87">+VLOOKUP(B87,IF({0,1},'（工厂打印）送货清单'!B:B,'（工厂打印）送货清单'!D:D),2,0)</f>
        <v>#NUM!</v>
      </c>
      <c r="B87" s="29" t="e">
        <f ca="1" t="array" ref="B87">+INDEX('（工厂打印）送货清单'!$D$1:$D$192,SMALL(IF('（工厂打印）送货清单'!$D$4:$D$192&lt;&gt;"",ROW('（工厂打印）送货清单'!$D$4:$D$192)),ROW('（工厂打印）送货清单'!A86)))</f>
        <v>#NUM!</v>
      </c>
      <c r="C87" s="30" t="e">
        <f ca="1">+IF(B87&lt;&gt;"",'（工厂打印）送货清单'!$G$2,"")</f>
        <v>#NUM!</v>
      </c>
      <c r="D87" s="27" t="e">
        <f ca="1">+VLOOKUP(B87,'（工厂打印）送货清单'!$D:$E,2,0)</f>
        <v>#NUM!</v>
      </c>
      <c r="E87" s="27" t="e">
        <f ca="1">+VLOOKUP(B87,'（工厂打印）送货清单'!$D:$L,9,0)</f>
        <v>#NUM!</v>
      </c>
      <c r="F87" s="27"/>
      <c r="G87" s="27"/>
      <c r="H87" s="29"/>
      <c r="I87" s="29"/>
      <c r="J87" s="29"/>
    </row>
    <row r="88" spans="1:10">
      <c r="A88" s="27" t="e">
        <f ca="1" t="array" ref="A88">+VLOOKUP(B88,IF({0,1},'（工厂打印）送货清单'!B:B,'（工厂打印）送货清单'!D:D),2,0)</f>
        <v>#NUM!</v>
      </c>
      <c r="B88" s="29" t="e">
        <f ca="1" t="array" ref="B88">+INDEX('（工厂打印）送货清单'!$D$1:$D$192,SMALL(IF('（工厂打印）送货清单'!$D$4:$D$192&lt;&gt;"",ROW('（工厂打印）送货清单'!$D$4:$D$192)),ROW('（工厂打印）送货清单'!A87)))</f>
        <v>#NUM!</v>
      </c>
      <c r="C88" s="30" t="e">
        <f ca="1">+IF(B88&lt;&gt;"",'（工厂打印）送货清单'!$G$2,"")</f>
        <v>#NUM!</v>
      </c>
      <c r="D88" s="27" t="e">
        <f ca="1">+VLOOKUP(B88,'（工厂打印）送货清单'!$D:$E,2,0)</f>
        <v>#NUM!</v>
      </c>
      <c r="E88" s="27" t="e">
        <f ca="1">+VLOOKUP(B88,'（工厂打印）送货清单'!$D:$L,9,0)</f>
        <v>#NUM!</v>
      </c>
      <c r="F88" s="27"/>
      <c r="G88" s="27"/>
      <c r="H88" s="29"/>
      <c r="I88" s="29"/>
      <c r="J88" s="29"/>
    </row>
    <row r="89" spans="1:10">
      <c r="A89" s="27" t="e">
        <f ca="1" t="array" ref="A89">+VLOOKUP(B89,IF({0,1},'（工厂打印）送货清单'!B:B,'（工厂打印）送货清单'!D:D),2,0)</f>
        <v>#NUM!</v>
      </c>
      <c r="B89" s="29" t="e">
        <f ca="1" t="array" ref="B89">+INDEX('（工厂打印）送货清单'!$D$1:$D$192,SMALL(IF('（工厂打印）送货清单'!$D$4:$D$192&lt;&gt;"",ROW('（工厂打印）送货清单'!$D$4:$D$192)),ROW('（工厂打印）送货清单'!A88)))</f>
        <v>#NUM!</v>
      </c>
      <c r="C89" s="30" t="e">
        <f ca="1">+IF(B89&lt;&gt;"",'（工厂打印）送货清单'!$G$2,"")</f>
        <v>#NUM!</v>
      </c>
      <c r="D89" s="27" t="e">
        <f ca="1">+VLOOKUP(B89,'（工厂打印）送货清单'!$D:$E,2,0)</f>
        <v>#NUM!</v>
      </c>
      <c r="E89" s="27" t="e">
        <f ca="1">+VLOOKUP(B89,'（工厂打印）送货清单'!$D:$L,9,0)</f>
        <v>#NUM!</v>
      </c>
      <c r="F89" s="27"/>
      <c r="G89" s="27"/>
      <c r="H89" s="29"/>
      <c r="I89" s="29"/>
      <c r="J89" s="29"/>
    </row>
    <row r="90" spans="1:10">
      <c r="A90" s="27" t="e">
        <f ca="1" t="array" ref="A90">+VLOOKUP(B90,IF({0,1},'（工厂打印）送货清单'!B:B,'（工厂打印）送货清单'!D:D),2,0)</f>
        <v>#NUM!</v>
      </c>
      <c r="B90" s="29" t="e">
        <f ca="1" t="array" ref="B90">+INDEX('（工厂打印）送货清单'!$D$1:$D$192,SMALL(IF('（工厂打印）送货清单'!$D$4:$D$192&lt;&gt;"",ROW('（工厂打印）送货清单'!$D$4:$D$192)),ROW('（工厂打印）送货清单'!A89)))</f>
        <v>#NUM!</v>
      </c>
      <c r="C90" s="30" t="e">
        <f ca="1">+IF(B90&lt;&gt;"",'（工厂打印）送货清单'!$G$2,"")</f>
        <v>#NUM!</v>
      </c>
      <c r="D90" s="27" t="e">
        <f ca="1">+VLOOKUP(B90,'（工厂打印）送货清单'!$D:$E,2,0)</f>
        <v>#NUM!</v>
      </c>
      <c r="E90" s="27" t="e">
        <f ca="1">+VLOOKUP(B90,'（工厂打印）送货清单'!$D:$L,9,0)</f>
        <v>#NUM!</v>
      </c>
      <c r="F90" s="27"/>
      <c r="G90" s="27"/>
      <c r="H90" s="29"/>
      <c r="I90" s="29"/>
      <c r="J90" s="29"/>
    </row>
    <row r="91" spans="1:10">
      <c r="A91" s="27" t="e">
        <f ca="1" t="array" ref="A91">+VLOOKUP(B91,IF({0,1},'（工厂打印）送货清单'!B:B,'（工厂打印）送货清单'!D:D),2,0)</f>
        <v>#NUM!</v>
      </c>
      <c r="B91" s="29" t="e">
        <f ca="1" t="array" ref="B91">+INDEX('（工厂打印）送货清单'!$D$1:$D$192,SMALL(IF('（工厂打印）送货清单'!$D$4:$D$192&lt;&gt;"",ROW('（工厂打印）送货清单'!$D$4:$D$192)),ROW('（工厂打印）送货清单'!A90)))</f>
        <v>#NUM!</v>
      </c>
      <c r="C91" s="30" t="e">
        <f ca="1">+IF(B91&lt;&gt;"",'（工厂打印）送货清单'!$G$2,"")</f>
        <v>#NUM!</v>
      </c>
      <c r="D91" s="27" t="e">
        <f ca="1">+VLOOKUP(B91,'（工厂打印）送货清单'!$D:$E,2,0)</f>
        <v>#NUM!</v>
      </c>
      <c r="E91" s="27" t="e">
        <f ca="1">+VLOOKUP(B91,'（工厂打印）送货清单'!$D:$L,9,0)</f>
        <v>#NUM!</v>
      </c>
      <c r="F91" s="27"/>
      <c r="G91" s="27"/>
      <c r="H91" s="29"/>
      <c r="I91" s="29"/>
      <c r="J91" s="29"/>
    </row>
    <row r="92" spans="1:10">
      <c r="A92" s="27" t="e">
        <f ca="1" t="array" ref="A92">+VLOOKUP(B92,IF({0,1},'（工厂打印）送货清单'!B:B,'（工厂打印）送货清单'!D:D),2,0)</f>
        <v>#NUM!</v>
      </c>
      <c r="B92" s="29" t="e">
        <f ca="1" t="array" ref="B92">+INDEX('（工厂打印）送货清单'!$D$1:$D$192,SMALL(IF('（工厂打印）送货清单'!$D$4:$D$192&lt;&gt;"",ROW('（工厂打印）送货清单'!$D$4:$D$192)),ROW('（工厂打印）送货清单'!A91)))</f>
        <v>#NUM!</v>
      </c>
      <c r="C92" s="30" t="e">
        <f ca="1">+IF(B92&lt;&gt;"",'（工厂打印）送货清单'!$G$2,"")</f>
        <v>#NUM!</v>
      </c>
      <c r="D92" s="27" t="e">
        <f ca="1">+VLOOKUP(B92,'（工厂打印）送货清单'!$D:$E,2,0)</f>
        <v>#NUM!</v>
      </c>
      <c r="E92" s="27" t="e">
        <f ca="1">+VLOOKUP(B92,'（工厂打印）送货清单'!$D:$L,9,0)</f>
        <v>#NUM!</v>
      </c>
      <c r="F92" s="27"/>
      <c r="G92" s="27"/>
      <c r="H92" s="29"/>
      <c r="I92" s="29"/>
      <c r="J92" s="29"/>
    </row>
    <row r="93" spans="1:10">
      <c r="A93" s="27" t="e">
        <f ca="1" t="array" ref="A93">+VLOOKUP(B93,IF({0,1},'（工厂打印）送货清单'!B:B,'（工厂打印）送货清单'!D:D),2,0)</f>
        <v>#NUM!</v>
      </c>
      <c r="B93" s="29" t="e">
        <f ca="1" t="array" ref="B93">+INDEX('（工厂打印）送货清单'!$D$1:$D$192,SMALL(IF('（工厂打印）送货清单'!$D$4:$D$192&lt;&gt;"",ROW('（工厂打印）送货清单'!$D$4:$D$192)),ROW('（工厂打印）送货清单'!A92)))</f>
        <v>#NUM!</v>
      </c>
      <c r="C93" s="30" t="e">
        <f ca="1">+IF(B93&lt;&gt;"",'（工厂打印）送货清单'!$G$2,"")</f>
        <v>#NUM!</v>
      </c>
      <c r="D93" s="27" t="e">
        <f ca="1">+VLOOKUP(B93,'（工厂打印）送货清单'!$D:$E,2,0)</f>
        <v>#NUM!</v>
      </c>
      <c r="E93" s="27" t="e">
        <f ca="1">+VLOOKUP(B93,'（工厂打印）送货清单'!$D:$L,9,0)</f>
        <v>#NUM!</v>
      </c>
      <c r="F93" s="27"/>
      <c r="G93" s="27"/>
      <c r="H93" s="29"/>
      <c r="I93" s="29"/>
      <c r="J93" s="29"/>
    </row>
    <row r="94" spans="1:10">
      <c r="A94" s="27" t="e">
        <f ca="1" t="array" ref="A94">+VLOOKUP(B94,IF({0,1},'（工厂打印）送货清单'!B:B,'（工厂打印）送货清单'!D:D),2,0)</f>
        <v>#NUM!</v>
      </c>
      <c r="B94" s="29" t="e">
        <f ca="1" t="array" ref="B94">+INDEX('（工厂打印）送货清单'!$D$1:$D$192,SMALL(IF('（工厂打印）送货清单'!$D$4:$D$192&lt;&gt;"",ROW('（工厂打印）送货清单'!$D$4:$D$192)),ROW('（工厂打印）送货清单'!A93)))</f>
        <v>#NUM!</v>
      </c>
      <c r="C94" s="30" t="e">
        <f ca="1">+IF(B94&lt;&gt;"",'（工厂打印）送货清单'!$G$2,"")</f>
        <v>#NUM!</v>
      </c>
      <c r="D94" s="27" t="e">
        <f ca="1">+VLOOKUP(B94,'（工厂打印）送货清单'!$D:$E,2,0)</f>
        <v>#NUM!</v>
      </c>
      <c r="E94" s="27" t="e">
        <f ca="1">+VLOOKUP(B94,'（工厂打印）送货清单'!$D:$L,9,0)</f>
        <v>#NUM!</v>
      </c>
      <c r="F94" s="27"/>
      <c r="G94" s="27"/>
      <c r="H94" s="29"/>
      <c r="I94" s="29"/>
      <c r="J94" s="29"/>
    </row>
    <row r="95" spans="1:10">
      <c r="A95" s="27" t="e">
        <f ca="1" t="array" ref="A95">+VLOOKUP(B95,IF({0,1},'（工厂打印）送货清单'!B:B,'（工厂打印）送货清单'!D:D),2,0)</f>
        <v>#NUM!</v>
      </c>
      <c r="B95" s="29" t="e">
        <f ca="1" t="array" ref="B95">+INDEX('（工厂打印）送货清单'!$D$1:$D$192,SMALL(IF('（工厂打印）送货清单'!$D$4:$D$192&lt;&gt;"",ROW('（工厂打印）送货清单'!$D$4:$D$192)),ROW('（工厂打印）送货清单'!A94)))</f>
        <v>#NUM!</v>
      </c>
      <c r="C95" s="30" t="e">
        <f ca="1">+IF(B95&lt;&gt;"",'（工厂打印）送货清单'!$G$2,"")</f>
        <v>#NUM!</v>
      </c>
      <c r="D95" s="27" t="e">
        <f ca="1">+VLOOKUP(B95,'（工厂打印）送货清单'!$D:$E,2,0)</f>
        <v>#NUM!</v>
      </c>
      <c r="E95" s="27" t="e">
        <f ca="1">+VLOOKUP(B95,'（工厂打印）送货清单'!$D:$L,9,0)</f>
        <v>#NUM!</v>
      </c>
      <c r="F95" s="27"/>
      <c r="G95" s="27"/>
      <c r="H95" s="29"/>
      <c r="I95" s="29"/>
      <c r="J95" s="29"/>
    </row>
    <row r="96" spans="1:10">
      <c r="A96" s="27" t="e">
        <f ca="1" t="array" ref="A96">+VLOOKUP(B96,IF({0,1},'（工厂打印）送货清单'!B:B,'（工厂打印）送货清单'!D:D),2,0)</f>
        <v>#NUM!</v>
      </c>
      <c r="B96" s="29" t="e">
        <f ca="1" t="array" ref="B96">+INDEX('（工厂打印）送货清单'!$D$1:$D$192,SMALL(IF('（工厂打印）送货清单'!$D$4:$D$192&lt;&gt;"",ROW('（工厂打印）送货清单'!$D$4:$D$192)),ROW('（工厂打印）送货清单'!A95)))</f>
        <v>#NUM!</v>
      </c>
      <c r="C96" s="30" t="e">
        <f ca="1">+IF(B96&lt;&gt;"",'（工厂打印）送货清单'!$G$2,"")</f>
        <v>#NUM!</v>
      </c>
      <c r="D96" s="27" t="e">
        <f ca="1">+VLOOKUP(B96,'（工厂打印）送货清单'!$D:$E,2,0)</f>
        <v>#NUM!</v>
      </c>
      <c r="E96" s="27" t="e">
        <f ca="1">+VLOOKUP(B96,'（工厂打印）送货清单'!$D:$L,9,0)</f>
        <v>#NUM!</v>
      </c>
      <c r="F96" s="27"/>
      <c r="G96" s="27"/>
      <c r="H96" s="29"/>
      <c r="I96" s="29"/>
      <c r="J96" s="29"/>
    </row>
    <row r="97" spans="1:10">
      <c r="A97" s="27" t="e">
        <f ca="1" t="array" ref="A97">+VLOOKUP(B97,IF({0,1},'（工厂打印）送货清单'!B:B,'（工厂打印）送货清单'!D:D),2,0)</f>
        <v>#NUM!</v>
      </c>
      <c r="B97" s="29" t="e">
        <f ca="1" t="array" ref="B97">+INDEX('（工厂打印）送货清单'!$D$1:$D$192,SMALL(IF('（工厂打印）送货清单'!$D$4:$D$192&lt;&gt;"",ROW('（工厂打印）送货清单'!$D$4:$D$192)),ROW('（工厂打印）送货清单'!A96)))</f>
        <v>#NUM!</v>
      </c>
      <c r="C97" s="30" t="e">
        <f ca="1">+IF(B97&lt;&gt;"",'（工厂打印）送货清单'!$G$2,"")</f>
        <v>#NUM!</v>
      </c>
      <c r="D97" s="27" t="e">
        <f ca="1">+VLOOKUP(B97,'（工厂打印）送货清单'!$D:$E,2,0)</f>
        <v>#NUM!</v>
      </c>
      <c r="E97" s="27" t="e">
        <f ca="1">+VLOOKUP(B97,'（工厂打印）送货清单'!$D:$L,9,0)</f>
        <v>#NUM!</v>
      </c>
      <c r="F97" s="27"/>
      <c r="G97" s="27"/>
      <c r="H97" s="29"/>
      <c r="I97" s="29"/>
      <c r="J97" s="29"/>
    </row>
    <row r="98" spans="1:10">
      <c r="A98" s="27" t="e">
        <f ca="1" t="array" ref="A98">+VLOOKUP(B98,IF({0,1},'（工厂打印）送货清单'!B:B,'（工厂打印）送货清单'!D:D),2,0)</f>
        <v>#NUM!</v>
      </c>
      <c r="B98" s="29" t="e">
        <f ca="1" t="array" ref="B98">+INDEX('（工厂打印）送货清单'!$D$1:$D$192,SMALL(IF('（工厂打印）送货清单'!$D$4:$D$192&lt;&gt;"",ROW('（工厂打印）送货清单'!$D$4:$D$192)),ROW('（工厂打印）送货清单'!A97)))</f>
        <v>#NUM!</v>
      </c>
      <c r="C98" s="30" t="e">
        <f ca="1">+IF(B98&lt;&gt;"",'（工厂打印）送货清单'!$G$2,"")</f>
        <v>#NUM!</v>
      </c>
      <c r="D98" s="27" t="e">
        <f ca="1">+VLOOKUP(B98,'（工厂打印）送货清单'!$D:$E,2,0)</f>
        <v>#NUM!</v>
      </c>
      <c r="E98" s="27" t="e">
        <f ca="1">+VLOOKUP(B98,'（工厂打印）送货清单'!$D:$L,9,0)</f>
        <v>#NUM!</v>
      </c>
      <c r="F98" s="27"/>
      <c r="G98" s="27"/>
      <c r="H98" s="29"/>
      <c r="I98" s="29"/>
      <c r="J98" s="29"/>
    </row>
    <row r="99" spans="1:10">
      <c r="A99" s="27" t="e">
        <f ca="1" t="array" ref="A99">+VLOOKUP(B99,IF({0,1},'（工厂打印）送货清单'!B:B,'（工厂打印）送货清单'!D:D),2,0)</f>
        <v>#NUM!</v>
      </c>
      <c r="B99" s="29" t="e">
        <f ca="1" t="array" ref="B99">+INDEX('（工厂打印）送货清单'!$D$1:$D$192,SMALL(IF('（工厂打印）送货清单'!$D$4:$D$192&lt;&gt;"",ROW('（工厂打印）送货清单'!$D$4:$D$192)),ROW('（工厂打印）送货清单'!A98)))</f>
        <v>#NUM!</v>
      </c>
      <c r="C99" s="30" t="e">
        <f ca="1">+IF(B99&lt;&gt;"",'（工厂打印）送货清单'!$G$2,"")</f>
        <v>#NUM!</v>
      </c>
      <c r="D99" s="27" t="e">
        <f ca="1">+VLOOKUP(B99,'（工厂打印）送货清单'!$D:$E,2,0)</f>
        <v>#NUM!</v>
      </c>
      <c r="E99" s="27" t="e">
        <f ca="1">+VLOOKUP(B99,'（工厂打印）送货清单'!$D:$L,9,0)</f>
        <v>#NUM!</v>
      </c>
      <c r="F99" s="27"/>
      <c r="G99" s="27"/>
      <c r="H99" s="29"/>
      <c r="I99" s="29"/>
      <c r="J99" s="29"/>
    </row>
    <row r="100" spans="1:10">
      <c r="A100" s="27" t="e">
        <f ca="1" t="array" ref="A100">+VLOOKUP(B100,IF({0,1},'（工厂打印）送货清单'!B:B,'（工厂打印）送货清单'!D:D),2,0)</f>
        <v>#NUM!</v>
      </c>
      <c r="B100" s="29" t="e">
        <f ca="1" t="array" ref="B100">+INDEX('（工厂打印）送货清单'!$D$1:$D$192,SMALL(IF('（工厂打印）送货清单'!$D$4:$D$192&lt;&gt;"",ROW('（工厂打印）送货清单'!$D$4:$D$192)),ROW('（工厂打印）送货清单'!A99)))</f>
        <v>#NUM!</v>
      </c>
      <c r="C100" s="30" t="e">
        <f ca="1">+IF(B100&lt;&gt;"",'（工厂打印）送货清单'!$G$2,"")</f>
        <v>#NUM!</v>
      </c>
      <c r="D100" s="27" t="e">
        <f ca="1">+VLOOKUP(B100,'（工厂打印）送货清单'!$D:$E,2,0)</f>
        <v>#NUM!</v>
      </c>
      <c r="E100" s="27" t="e">
        <f ca="1">+VLOOKUP(B100,'（工厂打印）送货清单'!$D:$L,9,0)</f>
        <v>#NUM!</v>
      </c>
      <c r="F100" s="27"/>
      <c r="G100" s="27"/>
      <c r="H100" s="29"/>
      <c r="I100" s="29"/>
      <c r="J100" s="29"/>
    </row>
    <row r="101" spans="1:10">
      <c r="A101" s="27" t="e">
        <f ca="1" t="array" ref="A101">+VLOOKUP(B101,IF({0,1},'（工厂打印）送货清单'!B:B,'（工厂打印）送货清单'!D:D),2,0)</f>
        <v>#NUM!</v>
      </c>
      <c r="B101" s="29" t="e">
        <f ca="1" t="array" ref="B101">+INDEX('（工厂打印）送货清单'!$D$1:$D$192,SMALL(IF('（工厂打印）送货清单'!$D$4:$D$192&lt;&gt;"",ROW('（工厂打印）送货清单'!$D$4:$D$192)),ROW('（工厂打印）送货清单'!A100)))</f>
        <v>#NUM!</v>
      </c>
      <c r="C101" s="30" t="e">
        <f ca="1">+IF(B101&lt;&gt;"",'（工厂打印）送货清单'!$G$2,"")</f>
        <v>#NUM!</v>
      </c>
      <c r="D101" s="27" t="e">
        <f ca="1">+VLOOKUP(B101,'（工厂打印）送货清单'!$D:$E,2,0)</f>
        <v>#NUM!</v>
      </c>
      <c r="E101" s="27" t="e">
        <f ca="1">+VLOOKUP(B101,'（工厂打印）送货清单'!$D:$L,9,0)</f>
        <v>#NUM!</v>
      </c>
      <c r="F101" s="27"/>
      <c r="G101" s="27"/>
      <c r="H101" s="29"/>
      <c r="I101" s="29"/>
      <c r="J101" s="29"/>
    </row>
    <row r="102" spans="1:10">
      <c r="A102" s="27" t="e">
        <f ca="1" t="array" ref="A102">+VLOOKUP(B102,IF({0,1},'（工厂打印）送货清单'!B:B,'（工厂打印）送货清单'!D:D),2,0)</f>
        <v>#NUM!</v>
      </c>
      <c r="B102" s="29" t="e">
        <f ca="1" t="array" ref="B102">+INDEX('（工厂打印）送货清单'!$D$1:$D$192,SMALL(IF('（工厂打印）送货清单'!$D$4:$D$192&lt;&gt;"",ROW('（工厂打印）送货清单'!$D$4:$D$192)),ROW('（工厂打印）送货清单'!A101)))</f>
        <v>#NUM!</v>
      </c>
      <c r="C102" s="30" t="e">
        <f ca="1">+IF(B102&lt;&gt;"",'（工厂打印）送货清单'!$G$2,"")</f>
        <v>#NUM!</v>
      </c>
      <c r="D102" s="27" t="e">
        <f ca="1">+VLOOKUP(B102,'（工厂打印）送货清单'!$D:$E,2,0)</f>
        <v>#NUM!</v>
      </c>
      <c r="E102" s="27" t="e">
        <f ca="1">+VLOOKUP(B102,'（工厂打印）送货清单'!$D:$L,9,0)</f>
        <v>#NUM!</v>
      </c>
      <c r="F102" s="27"/>
      <c r="G102" s="27"/>
      <c r="H102" s="29"/>
      <c r="I102" s="29"/>
      <c r="J102" s="29"/>
    </row>
    <row r="103" spans="1:10">
      <c r="A103" s="27" t="e">
        <f ca="1" t="array" ref="A103">+VLOOKUP(B103,IF({0,1},'（工厂打印）送货清单'!B:B,'（工厂打印）送货清单'!D:D),2,0)</f>
        <v>#NUM!</v>
      </c>
      <c r="B103" s="29" t="e">
        <f ca="1" t="array" ref="B103">+INDEX('（工厂打印）送货清单'!$D$1:$D$192,SMALL(IF('（工厂打印）送货清单'!$D$4:$D$192&lt;&gt;"",ROW('（工厂打印）送货清单'!$D$4:$D$192)),ROW('（工厂打印）送货清单'!A102)))</f>
        <v>#NUM!</v>
      </c>
      <c r="C103" s="30" t="e">
        <f ca="1">+IF(B103&lt;&gt;"",'（工厂打印）送货清单'!$G$2,"")</f>
        <v>#NUM!</v>
      </c>
      <c r="D103" s="27" t="e">
        <f ca="1">+VLOOKUP(B103,'（工厂打印）送货清单'!$D:$E,2,0)</f>
        <v>#NUM!</v>
      </c>
      <c r="E103" s="27" t="e">
        <f ca="1">+VLOOKUP(B103,'（工厂打印）送货清单'!$D:$L,9,0)</f>
        <v>#NUM!</v>
      </c>
      <c r="F103" s="27"/>
      <c r="G103" s="27"/>
      <c r="H103" s="29"/>
      <c r="I103" s="29"/>
      <c r="J103" s="29"/>
    </row>
    <row r="104" spans="1:10">
      <c r="A104" s="27" t="e">
        <f ca="1" t="array" ref="A104">+VLOOKUP(B104,IF({0,1},'（工厂打印）送货清单'!B:B,'（工厂打印）送货清单'!D:D),2,0)</f>
        <v>#NUM!</v>
      </c>
      <c r="B104" s="29" t="e">
        <f ca="1" t="array" ref="B104">+INDEX('（工厂打印）送货清单'!$D$1:$D$192,SMALL(IF('（工厂打印）送货清单'!$D$4:$D$192&lt;&gt;"",ROW('（工厂打印）送货清单'!$D$4:$D$192)),ROW('（工厂打印）送货清单'!A103)))</f>
        <v>#NUM!</v>
      </c>
      <c r="C104" s="30" t="e">
        <f ca="1">+IF(B104&lt;&gt;"",'（工厂打印）送货清单'!$G$2,"")</f>
        <v>#NUM!</v>
      </c>
      <c r="D104" s="27" t="e">
        <f ca="1">+VLOOKUP(B104,'（工厂打印）送货清单'!$D:$E,2,0)</f>
        <v>#NUM!</v>
      </c>
      <c r="E104" s="27" t="e">
        <f ca="1">+VLOOKUP(B104,'（工厂打印）送货清单'!$D:$L,9,0)</f>
        <v>#NUM!</v>
      </c>
      <c r="F104" s="27"/>
      <c r="G104" s="27"/>
      <c r="H104" s="29"/>
      <c r="I104" s="29"/>
      <c r="J104" s="29"/>
    </row>
    <row r="105" spans="1:10">
      <c r="A105" s="27" t="e">
        <f ca="1" t="array" ref="A105">+VLOOKUP(B105,IF({0,1},'（工厂打印）送货清单'!B:B,'（工厂打印）送货清单'!D:D),2,0)</f>
        <v>#NUM!</v>
      </c>
      <c r="B105" s="29" t="e">
        <f ca="1" t="array" ref="B105">+INDEX('（工厂打印）送货清单'!$D$1:$D$192,SMALL(IF('（工厂打印）送货清单'!$D$4:$D$192&lt;&gt;"",ROW('（工厂打印）送货清单'!$D$4:$D$192)),ROW('（工厂打印）送货清单'!A104)))</f>
        <v>#NUM!</v>
      </c>
      <c r="C105" s="30" t="e">
        <f ca="1">+IF(B105&lt;&gt;"",'（工厂打印）送货清单'!$G$2,"")</f>
        <v>#NUM!</v>
      </c>
      <c r="D105" s="27" t="e">
        <f ca="1">+VLOOKUP(B105,'（工厂打印）送货清单'!$D:$E,2,0)</f>
        <v>#NUM!</v>
      </c>
      <c r="E105" s="27" t="e">
        <f ca="1">+VLOOKUP(B105,'（工厂打印）送货清单'!$D:$L,9,0)</f>
        <v>#NUM!</v>
      </c>
      <c r="F105" s="27"/>
      <c r="G105" s="27"/>
      <c r="H105" s="29"/>
      <c r="I105" s="29"/>
      <c r="J105" s="29"/>
    </row>
    <row r="106" spans="1:10">
      <c r="A106" s="27" t="e">
        <f ca="1" t="array" ref="A106">+VLOOKUP(B106,IF({0,1},'（工厂打印）送货清单'!B:B,'（工厂打印）送货清单'!D:D),2,0)</f>
        <v>#NUM!</v>
      </c>
      <c r="B106" s="29" t="e">
        <f ca="1" t="array" ref="B106">+INDEX('（工厂打印）送货清单'!$D$1:$D$192,SMALL(IF('（工厂打印）送货清单'!$D$4:$D$192&lt;&gt;"",ROW('（工厂打印）送货清单'!$D$4:$D$192)),ROW('（工厂打印）送货清单'!A105)))</f>
        <v>#NUM!</v>
      </c>
      <c r="C106" s="30" t="e">
        <f ca="1">+IF(B106&lt;&gt;"",'（工厂打印）送货清单'!$G$2,"")</f>
        <v>#NUM!</v>
      </c>
      <c r="D106" s="27" t="e">
        <f ca="1">+VLOOKUP(B106,'（工厂打印）送货清单'!$D:$E,2,0)</f>
        <v>#NUM!</v>
      </c>
      <c r="E106" s="27" t="e">
        <f ca="1">+VLOOKUP(B106,'（工厂打印）送货清单'!$D:$L,9,0)</f>
        <v>#NUM!</v>
      </c>
      <c r="F106" s="27"/>
      <c r="G106" s="27"/>
      <c r="H106" s="29"/>
      <c r="I106" s="29"/>
      <c r="J106" s="29"/>
    </row>
    <row r="107" spans="1:10">
      <c r="A107" s="27" t="e">
        <f ca="1" t="array" ref="A107">+VLOOKUP(B107,IF({0,1},'（工厂打印）送货清单'!B:B,'（工厂打印）送货清单'!D:D),2,0)</f>
        <v>#NUM!</v>
      </c>
      <c r="B107" s="29" t="e">
        <f ca="1" t="array" ref="B107">+INDEX('（工厂打印）送货清单'!$D$1:$D$192,SMALL(IF('（工厂打印）送货清单'!$D$4:$D$192&lt;&gt;"",ROW('（工厂打印）送货清单'!$D$4:$D$192)),ROW('（工厂打印）送货清单'!A106)))</f>
        <v>#NUM!</v>
      </c>
      <c r="C107" s="30" t="e">
        <f ca="1">+IF(B107&lt;&gt;"",'（工厂打印）送货清单'!$G$2,"")</f>
        <v>#NUM!</v>
      </c>
      <c r="D107" s="27" t="e">
        <f ca="1">+VLOOKUP(B107,'（工厂打印）送货清单'!$D:$E,2,0)</f>
        <v>#NUM!</v>
      </c>
      <c r="E107" s="27" t="e">
        <f ca="1">+VLOOKUP(B107,'（工厂打印）送货清单'!$D:$L,9,0)</f>
        <v>#NUM!</v>
      </c>
      <c r="F107" s="27"/>
      <c r="G107" s="27"/>
      <c r="H107" s="29"/>
      <c r="I107" s="29"/>
      <c r="J107" s="29"/>
    </row>
    <row r="108" spans="1:10">
      <c r="A108" s="27" t="e">
        <f ca="1" t="array" ref="A108">+VLOOKUP(B108,IF({0,1},'（工厂打印）送货清单'!B:B,'（工厂打印）送货清单'!D:D),2,0)</f>
        <v>#NUM!</v>
      </c>
      <c r="B108" s="29" t="e">
        <f ca="1" t="array" ref="B108">+INDEX('（工厂打印）送货清单'!$D$1:$D$192,SMALL(IF('（工厂打印）送货清单'!$D$4:$D$192&lt;&gt;"",ROW('（工厂打印）送货清单'!$D$4:$D$192)),ROW('（工厂打印）送货清单'!A107)))</f>
        <v>#NUM!</v>
      </c>
      <c r="C108" s="30" t="e">
        <f ca="1">+IF(B108&lt;&gt;"",'（工厂打印）送货清单'!$G$2,"")</f>
        <v>#NUM!</v>
      </c>
      <c r="D108" s="27" t="e">
        <f ca="1">+VLOOKUP(B108,'（工厂打印）送货清单'!$D:$E,2,0)</f>
        <v>#NUM!</v>
      </c>
      <c r="E108" s="27" t="e">
        <f ca="1">+VLOOKUP(B108,'（工厂打印）送货清单'!$D:$L,9,0)</f>
        <v>#NUM!</v>
      </c>
      <c r="F108" s="27"/>
      <c r="G108" s="27"/>
      <c r="H108" s="29"/>
      <c r="I108" s="29"/>
      <c r="J108" s="29"/>
    </row>
    <row r="109" spans="1:10">
      <c r="A109" s="27" t="e">
        <f ca="1" t="array" ref="A109">+VLOOKUP(B109,IF({0,1},'（工厂打印）送货清单'!B:B,'（工厂打印）送货清单'!D:D),2,0)</f>
        <v>#NUM!</v>
      </c>
      <c r="B109" s="29" t="e">
        <f ca="1" t="array" ref="B109">+INDEX('（工厂打印）送货清单'!$D$1:$D$192,SMALL(IF('（工厂打印）送货清单'!$D$4:$D$192&lt;&gt;"",ROW('（工厂打印）送货清单'!$D$4:$D$192)),ROW('（工厂打印）送货清单'!A108)))</f>
        <v>#NUM!</v>
      </c>
      <c r="C109" s="30" t="e">
        <f ca="1">+IF(B109&lt;&gt;"",'（工厂打印）送货清单'!$G$2,"")</f>
        <v>#NUM!</v>
      </c>
      <c r="D109" s="27" t="e">
        <f ca="1">+VLOOKUP(B109,'（工厂打印）送货清单'!$D:$E,2,0)</f>
        <v>#NUM!</v>
      </c>
      <c r="E109" s="27" t="e">
        <f ca="1">+VLOOKUP(B109,'（工厂打印）送货清单'!$D:$L,9,0)</f>
        <v>#NUM!</v>
      </c>
      <c r="F109" s="27"/>
      <c r="G109" s="27"/>
      <c r="H109" s="29"/>
      <c r="I109" s="29"/>
      <c r="J109" s="29"/>
    </row>
    <row r="110" spans="1:10">
      <c r="A110" s="27" t="e">
        <f ca="1" t="array" ref="A110">+VLOOKUP(B110,IF({0,1},'（工厂打印）送货清单'!B:B,'（工厂打印）送货清单'!D:D),2,0)</f>
        <v>#NUM!</v>
      </c>
      <c r="B110" s="29" t="e">
        <f ca="1" t="array" ref="B110">+INDEX('（工厂打印）送货清单'!$D$1:$D$192,SMALL(IF('（工厂打印）送货清单'!$D$4:$D$192&lt;&gt;"",ROW('（工厂打印）送货清单'!$D$4:$D$192)),ROW('（工厂打印）送货清单'!A109)))</f>
        <v>#NUM!</v>
      </c>
      <c r="C110" s="30" t="e">
        <f ca="1">+IF(B110&lt;&gt;"",'（工厂打印）送货清单'!$G$2,"")</f>
        <v>#NUM!</v>
      </c>
      <c r="D110" s="27" t="e">
        <f ca="1">+VLOOKUP(B110,'（工厂打印）送货清单'!$D:$E,2,0)</f>
        <v>#NUM!</v>
      </c>
      <c r="E110" s="27" t="e">
        <f ca="1">+VLOOKUP(B110,'（工厂打印）送货清单'!$D:$L,9,0)</f>
        <v>#NUM!</v>
      </c>
      <c r="F110" s="27"/>
      <c r="G110" s="27"/>
      <c r="H110" s="29"/>
      <c r="I110" s="29"/>
      <c r="J110" s="29"/>
    </row>
    <row r="111" spans="1:10">
      <c r="A111" s="27" t="e">
        <f ca="1" t="array" ref="A111">+VLOOKUP(B111,IF({0,1},'（工厂打印）送货清单'!B:B,'（工厂打印）送货清单'!D:D),2,0)</f>
        <v>#NUM!</v>
      </c>
      <c r="B111" s="29" t="e">
        <f ca="1" t="array" ref="B111">+INDEX('（工厂打印）送货清单'!$D$1:$D$192,SMALL(IF('（工厂打印）送货清单'!$D$4:$D$192&lt;&gt;"",ROW('（工厂打印）送货清单'!$D$4:$D$192)),ROW('（工厂打印）送货清单'!A110)))</f>
        <v>#NUM!</v>
      </c>
      <c r="C111" s="30" t="e">
        <f ca="1">+IF(B111&lt;&gt;"",'（工厂打印）送货清单'!$G$2,"")</f>
        <v>#NUM!</v>
      </c>
      <c r="D111" s="27" t="e">
        <f ca="1">+VLOOKUP(B111,'（工厂打印）送货清单'!$D:$E,2,0)</f>
        <v>#NUM!</v>
      </c>
      <c r="E111" s="27" t="e">
        <f ca="1">+VLOOKUP(B111,'（工厂打印）送货清单'!$D:$L,9,0)</f>
        <v>#NUM!</v>
      </c>
      <c r="F111" s="27"/>
      <c r="G111" s="27"/>
      <c r="H111" s="29"/>
      <c r="I111" s="29"/>
      <c r="J111" s="29"/>
    </row>
    <row r="112" spans="1:10">
      <c r="A112" s="27" t="e">
        <f ca="1" t="array" ref="A112">+VLOOKUP(B112,IF({0,1},'（工厂打印）送货清单'!B:B,'（工厂打印）送货清单'!D:D),2,0)</f>
        <v>#NUM!</v>
      </c>
      <c r="B112" s="29" t="e">
        <f ca="1" t="array" ref="B112">+INDEX('（工厂打印）送货清单'!$D$1:$D$192,SMALL(IF('（工厂打印）送货清单'!$D$4:$D$192&lt;&gt;"",ROW('（工厂打印）送货清单'!$D$4:$D$192)),ROW('（工厂打印）送货清单'!A111)))</f>
        <v>#NUM!</v>
      </c>
      <c r="C112" s="30" t="e">
        <f ca="1">+IF(B112&lt;&gt;"",'（工厂打印）送货清单'!$G$2,"")</f>
        <v>#NUM!</v>
      </c>
      <c r="D112" s="27" t="e">
        <f ca="1">+VLOOKUP(B112,'（工厂打印）送货清单'!$D:$E,2,0)</f>
        <v>#NUM!</v>
      </c>
      <c r="E112" s="27" t="e">
        <f ca="1">+VLOOKUP(B112,'（工厂打印）送货清单'!$D:$L,9,0)</f>
        <v>#NUM!</v>
      </c>
      <c r="F112" s="27"/>
      <c r="G112" s="27"/>
      <c r="H112" s="29"/>
      <c r="I112" s="29"/>
      <c r="J112" s="29"/>
    </row>
    <row r="113" spans="1:10">
      <c r="A113" s="27" t="e">
        <f ca="1" t="array" ref="A113">+VLOOKUP(B113,IF({0,1},'（工厂打印）送货清单'!B:B,'（工厂打印）送货清单'!D:D),2,0)</f>
        <v>#NUM!</v>
      </c>
      <c r="B113" s="29" t="e">
        <f ca="1" t="array" ref="B113">+INDEX('（工厂打印）送货清单'!$D$1:$D$192,SMALL(IF('（工厂打印）送货清单'!$D$4:$D$192&lt;&gt;"",ROW('（工厂打印）送货清单'!$D$4:$D$192)),ROW('（工厂打印）送货清单'!A112)))</f>
        <v>#NUM!</v>
      </c>
      <c r="C113" s="30" t="e">
        <f ca="1">+IF(B113&lt;&gt;"",'（工厂打印）送货清单'!$G$2,"")</f>
        <v>#NUM!</v>
      </c>
      <c r="D113" s="27" t="e">
        <f ca="1">+VLOOKUP(B113,'（工厂打印）送货清单'!$D:$E,2,0)</f>
        <v>#NUM!</v>
      </c>
      <c r="E113" s="27" t="e">
        <f ca="1">+VLOOKUP(B113,'（工厂打印）送货清单'!$D:$L,9,0)</f>
        <v>#NUM!</v>
      </c>
      <c r="F113" s="27"/>
      <c r="G113" s="27"/>
      <c r="H113" s="29"/>
      <c r="I113" s="29"/>
      <c r="J113" s="29"/>
    </row>
    <row r="114" spans="1:10">
      <c r="A114" s="27" t="e">
        <f ca="1" t="array" ref="A114">+VLOOKUP(B114,IF({0,1},'（工厂打印）送货清单'!B:B,'（工厂打印）送货清单'!D:D),2,0)</f>
        <v>#NUM!</v>
      </c>
      <c r="B114" s="29" t="e">
        <f ca="1" t="array" ref="B114">+INDEX('（工厂打印）送货清单'!$D$1:$D$192,SMALL(IF('（工厂打印）送货清单'!$D$4:$D$192&lt;&gt;"",ROW('（工厂打印）送货清单'!$D$4:$D$192)),ROW('（工厂打印）送货清单'!A113)))</f>
        <v>#NUM!</v>
      </c>
      <c r="C114" s="30" t="e">
        <f ca="1">+IF(B114&lt;&gt;"",'（工厂打印）送货清单'!$G$2,"")</f>
        <v>#NUM!</v>
      </c>
      <c r="D114" s="27" t="e">
        <f ca="1">+VLOOKUP(B114,'（工厂打印）送货清单'!$D:$E,2,0)</f>
        <v>#NUM!</v>
      </c>
      <c r="E114" s="27" t="e">
        <f ca="1">+VLOOKUP(B114,'（工厂打印）送货清单'!$D:$L,9,0)</f>
        <v>#NUM!</v>
      </c>
      <c r="F114" s="27"/>
      <c r="G114" s="27"/>
      <c r="H114" s="29"/>
      <c r="I114" s="29"/>
      <c r="J114" s="29"/>
    </row>
    <row r="115" spans="1:10">
      <c r="A115" s="27" t="e">
        <f ca="1" t="array" ref="A115">+VLOOKUP(B115,IF({0,1},'（工厂打印）送货清单'!B:B,'（工厂打印）送货清单'!D:D),2,0)</f>
        <v>#NUM!</v>
      </c>
      <c r="B115" s="29" t="e">
        <f ca="1" t="array" ref="B115">+INDEX('（工厂打印）送货清单'!$D$1:$D$192,SMALL(IF('（工厂打印）送货清单'!$D$4:$D$192&lt;&gt;"",ROW('（工厂打印）送货清单'!$D$4:$D$192)),ROW('（工厂打印）送货清单'!A114)))</f>
        <v>#NUM!</v>
      </c>
      <c r="C115" s="30" t="e">
        <f ca="1">+IF(B115&lt;&gt;"",'（工厂打印）送货清单'!$G$2,"")</f>
        <v>#NUM!</v>
      </c>
      <c r="D115" s="27" t="e">
        <f ca="1">+VLOOKUP(B115,'（工厂打印）送货清单'!$D:$E,2,0)</f>
        <v>#NUM!</v>
      </c>
      <c r="E115" s="27" t="e">
        <f ca="1">+VLOOKUP(B115,'（工厂打印）送货清单'!$D:$L,9,0)</f>
        <v>#NUM!</v>
      </c>
      <c r="F115" s="27"/>
      <c r="G115" s="27"/>
      <c r="H115" s="29"/>
      <c r="I115" s="29"/>
      <c r="J115" s="29"/>
    </row>
    <row r="116" spans="1:10">
      <c r="A116" s="27" t="e">
        <f ca="1" t="array" ref="A116">+VLOOKUP(B116,IF({0,1},'（工厂打印）送货清单'!B:B,'（工厂打印）送货清单'!D:D),2,0)</f>
        <v>#NUM!</v>
      </c>
      <c r="B116" s="29" t="e">
        <f ca="1" t="array" ref="B116">+INDEX('（工厂打印）送货清单'!$D$1:$D$192,SMALL(IF('（工厂打印）送货清单'!$D$4:$D$192&lt;&gt;"",ROW('（工厂打印）送货清单'!$D$4:$D$192)),ROW('（工厂打印）送货清单'!A115)))</f>
        <v>#NUM!</v>
      </c>
      <c r="C116" s="30" t="e">
        <f ca="1">+IF(B116&lt;&gt;"",'（工厂打印）送货清单'!$G$2,"")</f>
        <v>#NUM!</v>
      </c>
      <c r="D116" s="27" t="e">
        <f ca="1">+VLOOKUP(B116,'（工厂打印）送货清单'!$D:$E,2,0)</f>
        <v>#NUM!</v>
      </c>
      <c r="E116" s="27" t="e">
        <f ca="1">+VLOOKUP(B116,'（工厂打印）送货清单'!$D:$L,9,0)</f>
        <v>#NUM!</v>
      </c>
      <c r="F116" s="27"/>
      <c r="G116" s="27"/>
      <c r="H116" s="29"/>
      <c r="I116" s="29"/>
      <c r="J116" s="29"/>
    </row>
    <row r="117" spans="1:10">
      <c r="A117" s="27" t="e">
        <f ca="1" t="array" ref="A117">+VLOOKUP(B117,IF({0,1},'（工厂打印）送货清单'!B:B,'（工厂打印）送货清单'!D:D),2,0)</f>
        <v>#NUM!</v>
      </c>
      <c r="B117" s="29" t="e">
        <f ca="1" t="array" ref="B117">+INDEX('（工厂打印）送货清单'!$D$1:$D$192,SMALL(IF('（工厂打印）送货清单'!$D$4:$D$192&lt;&gt;"",ROW('（工厂打印）送货清单'!$D$4:$D$192)),ROW('（工厂打印）送货清单'!A116)))</f>
        <v>#NUM!</v>
      </c>
      <c r="C117" s="30" t="e">
        <f ca="1">+IF(B117&lt;&gt;"",'（工厂打印）送货清单'!$G$2,"")</f>
        <v>#NUM!</v>
      </c>
      <c r="D117" s="27" t="e">
        <f ca="1">+VLOOKUP(B117,'（工厂打印）送货清单'!$D:$E,2,0)</f>
        <v>#NUM!</v>
      </c>
      <c r="E117" s="27" t="e">
        <f ca="1">+VLOOKUP(B117,'（工厂打印）送货清单'!$D:$L,9,0)</f>
        <v>#NUM!</v>
      </c>
      <c r="F117" s="27"/>
      <c r="G117" s="27"/>
      <c r="H117" s="29"/>
      <c r="I117" s="29"/>
      <c r="J117" s="29"/>
    </row>
    <row r="118" spans="1:10">
      <c r="A118" s="27" t="e">
        <f ca="1" t="array" ref="A118">+VLOOKUP(B118,IF({0,1},'（工厂打印）送货清单'!B:B,'（工厂打印）送货清单'!D:D),2,0)</f>
        <v>#NUM!</v>
      </c>
      <c r="B118" s="29" t="e">
        <f ca="1" t="array" ref="B118">+INDEX('（工厂打印）送货清单'!$D$1:$D$192,SMALL(IF('（工厂打印）送货清单'!$D$4:$D$192&lt;&gt;"",ROW('（工厂打印）送货清单'!$D$4:$D$192)),ROW('（工厂打印）送货清单'!A117)))</f>
        <v>#NUM!</v>
      </c>
      <c r="C118" s="30" t="e">
        <f ca="1">+IF(B118&lt;&gt;"",'（工厂打印）送货清单'!$G$2,"")</f>
        <v>#NUM!</v>
      </c>
      <c r="D118" s="27" t="e">
        <f ca="1">+VLOOKUP(B118,'（工厂打印）送货清单'!$D:$E,2,0)</f>
        <v>#NUM!</v>
      </c>
      <c r="E118" s="27" t="e">
        <f ca="1">+VLOOKUP(B118,'（工厂打印）送货清单'!$D:$L,9,0)</f>
        <v>#NUM!</v>
      </c>
      <c r="F118" s="27"/>
      <c r="G118" s="27"/>
      <c r="H118" s="29"/>
      <c r="I118" s="29"/>
      <c r="J118" s="29"/>
    </row>
    <row r="119" spans="1:10">
      <c r="A119" s="27" t="e">
        <f ca="1" t="array" ref="A119">+VLOOKUP(B119,IF({0,1},'（工厂打印）送货清单'!B:B,'（工厂打印）送货清单'!D:D),2,0)</f>
        <v>#NUM!</v>
      </c>
      <c r="B119" s="29" t="e">
        <f ca="1" t="array" ref="B119">+INDEX('（工厂打印）送货清单'!$D$1:$D$192,SMALL(IF('（工厂打印）送货清单'!$D$4:$D$192&lt;&gt;"",ROW('（工厂打印）送货清单'!$D$4:$D$192)),ROW('（工厂打印）送货清单'!A118)))</f>
        <v>#NUM!</v>
      </c>
      <c r="C119" s="30" t="e">
        <f ca="1">+IF(B119&lt;&gt;"",'（工厂打印）送货清单'!$G$2,"")</f>
        <v>#NUM!</v>
      </c>
      <c r="D119" s="27" t="e">
        <f ca="1">+VLOOKUP(B119,'（工厂打印）送货清单'!$D:$E,2,0)</f>
        <v>#NUM!</v>
      </c>
      <c r="E119" s="27" t="e">
        <f ca="1">+VLOOKUP(B119,'（工厂打印）送货清单'!$D:$L,9,0)</f>
        <v>#NUM!</v>
      </c>
      <c r="F119" s="27"/>
      <c r="G119" s="27"/>
      <c r="H119" s="29"/>
      <c r="I119" s="29"/>
      <c r="J119" s="29"/>
    </row>
    <row r="120" spans="1:10">
      <c r="A120" s="27" t="e">
        <f ca="1" t="array" ref="A120">+VLOOKUP(B120,IF({0,1},'（工厂打印）送货清单'!B:B,'（工厂打印）送货清单'!D:D),2,0)</f>
        <v>#NUM!</v>
      </c>
      <c r="B120" s="29" t="e">
        <f ca="1" t="array" ref="B120">+INDEX('（工厂打印）送货清单'!$D$1:$D$192,SMALL(IF('（工厂打印）送货清单'!$D$4:$D$192&lt;&gt;"",ROW('（工厂打印）送货清单'!$D$4:$D$192)),ROW('（工厂打印）送货清单'!A119)))</f>
        <v>#NUM!</v>
      </c>
      <c r="C120" s="30" t="e">
        <f ca="1">+IF(B120&lt;&gt;"",'（工厂打印）送货清单'!$G$2,"")</f>
        <v>#NUM!</v>
      </c>
      <c r="D120" s="27" t="e">
        <f ca="1">+VLOOKUP(B120,'（工厂打印）送货清单'!$D:$E,2,0)</f>
        <v>#NUM!</v>
      </c>
      <c r="E120" s="27" t="e">
        <f ca="1">+VLOOKUP(B120,'（工厂打印）送货清单'!$D:$L,9,0)</f>
        <v>#NUM!</v>
      </c>
      <c r="F120" s="27"/>
      <c r="G120" s="27"/>
      <c r="H120" s="29"/>
      <c r="I120" s="29"/>
      <c r="J120" s="29"/>
    </row>
    <row r="121" spans="1:10">
      <c r="A121" s="27" t="e">
        <f ca="1" t="array" ref="A121">+VLOOKUP(B121,IF({0,1},'（工厂打印）送货清单'!B:B,'（工厂打印）送货清单'!D:D),2,0)</f>
        <v>#NUM!</v>
      </c>
      <c r="B121" s="29" t="e">
        <f ca="1" t="array" ref="B121">+INDEX('（工厂打印）送货清单'!$D$1:$D$192,SMALL(IF('（工厂打印）送货清单'!$D$4:$D$192&lt;&gt;"",ROW('（工厂打印）送货清单'!$D$4:$D$192)),ROW('（工厂打印）送货清单'!A120)))</f>
        <v>#NUM!</v>
      </c>
      <c r="C121" s="30" t="e">
        <f ca="1">+IF(B121&lt;&gt;"",'（工厂打印）送货清单'!$G$2,"")</f>
        <v>#NUM!</v>
      </c>
      <c r="D121" s="27" t="e">
        <f ca="1">+VLOOKUP(B121,'（工厂打印）送货清单'!$D:$E,2,0)</f>
        <v>#NUM!</v>
      </c>
      <c r="E121" s="27" t="e">
        <f ca="1">+VLOOKUP(B121,'（工厂打印）送货清单'!$D:$L,9,0)</f>
        <v>#NUM!</v>
      </c>
      <c r="F121" s="27"/>
      <c r="G121" s="27"/>
      <c r="H121" s="29"/>
      <c r="I121" s="29"/>
      <c r="J121" s="29"/>
    </row>
    <row r="122" spans="1:10">
      <c r="A122" s="27" t="e">
        <f ca="1" t="array" ref="A122">+VLOOKUP(B122,IF({0,1},'（工厂打印）送货清单'!B:B,'（工厂打印）送货清单'!D:D),2,0)</f>
        <v>#NUM!</v>
      </c>
      <c r="B122" s="29" t="e">
        <f ca="1" t="array" ref="B122">+INDEX('（工厂打印）送货清单'!$D$1:$D$192,SMALL(IF('（工厂打印）送货清单'!$D$4:$D$192&lt;&gt;"",ROW('（工厂打印）送货清单'!$D$4:$D$192)),ROW('（工厂打印）送货清单'!A121)))</f>
        <v>#NUM!</v>
      </c>
      <c r="C122" s="30" t="e">
        <f ca="1">+IF(B122&lt;&gt;"",'（工厂打印）送货清单'!$G$2,"")</f>
        <v>#NUM!</v>
      </c>
      <c r="D122" s="27" t="e">
        <f ca="1">+VLOOKUP(B122,'（工厂打印）送货清单'!$D:$E,2,0)</f>
        <v>#NUM!</v>
      </c>
      <c r="E122" s="27" t="e">
        <f ca="1">+VLOOKUP(B122,'（工厂打印）送货清单'!$D:$L,9,0)</f>
        <v>#NUM!</v>
      </c>
      <c r="F122" s="27"/>
      <c r="G122" s="27"/>
      <c r="H122" s="29"/>
      <c r="I122" s="29"/>
      <c r="J122" s="29"/>
    </row>
    <row r="123" spans="1:10">
      <c r="A123" s="27" t="e">
        <f ca="1" t="array" ref="A123">+VLOOKUP(B123,IF({0,1},'（工厂打印）送货清单'!B:B,'（工厂打印）送货清单'!D:D),2,0)</f>
        <v>#NUM!</v>
      </c>
      <c r="B123" s="29" t="e">
        <f ca="1" t="array" ref="B123">+INDEX('（工厂打印）送货清单'!$D$1:$D$192,SMALL(IF('（工厂打印）送货清单'!$D$4:$D$192&lt;&gt;"",ROW('（工厂打印）送货清单'!$D$4:$D$192)),ROW('（工厂打印）送货清单'!A122)))</f>
        <v>#NUM!</v>
      </c>
      <c r="C123" s="30" t="e">
        <f ca="1">+IF(B123&lt;&gt;"",'（工厂打印）送货清单'!$G$2,"")</f>
        <v>#NUM!</v>
      </c>
      <c r="D123" s="27" t="e">
        <f ca="1">+VLOOKUP(B123,'（工厂打印）送货清单'!$D:$E,2,0)</f>
        <v>#NUM!</v>
      </c>
      <c r="E123" s="27" t="e">
        <f ca="1">+VLOOKUP(B123,'（工厂打印）送货清单'!$D:$L,9,0)</f>
        <v>#NUM!</v>
      </c>
      <c r="F123" s="27"/>
      <c r="G123" s="27"/>
      <c r="H123" s="29"/>
      <c r="I123" s="29"/>
      <c r="J123" s="29"/>
    </row>
    <row r="124" spans="1:10">
      <c r="A124" s="27" t="e">
        <f ca="1" t="array" ref="A124">+VLOOKUP(B124,IF({0,1},'（工厂打印）送货清单'!B:B,'（工厂打印）送货清单'!D:D),2,0)</f>
        <v>#NUM!</v>
      </c>
      <c r="B124" s="29" t="e">
        <f ca="1" t="array" ref="B124">+INDEX('（工厂打印）送货清单'!$D$1:$D$192,SMALL(IF('（工厂打印）送货清单'!$D$4:$D$192&lt;&gt;"",ROW('（工厂打印）送货清单'!$D$4:$D$192)),ROW('（工厂打印）送货清单'!A123)))</f>
        <v>#NUM!</v>
      </c>
      <c r="C124" s="30" t="e">
        <f ca="1">+IF(B124&lt;&gt;"",'（工厂打印）送货清单'!$G$2,"")</f>
        <v>#NUM!</v>
      </c>
      <c r="D124" s="27" t="e">
        <f ca="1">+VLOOKUP(B124,'（工厂打印）送货清单'!$D:$E,2,0)</f>
        <v>#NUM!</v>
      </c>
      <c r="E124" s="27" t="e">
        <f ca="1">+VLOOKUP(B124,'（工厂打印）送货清单'!$D:$L,9,0)</f>
        <v>#NUM!</v>
      </c>
      <c r="F124" s="27"/>
      <c r="G124" s="27"/>
      <c r="H124" s="29"/>
      <c r="I124" s="29"/>
      <c r="J124" s="29"/>
    </row>
    <row r="125" spans="1:10">
      <c r="A125" s="27" t="e">
        <f ca="1" t="array" ref="A125">+VLOOKUP(B125,IF({0,1},'（工厂打印）送货清单'!B:B,'（工厂打印）送货清单'!D:D),2,0)</f>
        <v>#NUM!</v>
      </c>
      <c r="B125" s="29" t="e">
        <f ca="1" t="array" ref="B125">+INDEX('（工厂打印）送货清单'!$D$1:$D$192,SMALL(IF('（工厂打印）送货清单'!$D$4:$D$192&lt;&gt;"",ROW('（工厂打印）送货清单'!$D$4:$D$192)),ROW('（工厂打印）送货清单'!A124)))</f>
        <v>#NUM!</v>
      </c>
      <c r="C125" s="30" t="e">
        <f ca="1">+IF(B125&lt;&gt;"",'（工厂打印）送货清单'!$G$2,"")</f>
        <v>#NUM!</v>
      </c>
      <c r="D125" s="27" t="e">
        <f ca="1">+VLOOKUP(B125,'（工厂打印）送货清单'!$D:$E,2,0)</f>
        <v>#NUM!</v>
      </c>
      <c r="E125" s="27" t="e">
        <f ca="1">+VLOOKUP(B125,'（工厂打印）送货清单'!$D:$L,9,0)</f>
        <v>#NUM!</v>
      </c>
      <c r="F125" s="27"/>
      <c r="G125" s="27"/>
      <c r="H125" s="29"/>
      <c r="I125" s="29"/>
      <c r="J125" s="29"/>
    </row>
    <row r="126" spans="1:10">
      <c r="A126" s="27" t="e">
        <f ca="1" t="array" ref="A126">+VLOOKUP(B126,IF({0,1},'（工厂打印）送货清单'!B:B,'（工厂打印）送货清单'!D:D),2,0)</f>
        <v>#NUM!</v>
      </c>
      <c r="B126" s="29" t="e">
        <f ca="1" t="array" ref="B126">+INDEX('（工厂打印）送货清单'!$D$1:$D$192,SMALL(IF('（工厂打印）送货清单'!$D$4:$D$192&lt;&gt;"",ROW('（工厂打印）送货清单'!$D$4:$D$192)),ROW('（工厂打印）送货清单'!A125)))</f>
        <v>#NUM!</v>
      </c>
      <c r="C126" s="30" t="e">
        <f ca="1">+IF(B126&lt;&gt;"",'（工厂打印）送货清单'!$G$2,"")</f>
        <v>#NUM!</v>
      </c>
      <c r="D126" s="27" t="e">
        <f ca="1">+VLOOKUP(B126,'（工厂打印）送货清单'!$D:$E,2,0)</f>
        <v>#NUM!</v>
      </c>
      <c r="E126" s="27" t="e">
        <f ca="1">+VLOOKUP(B126,'（工厂打印）送货清单'!$D:$L,9,0)</f>
        <v>#NUM!</v>
      </c>
      <c r="F126" s="27"/>
      <c r="G126" s="27"/>
      <c r="H126" s="29"/>
      <c r="I126" s="29"/>
      <c r="J126" s="29"/>
    </row>
    <row r="127" spans="1:10">
      <c r="A127" s="27" t="e">
        <f ca="1" t="array" ref="A127">+VLOOKUP(B127,IF({0,1},'（工厂打印）送货清单'!B:B,'（工厂打印）送货清单'!D:D),2,0)</f>
        <v>#NUM!</v>
      </c>
      <c r="B127" s="29" t="e">
        <f ca="1" t="array" ref="B127">+INDEX('（工厂打印）送货清单'!$D$1:$D$192,SMALL(IF('（工厂打印）送货清单'!$D$4:$D$192&lt;&gt;"",ROW('（工厂打印）送货清单'!$D$4:$D$192)),ROW('（工厂打印）送货清单'!A126)))</f>
        <v>#NUM!</v>
      </c>
      <c r="C127" s="30" t="e">
        <f ca="1">+IF(B127&lt;&gt;"",'（工厂打印）送货清单'!$G$2,"")</f>
        <v>#NUM!</v>
      </c>
      <c r="D127" s="27" t="e">
        <f ca="1">+VLOOKUP(B127,'（工厂打印）送货清单'!$D:$E,2,0)</f>
        <v>#NUM!</v>
      </c>
      <c r="E127" s="27" t="e">
        <f ca="1">+VLOOKUP(B127,'（工厂打印）送货清单'!$D:$L,9,0)</f>
        <v>#NUM!</v>
      </c>
      <c r="F127" s="27"/>
      <c r="G127" s="27"/>
      <c r="H127" s="29"/>
      <c r="I127" s="29"/>
      <c r="J127" s="29"/>
    </row>
    <row r="128" spans="1:10">
      <c r="A128" s="27" t="e">
        <f ca="1" t="array" ref="A128">+VLOOKUP(B128,IF({0,1},'（工厂打印）送货清单'!B:B,'（工厂打印）送货清单'!D:D),2,0)</f>
        <v>#NUM!</v>
      </c>
      <c r="B128" s="29" t="e">
        <f ca="1" t="array" ref="B128">+INDEX('（工厂打印）送货清单'!$D$1:$D$192,SMALL(IF('（工厂打印）送货清单'!$D$4:$D$192&lt;&gt;"",ROW('（工厂打印）送货清单'!$D$4:$D$192)),ROW('（工厂打印）送货清单'!A127)))</f>
        <v>#NUM!</v>
      </c>
      <c r="C128" s="30" t="e">
        <f ca="1">+IF(B128&lt;&gt;"",'（工厂打印）送货清单'!$G$2,"")</f>
        <v>#NUM!</v>
      </c>
      <c r="D128" s="27" t="e">
        <f ca="1">+VLOOKUP(B128,'（工厂打印）送货清单'!$D:$E,2,0)</f>
        <v>#NUM!</v>
      </c>
      <c r="E128" s="27" t="e">
        <f ca="1">+VLOOKUP(B128,'（工厂打印）送货清单'!$D:$L,9,0)</f>
        <v>#NUM!</v>
      </c>
      <c r="F128" s="27"/>
      <c r="G128" s="27"/>
      <c r="H128" s="29"/>
      <c r="I128" s="29"/>
      <c r="J128" s="29"/>
    </row>
    <row r="129" spans="1:10">
      <c r="A129" s="27" t="e">
        <f ca="1" t="array" ref="A129">+VLOOKUP(B129,IF({0,1},'（工厂打印）送货清单'!B:B,'（工厂打印）送货清单'!D:D),2,0)</f>
        <v>#NUM!</v>
      </c>
      <c r="B129" s="29" t="e">
        <f ca="1" t="array" ref="B129">+INDEX('（工厂打印）送货清单'!$D$1:$D$192,SMALL(IF('（工厂打印）送货清单'!$D$4:$D$192&lt;&gt;"",ROW('（工厂打印）送货清单'!$D$4:$D$192)),ROW('（工厂打印）送货清单'!A128)))</f>
        <v>#NUM!</v>
      </c>
      <c r="C129" s="30" t="e">
        <f ca="1">+IF(B129&lt;&gt;"",'（工厂打印）送货清单'!$G$2,"")</f>
        <v>#NUM!</v>
      </c>
      <c r="D129" s="27" t="e">
        <f ca="1">+VLOOKUP(B129,'（工厂打印）送货清单'!$D:$E,2,0)</f>
        <v>#NUM!</v>
      </c>
      <c r="E129" s="27" t="e">
        <f ca="1">+VLOOKUP(B129,'（工厂打印）送货清单'!$D:$L,9,0)</f>
        <v>#NUM!</v>
      </c>
      <c r="F129" s="27"/>
      <c r="G129" s="27"/>
      <c r="H129" s="29"/>
      <c r="I129" s="29"/>
      <c r="J129" s="29"/>
    </row>
    <row r="130" spans="1:10">
      <c r="A130" s="27" t="e">
        <f ca="1" t="array" ref="A130">+VLOOKUP(B130,IF({0,1},'（工厂打印）送货清单'!B:B,'（工厂打印）送货清单'!D:D),2,0)</f>
        <v>#NUM!</v>
      </c>
      <c r="B130" s="29" t="e">
        <f ca="1" t="array" ref="B130">+INDEX('（工厂打印）送货清单'!$D$1:$D$192,SMALL(IF('（工厂打印）送货清单'!$D$4:$D$192&lt;&gt;"",ROW('（工厂打印）送货清单'!$D$4:$D$192)),ROW('（工厂打印）送货清单'!A129)))</f>
        <v>#NUM!</v>
      </c>
      <c r="C130" s="30" t="e">
        <f ca="1">+IF(B130&lt;&gt;"",'（工厂打印）送货清单'!$G$2,"")</f>
        <v>#NUM!</v>
      </c>
      <c r="D130" s="27" t="e">
        <f ca="1">+VLOOKUP(B130,'（工厂打印）送货清单'!$D:$E,2,0)</f>
        <v>#NUM!</v>
      </c>
      <c r="E130" s="27" t="e">
        <f ca="1">+VLOOKUP(B130,'（工厂打印）送货清单'!$D:$L,9,0)</f>
        <v>#NUM!</v>
      </c>
      <c r="F130" s="27"/>
      <c r="G130" s="27"/>
      <c r="H130" s="29"/>
      <c r="I130" s="29"/>
      <c r="J130" s="29"/>
    </row>
    <row r="131" spans="1:10">
      <c r="A131" s="27" t="e">
        <f ca="1" t="array" ref="A131">+VLOOKUP(B131,IF({0,1},'（工厂打印）送货清单'!B:B,'（工厂打印）送货清单'!D:D),2,0)</f>
        <v>#NUM!</v>
      </c>
      <c r="B131" s="29" t="e">
        <f ca="1" t="array" ref="B131">+INDEX('（工厂打印）送货清单'!$D$1:$D$192,SMALL(IF('（工厂打印）送货清单'!$D$4:$D$192&lt;&gt;"",ROW('（工厂打印）送货清单'!$D$4:$D$192)),ROW('（工厂打印）送货清单'!A130)))</f>
        <v>#NUM!</v>
      </c>
      <c r="C131" s="30" t="e">
        <f ca="1">+IF(B131&lt;&gt;"",'（工厂打印）送货清单'!$G$2,"")</f>
        <v>#NUM!</v>
      </c>
      <c r="D131" s="27" t="e">
        <f ca="1">+VLOOKUP(B131,'（工厂打印）送货清单'!$D:$E,2,0)</f>
        <v>#NUM!</v>
      </c>
      <c r="E131" s="27" t="e">
        <f ca="1">+VLOOKUP(B131,'（工厂打印）送货清单'!$D:$L,9,0)</f>
        <v>#NUM!</v>
      </c>
      <c r="F131" s="27"/>
      <c r="G131" s="27"/>
      <c r="H131" s="29"/>
      <c r="I131" s="29"/>
      <c r="J131" s="29"/>
    </row>
    <row r="132" spans="1:10">
      <c r="A132" s="27" t="e">
        <f ca="1" t="array" ref="A132">+VLOOKUP(B132,IF({0,1},'（工厂打印）送货清单'!B:B,'（工厂打印）送货清单'!D:D),2,0)</f>
        <v>#NUM!</v>
      </c>
      <c r="B132" s="29" t="e">
        <f ca="1" t="array" ref="B132">+INDEX('（工厂打印）送货清单'!$D$1:$D$192,SMALL(IF('（工厂打印）送货清单'!$D$4:$D$192&lt;&gt;"",ROW('（工厂打印）送货清单'!$D$4:$D$192)),ROW('（工厂打印）送货清单'!A131)))</f>
        <v>#NUM!</v>
      </c>
      <c r="C132" s="30" t="e">
        <f ca="1">+IF(B132&lt;&gt;"",'（工厂打印）送货清单'!$G$2,"")</f>
        <v>#NUM!</v>
      </c>
      <c r="D132" s="27" t="e">
        <f ca="1">+VLOOKUP(B132,'（工厂打印）送货清单'!$D:$E,2,0)</f>
        <v>#NUM!</v>
      </c>
      <c r="E132" s="27" t="e">
        <f ca="1">+VLOOKUP(B132,'（工厂打印）送货清单'!$D:$L,9,0)</f>
        <v>#NUM!</v>
      </c>
      <c r="F132" s="27"/>
      <c r="G132" s="27"/>
      <c r="H132" s="29"/>
      <c r="I132" s="29"/>
      <c r="J132" s="29"/>
    </row>
    <row r="133" spans="1:10">
      <c r="A133" s="27" t="e">
        <f ca="1" t="array" ref="A133">+VLOOKUP(B133,IF({0,1},'（工厂打印）送货清单'!B:B,'（工厂打印）送货清单'!D:D),2,0)</f>
        <v>#NUM!</v>
      </c>
      <c r="B133" s="29" t="e">
        <f ca="1" t="array" ref="B133">+INDEX('（工厂打印）送货清单'!$D$1:$D$192,SMALL(IF('（工厂打印）送货清单'!$D$4:$D$192&lt;&gt;"",ROW('（工厂打印）送货清单'!$D$4:$D$192)),ROW('（工厂打印）送货清单'!A132)))</f>
        <v>#NUM!</v>
      </c>
      <c r="C133" s="30" t="e">
        <f ca="1">+IF(B133&lt;&gt;"",'（工厂打印）送货清单'!$G$2,"")</f>
        <v>#NUM!</v>
      </c>
      <c r="D133" s="27" t="e">
        <f ca="1">+VLOOKUP(B133,'（工厂打印）送货清单'!$D:$E,2,0)</f>
        <v>#NUM!</v>
      </c>
      <c r="E133" s="27" t="e">
        <f ca="1">+VLOOKUP(B133,'（工厂打印）送货清单'!$D:$L,9,0)</f>
        <v>#NUM!</v>
      </c>
      <c r="F133" s="27"/>
      <c r="G133" s="27"/>
      <c r="H133" s="29"/>
      <c r="I133" s="29"/>
      <c r="J133" s="29"/>
    </row>
    <row r="134" spans="1:10">
      <c r="A134" s="27" t="e">
        <f ca="1" t="array" ref="A134">+VLOOKUP(B134,IF({0,1},'（工厂打印）送货清单'!B:B,'（工厂打印）送货清单'!D:D),2,0)</f>
        <v>#NUM!</v>
      </c>
      <c r="B134" s="29" t="e">
        <f ca="1" t="array" ref="B134">+INDEX('（工厂打印）送货清单'!$D$1:$D$192,SMALL(IF('（工厂打印）送货清单'!$D$4:$D$192&lt;&gt;"",ROW('（工厂打印）送货清单'!$D$4:$D$192)),ROW('（工厂打印）送货清单'!A133)))</f>
        <v>#NUM!</v>
      </c>
      <c r="C134" s="30" t="e">
        <f ca="1">+IF(B134&lt;&gt;"",'（工厂打印）送货清单'!$G$2,"")</f>
        <v>#NUM!</v>
      </c>
      <c r="D134" s="27" t="e">
        <f ca="1">+VLOOKUP(B134,'（工厂打印）送货清单'!$D:$E,2,0)</f>
        <v>#NUM!</v>
      </c>
      <c r="E134" s="27" t="e">
        <f ca="1">+VLOOKUP(B134,'（工厂打印）送货清单'!$D:$L,9,0)</f>
        <v>#NUM!</v>
      </c>
      <c r="F134" s="27"/>
      <c r="G134" s="27"/>
      <c r="H134" s="29"/>
      <c r="I134" s="29"/>
      <c r="J134" s="29"/>
    </row>
    <row r="135" spans="1:10">
      <c r="A135" s="27" t="e">
        <f ca="1" t="array" ref="A135">+VLOOKUP(B135,IF({0,1},'（工厂打印）送货清单'!B:B,'（工厂打印）送货清单'!D:D),2,0)</f>
        <v>#NUM!</v>
      </c>
      <c r="B135" s="29" t="e">
        <f ca="1" t="array" ref="B135">+INDEX('（工厂打印）送货清单'!$D$1:$D$192,SMALL(IF('（工厂打印）送货清单'!$D$4:$D$192&lt;&gt;"",ROW('（工厂打印）送货清单'!$D$4:$D$192)),ROW('（工厂打印）送货清单'!A134)))</f>
        <v>#NUM!</v>
      </c>
      <c r="C135" s="30" t="e">
        <f ca="1">+IF(B135&lt;&gt;"",'（工厂打印）送货清单'!$G$2,"")</f>
        <v>#NUM!</v>
      </c>
      <c r="D135" s="27" t="e">
        <f ca="1">+VLOOKUP(B135,'（工厂打印）送货清单'!$D:$E,2,0)</f>
        <v>#NUM!</v>
      </c>
      <c r="E135" s="27" t="e">
        <f ca="1">+VLOOKUP(B135,'（工厂打印）送货清单'!$D:$L,9,0)</f>
        <v>#NUM!</v>
      </c>
      <c r="F135" s="27"/>
      <c r="G135" s="27"/>
      <c r="H135" s="29"/>
      <c r="I135" s="29"/>
      <c r="J135" s="29"/>
    </row>
    <row r="136" spans="1:10">
      <c r="A136" s="27" t="e">
        <f ca="1" t="array" ref="A136">+VLOOKUP(B136,IF({0,1},'（工厂打印）送货清单'!B:B,'（工厂打印）送货清单'!D:D),2,0)</f>
        <v>#NUM!</v>
      </c>
      <c r="B136" s="29" t="e">
        <f ca="1" t="array" ref="B136">+INDEX('（工厂打印）送货清单'!$D$1:$D$192,SMALL(IF('（工厂打印）送货清单'!$D$4:$D$192&lt;&gt;"",ROW('（工厂打印）送货清单'!$D$4:$D$192)),ROW('（工厂打印）送货清单'!A135)))</f>
        <v>#NUM!</v>
      </c>
      <c r="C136" s="30" t="e">
        <f ca="1">+IF(B136&lt;&gt;"",'（工厂打印）送货清单'!$G$2,"")</f>
        <v>#NUM!</v>
      </c>
      <c r="D136" s="27" t="e">
        <f ca="1">+VLOOKUP(B136,'（工厂打印）送货清单'!$D:$E,2,0)</f>
        <v>#NUM!</v>
      </c>
      <c r="E136" s="27" t="e">
        <f ca="1">+VLOOKUP(B136,'（工厂打印）送货清单'!$D:$L,9,0)</f>
        <v>#NUM!</v>
      </c>
      <c r="F136" s="27"/>
      <c r="G136" s="27"/>
      <c r="H136" s="29"/>
      <c r="I136" s="29"/>
      <c r="J136" s="29"/>
    </row>
    <row r="137" hidden="1" spans="1:10">
      <c r="A137" s="27" t="e">
        <f ca="1" t="array" ref="A137">+VLOOKUP(B137,IF({0,1},'（工厂打印）送货清单'!B:B,'（工厂打印）送货清单'!D:D),2,0)</f>
        <v>#NUM!</v>
      </c>
      <c r="B137" s="29" t="e">
        <f ca="1" t="array" ref="B137">+INDEX('（工厂打印）送货清单'!$D$1:$D$192,SMALL(IF('（工厂打印）送货清单'!$D$4:$D$192&lt;&gt;"",ROW('（工厂打印）送货清单'!$D$4:$D$192)),ROW('（工厂打印）送货清单'!A136)))</f>
        <v>#NUM!</v>
      </c>
      <c r="C137" s="30" t="e">
        <f ca="1">+IF(B137&lt;&gt;"",'（工厂打印）送货清单'!$G$2,"")</f>
        <v>#NUM!</v>
      </c>
      <c r="D137" s="27" t="e">
        <f ca="1">+VLOOKUP(B137,'（工厂打印）送货清单'!$D:$E,2,0)</f>
        <v>#NUM!</v>
      </c>
      <c r="E137" s="27" t="e">
        <f ca="1">+VLOOKUP(B137,'（工厂打印）送货清单'!$D:$L,9,0)</f>
        <v>#NUM!</v>
      </c>
      <c r="F137" s="27"/>
      <c r="G137" s="27"/>
      <c r="H137" s="29"/>
      <c r="I137" s="29"/>
      <c r="J137" s="29"/>
    </row>
    <row r="138" hidden="1" spans="1:10">
      <c r="A138" s="27" t="e">
        <f ca="1" t="array" ref="A138">+VLOOKUP(B138,IF({0,1},'（工厂打印）送货清单'!B:B,'（工厂打印）送货清单'!D:D),2,0)</f>
        <v>#NUM!</v>
      </c>
      <c r="B138" s="29" t="e">
        <f ca="1" t="array" ref="B138">+INDEX('（工厂打印）送货清单'!$D$1:$D$192,SMALL(IF('（工厂打印）送货清单'!$D$4:$D$192&lt;&gt;"",ROW('（工厂打印）送货清单'!$D$4:$D$192)),ROW('（工厂打印）送货清单'!A137)))</f>
        <v>#NUM!</v>
      </c>
      <c r="C138" s="30" t="e">
        <f ca="1">+IF(B138&lt;&gt;"",'（工厂打印）送货清单'!$G$2,"")</f>
        <v>#NUM!</v>
      </c>
      <c r="D138" s="27" t="e">
        <f ca="1">+VLOOKUP(B138,'（工厂打印）送货清单'!$D:$E,2,0)</f>
        <v>#NUM!</v>
      </c>
      <c r="E138" s="27" t="e">
        <f ca="1">+VLOOKUP(B138,'（工厂打印）送货清单'!$D:$L,9,0)</f>
        <v>#NUM!</v>
      </c>
      <c r="F138" s="27"/>
      <c r="G138" s="27"/>
      <c r="H138" s="29"/>
      <c r="I138" s="29"/>
      <c r="J138" s="29"/>
    </row>
    <row r="139" hidden="1" spans="1:10">
      <c r="A139" s="27" t="e">
        <f ca="1" t="array" ref="A139">+VLOOKUP(B139,IF({0,1},'（工厂打印）送货清单'!B:B,'（工厂打印）送货清单'!D:D),2,0)</f>
        <v>#NUM!</v>
      </c>
      <c r="B139" s="29" t="e">
        <f ca="1" t="array" ref="B139">+INDEX('（工厂打印）送货清单'!$D$1:$D$192,SMALL(IF('（工厂打印）送货清单'!$D$4:$D$192&lt;&gt;"",ROW('（工厂打印）送货清单'!$D$4:$D$192)),ROW('（工厂打印）送货清单'!A138)))</f>
        <v>#NUM!</v>
      </c>
      <c r="C139" s="30" t="e">
        <f ca="1">+IF(B139&lt;&gt;"",'（工厂打印）送货清单'!$G$2,"")</f>
        <v>#NUM!</v>
      </c>
      <c r="D139" s="27" t="e">
        <f ca="1">+VLOOKUP(B139,'（工厂打印）送货清单'!$D:$E,2,0)</f>
        <v>#NUM!</v>
      </c>
      <c r="E139" s="27" t="e">
        <f ca="1">+VLOOKUP(B139,'（工厂打印）送货清单'!$D:$L,9,0)</f>
        <v>#NUM!</v>
      </c>
      <c r="F139" s="27"/>
      <c r="G139" s="27"/>
      <c r="H139" s="29"/>
      <c r="I139" s="29"/>
      <c r="J139" s="29"/>
    </row>
    <row r="140" hidden="1" spans="1:10">
      <c r="A140" s="27" t="e">
        <f ca="1" t="array" ref="A140">+VLOOKUP(B140,IF({0,1},'（工厂打印）送货清单'!B:B,'（工厂打印）送货清单'!D:D),2,0)</f>
        <v>#NUM!</v>
      </c>
      <c r="B140" s="29" t="e">
        <f ca="1" t="array" ref="B140">+INDEX('（工厂打印）送货清单'!$D$1:$D$192,SMALL(IF('（工厂打印）送货清单'!$D$4:$D$192&lt;&gt;"",ROW('（工厂打印）送货清单'!$D$4:$D$192)),ROW('（工厂打印）送货清单'!A139)))</f>
        <v>#NUM!</v>
      </c>
      <c r="C140" s="30" t="e">
        <f ca="1">+IF(B140&lt;&gt;"",'（工厂打印）送货清单'!$G$2,"")</f>
        <v>#NUM!</v>
      </c>
      <c r="D140" s="27" t="e">
        <f ca="1">+VLOOKUP(B140,'（工厂打印）送货清单'!$D:$E,2,0)</f>
        <v>#NUM!</v>
      </c>
      <c r="E140" s="27" t="e">
        <f ca="1">+VLOOKUP(B140,'（工厂打印）送货清单'!$D:$L,9,0)</f>
        <v>#NUM!</v>
      </c>
      <c r="F140" s="27"/>
      <c r="G140" s="27"/>
      <c r="H140" s="29"/>
      <c r="I140" s="29"/>
      <c r="J140" s="29"/>
    </row>
    <row r="141" hidden="1" spans="1:10">
      <c r="A141" s="27" t="e">
        <f ca="1" t="array" ref="A141">+VLOOKUP(B141,IF({0,1},'（工厂打印）送货清单'!B:B,'（工厂打印）送货清单'!D:D),2,0)</f>
        <v>#NUM!</v>
      </c>
      <c r="B141" s="29" t="e">
        <f ca="1" t="array" ref="B141">+INDEX('（工厂打印）送货清单'!$D$1:$D$192,SMALL(IF('（工厂打印）送货清单'!$D$4:$D$192&lt;&gt;"",ROW('（工厂打印）送货清单'!$D$4:$D$192)),ROW('（工厂打印）送货清单'!A140)))</f>
        <v>#NUM!</v>
      </c>
      <c r="C141" s="30" t="e">
        <f ca="1">+IF(B141&lt;&gt;"",'（工厂打印）送货清单'!$G$2,"")</f>
        <v>#NUM!</v>
      </c>
      <c r="D141" s="27" t="e">
        <f ca="1">+VLOOKUP(B141,'（工厂打印）送货清单'!$D:$E,2,0)</f>
        <v>#NUM!</v>
      </c>
      <c r="E141" s="27" t="e">
        <f ca="1">+VLOOKUP(B141,'（工厂打印）送货清单'!$D:$L,9,0)</f>
        <v>#NUM!</v>
      </c>
      <c r="F141" s="27"/>
      <c r="G141" s="27"/>
      <c r="H141" s="29"/>
      <c r="I141" s="29"/>
      <c r="J141" s="29"/>
    </row>
    <row r="142" hidden="1" spans="1:10">
      <c r="A142" s="27" t="e">
        <f ca="1" t="array" ref="A142">+VLOOKUP(B142,IF({0,1},'（工厂打印）送货清单'!B:B,'（工厂打印）送货清单'!D:D),2,0)</f>
        <v>#NUM!</v>
      </c>
      <c r="B142" s="29" t="e">
        <f ca="1" t="array" ref="B142">+INDEX('（工厂打印）送货清单'!$D$1:$D$192,SMALL(IF('（工厂打印）送货清单'!$D$4:$D$192&lt;&gt;"",ROW('（工厂打印）送货清单'!$D$4:$D$192)),ROW('（工厂打印）送货清单'!A141)))</f>
        <v>#NUM!</v>
      </c>
      <c r="C142" s="30" t="e">
        <f ca="1">+IF(B142&lt;&gt;"",'（工厂打印）送货清单'!$G$2,"")</f>
        <v>#NUM!</v>
      </c>
      <c r="D142" s="27" t="e">
        <f ca="1">+VLOOKUP(B142,'（工厂打印）送货清单'!$D:$E,2,0)</f>
        <v>#NUM!</v>
      </c>
      <c r="E142" s="27" t="e">
        <f ca="1">+VLOOKUP(B142,'（工厂打印）送货清单'!$D:$L,9,0)</f>
        <v>#NUM!</v>
      </c>
      <c r="F142" s="27"/>
      <c r="G142" s="27"/>
      <c r="H142" s="29"/>
      <c r="I142" s="29"/>
      <c r="J142" s="29"/>
    </row>
    <row r="143" hidden="1" spans="1:10">
      <c r="A143" s="27" t="e">
        <f ca="1" t="array" ref="A143">+VLOOKUP(B143,IF({0,1},'（工厂打印）送货清单'!B:B,'（工厂打印）送货清单'!D:D),2,0)</f>
        <v>#NUM!</v>
      </c>
      <c r="B143" s="29" t="e">
        <f ca="1" t="array" ref="B143">+INDEX('（工厂打印）送货清单'!$D$1:$D$192,SMALL(IF('（工厂打印）送货清单'!$D$4:$D$192&lt;&gt;"",ROW('（工厂打印）送货清单'!$D$4:$D$192)),ROW('（工厂打印）送货清单'!A142)))</f>
        <v>#NUM!</v>
      </c>
      <c r="C143" s="30" t="e">
        <f ca="1">+IF(B143&lt;&gt;"",'（工厂打印）送货清单'!$G$2,"")</f>
        <v>#NUM!</v>
      </c>
      <c r="D143" s="27" t="e">
        <f ca="1">+VLOOKUP(B143,'（工厂打印）送货清单'!$D:$E,2,0)</f>
        <v>#NUM!</v>
      </c>
      <c r="E143" s="27" t="e">
        <f ca="1">+VLOOKUP(B143,'（工厂打印）送货清单'!$D:$L,9,0)</f>
        <v>#NUM!</v>
      </c>
      <c r="F143" s="27"/>
      <c r="G143" s="27"/>
      <c r="H143" s="29"/>
      <c r="I143" s="29"/>
      <c r="J143" s="29"/>
    </row>
    <row r="144" hidden="1" spans="1:10">
      <c r="A144" s="27" t="e">
        <f ca="1" t="array" ref="A144">+VLOOKUP(B144,IF({0,1},'（工厂打印）送货清单'!B:B,'（工厂打印）送货清单'!D:D),2,0)</f>
        <v>#NUM!</v>
      </c>
      <c r="B144" s="29" t="e">
        <f ca="1" t="array" ref="B144">+INDEX('（工厂打印）送货清单'!$D$1:$D$192,SMALL(IF('（工厂打印）送货清单'!$D$4:$D$192&lt;&gt;"",ROW('（工厂打印）送货清单'!$D$4:$D$192)),ROW('（工厂打印）送货清单'!A143)))</f>
        <v>#NUM!</v>
      </c>
      <c r="C144" s="30" t="e">
        <f ca="1">+IF(B144&lt;&gt;"",'（工厂打印）送货清单'!$G$2,"")</f>
        <v>#NUM!</v>
      </c>
      <c r="D144" s="27" t="e">
        <f ca="1">+VLOOKUP(B144,'（工厂打印）送货清单'!$D:$E,2,0)</f>
        <v>#NUM!</v>
      </c>
      <c r="E144" s="27" t="e">
        <f ca="1">+VLOOKUP(B144,'（工厂打印）送货清单'!$D:$L,9,0)</f>
        <v>#NUM!</v>
      </c>
      <c r="F144" s="27"/>
      <c r="G144" s="27"/>
      <c r="H144" s="29"/>
      <c r="I144" s="29"/>
      <c r="J144" s="29"/>
    </row>
    <row r="145" hidden="1" spans="1:10">
      <c r="A145" s="27" t="e">
        <f ca="1" t="array" ref="A145">+VLOOKUP(B145,IF({0,1},'（工厂打印）送货清单'!B:B,'（工厂打印）送货清单'!D:D),2,0)</f>
        <v>#NUM!</v>
      </c>
      <c r="B145" s="29" t="e">
        <f ca="1" t="array" ref="B145">+INDEX('（工厂打印）送货清单'!$D$1:$D$192,SMALL(IF('（工厂打印）送货清单'!$D$4:$D$192&lt;&gt;"",ROW('（工厂打印）送货清单'!$D$4:$D$192)),ROW('（工厂打印）送货清单'!A144)))</f>
        <v>#NUM!</v>
      </c>
      <c r="C145" s="30" t="e">
        <f ca="1">+IF(B145&lt;&gt;"",'（工厂打印）送货清单'!$G$2,"")</f>
        <v>#NUM!</v>
      </c>
      <c r="D145" s="27" t="e">
        <f ca="1">+VLOOKUP(B145,'（工厂打印）送货清单'!$D:$E,2,0)</f>
        <v>#NUM!</v>
      </c>
      <c r="E145" s="27" t="e">
        <f ca="1">+VLOOKUP(B145,'（工厂打印）送货清单'!$D:$L,9,0)</f>
        <v>#NUM!</v>
      </c>
      <c r="F145" s="27"/>
      <c r="G145" s="27"/>
      <c r="H145" s="29"/>
      <c r="I145" s="29"/>
      <c r="J145" s="29"/>
    </row>
    <row r="146" hidden="1" spans="1:10">
      <c r="A146" s="27" t="e">
        <f ca="1" t="array" ref="A146">+VLOOKUP(B146,IF({0,1},'（工厂打印）送货清单'!B:B,'（工厂打印）送货清单'!D:D),2,0)</f>
        <v>#NUM!</v>
      </c>
      <c r="B146" s="29" t="e">
        <f ca="1" t="array" ref="B146">+INDEX('（工厂打印）送货清单'!$D$1:$D$192,SMALL(IF('（工厂打印）送货清单'!$D$4:$D$192&lt;&gt;"",ROW('（工厂打印）送货清单'!$D$4:$D$192)),ROW('（工厂打印）送货清单'!A145)))</f>
        <v>#NUM!</v>
      </c>
      <c r="C146" s="30" t="e">
        <f ca="1">+IF(B146&lt;&gt;"",'（工厂打印）送货清单'!$G$2,"")</f>
        <v>#NUM!</v>
      </c>
      <c r="D146" s="27" t="e">
        <f ca="1">+VLOOKUP(B146,'（工厂打印）送货清单'!$D:$E,2,0)</f>
        <v>#NUM!</v>
      </c>
      <c r="E146" s="27" t="e">
        <f ca="1">+VLOOKUP(B146,'（工厂打印）送货清单'!$D:$L,9,0)</f>
        <v>#NUM!</v>
      </c>
      <c r="F146" s="27"/>
      <c r="G146" s="27"/>
      <c r="H146" s="29"/>
      <c r="I146" s="29"/>
      <c r="J146" s="29"/>
    </row>
    <row r="147" hidden="1" spans="1:10">
      <c r="A147" s="27" t="e">
        <f ca="1" t="array" ref="A147">+VLOOKUP(B147,IF({0,1},'（工厂打印）送货清单'!B:B,'（工厂打印）送货清单'!D:D),2,0)</f>
        <v>#NUM!</v>
      </c>
      <c r="B147" s="29" t="e">
        <f ca="1" t="array" ref="B147">+INDEX('（工厂打印）送货清单'!$D$1:$D$192,SMALL(IF('（工厂打印）送货清单'!$D$4:$D$192&lt;&gt;"",ROW('（工厂打印）送货清单'!$D$4:$D$192)),ROW('（工厂打印）送货清单'!A146)))</f>
        <v>#NUM!</v>
      </c>
      <c r="C147" s="30" t="e">
        <f ca="1">+IF(B147&lt;&gt;"",'（工厂打印）送货清单'!$G$2,"")</f>
        <v>#NUM!</v>
      </c>
      <c r="D147" s="27" t="e">
        <f ca="1">+VLOOKUP(B147,'（工厂打印）送货清单'!$D:$E,2,0)</f>
        <v>#NUM!</v>
      </c>
      <c r="E147" s="27" t="e">
        <f ca="1">+VLOOKUP(B147,'（工厂打印）送货清单'!$D:$L,9,0)</f>
        <v>#NUM!</v>
      </c>
      <c r="F147" s="27"/>
      <c r="G147" s="27"/>
      <c r="H147" s="29"/>
      <c r="I147" s="29"/>
      <c r="J147" s="29"/>
    </row>
    <row r="148" hidden="1" spans="1:10">
      <c r="A148" s="27" t="e">
        <f ca="1" t="array" ref="A148">+VLOOKUP(B148,IF({0,1},'（工厂打印）送货清单'!B:B,'（工厂打印）送货清单'!D:D),2,0)</f>
        <v>#NUM!</v>
      </c>
      <c r="B148" s="29" t="e">
        <f ca="1" t="array" ref="B148">+INDEX('（工厂打印）送货清单'!$D$1:$D$192,SMALL(IF('（工厂打印）送货清单'!$D$4:$D$192&lt;&gt;"",ROW('（工厂打印）送货清单'!$D$4:$D$192)),ROW('（工厂打印）送货清单'!A147)))</f>
        <v>#NUM!</v>
      </c>
      <c r="C148" s="30" t="e">
        <f ca="1">+IF(B148&lt;&gt;"",'（工厂打印）送货清单'!$G$2,"")</f>
        <v>#NUM!</v>
      </c>
      <c r="D148" s="27" t="e">
        <f ca="1">+VLOOKUP(B148,'（工厂打印）送货清单'!$D:$E,2,0)</f>
        <v>#NUM!</v>
      </c>
      <c r="E148" s="27" t="e">
        <f ca="1">+VLOOKUP(B148,'（工厂打印）送货清单'!$D:$L,9,0)</f>
        <v>#NUM!</v>
      </c>
      <c r="F148" s="27"/>
      <c r="G148" s="27"/>
      <c r="H148" s="29"/>
      <c r="I148" s="29"/>
      <c r="J148" s="29"/>
    </row>
    <row r="149" hidden="1" spans="1:10">
      <c r="A149" s="27" t="e">
        <f ca="1" t="array" ref="A149">+VLOOKUP(B149,IF({0,1},'（工厂打印）送货清单'!B:B,'（工厂打印）送货清单'!D:D),2,0)</f>
        <v>#NUM!</v>
      </c>
      <c r="B149" s="29" t="e">
        <f ca="1" t="array" ref="B149">+INDEX('（工厂打印）送货清单'!$D$1:$D$192,SMALL(IF('（工厂打印）送货清单'!$D$4:$D$192&lt;&gt;"",ROW('（工厂打印）送货清单'!$D$4:$D$192)),ROW('（工厂打印）送货清单'!A148)))</f>
        <v>#NUM!</v>
      </c>
      <c r="C149" s="30" t="e">
        <f ca="1">+IF(B149&lt;&gt;"",'（工厂打印）送货清单'!$G$2,"")</f>
        <v>#NUM!</v>
      </c>
      <c r="D149" s="27" t="e">
        <f ca="1">+VLOOKUP(B149,'（工厂打印）送货清单'!$D:$E,2,0)</f>
        <v>#NUM!</v>
      </c>
      <c r="E149" s="27" t="e">
        <f ca="1">+VLOOKUP(B149,'（工厂打印）送货清单'!$D:$L,9,0)</f>
        <v>#NUM!</v>
      </c>
      <c r="F149" s="27"/>
      <c r="G149" s="27"/>
      <c r="H149" s="29"/>
      <c r="I149" s="29"/>
      <c r="J149" s="29"/>
    </row>
    <row r="150" hidden="1" spans="1:10">
      <c r="A150" s="27" t="e">
        <f ca="1" t="array" ref="A150">+VLOOKUP(B150,IF({0,1},'（工厂打印）送货清单'!B:B,'（工厂打印）送货清单'!D:D),2,0)</f>
        <v>#NUM!</v>
      </c>
      <c r="B150" s="29" t="e">
        <f ca="1" t="array" ref="B150">+INDEX('（工厂打印）送货清单'!$D$1:$D$192,SMALL(IF('（工厂打印）送货清单'!$D$4:$D$192&lt;&gt;"",ROW('（工厂打印）送货清单'!$D$4:$D$192)),ROW('（工厂打印）送货清单'!A149)))</f>
        <v>#NUM!</v>
      </c>
      <c r="C150" s="30" t="e">
        <f ca="1">+IF(B150&lt;&gt;"",'（工厂打印）送货清单'!$G$2,"")</f>
        <v>#NUM!</v>
      </c>
      <c r="D150" s="27" t="e">
        <f ca="1">+VLOOKUP(B150,'（工厂打印）送货清单'!$D:$E,2,0)</f>
        <v>#NUM!</v>
      </c>
      <c r="E150" s="27" t="e">
        <f ca="1">+VLOOKUP(B150,'（工厂打印）送货清单'!$D:$L,9,0)</f>
        <v>#NUM!</v>
      </c>
      <c r="F150" s="27"/>
      <c r="G150" s="27"/>
      <c r="H150" s="29"/>
      <c r="I150" s="29"/>
      <c r="J150" s="29"/>
    </row>
    <row r="151" hidden="1" spans="1:10">
      <c r="A151" s="27" t="e">
        <f ca="1" t="array" ref="A151">+VLOOKUP(B151,IF({0,1},'（工厂打印）送货清单'!B:B,'（工厂打印）送货清单'!D:D),2,0)</f>
        <v>#NUM!</v>
      </c>
      <c r="B151" s="29" t="e">
        <f ca="1" t="array" ref="B151">+INDEX('（工厂打印）送货清单'!$D$1:$D$192,SMALL(IF('（工厂打印）送货清单'!$D$4:$D$192&lt;&gt;"",ROW('（工厂打印）送货清单'!$D$4:$D$192)),ROW('（工厂打印）送货清单'!A150)))</f>
        <v>#NUM!</v>
      </c>
      <c r="C151" s="30" t="e">
        <f ca="1">+IF(B151&lt;&gt;"",'（工厂打印）送货清单'!$G$2,"")</f>
        <v>#NUM!</v>
      </c>
      <c r="D151" s="27" t="e">
        <f ca="1">+VLOOKUP(B151,'（工厂打印）送货清单'!$D:$E,2,0)</f>
        <v>#NUM!</v>
      </c>
      <c r="E151" s="27" t="e">
        <f ca="1">+VLOOKUP(B151,'（工厂打印）送货清单'!$D:$L,9,0)</f>
        <v>#NUM!</v>
      </c>
      <c r="F151" s="27"/>
      <c r="G151" s="27"/>
      <c r="H151" s="29"/>
      <c r="I151" s="29"/>
      <c r="J151" s="29"/>
    </row>
    <row r="152" hidden="1" spans="1:10">
      <c r="A152" s="27" t="e">
        <f ca="1" t="array" ref="A152">+VLOOKUP(B152,IF({0,1},'（工厂打印）送货清单'!B:B,'（工厂打印）送货清单'!D:D),2,0)</f>
        <v>#NUM!</v>
      </c>
      <c r="B152" s="29" t="e">
        <f ca="1" t="array" ref="B152">+INDEX('（工厂打印）送货清单'!$D$1:$D$192,SMALL(IF('（工厂打印）送货清单'!$D$4:$D$192&lt;&gt;"",ROW('（工厂打印）送货清单'!$D$4:$D$192)),ROW('（工厂打印）送货清单'!A151)))</f>
        <v>#NUM!</v>
      </c>
      <c r="C152" s="30" t="e">
        <f ca="1">+IF(B152&lt;&gt;"",'（工厂打印）送货清单'!$G$2,"")</f>
        <v>#NUM!</v>
      </c>
      <c r="D152" s="27" t="e">
        <f ca="1">+VLOOKUP(B152,'（工厂打印）送货清单'!$D:$E,2,0)</f>
        <v>#NUM!</v>
      </c>
      <c r="E152" s="27" t="e">
        <f ca="1">+VLOOKUP(B152,'（工厂打印）送货清单'!$D:$L,9,0)</f>
        <v>#NUM!</v>
      </c>
      <c r="F152" s="27"/>
      <c r="G152" s="27"/>
      <c r="H152" s="29"/>
      <c r="I152" s="29"/>
      <c r="J152" s="29"/>
    </row>
    <row r="153" hidden="1" spans="1:10">
      <c r="A153" s="27" t="e">
        <f ca="1" t="array" ref="A153">+VLOOKUP(B153,IF({0,1},'（工厂打印）送货清单'!B:B,'（工厂打印）送货清单'!D:D),2,0)</f>
        <v>#NUM!</v>
      </c>
      <c r="B153" s="29" t="e">
        <f ca="1" t="array" ref="B153">+INDEX('（工厂打印）送货清单'!$D$1:$D$192,SMALL(IF('（工厂打印）送货清单'!$D$4:$D$192&lt;&gt;"",ROW('（工厂打印）送货清单'!$D$4:$D$192)),ROW('（工厂打印）送货清单'!A152)))</f>
        <v>#NUM!</v>
      </c>
      <c r="C153" s="30" t="e">
        <f ca="1">+IF(B153&lt;&gt;"",'（工厂打印）送货清单'!$G$2,"")</f>
        <v>#NUM!</v>
      </c>
      <c r="D153" s="27" t="e">
        <f ca="1">+VLOOKUP(B153,'（工厂打印）送货清单'!$D:$E,2,0)</f>
        <v>#NUM!</v>
      </c>
      <c r="E153" s="27" t="e">
        <f ca="1">+VLOOKUP(B153,'（工厂打印）送货清单'!$D:$L,9,0)</f>
        <v>#NUM!</v>
      </c>
      <c r="F153" s="27"/>
      <c r="G153" s="27"/>
      <c r="H153" s="29"/>
      <c r="I153" s="29"/>
      <c r="J153" s="29"/>
    </row>
    <row r="154" hidden="1" spans="1:10">
      <c r="A154" s="27" t="e">
        <f ca="1" t="array" ref="A154">+VLOOKUP(B154,IF({0,1},'（工厂打印）送货清单'!B:B,'（工厂打印）送货清单'!D:D),2,0)</f>
        <v>#NUM!</v>
      </c>
      <c r="B154" s="29" t="e">
        <f ca="1" t="array" ref="B154">+INDEX('（工厂打印）送货清单'!$D$1:$D$192,SMALL(IF('（工厂打印）送货清单'!$D$4:$D$192&lt;&gt;"",ROW('（工厂打印）送货清单'!$D$4:$D$192)),ROW('（工厂打印）送货清单'!A153)))</f>
        <v>#NUM!</v>
      </c>
      <c r="C154" s="30" t="e">
        <f ca="1">+IF(B154&lt;&gt;"",'（工厂打印）送货清单'!$G$2,"")</f>
        <v>#NUM!</v>
      </c>
      <c r="D154" s="27" t="e">
        <f ca="1">+VLOOKUP(B154,'（工厂打印）送货清单'!$D:$E,2,0)</f>
        <v>#NUM!</v>
      </c>
      <c r="E154" s="27" t="e">
        <f ca="1">+VLOOKUP(B154,'（工厂打印）送货清单'!$D:$L,9,0)</f>
        <v>#NUM!</v>
      </c>
      <c r="F154" s="27"/>
      <c r="G154" s="27"/>
      <c r="H154" s="29"/>
      <c r="I154" s="29"/>
      <c r="J154" s="29"/>
    </row>
    <row r="155" hidden="1" spans="1:10">
      <c r="A155" s="27" t="e">
        <f ca="1" t="array" ref="A155">+VLOOKUP(B155,IF({0,1},'（工厂打印）送货清单'!B:B,'（工厂打印）送货清单'!D:D),2,0)</f>
        <v>#NUM!</v>
      </c>
      <c r="B155" s="29" t="e">
        <f ca="1" t="array" ref="B155">+INDEX('（工厂打印）送货清单'!$D$1:$D$192,SMALL(IF('（工厂打印）送货清单'!$D$4:$D$192&lt;&gt;"",ROW('（工厂打印）送货清单'!$D$4:$D$192)),ROW('（工厂打印）送货清单'!A154)))</f>
        <v>#NUM!</v>
      </c>
      <c r="C155" s="30" t="e">
        <f ca="1">+IF(B155&lt;&gt;"",'（工厂打印）送货清单'!$G$2,"")</f>
        <v>#NUM!</v>
      </c>
      <c r="D155" s="27" t="e">
        <f ca="1">+VLOOKUP(B155,'（工厂打印）送货清单'!$D:$E,2,0)</f>
        <v>#NUM!</v>
      </c>
      <c r="E155" s="27" t="e">
        <f ca="1">+VLOOKUP(B155,'（工厂打印）送货清单'!$D:$L,9,0)</f>
        <v>#NUM!</v>
      </c>
      <c r="F155" s="27"/>
      <c r="G155" s="27"/>
      <c r="H155" s="29"/>
      <c r="I155" s="29"/>
      <c r="J155" s="29"/>
    </row>
    <row r="156" hidden="1" spans="1:10">
      <c r="A156" s="27" t="e">
        <f ca="1" t="array" ref="A156">+VLOOKUP(B156,IF({0,1},'（工厂打印）送货清单'!B:B,'（工厂打印）送货清单'!D:D),2,0)</f>
        <v>#NUM!</v>
      </c>
      <c r="B156" s="29" t="e">
        <f ca="1" t="array" ref="B156">+INDEX('（工厂打印）送货清单'!$D$1:$D$192,SMALL(IF('（工厂打印）送货清单'!$D$4:$D$192&lt;&gt;"",ROW('（工厂打印）送货清单'!$D$4:$D$192)),ROW('（工厂打印）送货清单'!A155)))</f>
        <v>#NUM!</v>
      </c>
      <c r="C156" s="30" t="e">
        <f ca="1">+IF(B156&lt;&gt;"",'（工厂打印）送货清单'!$G$2,"")</f>
        <v>#NUM!</v>
      </c>
      <c r="D156" s="27" t="e">
        <f ca="1">+VLOOKUP(B156,'（工厂打印）送货清单'!$D:$E,2,0)</f>
        <v>#NUM!</v>
      </c>
      <c r="E156" s="27" t="e">
        <f ca="1">+VLOOKUP(B156,'（工厂打印）送货清单'!$D:$L,9,0)</f>
        <v>#NUM!</v>
      </c>
      <c r="F156" s="27"/>
      <c r="G156" s="27"/>
      <c r="H156" s="29"/>
      <c r="I156" s="29"/>
      <c r="J156" s="29"/>
    </row>
    <row r="157" hidden="1" spans="1:10">
      <c r="A157" s="27" t="e">
        <f ca="1" t="array" ref="A157">+VLOOKUP(B157,IF({0,1},'（工厂打印）送货清单'!B:B,'（工厂打印）送货清单'!D:D),2,0)</f>
        <v>#NUM!</v>
      </c>
      <c r="B157" s="29" t="e">
        <f ca="1" t="array" ref="B157">+INDEX('（工厂打印）送货清单'!$D$1:$D$192,SMALL(IF('（工厂打印）送货清单'!$D$4:$D$192&lt;&gt;"",ROW('（工厂打印）送货清单'!$D$4:$D$192)),ROW('（工厂打印）送货清单'!A156)))</f>
        <v>#NUM!</v>
      </c>
      <c r="C157" s="30" t="e">
        <f ca="1">+IF(B157&lt;&gt;"",'（工厂打印）送货清单'!$G$2,"")</f>
        <v>#NUM!</v>
      </c>
      <c r="D157" s="27" t="e">
        <f ca="1">+VLOOKUP(B157,'（工厂打印）送货清单'!$D:$E,2,0)</f>
        <v>#NUM!</v>
      </c>
      <c r="E157" s="27" t="e">
        <f ca="1">+VLOOKUP(B157,'（工厂打印）送货清单'!$D:$L,9,0)</f>
        <v>#NUM!</v>
      </c>
      <c r="F157" s="27"/>
      <c r="G157" s="27"/>
      <c r="H157" s="29"/>
      <c r="I157" s="29"/>
      <c r="J157" s="29"/>
    </row>
    <row r="158" hidden="1" spans="1:10">
      <c r="A158" s="27" t="e">
        <f ca="1" t="array" ref="A158">+VLOOKUP(B158,IF({0,1},'（工厂打印）送货清单'!B:B,'（工厂打印）送货清单'!D:D),2,0)</f>
        <v>#NUM!</v>
      </c>
      <c r="B158" s="29" t="e">
        <f ca="1" t="array" ref="B158">+INDEX('（工厂打印）送货清单'!$D$1:$D$192,SMALL(IF('（工厂打印）送货清单'!$D$4:$D$192&lt;&gt;"",ROW('（工厂打印）送货清单'!$D$4:$D$192)),ROW('（工厂打印）送货清单'!A157)))</f>
        <v>#NUM!</v>
      </c>
      <c r="C158" s="30" t="e">
        <f ca="1">+IF(B158&lt;&gt;"",'（工厂打印）送货清单'!$G$2,"")</f>
        <v>#NUM!</v>
      </c>
      <c r="D158" s="27" t="e">
        <f ca="1">+VLOOKUP(B158,'（工厂打印）送货清单'!$D:$E,2,0)</f>
        <v>#NUM!</v>
      </c>
      <c r="E158" s="27" t="e">
        <f ca="1">+VLOOKUP(B158,'（工厂打印）送货清单'!$D:$L,9,0)</f>
        <v>#NUM!</v>
      </c>
      <c r="F158" s="27"/>
      <c r="G158" s="27"/>
      <c r="H158" s="29"/>
      <c r="I158" s="29"/>
      <c r="J158" s="29"/>
    </row>
    <row r="159" hidden="1" spans="1:10">
      <c r="A159" s="27" t="e">
        <f ca="1" t="array" ref="A159">+VLOOKUP(B159,IF({0,1},'（工厂打印）送货清单'!B:B,'（工厂打印）送货清单'!D:D),2,0)</f>
        <v>#NUM!</v>
      </c>
      <c r="B159" s="29" t="e">
        <f ca="1" t="array" ref="B159">+INDEX('（工厂打印）送货清单'!$D$1:$D$192,SMALL(IF('（工厂打印）送货清单'!$D$4:$D$192&lt;&gt;"",ROW('（工厂打印）送货清单'!$D$4:$D$192)),ROW('（工厂打印）送货清单'!A158)))</f>
        <v>#NUM!</v>
      </c>
      <c r="C159" s="30" t="e">
        <f ca="1">+IF(B159&lt;&gt;"",'（工厂打印）送货清单'!$G$2,"")</f>
        <v>#NUM!</v>
      </c>
      <c r="D159" s="27" t="e">
        <f ca="1">+VLOOKUP(B159,'（工厂打印）送货清单'!$D:$E,2,0)</f>
        <v>#NUM!</v>
      </c>
      <c r="E159" s="27" t="e">
        <f ca="1">+VLOOKUP(B159,'（工厂打印）送货清单'!$D:$L,9,0)</f>
        <v>#NUM!</v>
      </c>
      <c r="F159" s="27"/>
      <c r="G159" s="27"/>
      <c r="H159" s="29"/>
      <c r="I159" s="29"/>
      <c r="J159" s="29"/>
    </row>
    <row r="160" hidden="1" spans="1:10">
      <c r="A160" s="27" t="e">
        <f ca="1" t="array" ref="A160">+VLOOKUP(B160,IF({0,1},'（工厂打印）送货清单'!B:B,'（工厂打印）送货清单'!D:D),2,0)</f>
        <v>#NUM!</v>
      </c>
      <c r="B160" s="29" t="e">
        <f ca="1" t="array" ref="B160">+INDEX('（工厂打印）送货清单'!$D$1:$D$192,SMALL(IF('（工厂打印）送货清单'!$D$4:$D$192&lt;&gt;"",ROW('（工厂打印）送货清单'!$D$4:$D$192)),ROW('（工厂打印）送货清单'!A159)))</f>
        <v>#NUM!</v>
      </c>
      <c r="C160" s="30" t="e">
        <f ca="1">+IF(B160&lt;&gt;"",'（工厂打印）送货清单'!$G$2,"")</f>
        <v>#NUM!</v>
      </c>
      <c r="D160" s="27" t="e">
        <f ca="1">+VLOOKUP(B160,'（工厂打印）送货清单'!$D:$E,2,0)</f>
        <v>#NUM!</v>
      </c>
      <c r="E160" s="27" t="e">
        <f ca="1">+VLOOKUP(B160,'（工厂打印）送货清单'!$D:$L,9,0)</f>
        <v>#NUM!</v>
      </c>
      <c r="F160" s="27"/>
      <c r="G160" s="27"/>
      <c r="H160" s="29"/>
      <c r="I160" s="29"/>
      <c r="J160" s="29"/>
    </row>
    <row r="161" hidden="1" spans="1:10">
      <c r="A161" s="27" t="e">
        <f ca="1" t="array" ref="A161">+VLOOKUP(B161,IF({0,1},'（工厂打印）送货清单'!B:B,'（工厂打印）送货清单'!D:D),2,0)</f>
        <v>#NUM!</v>
      </c>
      <c r="B161" s="29" t="e">
        <f ca="1" t="array" ref="B161">+INDEX('（工厂打印）送货清单'!$D$1:$D$192,SMALL(IF('（工厂打印）送货清单'!$D$4:$D$192&lt;&gt;"",ROW('（工厂打印）送货清单'!$D$4:$D$192)),ROW('（工厂打印）送货清单'!A160)))</f>
        <v>#NUM!</v>
      </c>
      <c r="C161" s="30" t="e">
        <f ca="1">+IF(B161&lt;&gt;"",'（工厂打印）送货清单'!$G$2,"")</f>
        <v>#NUM!</v>
      </c>
      <c r="D161" s="27" t="e">
        <f ca="1">+VLOOKUP(B161,'（工厂打印）送货清单'!$D:$E,2,0)</f>
        <v>#NUM!</v>
      </c>
      <c r="E161" s="27" t="e">
        <f ca="1">+VLOOKUP(B161,'（工厂打印）送货清单'!$D:$L,9,0)</f>
        <v>#NUM!</v>
      </c>
      <c r="F161" s="27"/>
      <c r="G161" s="27"/>
      <c r="H161" s="29"/>
      <c r="I161" s="29"/>
      <c r="J161" s="29"/>
    </row>
    <row r="162" hidden="1" spans="1:10">
      <c r="A162" s="27" t="e">
        <f ca="1" t="array" ref="A162">+VLOOKUP(B162,IF({0,1},'（工厂打印）送货清单'!B:B,'（工厂打印）送货清单'!D:D),2,0)</f>
        <v>#NUM!</v>
      </c>
      <c r="B162" s="29" t="e">
        <f ca="1" t="array" ref="B162">+INDEX('（工厂打印）送货清单'!$D$1:$D$192,SMALL(IF('（工厂打印）送货清单'!$D$4:$D$192&lt;&gt;"",ROW('（工厂打印）送货清单'!$D$4:$D$192)),ROW('（工厂打印）送货清单'!A161)))</f>
        <v>#NUM!</v>
      </c>
      <c r="C162" s="30" t="e">
        <f ca="1">+IF(B162&lt;&gt;"",'（工厂打印）送货清单'!$G$2,"")</f>
        <v>#NUM!</v>
      </c>
      <c r="D162" s="27" t="e">
        <f ca="1">+VLOOKUP(B162,'（工厂打印）送货清单'!$D:$E,2,0)</f>
        <v>#NUM!</v>
      </c>
      <c r="E162" s="27" t="e">
        <f ca="1">+VLOOKUP(B162,'（工厂打印）送货清单'!$D:$L,9,0)</f>
        <v>#NUM!</v>
      </c>
      <c r="F162" s="27"/>
      <c r="G162" s="27"/>
      <c r="H162" s="29"/>
      <c r="I162" s="29"/>
      <c r="J162" s="29"/>
    </row>
    <row r="163" hidden="1" spans="1:10">
      <c r="A163" s="27" t="e">
        <f ca="1" t="array" ref="A163">+VLOOKUP(B163,IF({0,1},'（工厂打印）送货清单'!B:B,'（工厂打印）送货清单'!D:D),2,0)</f>
        <v>#NUM!</v>
      </c>
      <c r="B163" s="29" t="e">
        <f ca="1" t="array" ref="B163">+INDEX('（工厂打印）送货清单'!$D$1:$D$192,SMALL(IF('（工厂打印）送货清单'!$D$4:$D$192&lt;&gt;"",ROW('（工厂打印）送货清单'!$D$4:$D$192)),ROW('（工厂打印）送货清单'!A162)))</f>
        <v>#NUM!</v>
      </c>
      <c r="C163" s="30" t="e">
        <f ca="1">+IF(B163&lt;&gt;"",'（工厂打印）送货清单'!$G$2,"")</f>
        <v>#NUM!</v>
      </c>
      <c r="D163" s="27" t="e">
        <f ca="1">+VLOOKUP(B163,'（工厂打印）送货清单'!$D:$E,2,0)</f>
        <v>#NUM!</v>
      </c>
      <c r="E163" s="27" t="e">
        <f ca="1">+VLOOKUP(B163,'（工厂打印）送货清单'!$D:$L,9,0)</f>
        <v>#NUM!</v>
      </c>
      <c r="F163" s="27"/>
      <c r="G163" s="27"/>
      <c r="H163" s="29"/>
      <c r="I163" s="29"/>
      <c r="J163" s="29"/>
    </row>
    <row r="164" hidden="1" spans="1:10">
      <c r="A164" s="27" t="e">
        <f ca="1" t="array" ref="A164">+VLOOKUP(B164,IF({0,1},'（工厂打印）送货清单'!B:B,'（工厂打印）送货清单'!D:D),2,0)</f>
        <v>#NUM!</v>
      </c>
      <c r="B164" s="29" t="e">
        <f ca="1" t="array" ref="B164">+INDEX('（工厂打印）送货清单'!$D$1:$D$192,SMALL(IF('（工厂打印）送货清单'!$D$4:$D$192&lt;&gt;"",ROW('（工厂打印）送货清单'!$D$4:$D$192)),ROW('（工厂打印）送货清单'!A163)))</f>
        <v>#NUM!</v>
      </c>
      <c r="C164" s="30" t="e">
        <f ca="1">+IF(B164&lt;&gt;"",'（工厂打印）送货清单'!$G$2,"")</f>
        <v>#NUM!</v>
      </c>
      <c r="D164" s="27" t="e">
        <f ca="1">+VLOOKUP(B164,'（工厂打印）送货清单'!$D:$E,2,0)</f>
        <v>#NUM!</v>
      </c>
      <c r="E164" s="27" t="e">
        <f ca="1">+VLOOKUP(B164,'（工厂打印）送货清单'!$D:$L,9,0)</f>
        <v>#NUM!</v>
      </c>
      <c r="F164" s="27"/>
      <c r="G164" s="27"/>
      <c r="H164" s="29"/>
      <c r="I164" s="29"/>
      <c r="J164" s="29"/>
    </row>
    <row r="165" hidden="1" spans="1:10">
      <c r="A165" s="27" t="e">
        <f ca="1" t="array" ref="A165">+VLOOKUP(B165,IF({0,1},'（工厂打印）送货清单'!B:B,'（工厂打印）送货清单'!D:D),2,0)</f>
        <v>#NUM!</v>
      </c>
      <c r="B165" s="29" t="e">
        <f ca="1" t="array" ref="B165">+INDEX('（工厂打印）送货清单'!$D$1:$D$192,SMALL(IF('（工厂打印）送货清单'!$D$4:$D$192&lt;&gt;"",ROW('（工厂打印）送货清单'!$D$4:$D$192)),ROW('（工厂打印）送货清单'!A164)))</f>
        <v>#NUM!</v>
      </c>
      <c r="C165" s="30" t="e">
        <f ca="1">+IF(B165&lt;&gt;"",'（工厂打印）送货清单'!$G$2,"")</f>
        <v>#NUM!</v>
      </c>
      <c r="D165" s="27" t="e">
        <f ca="1">+VLOOKUP(B165,'（工厂打印）送货清单'!$D:$E,2,0)</f>
        <v>#NUM!</v>
      </c>
      <c r="E165" s="27" t="e">
        <f ca="1">+VLOOKUP(B165,'（工厂打印）送货清单'!$D:$L,9,0)</f>
        <v>#NUM!</v>
      </c>
      <c r="F165" s="27"/>
      <c r="G165" s="27"/>
      <c r="H165" s="29"/>
      <c r="I165" s="29"/>
      <c r="J165" s="29"/>
    </row>
    <row r="166" hidden="1" spans="1:10">
      <c r="A166" s="27" t="e">
        <f ca="1" t="array" ref="A166">+VLOOKUP(B166,IF({0,1},'（工厂打印）送货清单'!B:B,'（工厂打印）送货清单'!D:D),2,0)</f>
        <v>#NUM!</v>
      </c>
      <c r="B166" s="29" t="e">
        <f ca="1" t="array" ref="B166">+INDEX('（工厂打印）送货清单'!$D$1:$D$192,SMALL(IF('（工厂打印）送货清单'!$D$4:$D$192&lt;&gt;"",ROW('（工厂打印）送货清单'!$D$4:$D$192)),ROW('（工厂打印）送货清单'!A165)))</f>
        <v>#NUM!</v>
      </c>
      <c r="C166" s="30" t="e">
        <f ca="1">+IF(B166&lt;&gt;"",'（工厂打印）送货清单'!$G$2,"")</f>
        <v>#NUM!</v>
      </c>
      <c r="D166" s="27" t="e">
        <f ca="1">+VLOOKUP(B166,'（工厂打印）送货清单'!$D:$E,2,0)</f>
        <v>#NUM!</v>
      </c>
      <c r="E166" s="27" t="e">
        <f ca="1">+VLOOKUP(B166,'（工厂打印）送货清单'!$D:$L,9,0)</f>
        <v>#NUM!</v>
      </c>
      <c r="F166" s="27"/>
      <c r="G166" s="27"/>
      <c r="H166" s="29"/>
      <c r="I166" s="29"/>
      <c r="J166" s="29"/>
    </row>
    <row r="167" hidden="1" spans="1:10">
      <c r="A167" s="27" t="e">
        <f ca="1" t="array" ref="A167">+VLOOKUP(B167,IF({0,1},'（工厂打印）送货清单'!B:B,'（工厂打印）送货清单'!D:D),2,0)</f>
        <v>#NUM!</v>
      </c>
      <c r="B167" s="29" t="e">
        <f ca="1" t="array" ref="B167">+INDEX('（工厂打印）送货清单'!$D$1:$D$192,SMALL(IF('（工厂打印）送货清单'!$D$4:$D$192&lt;&gt;"",ROW('（工厂打印）送货清单'!$D$4:$D$192)),ROW('（工厂打印）送货清单'!A166)))</f>
        <v>#NUM!</v>
      </c>
      <c r="C167" s="30" t="e">
        <f ca="1">+IF(B167&lt;&gt;"",'（工厂打印）送货清单'!$G$2,"")</f>
        <v>#NUM!</v>
      </c>
      <c r="D167" s="27" t="e">
        <f ca="1">+VLOOKUP(B167,'（工厂打印）送货清单'!$D:$E,2,0)</f>
        <v>#NUM!</v>
      </c>
      <c r="E167" s="27" t="e">
        <f ca="1">+VLOOKUP(B167,'（工厂打印）送货清单'!$D:$L,9,0)</f>
        <v>#NUM!</v>
      </c>
      <c r="F167" s="27"/>
      <c r="G167" s="27"/>
      <c r="H167" s="29"/>
      <c r="I167" s="29"/>
      <c r="J167" s="29"/>
    </row>
    <row r="168" hidden="1" spans="1:10">
      <c r="A168" s="27" t="e">
        <f ca="1" t="array" ref="A168">+VLOOKUP(B168,IF({0,1},'（工厂打印）送货清单'!B:B,'（工厂打印）送货清单'!D:D),2,0)</f>
        <v>#NUM!</v>
      </c>
      <c r="B168" s="29" t="e">
        <f ca="1" t="array" ref="B168">+INDEX('（工厂打印）送货清单'!$D$1:$D$192,SMALL(IF('（工厂打印）送货清单'!$D$4:$D$192&lt;&gt;"",ROW('（工厂打印）送货清单'!$D$4:$D$192)),ROW('（工厂打印）送货清单'!A167)))</f>
        <v>#NUM!</v>
      </c>
      <c r="C168" s="30" t="e">
        <f ca="1">+IF(B168&lt;&gt;"",'（工厂打印）送货清单'!$G$2,"")</f>
        <v>#NUM!</v>
      </c>
      <c r="D168" s="27" t="e">
        <f ca="1">+VLOOKUP(B168,'（工厂打印）送货清单'!$D:$E,2,0)</f>
        <v>#NUM!</v>
      </c>
      <c r="E168" s="27" t="e">
        <f ca="1">+VLOOKUP(B168,'（工厂打印）送货清单'!$D:$L,9,0)</f>
        <v>#NUM!</v>
      </c>
      <c r="F168" s="27"/>
      <c r="G168" s="27"/>
      <c r="H168" s="29"/>
      <c r="I168" s="29"/>
      <c r="J168" s="29"/>
    </row>
    <row r="169" hidden="1" spans="1:10">
      <c r="A169" s="27" t="e">
        <f ca="1" t="array" ref="A169">+VLOOKUP(B169,IF({0,1},'（工厂打印）送货清单'!B:B,'（工厂打印）送货清单'!D:D),2,0)</f>
        <v>#NUM!</v>
      </c>
      <c r="B169" s="29" t="e">
        <f ca="1" t="array" ref="B169">+INDEX('（工厂打印）送货清单'!$D$1:$D$192,SMALL(IF('（工厂打印）送货清单'!$D$4:$D$192&lt;&gt;"",ROW('（工厂打印）送货清单'!$D$4:$D$192)),ROW('（工厂打印）送货清单'!A168)))</f>
        <v>#NUM!</v>
      </c>
      <c r="C169" s="30" t="e">
        <f ca="1">+IF(B169&lt;&gt;"",'（工厂打印）送货清单'!$G$2,"")</f>
        <v>#NUM!</v>
      </c>
      <c r="D169" s="27" t="e">
        <f ca="1">+VLOOKUP(B169,'（工厂打印）送货清单'!$D:$E,2,0)</f>
        <v>#NUM!</v>
      </c>
      <c r="E169" s="27" t="e">
        <f ca="1">+VLOOKUP(B169,'（工厂打印）送货清单'!$D:$L,9,0)</f>
        <v>#NUM!</v>
      </c>
      <c r="F169" s="27"/>
      <c r="G169" s="27"/>
      <c r="H169" s="29"/>
      <c r="I169" s="29"/>
      <c r="J169" s="29"/>
    </row>
    <row r="170" hidden="1" spans="1:10">
      <c r="A170" s="27" t="e">
        <f ca="1" t="array" ref="A170">+VLOOKUP(B170,IF({0,1},'（工厂打印）送货清单'!B:B,'（工厂打印）送货清单'!D:D),2,0)</f>
        <v>#NUM!</v>
      </c>
      <c r="B170" s="29" t="e">
        <f ca="1" t="array" ref="B170">+INDEX('（工厂打印）送货清单'!$D$1:$D$192,SMALL(IF('（工厂打印）送货清单'!$D$4:$D$192&lt;&gt;"",ROW('（工厂打印）送货清单'!$D$4:$D$192)),ROW('（工厂打印）送货清单'!A169)))</f>
        <v>#NUM!</v>
      </c>
      <c r="C170" s="30" t="e">
        <f ca="1">+IF(B170&lt;&gt;"",'（工厂打印）送货清单'!$G$2,"")</f>
        <v>#NUM!</v>
      </c>
      <c r="D170" s="27" t="e">
        <f ca="1">+VLOOKUP(B170,'（工厂打印）送货清单'!$D:$E,2,0)</f>
        <v>#NUM!</v>
      </c>
      <c r="E170" s="27" t="e">
        <f ca="1">+VLOOKUP(B170,'（工厂打印）送货清单'!$D:$L,9,0)</f>
        <v>#NUM!</v>
      </c>
      <c r="F170" s="27"/>
      <c r="G170" s="27"/>
      <c r="H170" s="29"/>
      <c r="I170" s="29"/>
      <c r="J170" s="29"/>
    </row>
    <row r="171" hidden="1" spans="1:10">
      <c r="A171" s="27" t="e">
        <f ca="1" t="array" ref="A171">+VLOOKUP(B171,IF({0,1},'（工厂打印）送货清单'!B:B,'（工厂打印）送货清单'!D:D),2,0)</f>
        <v>#NUM!</v>
      </c>
      <c r="B171" s="29" t="e">
        <f ca="1" t="array" ref="B171">+INDEX('（工厂打印）送货清单'!$D$1:$D$192,SMALL(IF('（工厂打印）送货清单'!$D$4:$D$192&lt;&gt;"",ROW('（工厂打印）送货清单'!$D$4:$D$192)),ROW('（工厂打印）送货清单'!A170)))</f>
        <v>#NUM!</v>
      </c>
      <c r="C171" s="30" t="e">
        <f ca="1">+IF(B171&lt;&gt;"",'（工厂打印）送货清单'!$G$2,"")</f>
        <v>#NUM!</v>
      </c>
      <c r="D171" s="27" t="e">
        <f ca="1">+VLOOKUP(B171,'（工厂打印）送货清单'!$D:$E,2,0)</f>
        <v>#NUM!</v>
      </c>
      <c r="E171" s="27" t="e">
        <f ca="1">+VLOOKUP(B171,'（工厂打印）送货清单'!$D:$L,9,0)</f>
        <v>#NUM!</v>
      </c>
      <c r="F171" s="27"/>
      <c r="G171" s="27"/>
      <c r="H171" s="29"/>
      <c r="I171" s="29"/>
      <c r="J171" s="29"/>
    </row>
    <row r="172" hidden="1" spans="1:10">
      <c r="A172" s="27" t="e">
        <f ca="1" t="array" ref="A172">+VLOOKUP(B172,IF({0,1},'（工厂打印）送货清单'!B:B,'（工厂打印）送货清单'!D:D),2,0)</f>
        <v>#NUM!</v>
      </c>
      <c r="B172" s="29" t="e">
        <f ca="1" t="array" ref="B172">+INDEX('（工厂打印）送货清单'!$D$1:$D$192,SMALL(IF('（工厂打印）送货清单'!$D$4:$D$192&lt;&gt;"",ROW('（工厂打印）送货清单'!$D$4:$D$192)),ROW('（工厂打印）送货清单'!A171)))</f>
        <v>#NUM!</v>
      </c>
      <c r="C172" s="30" t="e">
        <f ca="1">+IF(B172&lt;&gt;"",'（工厂打印）送货清单'!$G$2,"")</f>
        <v>#NUM!</v>
      </c>
      <c r="D172" s="27" t="e">
        <f ca="1">+VLOOKUP(B172,'（工厂打印）送货清单'!$D:$E,2,0)</f>
        <v>#NUM!</v>
      </c>
      <c r="E172" s="27" t="e">
        <f ca="1">+VLOOKUP(B172,'（工厂打印）送货清单'!$D:$L,9,0)</f>
        <v>#NUM!</v>
      </c>
      <c r="F172" s="27"/>
      <c r="G172" s="27"/>
      <c r="H172" s="29"/>
      <c r="I172" s="29"/>
      <c r="J172" s="29"/>
    </row>
    <row r="173" hidden="1" spans="1:10">
      <c r="A173" s="27" t="e">
        <f ca="1" t="array" ref="A173">+VLOOKUP(B173,IF({0,1},'（工厂打印）送货清单'!B:B,'（工厂打印）送货清单'!D:D),2,0)</f>
        <v>#NUM!</v>
      </c>
      <c r="B173" s="29" t="e">
        <f ca="1" t="array" ref="B173">+INDEX('（工厂打印）送货清单'!$D$1:$D$192,SMALL(IF('（工厂打印）送货清单'!$D$4:$D$192&lt;&gt;"",ROW('（工厂打印）送货清单'!$D$4:$D$192)),ROW('（工厂打印）送货清单'!A172)))</f>
        <v>#NUM!</v>
      </c>
      <c r="C173" s="30" t="e">
        <f ca="1">+IF(B173&lt;&gt;"",'（工厂打印）送货清单'!$G$2,"")</f>
        <v>#NUM!</v>
      </c>
      <c r="D173" s="27" t="e">
        <f ca="1">+VLOOKUP(B173,'（工厂打印）送货清单'!$D:$E,2,0)</f>
        <v>#NUM!</v>
      </c>
      <c r="E173" s="27" t="e">
        <f ca="1">+VLOOKUP(B173,'（工厂打印）送货清单'!$D:$L,9,0)</f>
        <v>#NUM!</v>
      </c>
      <c r="F173" s="27"/>
      <c r="G173" s="27"/>
      <c r="H173" s="29"/>
      <c r="I173" s="29"/>
      <c r="J173" s="29"/>
    </row>
    <row r="174" hidden="1" spans="1:10">
      <c r="A174" s="27" t="e">
        <f ca="1" t="array" ref="A174">+VLOOKUP(B174,IF({0,1},'（工厂打印）送货清单'!B:B,'（工厂打印）送货清单'!D:D),2,0)</f>
        <v>#NUM!</v>
      </c>
      <c r="B174" s="29" t="e">
        <f ca="1" t="array" ref="B174">+INDEX('（工厂打印）送货清单'!$D$1:$D$192,SMALL(IF('（工厂打印）送货清单'!$D$4:$D$192&lt;&gt;"",ROW('（工厂打印）送货清单'!$D$4:$D$192)),ROW('（工厂打印）送货清单'!A173)))</f>
        <v>#NUM!</v>
      </c>
      <c r="C174" s="30" t="e">
        <f ca="1">+IF(B174&lt;&gt;"",'（工厂打印）送货清单'!$G$2,"")</f>
        <v>#NUM!</v>
      </c>
      <c r="D174" s="27" t="e">
        <f ca="1">+VLOOKUP(B174,'（工厂打印）送货清单'!$D:$E,2,0)</f>
        <v>#NUM!</v>
      </c>
      <c r="E174" s="27" t="e">
        <f ca="1">+VLOOKUP(B174,'（工厂打印）送货清单'!$D:$L,9,0)</f>
        <v>#NUM!</v>
      </c>
      <c r="F174" s="27"/>
      <c r="G174" s="27"/>
      <c r="H174" s="29"/>
      <c r="I174" s="29"/>
      <c r="J174" s="29"/>
    </row>
    <row r="175" hidden="1" spans="1:10">
      <c r="A175" s="27" t="e">
        <f ca="1" t="array" ref="A175">+VLOOKUP(B175,IF({0,1},'（工厂打印）送货清单'!B:B,'（工厂打印）送货清单'!D:D),2,0)</f>
        <v>#NUM!</v>
      </c>
      <c r="B175" s="29" t="e">
        <f ca="1" t="array" ref="B175">+INDEX('（工厂打印）送货清单'!$D$1:$D$192,SMALL(IF('（工厂打印）送货清单'!$D$4:$D$192&lt;&gt;"",ROW('（工厂打印）送货清单'!$D$4:$D$192)),ROW('（工厂打印）送货清单'!A174)))</f>
        <v>#NUM!</v>
      </c>
      <c r="C175" s="30" t="e">
        <f ca="1">+IF(B175&lt;&gt;"",'（工厂打印）送货清单'!$G$2,"")</f>
        <v>#NUM!</v>
      </c>
      <c r="D175" s="27" t="e">
        <f ca="1">+VLOOKUP(B175,'（工厂打印）送货清单'!$D:$E,2,0)</f>
        <v>#NUM!</v>
      </c>
      <c r="E175" s="27" t="e">
        <f ca="1">+VLOOKUP(B175,'（工厂打印）送货清单'!$D:$L,9,0)</f>
        <v>#NUM!</v>
      </c>
      <c r="F175" s="27"/>
      <c r="G175" s="27"/>
      <c r="H175" s="29"/>
      <c r="I175" s="29"/>
      <c r="J175" s="29"/>
    </row>
    <row r="176" hidden="1" spans="1:10">
      <c r="A176" s="27" t="e">
        <f ca="1" t="array" ref="A176">+VLOOKUP(B176,IF({0,1},'（工厂打印）送货清单'!B:B,'（工厂打印）送货清单'!D:D),2,0)</f>
        <v>#NUM!</v>
      </c>
      <c r="B176" s="29" t="e">
        <f ca="1" t="array" ref="B176">+INDEX('（工厂打印）送货清单'!$D$1:$D$192,SMALL(IF('（工厂打印）送货清单'!$D$4:$D$192&lt;&gt;"",ROW('（工厂打印）送货清单'!$D$4:$D$192)),ROW('（工厂打印）送货清单'!A175)))</f>
        <v>#NUM!</v>
      </c>
      <c r="C176" s="30" t="e">
        <f ca="1">+IF(B176&lt;&gt;"",'（工厂打印）送货清单'!$G$2,"")</f>
        <v>#NUM!</v>
      </c>
      <c r="D176" s="27" t="e">
        <f ca="1">+VLOOKUP(B176,'（工厂打印）送货清单'!$D:$E,2,0)</f>
        <v>#NUM!</v>
      </c>
      <c r="E176" s="27" t="e">
        <f ca="1">+VLOOKUP(B176,'（工厂打印）送货清单'!$D:$L,9,0)</f>
        <v>#NUM!</v>
      </c>
      <c r="F176" s="27"/>
      <c r="G176" s="27"/>
      <c r="H176" s="29"/>
      <c r="I176" s="29"/>
      <c r="J176" s="29"/>
    </row>
    <row r="177" hidden="1" spans="1:10">
      <c r="A177" s="27" t="e">
        <f ca="1" t="array" ref="A177">+VLOOKUP(B177,IF({0,1},'（工厂打印）送货清单'!B:B,'（工厂打印）送货清单'!D:D),2,0)</f>
        <v>#NUM!</v>
      </c>
      <c r="B177" s="29" t="e">
        <f ca="1" t="array" ref="B177">+INDEX('（工厂打印）送货清单'!$D$1:$D$192,SMALL(IF('（工厂打印）送货清单'!$D$4:$D$192&lt;&gt;"",ROW('（工厂打印）送货清单'!$D$4:$D$192)),ROW('（工厂打印）送货清单'!A176)))</f>
        <v>#NUM!</v>
      </c>
      <c r="C177" s="30" t="e">
        <f ca="1">+IF(B177&lt;&gt;"",'（工厂打印）送货清单'!$G$2,"")</f>
        <v>#NUM!</v>
      </c>
      <c r="D177" s="27" t="e">
        <f ca="1">+VLOOKUP(B177,'（工厂打印）送货清单'!$D:$E,2,0)</f>
        <v>#NUM!</v>
      </c>
      <c r="E177" s="27" t="e">
        <f ca="1">+VLOOKUP(B177,'（工厂打印）送货清单'!$D:$L,9,0)</f>
        <v>#NUM!</v>
      </c>
      <c r="F177" s="27"/>
      <c r="G177" s="27"/>
      <c r="H177" s="29"/>
      <c r="I177" s="29"/>
      <c r="J177" s="29"/>
    </row>
    <row r="178" hidden="1" spans="1:10">
      <c r="A178" s="27" t="e">
        <f ca="1" t="array" ref="A178">+VLOOKUP(B178,IF({0,1},'（工厂打印）送货清单'!B:B,'（工厂打印）送货清单'!D:D),2,0)</f>
        <v>#NUM!</v>
      </c>
      <c r="B178" s="29" t="e">
        <f ca="1" t="array" ref="B178">+INDEX('（工厂打印）送货清单'!$D$1:$D$192,SMALL(IF('（工厂打印）送货清单'!$D$4:$D$192&lt;&gt;"",ROW('（工厂打印）送货清单'!$D$4:$D$192)),ROW('（工厂打印）送货清单'!A177)))</f>
        <v>#NUM!</v>
      </c>
      <c r="C178" s="30" t="e">
        <f ca="1">+IF(B178&lt;&gt;"",'（工厂打印）送货清单'!$G$2,"")</f>
        <v>#NUM!</v>
      </c>
      <c r="D178" s="27" t="e">
        <f ca="1">+VLOOKUP(B178,'（工厂打印）送货清单'!$D:$E,2,0)</f>
        <v>#NUM!</v>
      </c>
      <c r="E178" s="27" t="e">
        <f ca="1">+VLOOKUP(B178,'（工厂打印）送货清单'!$D:$L,9,0)</f>
        <v>#NUM!</v>
      </c>
      <c r="F178" s="27"/>
      <c r="G178" s="27"/>
      <c r="H178" s="29"/>
      <c r="I178" s="29"/>
      <c r="J178" s="29"/>
    </row>
    <row r="179" hidden="1" spans="1:10">
      <c r="A179" s="27" t="e">
        <f ca="1" t="array" ref="A179">+VLOOKUP(B179,IF({0,1},'（工厂打印）送货清单'!B:B,'（工厂打印）送货清单'!D:D),2,0)</f>
        <v>#NUM!</v>
      </c>
      <c r="B179" s="29" t="e">
        <f ca="1" t="array" ref="B179">+INDEX('（工厂打印）送货清单'!$D$1:$D$192,SMALL(IF('（工厂打印）送货清单'!$D$4:$D$192&lt;&gt;"",ROW('（工厂打印）送货清单'!$D$4:$D$192)),ROW('（工厂打印）送货清单'!A178)))</f>
        <v>#NUM!</v>
      </c>
      <c r="C179" s="30" t="e">
        <f ca="1">+IF(B179&lt;&gt;"",'（工厂打印）送货清单'!$G$2,"")</f>
        <v>#NUM!</v>
      </c>
      <c r="D179" s="27" t="e">
        <f ca="1">+VLOOKUP(B179,'（工厂打印）送货清单'!$D:$E,2,0)</f>
        <v>#NUM!</v>
      </c>
      <c r="E179" s="27" t="e">
        <f ca="1">+VLOOKUP(B179,'（工厂打印）送货清单'!$D:$L,9,0)</f>
        <v>#NUM!</v>
      </c>
      <c r="F179" s="27"/>
      <c r="G179" s="27"/>
      <c r="H179" s="29"/>
      <c r="I179" s="29"/>
      <c r="J179" s="29"/>
    </row>
    <row r="180" hidden="1" spans="1:10">
      <c r="A180" s="27" t="e">
        <f ca="1" t="array" ref="A180">+VLOOKUP(B180,IF({0,1},'（工厂打印）送货清单'!B:B,'（工厂打印）送货清单'!D:D),2,0)</f>
        <v>#NUM!</v>
      </c>
      <c r="B180" s="29" t="e">
        <f ca="1" t="array" ref="B180">+INDEX('（工厂打印）送货清单'!$D$1:$D$192,SMALL(IF('（工厂打印）送货清单'!$D$4:$D$192&lt;&gt;"",ROW('（工厂打印）送货清单'!$D$4:$D$192)),ROW('（工厂打印）送货清单'!A179)))</f>
        <v>#NUM!</v>
      </c>
      <c r="C180" s="30" t="e">
        <f ca="1">+IF(B180&lt;&gt;"",'（工厂打印）送货清单'!$G$2,"")</f>
        <v>#NUM!</v>
      </c>
      <c r="D180" s="27" t="e">
        <f ca="1">+VLOOKUP(B180,'（工厂打印）送货清单'!$D:$E,2,0)</f>
        <v>#NUM!</v>
      </c>
      <c r="E180" s="27" t="e">
        <f ca="1">+VLOOKUP(B180,'（工厂打印）送货清单'!$D:$L,9,0)</f>
        <v>#NUM!</v>
      </c>
      <c r="F180" s="27"/>
      <c r="G180" s="27"/>
      <c r="H180" s="29"/>
      <c r="I180" s="29"/>
      <c r="J180" s="29"/>
    </row>
    <row r="181" hidden="1" spans="1:10">
      <c r="A181" s="27" t="e">
        <f ca="1" t="array" ref="A181">+VLOOKUP(B181,IF({0,1},'（工厂打印）送货清单'!B:B,'（工厂打印）送货清单'!D:D),2,0)</f>
        <v>#NUM!</v>
      </c>
      <c r="B181" s="29" t="e">
        <f ca="1" t="array" ref="B181">+INDEX('（工厂打印）送货清单'!$D$1:$D$192,SMALL(IF('（工厂打印）送货清单'!$D$4:$D$192&lt;&gt;"",ROW('（工厂打印）送货清单'!$D$4:$D$192)),ROW('（工厂打印）送货清单'!A180)))</f>
        <v>#NUM!</v>
      </c>
      <c r="C181" s="30" t="e">
        <f ca="1">+IF(B181&lt;&gt;"",'（工厂打印）送货清单'!$G$2,"")</f>
        <v>#NUM!</v>
      </c>
      <c r="D181" s="27" t="e">
        <f ca="1">+VLOOKUP(B181,'（工厂打印）送货清单'!$D:$E,2,0)</f>
        <v>#NUM!</v>
      </c>
      <c r="E181" s="27" t="e">
        <f ca="1">+VLOOKUP(B181,'（工厂打印）送货清单'!$D:$L,9,0)</f>
        <v>#NUM!</v>
      </c>
      <c r="F181" s="27"/>
      <c r="G181" s="27"/>
      <c r="H181" s="29"/>
      <c r="I181" s="29"/>
      <c r="J181" s="29"/>
    </row>
    <row r="182" hidden="1" spans="1:10">
      <c r="A182" s="27" t="e">
        <f ca="1" t="array" ref="A182">+VLOOKUP(B182,IF({0,1},'（工厂打印）送货清单'!B:B,'（工厂打印）送货清单'!D:D),2,0)</f>
        <v>#NUM!</v>
      </c>
      <c r="B182" s="29" t="e">
        <f ca="1" t="array" ref="B182">+INDEX('（工厂打印）送货清单'!$D$1:$D$192,SMALL(IF('（工厂打印）送货清单'!$D$4:$D$192&lt;&gt;"",ROW('（工厂打印）送货清单'!$D$4:$D$192)),ROW('（工厂打印）送货清单'!A181)))</f>
        <v>#NUM!</v>
      </c>
      <c r="C182" s="30" t="e">
        <f ca="1">+IF(B182&lt;&gt;"",'（工厂打印）送货清单'!$G$2,"")</f>
        <v>#NUM!</v>
      </c>
      <c r="D182" s="27" t="e">
        <f ca="1">+VLOOKUP(B182,'（工厂打印）送货清单'!$D:$E,2,0)</f>
        <v>#NUM!</v>
      </c>
      <c r="E182" s="27" t="e">
        <f ca="1">+VLOOKUP(B182,'（工厂打印）送货清单'!$D:$L,9,0)</f>
        <v>#NUM!</v>
      </c>
      <c r="F182" s="27"/>
      <c r="G182" s="27"/>
      <c r="H182" s="29"/>
      <c r="I182" s="29"/>
      <c r="J182" s="29"/>
    </row>
    <row r="183" hidden="1" spans="1:10">
      <c r="A183" s="27" t="e">
        <f ca="1" t="array" ref="A183">+VLOOKUP(B183,IF({0,1},'（工厂打印）送货清单'!B:B,'（工厂打印）送货清单'!D:D),2,0)</f>
        <v>#NUM!</v>
      </c>
      <c r="B183" s="29" t="e">
        <f ca="1" t="array" ref="B183">+INDEX('（工厂打印）送货清单'!$D$1:$D$192,SMALL(IF('（工厂打印）送货清单'!$D$4:$D$192&lt;&gt;"",ROW('（工厂打印）送货清单'!$D$4:$D$192)),ROW('（工厂打印）送货清单'!A182)))</f>
        <v>#NUM!</v>
      </c>
      <c r="C183" s="30" t="e">
        <f ca="1">+IF(B183&lt;&gt;"",'（工厂打印）送货清单'!$G$2,"")</f>
        <v>#NUM!</v>
      </c>
      <c r="D183" s="27" t="e">
        <f ca="1">+VLOOKUP(B183,'（工厂打印）送货清单'!$D:$E,2,0)</f>
        <v>#NUM!</v>
      </c>
      <c r="E183" s="27" t="e">
        <f ca="1">+VLOOKUP(B183,'（工厂打印）送货清单'!$D:$L,9,0)</f>
        <v>#NUM!</v>
      </c>
      <c r="F183" s="27"/>
      <c r="G183" s="27"/>
      <c r="H183" s="29"/>
      <c r="I183" s="29"/>
      <c r="J183" s="29"/>
    </row>
    <row r="184" hidden="1" spans="1:10">
      <c r="A184" s="27" t="e">
        <f ca="1" t="array" ref="A184">+VLOOKUP(B184,IF({0,1},'（工厂打印）送货清单'!B:B,'（工厂打印）送货清单'!D:D),2,0)</f>
        <v>#NUM!</v>
      </c>
      <c r="B184" s="29" t="e">
        <f ca="1" t="array" ref="B184">+INDEX('（工厂打印）送货清单'!$D$1:$D$192,SMALL(IF('（工厂打印）送货清单'!$D$4:$D$192&lt;&gt;"",ROW('（工厂打印）送货清单'!$D$4:$D$192)),ROW('（工厂打印）送货清单'!A183)))</f>
        <v>#NUM!</v>
      </c>
      <c r="C184" s="30" t="e">
        <f ca="1">+IF(B184&lt;&gt;"",'（工厂打印）送货清单'!$G$2,"")</f>
        <v>#NUM!</v>
      </c>
      <c r="D184" s="27" t="e">
        <f ca="1">+VLOOKUP(B184,'（工厂打印）送货清单'!$D:$E,2,0)</f>
        <v>#NUM!</v>
      </c>
      <c r="E184" s="27" t="e">
        <f ca="1">+VLOOKUP(B184,'（工厂打印）送货清单'!$D:$L,9,0)</f>
        <v>#NUM!</v>
      </c>
      <c r="F184" s="27"/>
      <c r="G184" s="27"/>
      <c r="H184" s="29"/>
      <c r="I184" s="29"/>
      <c r="J184" s="29"/>
    </row>
    <row r="185" hidden="1" spans="1:10">
      <c r="A185" s="27" t="e">
        <f ca="1" t="array" ref="A185">+VLOOKUP(B185,IF({0,1},'（工厂打印）送货清单'!B:B,'（工厂打印）送货清单'!D:D),2,0)</f>
        <v>#NUM!</v>
      </c>
      <c r="B185" s="29" t="e">
        <f ca="1" t="array" ref="B185">+INDEX('（工厂打印）送货清单'!$D$1:$D$192,SMALL(IF('（工厂打印）送货清单'!$D$4:$D$192&lt;&gt;"",ROW('（工厂打印）送货清单'!$D$4:$D$192)),ROW('（工厂打印）送货清单'!A184)))</f>
        <v>#NUM!</v>
      </c>
      <c r="C185" s="30" t="e">
        <f ca="1">+IF(B185&lt;&gt;"",'（工厂打印）送货清单'!$G$2,"")</f>
        <v>#NUM!</v>
      </c>
      <c r="D185" s="27" t="e">
        <f ca="1">+VLOOKUP(B185,'（工厂打印）送货清单'!$D:$E,2,0)</f>
        <v>#NUM!</v>
      </c>
      <c r="E185" s="27" t="e">
        <f ca="1">+VLOOKUP(B185,'（工厂打印）送货清单'!$D:$L,9,0)</f>
        <v>#NUM!</v>
      </c>
      <c r="F185" s="27"/>
      <c r="G185" s="27"/>
      <c r="H185" s="29"/>
      <c r="I185" s="29"/>
      <c r="J185" s="29"/>
    </row>
    <row r="186" hidden="1" spans="1:10">
      <c r="A186" s="27" t="e">
        <f ca="1" t="array" ref="A186">+VLOOKUP(B186,IF({0,1},'（工厂打印）送货清单'!B:B,'（工厂打印）送货清单'!D:D),2,0)</f>
        <v>#NUM!</v>
      </c>
      <c r="B186" s="29" t="e">
        <f ca="1" t="array" ref="B186">+INDEX('（工厂打印）送货清单'!$D$1:$D$192,SMALL(IF('（工厂打印）送货清单'!$D$4:$D$192&lt;&gt;"",ROW('（工厂打印）送货清单'!$D$4:$D$192)),ROW('（工厂打印）送货清单'!A185)))</f>
        <v>#NUM!</v>
      </c>
      <c r="C186" s="30" t="e">
        <f ca="1">+IF(B186&lt;&gt;"",'（工厂打印）送货清单'!$G$2,"")</f>
        <v>#NUM!</v>
      </c>
      <c r="D186" s="27" t="e">
        <f ca="1">+VLOOKUP(B186,'（工厂打印）送货清单'!$D:$E,2,0)</f>
        <v>#NUM!</v>
      </c>
      <c r="E186" s="27" t="e">
        <f ca="1">+VLOOKUP(B186,'（工厂打印）送货清单'!$D:$L,9,0)</f>
        <v>#NUM!</v>
      </c>
      <c r="F186" s="27"/>
      <c r="G186" s="27"/>
      <c r="H186" s="29"/>
      <c r="I186" s="29"/>
      <c r="J186" s="29"/>
    </row>
    <row r="187" hidden="1" spans="1:10">
      <c r="A187" s="27" t="e">
        <f ca="1" t="array" ref="A187">+VLOOKUP(B187,IF({0,1},'（工厂打印）送货清单'!B:B,'（工厂打印）送货清单'!D:D),2,0)</f>
        <v>#NUM!</v>
      </c>
      <c r="B187" s="29" t="e">
        <f ca="1" t="array" ref="B187">+INDEX('（工厂打印）送货清单'!$D$1:$D$192,SMALL(IF('（工厂打印）送货清单'!$D$4:$D$192&lt;&gt;"",ROW('（工厂打印）送货清单'!$D$4:$D$192)),ROW('（工厂打印）送货清单'!A186)))</f>
        <v>#NUM!</v>
      </c>
      <c r="C187" s="30" t="e">
        <f ca="1">+IF(B187&lt;&gt;"",'（工厂打印）送货清单'!$G$2,"")</f>
        <v>#NUM!</v>
      </c>
      <c r="D187" s="27" t="e">
        <f ca="1">+VLOOKUP(B187,'（工厂打印）送货清单'!$D:$E,2,0)</f>
        <v>#NUM!</v>
      </c>
      <c r="E187" s="27" t="e">
        <f ca="1">+VLOOKUP(B187,'（工厂打印）送货清单'!$D:$L,9,0)</f>
        <v>#NUM!</v>
      </c>
      <c r="F187" s="27"/>
      <c r="G187" s="27"/>
      <c r="H187" s="29"/>
      <c r="I187" s="29"/>
      <c r="J187" s="29"/>
    </row>
    <row r="188" hidden="1" spans="1:10">
      <c r="A188" s="27" t="e">
        <f ca="1" t="array" ref="A188">+VLOOKUP(B188,IF({0,1},'（工厂打印）送货清单'!B:B,'（工厂打印）送货清单'!D:D),2,0)</f>
        <v>#NUM!</v>
      </c>
      <c r="B188" s="29" t="e">
        <f ca="1" t="array" ref="B188">+INDEX('（工厂打印）送货清单'!$D$1:$D$192,SMALL(IF('（工厂打印）送货清单'!$D$4:$D$192&lt;&gt;"",ROW('（工厂打印）送货清单'!$D$4:$D$192)),ROW('（工厂打印）送货清单'!A187)))</f>
        <v>#NUM!</v>
      </c>
      <c r="C188" s="30" t="e">
        <f ca="1">+IF(B188&lt;&gt;"",'（工厂打印）送货清单'!$G$2,"")</f>
        <v>#NUM!</v>
      </c>
      <c r="D188" s="27" t="e">
        <f ca="1">+VLOOKUP(B188,'（工厂打印）送货清单'!$D:$E,2,0)</f>
        <v>#NUM!</v>
      </c>
      <c r="E188" s="27" t="e">
        <f ca="1">+VLOOKUP(B188,'（工厂打印）送货清单'!$D:$L,9,0)</f>
        <v>#NUM!</v>
      </c>
      <c r="F188" s="27"/>
      <c r="G188" s="27"/>
      <c r="H188" s="29"/>
      <c r="I188" s="29"/>
      <c r="J188" s="29"/>
    </row>
    <row r="189" hidden="1" spans="1:10">
      <c r="A189" s="27" t="e">
        <f ca="1" t="array" ref="A189">+VLOOKUP(B189,IF({0,1},'（工厂打印）送货清单'!B:B,'（工厂打印）送货清单'!D:D),2,0)</f>
        <v>#NUM!</v>
      </c>
      <c r="B189" s="29" t="e">
        <f ca="1" t="array" ref="B189">+INDEX('（工厂打印）送货清单'!$D$1:$D$192,SMALL(IF('（工厂打印）送货清单'!$D$4:$D$192&lt;&gt;"",ROW('（工厂打印）送货清单'!$D$4:$D$192)),ROW('（工厂打印）送货清单'!A188)))</f>
        <v>#NUM!</v>
      </c>
      <c r="C189" s="30" t="e">
        <f ca="1">+IF(B189&lt;&gt;"",'（工厂打印）送货清单'!$G$2,"")</f>
        <v>#NUM!</v>
      </c>
      <c r="D189" s="27" t="e">
        <f ca="1">+VLOOKUP(B189,'（工厂打印）送货清单'!$D:$E,2,0)</f>
        <v>#NUM!</v>
      </c>
      <c r="E189" s="27" t="e">
        <f ca="1">+VLOOKUP(B189,'（工厂打印）送货清单'!$D:$L,9,0)</f>
        <v>#NUM!</v>
      </c>
      <c r="F189" s="27"/>
      <c r="G189" s="27"/>
      <c r="H189" s="29"/>
      <c r="I189" s="29"/>
      <c r="J189" s="29"/>
    </row>
    <row r="190" hidden="1" spans="1:10">
      <c r="A190" s="27" t="e">
        <f ca="1" t="array" ref="A190">+VLOOKUP(B190,IF({0,1},'（工厂打印）送货清单'!B:B,'（工厂打印）送货清单'!D:D),2,0)</f>
        <v>#NUM!</v>
      </c>
      <c r="B190" s="29" t="e">
        <f ca="1" t="array" ref="B190">+INDEX('（工厂打印）送货清单'!$D$1:$D$192,SMALL(IF('（工厂打印）送货清单'!$D$4:$D$192&lt;&gt;"",ROW('（工厂打印）送货清单'!$D$4:$D$192)),ROW('（工厂打印）送货清单'!A189)))</f>
        <v>#NUM!</v>
      </c>
      <c r="C190" s="30" t="e">
        <f ca="1">+IF(B190&lt;&gt;"",'（工厂打印）送货清单'!$G$2,"")</f>
        <v>#NUM!</v>
      </c>
      <c r="D190" s="27" t="e">
        <f ca="1">+VLOOKUP(B190,'（工厂打印）送货清单'!$D:$E,2,0)</f>
        <v>#NUM!</v>
      </c>
      <c r="E190" s="27" t="e">
        <f ca="1">+VLOOKUP(B190,'（工厂打印）送货清单'!$D:$L,9,0)</f>
        <v>#NUM!</v>
      </c>
      <c r="F190" s="27"/>
      <c r="G190" s="27"/>
      <c r="H190" s="29"/>
      <c r="I190" s="29"/>
      <c r="J190" s="29"/>
    </row>
    <row r="191" hidden="1" spans="1:10">
      <c r="A191" s="27" t="e">
        <f ca="1" t="array" ref="A191">+VLOOKUP(B191,IF({0,1},'（工厂打印）送货清单'!B:B,'（工厂打印）送货清单'!D:D),2,0)</f>
        <v>#NUM!</v>
      </c>
      <c r="B191" s="29" t="e">
        <f ca="1" t="array" ref="B191">+INDEX('（工厂打印）送货清单'!$D$1:$D$192,SMALL(IF('（工厂打印）送货清单'!$D$4:$D$192&lt;&gt;"",ROW('（工厂打印）送货清单'!$D$4:$D$192)),ROW('（工厂打印）送货清单'!A190)))</f>
        <v>#NUM!</v>
      </c>
      <c r="C191" s="30" t="e">
        <f ca="1">+IF(B191&lt;&gt;"",'（工厂打印）送货清单'!$G$2,"")</f>
        <v>#NUM!</v>
      </c>
      <c r="D191" s="27" t="e">
        <f ca="1">+VLOOKUP(B191,'（工厂打印）送货清单'!$D:$E,2,0)</f>
        <v>#NUM!</v>
      </c>
      <c r="E191" s="27" t="e">
        <f ca="1">+VLOOKUP(B191,'（工厂打印）送货清单'!$D:$L,9,0)</f>
        <v>#NUM!</v>
      </c>
      <c r="F191" s="27"/>
      <c r="G191" s="27"/>
      <c r="H191" s="29"/>
      <c r="I191" s="29"/>
      <c r="J191" s="29"/>
    </row>
    <row r="192" hidden="1" spans="1:10">
      <c r="A192" s="27" t="e">
        <f ca="1" t="array" ref="A192">+VLOOKUP(B192,IF({0,1},'（工厂打印）送货清单'!B:B,'（工厂打印）送货清单'!D:D),2,0)</f>
        <v>#NUM!</v>
      </c>
      <c r="B192" s="29" t="e">
        <f ca="1" t="array" ref="B192">+INDEX('（工厂打印）送货清单'!$D$1:$D$192,SMALL(IF('（工厂打印）送货清单'!$D$4:$D$192&lt;&gt;"",ROW('（工厂打印）送货清单'!$D$4:$D$192)),ROW('（工厂打印）送货清单'!A191)))</f>
        <v>#NUM!</v>
      </c>
      <c r="C192" s="30" t="e">
        <f ca="1">+IF(B192&lt;&gt;"",'（工厂打印）送货清单'!$G$2,"")</f>
        <v>#NUM!</v>
      </c>
      <c r="D192" s="27" t="e">
        <f ca="1">+VLOOKUP(B192,'（工厂打印）送货清单'!$D:$E,2,0)</f>
        <v>#NUM!</v>
      </c>
      <c r="E192" s="27" t="e">
        <f ca="1">+VLOOKUP(B192,'（工厂打印）送货清单'!$D:$L,9,0)</f>
        <v>#NUM!</v>
      </c>
      <c r="F192" s="27"/>
      <c r="G192" s="27"/>
      <c r="H192" s="29"/>
      <c r="I192" s="29"/>
      <c r="J192" s="29"/>
    </row>
    <row r="193" s="25" customFormat="1" spans="1:7">
      <c r="A193" s="32"/>
      <c r="B193" s="25" t="s">
        <v>44</v>
      </c>
      <c r="D193" s="32"/>
      <c r="E193" s="32">
        <f ca="1">+SUMIF(E2:E192,"&gt;0")</f>
        <v>0</v>
      </c>
      <c r="F193" s="32"/>
      <c r="G193" s="32"/>
    </row>
  </sheetData>
  <autoFilter ref="A1:G193">
    <extLst/>
  </autoFilter>
  <pageMargins left="0.75" right="0.75" top="1" bottom="1" header="0.5" footer="0.5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N229"/>
  <sheetViews>
    <sheetView zoomScale="80" zoomScaleNormal="80" workbookViewId="0">
      <pane ySplit="1" topLeftCell="A2" activePane="bottomLeft" state="frozen"/>
      <selection/>
      <selection pane="bottomLeft" activeCell="M55" sqref="M55"/>
    </sheetView>
  </sheetViews>
  <sheetFormatPr defaultColWidth="8.89166666666667" defaultRowHeight="13.5"/>
  <cols>
    <col min="1" max="1" width="27.8916666666667" style="4" customWidth="1"/>
    <col min="2" max="2" width="50.3333333333333" style="5" customWidth="1"/>
    <col min="3" max="3" width="13.4416666666667" style="6" customWidth="1"/>
    <col min="4" max="4" width="27.1083333333333" style="7" customWidth="1"/>
    <col min="5" max="5" width="19.5" style="8" customWidth="1"/>
    <col min="6" max="6" width="9" style="8"/>
    <col min="7" max="8" width="17.7666666666667" customWidth="1"/>
  </cols>
  <sheetData>
    <row r="1" spans="1:13">
      <c r="A1" s="9" t="s">
        <v>206</v>
      </c>
      <c r="B1" s="10" t="s">
        <v>207</v>
      </c>
      <c r="C1" s="10" t="s">
        <v>8</v>
      </c>
      <c r="D1" s="10" t="s">
        <v>75</v>
      </c>
      <c r="E1" s="10" t="s">
        <v>74</v>
      </c>
      <c r="F1" s="10" t="s">
        <v>154</v>
      </c>
      <c r="G1" s="10" t="s">
        <v>35</v>
      </c>
      <c r="H1" s="10" t="s">
        <v>46</v>
      </c>
      <c r="I1" t="s">
        <v>208</v>
      </c>
      <c r="L1" s="20" t="s">
        <v>209</v>
      </c>
      <c r="M1" s="20"/>
    </row>
    <row r="2" ht="16.5" spans="1:14">
      <c r="A2" s="4" t="str">
        <f>C2&amp;E2&amp;F2</f>
        <v>NT4076长丰纯棉13#黑色2XL</v>
      </c>
      <c r="B2" s="11" t="s">
        <v>210</v>
      </c>
      <c r="C2" s="12" t="s">
        <v>211</v>
      </c>
      <c r="D2" t="s">
        <v>212</v>
      </c>
      <c r="E2" t="s">
        <v>212</v>
      </c>
      <c r="F2" s="13" t="s">
        <v>19</v>
      </c>
      <c r="G2" s="14" t="s">
        <v>36</v>
      </c>
      <c r="H2" t="s">
        <v>213</v>
      </c>
      <c r="I2" t="e">
        <f>VLOOKUP(E2,运营生产订单!$A$9:$A$35,1,0)</f>
        <v>#N/A</v>
      </c>
      <c r="L2" s="20" t="s">
        <v>214</v>
      </c>
      <c r="M2" s="20" t="s">
        <v>215</v>
      </c>
      <c r="N2" t="s">
        <v>52</v>
      </c>
    </row>
    <row r="3" ht="16.5" spans="1:14">
      <c r="A3" s="4" t="str">
        <f t="shared" ref="A3:A31" si="0">C3&amp;E3&amp;F3</f>
        <v>NT4076长丰纯棉13#黑色L</v>
      </c>
      <c r="B3" s="11" t="s">
        <v>216</v>
      </c>
      <c r="C3" s="12" t="s">
        <v>211</v>
      </c>
      <c r="D3" t="s">
        <v>212</v>
      </c>
      <c r="E3" t="s">
        <v>212</v>
      </c>
      <c r="F3" s="13" t="s">
        <v>17</v>
      </c>
      <c r="G3" s="14" t="s">
        <v>36</v>
      </c>
      <c r="H3" t="s">
        <v>213</v>
      </c>
      <c r="I3" t="e">
        <f>VLOOKUP(E3,运营生产订单!$A$9:$A$35,1,0)</f>
        <v>#N/A</v>
      </c>
      <c r="L3" s="20" t="s">
        <v>217</v>
      </c>
      <c r="M3" s="20" t="s">
        <v>218</v>
      </c>
      <c r="N3" t="s">
        <v>55</v>
      </c>
    </row>
    <row r="4" ht="16.5" spans="1:14">
      <c r="A4" s="4" t="str">
        <f t="shared" si="0"/>
        <v>NT4076长丰纯棉13#黑色M</v>
      </c>
      <c r="B4" s="11" t="s">
        <v>219</v>
      </c>
      <c r="C4" s="12" t="s">
        <v>211</v>
      </c>
      <c r="D4" t="s">
        <v>212</v>
      </c>
      <c r="E4" t="s">
        <v>212</v>
      </c>
      <c r="F4" s="13" t="s">
        <v>42</v>
      </c>
      <c r="G4" s="14" t="s">
        <v>36</v>
      </c>
      <c r="H4" t="s">
        <v>213</v>
      </c>
      <c r="I4" t="e">
        <f>VLOOKUP(E4,运营生产订单!$A$9:$A$35,1,0)</f>
        <v>#N/A</v>
      </c>
      <c r="L4" s="20" t="s">
        <v>220</v>
      </c>
      <c r="M4" s="20" t="s">
        <v>221</v>
      </c>
      <c r="N4" t="s">
        <v>57</v>
      </c>
    </row>
    <row r="5" ht="16.5" spans="1:14">
      <c r="A5" s="4" t="str">
        <f t="shared" si="0"/>
        <v>NT4076长丰纯棉13#黑色S</v>
      </c>
      <c r="B5" s="11" t="s">
        <v>222</v>
      </c>
      <c r="C5" s="12" t="s">
        <v>211</v>
      </c>
      <c r="D5" t="s">
        <v>212</v>
      </c>
      <c r="E5" t="s">
        <v>212</v>
      </c>
      <c r="F5" s="13" t="s">
        <v>15</v>
      </c>
      <c r="G5" s="14" t="s">
        <v>36</v>
      </c>
      <c r="H5" t="s">
        <v>213</v>
      </c>
      <c r="I5" t="e">
        <f>VLOOKUP(E5,运营生产订单!$A$9:$A$35,1,0)</f>
        <v>#N/A</v>
      </c>
      <c r="L5" s="20" t="s">
        <v>223</v>
      </c>
      <c r="M5" s="20" t="s">
        <v>224</v>
      </c>
      <c r="N5" t="s">
        <v>60</v>
      </c>
    </row>
    <row r="6" ht="16.5" spans="1:14">
      <c r="A6" s="4" t="str">
        <f t="shared" si="0"/>
        <v>NT4076长丰纯棉13#黑色XL</v>
      </c>
      <c r="B6" s="11" t="s">
        <v>225</v>
      </c>
      <c r="C6" s="12" t="s">
        <v>211</v>
      </c>
      <c r="D6" t="s">
        <v>212</v>
      </c>
      <c r="E6" t="s">
        <v>212</v>
      </c>
      <c r="F6" s="13" t="s">
        <v>18</v>
      </c>
      <c r="G6" s="14" t="s">
        <v>36</v>
      </c>
      <c r="H6" t="s">
        <v>213</v>
      </c>
      <c r="I6" t="e">
        <f>VLOOKUP(E6,运营生产订单!$A$9:$A$35,1,0)</f>
        <v>#N/A</v>
      </c>
      <c r="L6" s="20" t="s">
        <v>226</v>
      </c>
      <c r="M6" s="20" t="s">
        <v>227</v>
      </c>
      <c r="N6" t="s">
        <v>62</v>
      </c>
    </row>
    <row r="7" ht="16.5" spans="1:14">
      <c r="A7" s="4" t="str">
        <f t="shared" si="0"/>
        <v>NT4076鹏能CVC(H)19-3910深灰2XL</v>
      </c>
      <c r="B7" s="11" t="s">
        <v>228</v>
      </c>
      <c r="C7" s="12" t="s">
        <v>211</v>
      </c>
      <c r="D7" t="s">
        <v>229</v>
      </c>
      <c r="E7" t="s">
        <v>229</v>
      </c>
      <c r="F7" s="13" t="s">
        <v>19</v>
      </c>
      <c r="G7" s="14" t="s">
        <v>230</v>
      </c>
      <c r="H7" t="s">
        <v>231</v>
      </c>
      <c r="I7" t="e">
        <f>VLOOKUP(E7,运营生产订单!$A$9:$A$35,1,0)</f>
        <v>#N/A</v>
      </c>
      <c r="L7" s="20" t="s">
        <v>232</v>
      </c>
      <c r="M7" s="20" t="s">
        <v>233</v>
      </c>
      <c r="N7" t="s">
        <v>64</v>
      </c>
    </row>
    <row r="8" ht="16.5" spans="1:14">
      <c r="A8" s="4" t="str">
        <f t="shared" si="0"/>
        <v>NT4076鹏能CVC(H)19-3910深灰L</v>
      </c>
      <c r="B8" s="11" t="s">
        <v>234</v>
      </c>
      <c r="C8" s="12" t="s">
        <v>211</v>
      </c>
      <c r="D8" t="s">
        <v>229</v>
      </c>
      <c r="E8" t="s">
        <v>229</v>
      </c>
      <c r="F8" s="13" t="s">
        <v>17</v>
      </c>
      <c r="G8" s="14" t="s">
        <v>230</v>
      </c>
      <c r="H8" t="s">
        <v>231</v>
      </c>
      <c r="I8" t="e">
        <f>VLOOKUP(E8,运营生产订单!$A$9:$A$35,1,0)</f>
        <v>#N/A</v>
      </c>
      <c r="L8" s="20" t="s">
        <v>235</v>
      </c>
      <c r="M8" s="20" t="s">
        <v>236</v>
      </c>
      <c r="N8" t="s">
        <v>66</v>
      </c>
    </row>
    <row r="9" ht="16.5" spans="1:14">
      <c r="A9" s="4" t="str">
        <f t="shared" si="0"/>
        <v>NT4076鹏能CVC(H)19-3910深灰M</v>
      </c>
      <c r="B9" s="11" t="s">
        <v>237</v>
      </c>
      <c r="C9" s="12" t="s">
        <v>211</v>
      </c>
      <c r="D9" t="s">
        <v>229</v>
      </c>
      <c r="E9" t="s">
        <v>229</v>
      </c>
      <c r="F9" s="13" t="s">
        <v>42</v>
      </c>
      <c r="G9" s="14" t="s">
        <v>230</v>
      </c>
      <c r="H9" t="s">
        <v>231</v>
      </c>
      <c r="I9" t="e">
        <f>VLOOKUP(E9,运营生产订单!$A$9:$A$35,1,0)</f>
        <v>#N/A</v>
      </c>
      <c r="L9" s="20" t="s">
        <v>238</v>
      </c>
      <c r="M9" s="20" t="s">
        <v>239</v>
      </c>
      <c r="N9" t="s">
        <v>68</v>
      </c>
    </row>
    <row r="10" ht="16.5" spans="1:14">
      <c r="A10" s="4" t="str">
        <f t="shared" si="0"/>
        <v>NT4076鹏能CVC(H)19-3910深灰S</v>
      </c>
      <c r="B10" s="11" t="s">
        <v>240</v>
      </c>
      <c r="C10" s="12" t="s">
        <v>211</v>
      </c>
      <c r="D10" t="s">
        <v>229</v>
      </c>
      <c r="E10" t="s">
        <v>229</v>
      </c>
      <c r="F10" s="13" t="s">
        <v>15</v>
      </c>
      <c r="G10" s="14" t="s">
        <v>230</v>
      </c>
      <c r="H10" t="s">
        <v>231</v>
      </c>
      <c r="I10" t="e">
        <f>VLOOKUP(E10,运营生产订单!$A$9:$A$35,1,0)</f>
        <v>#N/A</v>
      </c>
      <c r="L10" s="20" t="s">
        <v>241</v>
      </c>
      <c r="M10" s="20" t="s">
        <v>242</v>
      </c>
      <c r="N10" t="s">
        <v>69</v>
      </c>
    </row>
    <row r="11" ht="16.5" spans="1:14">
      <c r="A11" s="4" t="str">
        <f t="shared" si="0"/>
        <v>NT4076鹏能CVC(H)19-3910深灰XL</v>
      </c>
      <c r="B11" s="11" t="s">
        <v>243</v>
      </c>
      <c r="C11" s="12" t="s">
        <v>211</v>
      </c>
      <c r="D11" t="s">
        <v>229</v>
      </c>
      <c r="E11" t="s">
        <v>229</v>
      </c>
      <c r="F11" s="13" t="s">
        <v>18</v>
      </c>
      <c r="G11" s="14" t="s">
        <v>230</v>
      </c>
      <c r="H11" t="s">
        <v>231</v>
      </c>
      <c r="I11" t="e">
        <f>VLOOKUP(E11,运营生产订单!$A$9:$A$35,1,0)</f>
        <v>#N/A</v>
      </c>
      <c r="L11" s="20" t="s">
        <v>244</v>
      </c>
      <c r="M11" s="20" t="s">
        <v>245</v>
      </c>
      <c r="N11" t="s">
        <v>246</v>
      </c>
    </row>
    <row r="12" ht="16.5" spans="1:14">
      <c r="A12" s="4" t="str">
        <f t="shared" si="0"/>
        <v>NT4076长丰CVC136#杂绿2XL</v>
      </c>
      <c r="B12" s="11" t="s">
        <v>247</v>
      </c>
      <c r="C12" s="12" t="s">
        <v>211</v>
      </c>
      <c r="D12" t="s">
        <v>248</v>
      </c>
      <c r="E12" t="s">
        <v>248</v>
      </c>
      <c r="F12" s="13" t="s">
        <v>19</v>
      </c>
      <c r="G12" s="14" t="s">
        <v>230</v>
      </c>
      <c r="H12" t="s">
        <v>213</v>
      </c>
      <c r="I12" t="e">
        <f>VLOOKUP(E12,运营生产订单!$A$9:$A$35,1,0)</f>
        <v>#N/A</v>
      </c>
      <c r="L12" s="20" t="s">
        <v>249</v>
      </c>
      <c r="M12" s="20" t="s">
        <v>250</v>
      </c>
      <c r="N12" t="s">
        <v>212</v>
      </c>
    </row>
    <row r="13" ht="16.5" spans="1:14">
      <c r="A13" s="4" t="str">
        <f t="shared" si="0"/>
        <v>NT4076长丰CVC136#杂绿L</v>
      </c>
      <c r="B13" s="11" t="s">
        <v>251</v>
      </c>
      <c r="C13" s="12" t="s">
        <v>211</v>
      </c>
      <c r="D13" t="s">
        <v>248</v>
      </c>
      <c r="E13" t="s">
        <v>248</v>
      </c>
      <c r="F13" s="13" t="s">
        <v>17</v>
      </c>
      <c r="G13" s="14" t="s">
        <v>230</v>
      </c>
      <c r="H13" t="s">
        <v>213</v>
      </c>
      <c r="I13" t="e">
        <f>VLOOKUP(E13,运营生产订单!$A$9:$A$35,1,0)</f>
        <v>#N/A</v>
      </c>
      <c r="L13" s="20" t="s">
        <v>252</v>
      </c>
      <c r="M13" s="20" t="s">
        <v>253</v>
      </c>
      <c r="N13" t="s">
        <v>248</v>
      </c>
    </row>
    <row r="14" ht="16.5" spans="1:14">
      <c r="A14" s="4" t="str">
        <f t="shared" si="0"/>
        <v>NT4076长丰CVC136#杂绿M</v>
      </c>
      <c r="B14" s="11" t="s">
        <v>254</v>
      </c>
      <c r="C14" s="12" t="s">
        <v>211</v>
      </c>
      <c r="D14" t="s">
        <v>248</v>
      </c>
      <c r="E14" t="s">
        <v>248</v>
      </c>
      <c r="F14" s="13" t="s">
        <v>42</v>
      </c>
      <c r="G14" s="14" t="s">
        <v>230</v>
      </c>
      <c r="H14" t="s">
        <v>213</v>
      </c>
      <c r="I14" t="e">
        <f>VLOOKUP(E14,运营生产订单!$A$9:$A$35,1,0)</f>
        <v>#N/A</v>
      </c>
      <c r="L14" s="20" t="s">
        <v>255</v>
      </c>
      <c r="M14" s="20" t="s">
        <v>256</v>
      </c>
      <c r="N14" t="s">
        <v>257</v>
      </c>
    </row>
    <row r="15" ht="16.5" spans="1:14">
      <c r="A15" s="4" t="str">
        <f t="shared" si="0"/>
        <v>NT4076长丰CVC136#杂绿S</v>
      </c>
      <c r="B15" s="11" t="s">
        <v>258</v>
      </c>
      <c r="C15" s="12" t="s">
        <v>211</v>
      </c>
      <c r="D15" t="s">
        <v>248</v>
      </c>
      <c r="E15" t="s">
        <v>248</v>
      </c>
      <c r="F15" s="13" t="s">
        <v>15</v>
      </c>
      <c r="G15" s="14" t="s">
        <v>230</v>
      </c>
      <c r="H15" t="s">
        <v>213</v>
      </c>
      <c r="I15" t="e">
        <f>VLOOKUP(E15,运营生产订单!$A$9:$A$35,1,0)</f>
        <v>#N/A</v>
      </c>
      <c r="L15" s="20" t="s">
        <v>259</v>
      </c>
      <c r="M15" s="20" t="s">
        <v>260</v>
      </c>
      <c r="N15" t="s">
        <v>229</v>
      </c>
    </row>
    <row r="16" ht="16.5" spans="1:14">
      <c r="A16" s="4" t="str">
        <f t="shared" si="0"/>
        <v>NT4076长丰CVC136#杂绿XL</v>
      </c>
      <c r="B16" s="11" t="s">
        <v>261</v>
      </c>
      <c r="C16" s="12" t="s">
        <v>211</v>
      </c>
      <c r="D16" t="s">
        <v>248</v>
      </c>
      <c r="E16" t="s">
        <v>248</v>
      </c>
      <c r="F16" s="13" t="s">
        <v>18</v>
      </c>
      <c r="G16" s="14" t="s">
        <v>230</v>
      </c>
      <c r="H16" t="s">
        <v>213</v>
      </c>
      <c r="I16" t="e">
        <f>VLOOKUP(E16,运营生产订单!$A$9:$A$35,1,0)</f>
        <v>#N/A</v>
      </c>
      <c r="L16" s="20" t="s">
        <v>232</v>
      </c>
      <c r="M16" s="20" t="s">
        <v>233</v>
      </c>
      <c r="N16" t="s">
        <v>64</v>
      </c>
    </row>
    <row r="17" ht="16.5" spans="1:13">
      <c r="A17" s="4" t="str">
        <f t="shared" si="0"/>
        <v>NT4076（长丰纯棉）42#灰色2XL</v>
      </c>
      <c r="B17" s="11" t="s">
        <v>262</v>
      </c>
      <c r="C17" s="12" t="s">
        <v>211</v>
      </c>
      <c r="D17" t="s">
        <v>64</v>
      </c>
      <c r="E17" t="s">
        <v>64</v>
      </c>
      <c r="F17" s="13" t="s">
        <v>19</v>
      </c>
      <c r="G17" s="14" t="s">
        <v>230</v>
      </c>
      <c r="H17" t="s">
        <v>213</v>
      </c>
      <c r="I17" t="str">
        <f>VLOOKUP(E17,运营生产订单!$A$9:$A$35,1,0)</f>
        <v>（长丰纯棉）42#灰色</v>
      </c>
      <c r="L17" s="20"/>
      <c r="M17" s="20"/>
    </row>
    <row r="18" ht="16.5" spans="1:13">
      <c r="A18" s="4" t="str">
        <f t="shared" si="0"/>
        <v>NT4076（长丰纯棉）42#灰色L</v>
      </c>
      <c r="B18" s="11" t="s">
        <v>263</v>
      </c>
      <c r="C18" s="12" t="s">
        <v>211</v>
      </c>
      <c r="D18" t="s">
        <v>64</v>
      </c>
      <c r="E18" t="s">
        <v>64</v>
      </c>
      <c r="F18" s="13" t="s">
        <v>17</v>
      </c>
      <c r="G18" s="14" t="s">
        <v>230</v>
      </c>
      <c r="H18" t="s">
        <v>213</v>
      </c>
      <c r="I18" t="str">
        <f>VLOOKUP(E18,运营生产订单!$A$9:$A$35,1,0)</f>
        <v>（长丰纯棉）42#灰色</v>
      </c>
      <c r="L18" s="20"/>
      <c r="M18" s="20"/>
    </row>
    <row r="19" ht="16.5" spans="1:13">
      <c r="A19" s="4" t="str">
        <f t="shared" si="0"/>
        <v>NT4076（长丰纯棉）42#灰色M</v>
      </c>
      <c r="B19" s="11" t="s">
        <v>264</v>
      </c>
      <c r="C19" s="12" t="s">
        <v>211</v>
      </c>
      <c r="D19" t="s">
        <v>64</v>
      </c>
      <c r="E19" t="s">
        <v>64</v>
      </c>
      <c r="F19" s="13" t="s">
        <v>42</v>
      </c>
      <c r="G19" s="14" t="s">
        <v>230</v>
      </c>
      <c r="H19" t="s">
        <v>213</v>
      </c>
      <c r="I19" t="str">
        <f>VLOOKUP(E19,运营生产订单!$A$9:$A$35,1,0)</f>
        <v>（长丰纯棉）42#灰色</v>
      </c>
      <c r="L19" s="20"/>
      <c r="M19" s="20"/>
    </row>
    <row r="20" ht="16.5" spans="1:13">
      <c r="A20" s="4" t="str">
        <f t="shared" si="0"/>
        <v>NT4076（长丰纯棉）42#灰色S</v>
      </c>
      <c r="B20" s="11" t="s">
        <v>265</v>
      </c>
      <c r="C20" s="12" t="s">
        <v>211</v>
      </c>
      <c r="D20" t="s">
        <v>64</v>
      </c>
      <c r="E20" t="s">
        <v>64</v>
      </c>
      <c r="F20" s="13" t="s">
        <v>15</v>
      </c>
      <c r="G20" s="14" t="s">
        <v>230</v>
      </c>
      <c r="H20" t="s">
        <v>213</v>
      </c>
      <c r="I20" t="str">
        <f>VLOOKUP(E20,运营生产订单!$A$9:$A$35,1,0)</f>
        <v>（长丰纯棉）42#灰色</v>
      </c>
      <c r="L20" s="20"/>
      <c r="M20" s="20"/>
    </row>
    <row r="21" ht="16.5" spans="1:9">
      <c r="A21" s="4" t="str">
        <f t="shared" si="0"/>
        <v>NT4076（长丰纯棉）42#灰色XL</v>
      </c>
      <c r="B21" s="11" t="s">
        <v>266</v>
      </c>
      <c r="C21" s="12" t="s">
        <v>211</v>
      </c>
      <c r="D21" t="s">
        <v>64</v>
      </c>
      <c r="E21" t="s">
        <v>64</v>
      </c>
      <c r="F21" s="13" t="s">
        <v>18</v>
      </c>
      <c r="G21" s="14" t="s">
        <v>230</v>
      </c>
      <c r="H21" t="s">
        <v>213</v>
      </c>
      <c r="I21" t="str">
        <f>VLOOKUP(E21,运营生产订单!$A$9:$A$35,1,0)</f>
        <v>（长丰纯棉）42#灰色</v>
      </c>
    </row>
    <row r="22" ht="16.5" spans="1:9">
      <c r="A22" s="4" t="str">
        <f t="shared" si="0"/>
        <v>NT4076长丰纯棉101#深蓝2XL</v>
      </c>
      <c r="B22" s="11" t="s">
        <v>267</v>
      </c>
      <c r="C22" s="12" t="s">
        <v>211</v>
      </c>
      <c r="D22" t="s">
        <v>257</v>
      </c>
      <c r="E22" t="s">
        <v>257</v>
      </c>
      <c r="F22" s="13" t="s">
        <v>19</v>
      </c>
      <c r="G22" s="14" t="s">
        <v>36</v>
      </c>
      <c r="H22" t="s">
        <v>213</v>
      </c>
      <c r="I22" t="e">
        <f>VLOOKUP(E22,运营生产订单!$A$9:$A$35,1,0)</f>
        <v>#N/A</v>
      </c>
    </row>
    <row r="23" ht="16.5" spans="1:9">
      <c r="A23" s="4" t="str">
        <f t="shared" si="0"/>
        <v>NT4076长丰纯棉101#深蓝L</v>
      </c>
      <c r="B23" s="11" t="s">
        <v>268</v>
      </c>
      <c r="C23" s="12" t="s">
        <v>211</v>
      </c>
      <c r="D23" t="s">
        <v>257</v>
      </c>
      <c r="E23" t="s">
        <v>257</v>
      </c>
      <c r="F23" s="13" t="s">
        <v>17</v>
      </c>
      <c r="G23" s="14" t="s">
        <v>36</v>
      </c>
      <c r="H23" t="s">
        <v>213</v>
      </c>
      <c r="I23" t="e">
        <f>VLOOKUP(E23,运营生产订单!$A$9:$A$35,1,0)</f>
        <v>#N/A</v>
      </c>
    </row>
    <row r="24" ht="16.5" spans="1:9">
      <c r="A24" s="4" t="str">
        <f t="shared" si="0"/>
        <v>NT4076长丰纯棉101#深蓝M</v>
      </c>
      <c r="B24" s="11" t="s">
        <v>269</v>
      </c>
      <c r="C24" s="12" t="s">
        <v>211</v>
      </c>
      <c r="D24" t="s">
        <v>257</v>
      </c>
      <c r="E24" t="s">
        <v>257</v>
      </c>
      <c r="F24" s="13" t="s">
        <v>42</v>
      </c>
      <c r="G24" s="14" t="s">
        <v>36</v>
      </c>
      <c r="H24" t="s">
        <v>213</v>
      </c>
      <c r="I24" t="e">
        <f>VLOOKUP(E24,运营生产订单!$A$9:$A$35,1,0)</f>
        <v>#N/A</v>
      </c>
    </row>
    <row r="25" ht="16.5" spans="1:9">
      <c r="A25" s="4" t="str">
        <f t="shared" si="0"/>
        <v>NT4076长丰纯棉101#深蓝S</v>
      </c>
      <c r="B25" s="11" t="s">
        <v>270</v>
      </c>
      <c r="C25" s="12" t="s">
        <v>211</v>
      </c>
      <c r="D25" t="s">
        <v>257</v>
      </c>
      <c r="E25" t="s">
        <v>257</v>
      </c>
      <c r="F25" s="13" t="s">
        <v>15</v>
      </c>
      <c r="G25" s="14" t="s">
        <v>36</v>
      </c>
      <c r="H25" t="s">
        <v>213</v>
      </c>
      <c r="I25" t="e">
        <f>VLOOKUP(E25,运营生产订单!$A$9:$A$35,1,0)</f>
        <v>#N/A</v>
      </c>
    </row>
    <row r="26" ht="16.5" spans="1:9">
      <c r="A26" s="4" t="str">
        <f t="shared" si="0"/>
        <v>NT4076长丰纯棉101#深蓝XL</v>
      </c>
      <c r="B26" s="11" t="s">
        <v>271</v>
      </c>
      <c r="C26" s="12" t="s">
        <v>211</v>
      </c>
      <c r="D26" t="s">
        <v>257</v>
      </c>
      <c r="E26" t="s">
        <v>257</v>
      </c>
      <c r="F26" s="13" t="s">
        <v>18</v>
      </c>
      <c r="G26" s="14" t="s">
        <v>36</v>
      </c>
      <c r="H26" t="s">
        <v>213</v>
      </c>
      <c r="I26" t="e">
        <f>VLOOKUP(E26,运营生产订单!$A$9:$A$35,1,0)</f>
        <v>#N/A</v>
      </c>
    </row>
    <row r="27" ht="16.5" spans="1:9">
      <c r="A27" s="4" t="str">
        <f t="shared" si="0"/>
        <v>NT4076（实益长丰CVC拉架）135#杂蓝2XL</v>
      </c>
      <c r="B27" s="11" t="s">
        <v>272</v>
      </c>
      <c r="C27" s="12" t="s">
        <v>211</v>
      </c>
      <c r="D27" t="s">
        <v>52</v>
      </c>
      <c r="E27" t="s">
        <v>52</v>
      </c>
      <c r="F27" s="13" t="s">
        <v>19</v>
      </c>
      <c r="G27" s="14" t="s">
        <v>230</v>
      </c>
      <c r="H27" t="s">
        <v>213</v>
      </c>
      <c r="I27" t="str">
        <f>VLOOKUP(E27,运营生产订单!$A$9:$A$35,1,0)</f>
        <v>（实益长丰CVC拉架）135#杂蓝</v>
      </c>
    </row>
    <row r="28" ht="16.5" spans="1:9">
      <c r="A28" s="4" t="str">
        <f t="shared" si="0"/>
        <v>NT4076（实益长丰CVC拉架）135#杂蓝L</v>
      </c>
      <c r="B28" s="11" t="s">
        <v>273</v>
      </c>
      <c r="C28" s="12" t="s">
        <v>211</v>
      </c>
      <c r="D28" t="s">
        <v>52</v>
      </c>
      <c r="E28" t="s">
        <v>52</v>
      </c>
      <c r="F28" s="13" t="s">
        <v>17</v>
      </c>
      <c r="G28" s="14" t="s">
        <v>230</v>
      </c>
      <c r="H28" t="s">
        <v>213</v>
      </c>
      <c r="I28" t="str">
        <f>VLOOKUP(E28,运营生产订单!$A$9:$A$35,1,0)</f>
        <v>（实益长丰CVC拉架）135#杂蓝</v>
      </c>
    </row>
    <row r="29" ht="16.5" spans="1:9">
      <c r="A29" s="4" t="str">
        <f t="shared" si="0"/>
        <v>NT4076（实益长丰CVC拉架）135#杂蓝M</v>
      </c>
      <c r="B29" s="11" t="s">
        <v>274</v>
      </c>
      <c r="C29" s="12" t="s">
        <v>211</v>
      </c>
      <c r="D29" t="s">
        <v>52</v>
      </c>
      <c r="E29" t="s">
        <v>52</v>
      </c>
      <c r="F29" s="13" t="s">
        <v>42</v>
      </c>
      <c r="G29" s="14" t="s">
        <v>230</v>
      </c>
      <c r="H29" t="s">
        <v>213</v>
      </c>
      <c r="I29" t="str">
        <f>VLOOKUP(E29,运营生产订单!$A$9:$A$35,1,0)</f>
        <v>（实益长丰CVC拉架）135#杂蓝</v>
      </c>
    </row>
    <row r="30" ht="16.5" spans="1:9">
      <c r="A30" s="4" t="str">
        <f t="shared" si="0"/>
        <v>NT4076（实益长丰CVC拉架）135#杂蓝S</v>
      </c>
      <c r="B30" s="11" t="s">
        <v>275</v>
      </c>
      <c r="C30" s="12" t="s">
        <v>211</v>
      </c>
      <c r="D30" t="s">
        <v>52</v>
      </c>
      <c r="E30" t="s">
        <v>52</v>
      </c>
      <c r="F30" s="13" t="s">
        <v>15</v>
      </c>
      <c r="G30" s="14" t="s">
        <v>230</v>
      </c>
      <c r="H30" t="s">
        <v>213</v>
      </c>
      <c r="I30" t="str">
        <f>VLOOKUP(E30,运营生产订单!$A$9:$A$35,1,0)</f>
        <v>（实益长丰CVC拉架）135#杂蓝</v>
      </c>
    </row>
    <row r="31" ht="16.5" spans="1:9">
      <c r="A31" s="4" t="str">
        <f t="shared" si="0"/>
        <v>NT4076（实益长丰CVC拉架）135#杂蓝XL</v>
      </c>
      <c r="B31" s="11" t="s">
        <v>276</v>
      </c>
      <c r="C31" s="12" t="s">
        <v>211</v>
      </c>
      <c r="D31" t="s">
        <v>52</v>
      </c>
      <c r="E31" t="s">
        <v>52</v>
      </c>
      <c r="F31" s="13" t="s">
        <v>18</v>
      </c>
      <c r="G31" s="14" t="s">
        <v>230</v>
      </c>
      <c r="H31" t="s">
        <v>213</v>
      </c>
      <c r="I31" t="str">
        <f>VLOOKUP(E31,运营生产订单!$A$9:$A$35,1,0)</f>
        <v>（实益长丰CVC拉架）135#杂蓝</v>
      </c>
    </row>
    <row r="32" ht="16.5" spans="1:9">
      <c r="A32" s="4" t="str">
        <f t="shared" ref="A32:A69" si="1">C32&amp;E32&amp;F32</f>
        <v>NT4076（晓华精棉拉架）196#杂深蓝2XL</v>
      </c>
      <c r="B32" s="11" t="s">
        <v>277</v>
      </c>
      <c r="C32" s="12" t="s">
        <v>211</v>
      </c>
      <c r="D32" t="s">
        <v>62</v>
      </c>
      <c r="E32" t="s">
        <v>62</v>
      </c>
      <c r="F32" s="13" t="s">
        <v>19</v>
      </c>
      <c r="G32" s="14" t="s">
        <v>278</v>
      </c>
      <c r="H32" t="s">
        <v>279</v>
      </c>
      <c r="I32" t="str">
        <f>VLOOKUP(E32,运营生产订单!$A$9:$A$26,1,0)</f>
        <v>（晓华精棉拉架）196#杂深蓝</v>
      </c>
    </row>
    <row r="33" ht="16.5" spans="1:9">
      <c r="A33" s="4" t="str">
        <f t="shared" si="1"/>
        <v>NT4076（晓华精棉拉架）196#杂深蓝L</v>
      </c>
      <c r="B33" s="11" t="s">
        <v>280</v>
      </c>
      <c r="C33" s="12" t="s">
        <v>211</v>
      </c>
      <c r="D33" t="s">
        <v>62</v>
      </c>
      <c r="E33" t="s">
        <v>62</v>
      </c>
      <c r="F33" s="13" t="s">
        <v>17</v>
      </c>
      <c r="G33" s="14" t="s">
        <v>278</v>
      </c>
      <c r="H33" t="s">
        <v>279</v>
      </c>
      <c r="I33" t="str">
        <f>VLOOKUP(E33,运营生产订单!$A$9:$A$26,1,0)</f>
        <v>（晓华精棉拉架）196#杂深蓝</v>
      </c>
    </row>
    <row r="34" ht="16.5" spans="1:9">
      <c r="A34" s="4" t="str">
        <f t="shared" si="1"/>
        <v>NT4076（晓华精棉拉架）196#杂深蓝M</v>
      </c>
      <c r="B34" s="11" t="s">
        <v>281</v>
      </c>
      <c r="C34" s="12" t="s">
        <v>211</v>
      </c>
      <c r="D34" t="s">
        <v>62</v>
      </c>
      <c r="E34" t="s">
        <v>62</v>
      </c>
      <c r="F34" s="13" t="s">
        <v>42</v>
      </c>
      <c r="G34" s="14" t="s">
        <v>278</v>
      </c>
      <c r="H34" t="s">
        <v>279</v>
      </c>
      <c r="I34" t="str">
        <f>VLOOKUP(E34,运营生产订单!$A$9:$A$26,1,0)</f>
        <v>（晓华精棉拉架）196#杂深蓝</v>
      </c>
    </row>
    <row r="35" ht="16.5" spans="1:9">
      <c r="A35" s="4" t="str">
        <f t="shared" si="1"/>
        <v>NT4076（晓华精棉拉架）196#杂深蓝S</v>
      </c>
      <c r="B35" s="11" t="s">
        <v>282</v>
      </c>
      <c r="C35" s="12" t="s">
        <v>211</v>
      </c>
      <c r="D35" t="s">
        <v>62</v>
      </c>
      <c r="E35" t="s">
        <v>62</v>
      </c>
      <c r="F35" s="13" t="s">
        <v>15</v>
      </c>
      <c r="G35" s="14" t="s">
        <v>278</v>
      </c>
      <c r="H35" t="s">
        <v>279</v>
      </c>
      <c r="I35" t="str">
        <f>VLOOKUP(E35,运营生产订单!$A$9:$A$26,1,0)</f>
        <v>（晓华精棉拉架）196#杂深蓝</v>
      </c>
    </row>
    <row r="36" ht="16.5" spans="1:9">
      <c r="A36" s="4" t="str">
        <f t="shared" si="1"/>
        <v>NT4076（晓华精棉拉架）196#杂深蓝XL</v>
      </c>
      <c r="B36" s="11" t="s">
        <v>283</v>
      </c>
      <c r="C36" s="12" t="s">
        <v>211</v>
      </c>
      <c r="D36" t="s">
        <v>62</v>
      </c>
      <c r="E36" t="s">
        <v>62</v>
      </c>
      <c r="F36" s="13" t="s">
        <v>18</v>
      </c>
      <c r="G36" s="14" t="s">
        <v>278</v>
      </c>
      <c r="H36" t="s">
        <v>279</v>
      </c>
      <c r="I36" t="str">
        <f>VLOOKUP(E36,运营生产订单!$A$9:$A$26,1,0)</f>
        <v>（晓华精棉拉架）196#杂深蓝</v>
      </c>
    </row>
    <row r="37" ht="16.5" spans="1:9">
      <c r="A37" s="4" t="str">
        <f t="shared" si="1"/>
        <v>NT4076（晓华精棉拉架）27#杂灰米2XL</v>
      </c>
      <c r="B37" s="11" t="s">
        <v>284</v>
      </c>
      <c r="C37" s="12" t="s">
        <v>211</v>
      </c>
      <c r="D37" t="s">
        <v>60</v>
      </c>
      <c r="E37" t="s">
        <v>60</v>
      </c>
      <c r="F37" s="13" t="s">
        <v>19</v>
      </c>
      <c r="G37" s="14" t="s">
        <v>278</v>
      </c>
      <c r="H37" t="s">
        <v>279</v>
      </c>
      <c r="I37" t="str">
        <f>VLOOKUP(E37,运营生产订单!$A$9:$A$26,1,0)</f>
        <v>（晓华精棉拉架）27#杂灰米</v>
      </c>
    </row>
    <row r="38" ht="16.5" spans="1:9">
      <c r="A38" s="4" t="str">
        <f t="shared" si="1"/>
        <v>NT4076（晓华精棉拉架）27#杂灰米L</v>
      </c>
      <c r="B38" s="11" t="s">
        <v>285</v>
      </c>
      <c r="C38" s="12" t="s">
        <v>211</v>
      </c>
      <c r="D38" t="s">
        <v>60</v>
      </c>
      <c r="E38" t="s">
        <v>60</v>
      </c>
      <c r="F38" s="13" t="s">
        <v>17</v>
      </c>
      <c r="G38" s="14" t="s">
        <v>278</v>
      </c>
      <c r="H38" t="s">
        <v>279</v>
      </c>
      <c r="I38" t="str">
        <f>VLOOKUP(E38,运营生产订单!$A$9:$A$26,1,0)</f>
        <v>（晓华精棉拉架）27#杂灰米</v>
      </c>
    </row>
    <row r="39" ht="16.5" spans="1:9">
      <c r="A39" s="4" t="str">
        <f t="shared" si="1"/>
        <v>NT4076（晓华精棉拉架）27#杂灰米M</v>
      </c>
      <c r="B39" s="11" t="s">
        <v>286</v>
      </c>
      <c r="C39" s="12" t="s">
        <v>211</v>
      </c>
      <c r="D39" t="s">
        <v>60</v>
      </c>
      <c r="E39" t="s">
        <v>60</v>
      </c>
      <c r="F39" s="13" t="s">
        <v>42</v>
      </c>
      <c r="G39" s="14" t="s">
        <v>278</v>
      </c>
      <c r="H39" t="s">
        <v>279</v>
      </c>
      <c r="I39" t="str">
        <f>VLOOKUP(E39,运营生产订单!$A$9:$A$26,1,0)</f>
        <v>（晓华精棉拉架）27#杂灰米</v>
      </c>
    </row>
    <row r="40" ht="16.5" spans="1:9">
      <c r="A40" s="4" t="str">
        <f t="shared" si="1"/>
        <v>NT4076（晓华精棉拉架）27#杂灰米S</v>
      </c>
      <c r="B40" s="11" t="s">
        <v>287</v>
      </c>
      <c r="C40" s="12" t="s">
        <v>211</v>
      </c>
      <c r="D40" t="s">
        <v>60</v>
      </c>
      <c r="E40" t="s">
        <v>60</v>
      </c>
      <c r="F40" s="13" t="s">
        <v>15</v>
      </c>
      <c r="G40" s="14" t="s">
        <v>278</v>
      </c>
      <c r="H40" t="s">
        <v>279</v>
      </c>
      <c r="I40" t="str">
        <f>VLOOKUP(E40,运营生产订单!$A$9:$A$26,1,0)</f>
        <v>（晓华精棉拉架）27#杂灰米</v>
      </c>
    </row>
    <row r="41" ht="16.5" spans="1:9">
      <c r="A41" s="4" t="str">
        <f t="shared" si="1"/>
        <v>NT4076（晓华精棉拉架）27#杂灰米XL</v>
      </c>
      <c r="B41" s="11" t="s">
        <v>288</v>
      </c>
      <c r="C41" s="12" t="s">
        <v>211</v>
      </c>
      <c r="D41" t="s">
        <v>60</v>
      </c>
      <c r="E41" t="s">
        <v>60</v>
      </c>
      <c r="F41" s="13" t="s">
        <v>18</v>
      </c>
      <c r="G41" s="14" t="s">
        <v>278</v>
      </c>
      <c r="H41" t="s">
        <v>279</v>
      </c>
      <c r="I41" t="str">
        <f>VLOOKUP(E41,运营生产订单!$A$9:$A$26,1,0)</f>
        <v>（晓华精棉拉架）27#杂灰米</v>
      </c>
    </row>
    <row r="42" ht="16.5" spans="1:9">
      <c r="A42" s="4" t="str">
        <f t="shared" si="1"/>
        <v>NT4076（晓华精棉拉架）252#杂浅绿2XL</v>
      </c>
      <c r="B42" s="11" t="s">
        <v>289</v>
      </c>
      <c r="C42" s="12" t="s">
        <v>211</v>
      </c>
      <c r="D42" t="s">
        <v>66</v>
      </c>
      <c r="E42" t="s">
        <v>66</v>
      </c>
      <c r="F42" s="13" t="s">
        <v>19</v>
      </c>
      <c r="G42" s="14" t="s">
        <v>278</v>
      </c>
      <c r="H42" t="s">
        <v>279</v>
      </c>
      <c r="I42" t="str">
        <f>VLOOKUP(E42,运营生产订单!$A$9:$A$35,1,0)</f>
        <v>（晓华精棉拉架）252#杂浅绿</v>
      </c>
    </row>
    <row r="43" ht="16.5" spans="1:9">
      <c r="A43" s="4" t="str">
        <f t="shared" si="1"/>
        <v>NT4076（晓华精棉拉架）252#杂浅绿L</v>
      </c>
      <c r="B43" s="11" t="s">
        <v>290</v>
      </c>
      <c r="C43" s="12" t="s">
        <v>211</v>
      </c>
      <c r="D43" t="s">
        <v>66</v>
      </c>
      <c r="E43" t="s">
        <v>66</v>
      </c>
      <c r="F43" s="13" t="s">
        <v>17</v>
      </c>
      <c r="G43" s="14" t="s">
        <v>278</v>
      </c>
      <c r="H43" t="s">
        <v>279</v>
      </c>
      <c r="I43" t="str">
        <f>VLOOKUP(E43,运营生产订单!$A$9:$A$35,1,0)</f>
        <v>（晓华精棉拉架）252#杂浅绿</v>
      </c>
    </row>
    <row r="44" ht="16.5" spans="1:9">
      <c r="A44" s="4" t="str">
        <f t="shared" si="1"/>
        <v>NT4076（晓华精棉拉架）252#杂浅绿M</v>
      </c>
      <c r="B44" s="11" t="s">
        <v>291</v>
      </c>
      <c r="C44" s="12" t="s">
        <v>211</v>
      </c>
      <c r="D44" t="s">
        <v>66</v>
      </c>
      <c r="E44" t="s">
        <v>66</v>
      </c>
      <c r="F44" s="13" t="s">
        <v>42</v>
      </c>
      <c r="G44" s="14" t="s">
        <v>278</v>
      </c>
      <c r="H44" t="s">
        <v>279</v>
      </c>
      <c r="I44" t="str">
        <f>VLOOKUP(E44,运营生产订单!$A$9:$A$35,1,0)</f>
        <v>（晓华精棉拉架）252#杂浅绿</v>
      </c>
    </row>
    <row r="45" ht="16.5" spans="1:9">
      <c r="A45" s="4" t="str">
        <f t="shared" si="1"/>
        <v>NT4076（晓华精棉拉架）252#杂浅绿S</v>
      </c>
      <c r="B45" s="11" t="s">
        <v>292</v>
      </c>
      <c r="C45" s="12" t="s">
        <v>211</v>
      </c>
      <c r="D45" t="s">
        <v>66</v>
      </c>
      <c r="E45" t="s">
        <v>66</v>
      </c>
      <c r="F45" s="13" t="s">
        <v>15</v>
      </c>
      <c r="G45" s="14" t="s">
        <v>278</v>
      </c>
      <c r="H45" t="s">
        <v>279</v>
      </c>
      <c r="I45" t="str">
        <f>VLOOKUP(E45,运营生产订单!$A$9:$A$35,1,0)</f>
        <v>（晓华精棉拉架）252#杂浅绿</v>
      </c>
    </row>
    <row r="46" ht="16.5" spans="1:9">
      <c r="A46" s="4" t="str">
        <f t="shared" si="1"/>
        <v>NT4076（晓华精棉拉架）252#杂浅绿XL</v>
      </c>
      <c r="B46" s="11" t="s">
        <v>293</v>
      </c>
      <c r="C46" s="12" t="s">
        <v>211</v>
      </c>
      <c r="D46" t="s">
        <v>66</v>
      </c>
      <c r="E46" t="s">
        <v>66</v>
      </c>
      <c r="F46" s="13" t="s">
        <v>18</v>
      </c>
      <c r="G46" s="14" t="s">
        <v>278</v>
      </c>
      <c r="H46" t="s">
        <v>279</v>
      </c>
      <c r="I46" t="str">
        <f>VLOOKUP(E46,运营生产订单!$A$9:$A$35,1,0)</f>
        <v>（晓华精棉拉架）252#杂浅绿</v>
      </c>
    </row>
    <row r="47" ht="16.5" spans="1:9">
      <c r="A47" s="4" t="str">
        <f t="shared" si="1"/>
        <v>NT4076（晓华精棉拉架）197#杂红2XL</v>
      </c>
      <c r="B47" s="11" t="s">
        <v>294</v>
      </c>
      <c r="C47" s="12" t="s">
        <v>211</v>
      </c>
      <c r="D47" t="s">
        <v>57</v>
      </c>
      <c r="E47" t="s">
        <v>57</v>
      </c>
      <c r="F47" s="13" t="s">
        <v>19</v>
      </c>
      <c r="G47" s="14" t="s">
        <v>278</v>
      </c>
      <c r="H47" t="s">
        <v>279</v>
      </c>
      <c r="I47" t="str">
        <f>VLOOKUP(E47,运营生产订单!$A$9:$A$35,1,0)</f>
        <v>（晓华精棉拉架）197#杂红</v>
      </c>
    </row>
    <row r="48" ht="16.5" spans="1:9">
      <c r="A48" s="4" t="str">
        <f t="shared" si="1"/>
        <v>NT4076（晓华精棉拉架）197#杂红L</v>
      </c>
      <c r="B48" s="11" t="s">
        <v>295</v>
      </c>
      <c r="C48" s="12" t="s">
        <v>211</v>
      </c>
      <c r="D48" t="s">
        <v>57</v>
      </c>
      <c r="E48" t="s">
        <v>57</v>
      </c>
      <c r="F48" s="13" t="s">
        <v>17</v>
      </c>
      <c r="G48" s="14" t="s">
        <v>278</v>
      </c>
      <c r="H48" t="s">
        <v>279</v>
      </c>
      <c r="I48" t="str">
        <f>VLOOKUP(E48,运营生产订单!$A$9:$A$35,1,0)</f>
        <v>（晓华精棉拉架）197#杂红</v>
      </c>
    </row>
    <row r="49" ht="16.5" spans="1:9">
      <c r="A49" s="4" t="str">
        <f t="shared" si="1"/>
        <v>NT4076（晓华精棉拉架）197#杂红M</v>
      </c>
      <c r="B49" s="11" t="s">
        <v>296</v>
      </c>
      <c r="C49" s="12" t="s">
        <v>211</v>
      </c>
      <c r="D49" t="s">
        <v>57</v>
      </c>
      <c r="E49" t="s">
        <v>57</v>
      </c>
      <c r="F49" s="13" t="s">
        <v>42</v>
      </c>
      <c r="G49" s="14" t="s">
        <v>278</v>
      </c>
      <c r="H49" t="s">
        <v>279</v>
      </c>
      <c r="I49" t="str">
        <f>VLOOKUP(E49,运营生产订单!$A$9:$A$35,1,0)</f>
        <v>（晓华精棉拉架）197#杂红</v>
      </c>
    </row>
    <row r="50" ht="16.5" spans="1:9">
      <c r="A50" s="4" t="str">
        <f t="shared" si="1"/>
        <v>NT4076（晓华精棉拉架）197#杂红S</v>
      </c>
      <c r="B50" s="11" t="s">
        <v>297</v>
      </c>
      <c r="C50" s="12" t="s">
        <v>211</v>
      </c>
      <c r="D50" t="s">
        <v>57</v>
      </c>
      <c r="E50" t="s">
        <v>57</v>
      </c>
      <c r="F50" s="13" t="s">
        <v>15</v>
      </c>
      <c r="G50" s="14" t="s">
        <v>278</v>
      </c>
      <c r="H50" t="s">
        <v>279</v>
      </c>
      <c r="I50" t="str">
        <f>VLOOKUP(E50,运营生产订单!$A$9:$A$35,1,0)</f>
        <v>（晓华精棉拉架）197#杂红</v>
      </c>
    </row>
    <row r="51" ht="16.5" spans="1:9">
      <c r="A51" s="4" t="str">
        <f t="shared" si="1"/>
        <v>NT4076（晓华精棉拉架）197#杂红XL</v>
      </c>
      <c r="B51" s="11" t="s">
        <v>298</v>
      </c>
      <c r="C51" s="12" t="s">
        <v>211</v>
      </c>
      <c r="D51" t="s">
        <v>57</v>
      </c>
      <c r="E51" t="s">
        <v>57</v>
      </c>
      <c r="F51" s="13" t="s">
        <v>18</v>
      </c>
      <c r="G51" s="14" t="s">
        <v>278</v>
      </c>
      <c r="H51" t="s">
        <v>279</v>
      </c>
      <c r="I51" t="str">
        <f>VLOOKUP(E51,运营生产订单!$A$9:$A$35,1,0)</f>
        <v>（晓华精棉拉架）197#杂红</v>
      </c>
    </row>
    <row r="52" ht="16.5" spans="1:9">
      <c r="A52" s="4" t="str">
        <f t="shared" si="1"/>
        <v>NT4076长丰纯棉68#白色2XL</v>
      </c>
      <c r="B52" s="15" t="s">
        <v>299</v>
      </c>
      <c r="C52" s="12" t="s">
        <v>211</v>
      </c>
      <c r="D52" s="16" t="s">
        <v>246</v>
      </c>
      <c r="E52" s="13" t="s">
        <v>246</v>
      </c>
      <c r="F52" s="13" t="s">
        <v>19</v>
      </c>
      <c r="G52" s="14" t="s">
        <v>36</v>
      </c>
      <c r="H52" s="15" t="s">
        <v>213</v>
      </c>
      <c r="I52" t="e">
        <f>VLOOKUP(E52,运营生产订单!$A$9:$A$35,1,0)</f>
        <v>#N/A</v>
      </c>
    </row>
    <row r="53" ht="16.5" spans="1:9">
      <c r="A53" s="4" t="str">
        <f t="shared" si="1"/>
        <v>NT4076长丰纯棉68#白色L</v>
      </c>
      <c r="B53" s="17" t="s">
        <v>300</v>
      </c>
      <c r="C53" s="12" t="s">
        <v>211</v>
      </c>
      <c r="D53" s="16" t="s">
        <v>246</v>
      </c>
      <c r="E53" s="18" t="s">
        <v>246</v>
      </c>
      <c r="F53" s="13" t="s">
        <v>17</v>
      </c>
      <c r="G53" s="14" t="s">
        <v>36</v>
      </c>
      <c r="H53" t="s">
        <v>213</v>
      </c>
      <c r="I53" t="e">
        <f>VLOOKUP(E53,运营生产订单!$A$9:$A$35,1,0)</f>
        <v>#N/A</v>
      </c>
    </row>
    <row r="54" ht="16.5" spans="1:9">
      <c r="A54" s="4" t="str">
        <f t="shared" si="1"/>
        <v>NT4076长丰纯棉68#白色M</v>
      </c>
      <c r="B54" s="17" t="s">
        <v>301</v>
      </c>
      <c r="C54" s="12" t="s">
        <v>211</v>
      </c>
      <c r="D54" s="16" t="s">
        <v>246</v>
      </c>
      <c r="E54" s="18" t="s">
        <v>246</v>
      </c>
      <c r="F54" s="13" t="s">
        <v>42</v>
      </c>
      <c r="G54" s="14" t="s">
        <v>36</v>
      </c>
      <c r="H54" t="s">
        <v>213</v>
      </c>
      <c r="I54" t="e">
        <f>VLOOKUP(E54,运营生产订单!$A$9:$A$35,1,0)</f>
        <v>#N/A</v>
      </c>
    </row>
    <row r="55" ht="16.5" spans="1:9">
      <c r="A55" s="4" t="str">
        <f t="shared" si="1"/>
        <v>NT4076长丰纯棉68#白色S</v>
      </c>
      <c r="B55" s="17" t="s">
        <v>302</v>
      </c>
      <c r="C55" s="12" t="s">
        <v>211</v>
      </c>
      <c r="D55" s="16" t="s">
        <v>246</v>
      </c>
      <c r="E55" s="18" t="s">
        <v>246</v>
      </c>
      <c r="F55" s="13" t="s">
        <v>15</v>
      </c>
      <c r="G55" s="14" t="s">
        <v>36</v>
      </c>
      <c r="H55" t="s">
        <v>213</v>
      </c>
      <c r="I55" t="e">
        <f>VLOOKUP(E55,运营生产订单!$A$9:$A$35,1,0)</f>
        <v>#N/A</v>
      </c>
    </row>
    <row r="56" ht="16.5" spans="1:9">
      <c r="A56" s="4" t="str">
        <f t="shared" si="1"/>
        <v>NT4076长丰纯棉68#白色XL</v>
      </c>
      <c r="B56" s="17" t="s">
        <v>303</v>
      </c>
      <c r="C56" s="12" t="s">
        <v>211</v>
      </c>
      <c r="D56" s="16" t="s">
        <v>246</v>
      </c>
      <c r="E56" s="18" t="s">
        <v>246</v>
      </c>
      <c r="F56" s="13" t="s">
        <v>18</v>
      </c>
      <c r="G56" s="14" t="s">
        <v>36</v>
      </c>
      <c r="H56" t="s">
        <v>213</v>
      </c>
      <c r="I56" t="e">
        <f>VLOOKUP(E56,运营生产订单!$A$9:$A$35,1,0)</f>
        <v>#N/A</v>
      </c>
    </row>
    <row r="57" ht="16.5" spans="1:9">
      <c r="A57" s="4" t="str">
        <f t="shared" si="1"/>
        <v>NT4076（晓华精棉拉架）130#杂紫色2XL</v>
      </c>
      <c r="B57" s="17" t="s">
        <v>304</v>
      </c>
      <c r="C57" s="12" t="s">
        <v>211</v>
      </c>
      <c r="D57" t="s">
        <v>55</v>
      </c>
      <c r="E57" t="s">
        <v>55</v>
      </c>
      <c r="F57" s="13" t="s">
        <v>19</v>
      </c>
      <c r="G57" s="14" t="s">
        <v>278</v>
      </c>
      <c r="H57" t="s">
        <v>279</v>
      </c>
      <c r="I57" t="str">
        <f>VLOOKUP(E57,运营生产订单!$A$9:$A$35,1,0)</f>
        <v>（晓华精棉拉架）130#杂紫色</v>
      </c>
    </row>
    <row r="58" ht="16.5" spans="1:9">
      <c r="A58" s="4" t="str">
        <f t="shared" si="1"/>
        <v>NT4076（晓华精棉拉架）130#杂紫色L</v>
      </c>
      <c r="B58" s="17" t="s">
        <v>305</v>
      </c>
      <c r="C58" s="12" t="s">
        <v>211</v>
      </c>
      <c r="D58" t="s">
        <v>55</v>
      </c>
      <c r="E58" t="s">
        <v>55</v>
      </c>
      <c r="F58" s="13" t="s">
        <v>17</v>
      </c>
      <c r="G58" s="14" t="s">
        <v>278</v>
      </c>
      <c r="H58" t="s">
        <v>279</v>
      </c>
      <c r="I58" t="str">
        <f>VLOOKUP(E58,运营生产订单!$A$9:$A$35,1,0)</f>
        <v>（晓华精棉拉架）130#杂紫色</v>
      </c>
    </row>
    <row r="59" ht="16.5" spans="1:9">
      <c r="A59" s="4" t="str">
        <f t="shared" si="1"/>
        <v>NT4076（晓华精棉拉架）130#杂紫色M</v>
      </c>
      <c r="B59" s="17" t="s">
        <v>306</v>
      </c>
      <c r="C59" s="12" t="s">
        <v>211</v>
      </c>
      <c r="D59" t="s">
        <v>55</v>
      </c>
      <c r="E59" t="s">
        <v>55</v>
      </c>
      <c r="F59" s="13" t="s">
        <v>42</v>
      </c>
      <c r="G59" s="14" t="s">
        <v>278</v>
      </c>
      <c r="H59" t="s">
        <v>279</v>
      </c>
      <c r="I59" t="str">
        <f>VLOOKUP(E59,运营生产订单!$A$9:$A$35,1,0)</f>
        <v>（晓华精棉拉架）130#杂紫色</v>
      </c>
    </row>
    <row r="60" ht="16.5" spans="1:9">
      <c r="A60" s="4" t="str">
        <f t="shared" si="1"/>
        <v>NT4076（晓华精棉拉架）130#杂紫色S</v>
      </c>
      <c r="B60" s="17" t="s">
        <v>307</v>
      </c>
      <c r="C60" s="12" t="s">
        <v>211</v>
      </c>
      <c r="D60" t="s">
        <v>55</v>
      </c>
      <c r="E60" t="s">
        <v>55</v>
      </c>
      <c r="F60" s="13" t="s">
        <v>15</v>
      </c>
      <c r="G60" s="14" t="s">
        <v>278</v>
      </c>
      <c r="H60" t="s">
        <v>279</v>
      </c>
      <c r="I60" t="str">
        <f>VLOOKUP(E60,运营生产订单!$A$9:$A$35,1,0)</f>
        <v>（晓华精棉拉架）130#杂紫色</v>
      </c>
    </row>
    <row r="61" ht="16.5" spans="1:9">
      <c r="A61" s="4" t="str">
        <f t="shared" si="1"/>
        <v>NT4076（晓华精棉拉架）130#杂紫色XL</v>
      </c>
      <c r="B61" s="17" t="s">
        <v>308</v>
      </c>
      <c r="C61" s="12" t="s">
        <v>211</v>
      </c>
      <c r="D61" t="s">
        <v>55</v>
      </c>
      <c r="E61" t="s">
        <v>55</v>
      </c>
      <c r="F61" s="13" t="s">
        <v>18</v>
      </c>
      <c r="G61" s="14" t="s">
        <v>278</v>
      </c>
      <c r="H61" t="s">
        <v>279</v>
      </c>
      <c r="I61" t="str">
        <f>VLOOKUP(E61,运营生产订单!$A$9:$A$35,1,0)</f>
        <v>（晓华精棉拉架）130#杂紫色</v>
      </c>
    </row>
    <row r="62" ht="16.5" spans="1:9">
      <c r="A62" s="4" t="str">
        <f t="shared" si="1"/>
        <v>NT4076（晓华精棉拉架）140#杂米色2XL</v>
      </c>
      <c r="B62" s="19" t="s">
        <v>309</v>
      </c>
      <c r="C62" s="12" t="s">
        <v>211</v>
      </c>
      <c r="D62" t="s">
        <v>68</v>
      </c>
      <c r="E62" t="s">
        <v>68</v>
      </c>
      <c r="F62" s="13" t="s">
        <v>19</v>
      </c>
      <c r="G62" s="14" t="s">
        <v>278</v>
      </c>
      <c r="H62" t="s">
        <v>279</v>
      </c>
      <c r="I62" t="str">
        <f>VLOOKUP(E62,运营生产订单!$A$9:$A$35,1,0)</f>
        <v>（晓华精棉拉架）140#杂米色</v>
      </c>
    </row>
    <row r="63" ht="16.5" spans="1:9">
      <c r="A63" s="4" t="str">
        <f t="shared" si="1"/>
        <v>NT4076（晓华精棉拉架）140#杂米色L</v>
      </c>
      <c r="B63" s="19" t="s">
        <v>310</v>
      </c>
      <c r="C63" s="12" t="s">
        <v>211</v>
      </c>
      <c r="D63" t="s">
        <v>68</v>
      </c>
      <c r="E63" t="s">
        <v>68</v>
      </c>
      <c r="F63" s="13" t="s">
        <v>17</v>
      </c>
      <c r="G63" s="14" t="s">
        <v>278</v>
      </c>
      <c r="H63" t="s">
        <v>279</v>
      </c>
      <c r="I63" t="str">
        <f>VLOOKUP(E63,运营生产订单!$A$9:$A$35,1,0)</f>
        <v>（晓华精棉拉架）140#杂米色</v>
      </c>
    </row>
    <row r="64" ht="16.5" spans="1:9">
      <c r="A64" s="4" t="str">
        <f t="shared" si="1"/>
        <v>NT4076（晓华精棉拉架）140#杂米色M</v>
      </c>
      <c r="B64" s="19" t="s">
        <v>311</v>
      </c>
      <c r="C64" s="12" t="s">
        <v>211</v>
      </c>
      <c r="D64" t="s">
        <v>68</v>
      </c>
      <c r="E64" t="s">
        <v>68</v>
      </c>
      <c r="F64" s="13" t="s">
        <v>42</v>
      </c>
      <c r="G64" s="14" t="s">
        <v>278</v>
      </c>
      <c r="H64" t="s">
        <v>279</v>
      </c>
      <c r="I64" t="str">
        <f>VLOOKUP(E64,运营生产订单!$A$9:$A$35,1,0)</f>
        <v>（晓华精棉拉架）140#杂米色</v>
      </c>
    </row>
    <row r="65" ht="16.5" spans="1:9">
      <c r="A65" s="4" t="str">
        <f t="shared" si="1"/>
        <v>NT4076（晓华精棉拉架）140#杂米色S</v>
      </c>
      <c r="B65" s="19" t="s">
        <v>312</v>
      </c>
      <c r="C65" s="12" t="s">
        <v>211</v>
      </c>
      <c r="D65" t="s">
        <v>68</v>
      </c>
      <c r="E65" t="s">
        <v>68</v>
      </c>
      <c r="F65" s="13" t="s">
        <v>15</v>
      </c>
      <c r="G65" s="14" t="s">
        <v>278</v>
      </c>
      <c r="H65" t="s">
        <v>279</v>
      </c>
      <c r="I65" t="str">
        <f>VLOOKUP(E65,运营生产订单!$A$9:$A$35,1,0)</f>
        <v>（晓华精棉拉架）140#杂米色</v>
      </c>
    </row>
    <row r="66" ht="16.5" spans="1:9">
      <c r="A66" s="4" t="str">
        <f t="shared" si="1"/>
        <v>NT4076（晓华精棉拉架）140#杂米色XL</v>
      </c>
      <c r="B66" s="19" t="s">
        <v>313</v>
      </c>
      <c r="C66" s="12" t="s">
        <v>211</v>
      </c>
      <c r="D66" t="s">
        <v>68</v>
      </c>
      <c r="E66" t="s">
        <v>68</v>
      </c>
      <c r="F66" s="13" t="s">
        <v>18</v>
      </c>
      <c r="G66" s="14" t="s">
        <v>278</v>
      </c>
      <c r="H66" t="s">
        <v>279</v>
      </c>
      <c r="I66" t="str">
        <f>VLOOKUP(E66,运营生产订单!$A$9:$A$35,1,0)</f>
        <v>（晓华精棉拉架）140#杂米色</v>
      </c>
    </row>
    <row r="67" ht="16.5" spans="1:9">
      <c r="A67" s="4" t="str">
        <f t="shared" si="1"/>
        <v/>
      </c>
      <c r="B67" s="19"/>
      <c r="C67" s="12"/>
      <c r="D67" s="16"/>
      <c r="E67" s="18"/>
      <c r="F67" s="13"/>
      <c r="G67" s="14"/>
      <c r="I67" t="e">
        <f>VLOOKUP(E67,运营生产订单!$A$9:$A$35,1,0)</f>
        <v>#N/A</v>
      </c>
    </row>
    <row r="68" ht="16.5" spans="1:9">
      <c r="A68" s="4" t="str">
        <f t="shared" si="1"/>
        <v/>
      </c>
      <c r="B68" s="19"/>
      <c r="C68" s="12"/>
      <c r="D68" s="16"/>
      <c r="E68" s="18"/>
      <c r="F68" s="13"/>
      <c r="G68" s="14"/>
      <c r="I68" t="e">
        <f>VLOOKUP(E68,运营生产订单!$A$9:$A$35,1,0)</f>
        <v>#N/A</v>
      </c>
    </row>
    <row r="69" ht="16.5" spans="1:9">
      <c r="A69" s="4" t="str">
        <f t="shared" si="1"/>
        <v/>
      </c>
      <c r="B69" s="19"/>
      <c r="C69" s="12"/>
      <c r="D69" s="16"/>
      <c r="E69" s="18"/>
      <c r="F69" s="13"/>
      <c r="G69" s="14"/>
      <c r="I69" t="e">
        <f>VLOOKUP(E69,运营生产订单!$A$9:$A$35,1,0)</f>
        <v>#N/A</v>
      </c>
    </row>
    <row r="70" ht="16.5" spans="1:9">
      <c r="A70" s="4" t="str">
        <f t="shared" ref="A70:A99" si="2">C70&amp;E70&amp;F70</f>
        <v/>
      </c>
      <c r="B70" s="19"/>
      <c r="C70" s="12"/>
      <c r="D70" s="16"/>
      <c r="E70" s="18"/>
      <c r="F70" s="13"/>
      <c r="G70" s="14"/>
      <c r="I70" t="e">
        <f>VLOOKUP(E70,运营生产订单!$A$9:$A$35,1,0)</f>
        <v>#N/A</v>
      </c>
    </row>
    <row r="71" ht="16.5" spans="1:9">
      <c r="A71" s="4" t="str">
        <f t="shared" si="2"/>
        <v/>
      </c>
      <c r="B71" s="19"/>
      <c r="C71" s="12"/>
      <c r="D71" s="16"/>
      <c r="E71" s="18"/>
      <c r="F71" s="13"/>
      <c r="G71" s="14"/>
      <c r="I71" t="e">
        <f>VLOOKUP(E71,运营生产订单!$A$9:$A$35,1,0)</f>
        <v>#N/A</v>
      </c>
    </row>
    <row r="72" ht="16.5" spans="1:9">
      <c r="A72" s="4" t="str">
        <f t="shared" si="2"/>
        <v/>
      </c>
      <c r="B72" s="19"/>
      <c r="C72" s="12"/>
      <c r="D72" s="16"/>
      <c r="E72" s="18"/>
      <c r="F72" s="13"/>
      <c r="G72" s="14"/>
      <c r="I72" t="e">
        <f>VLOOKUP(E72,运营生产订单!$A$9:$A$35,1,0)</f>
        <v>#N/A</v>
      </c>
    </row>
    <row r="73" ht="16.5" spans="1:9">
      <c r="A73" s="4" t="str">
        <f t="shared" si="2"/>
        <v/>
      </c>
      <c r="B73" s="19"/>
      <c r="C73" s="12"/>
      <c r="D73" s="16"/>
      <c r="E73" s="18"/>
      <c r="F73" s="13"/>
      <c r="G73" s="14"/>
      <c r="I73" t="e">
        <f>VLOOKUP(E73,运营生产订单!$A$9:$A$35,1,0)</f>
        <v>#N/A</v>
      </c>
    </row>
    <row r="74" ht="16.5" spans="1:9">
      <c r="A74" s="4" t="str">
        <f t="shared" si="2"/>
        <v/>
      </c>
      <c r="B74" s="19"/>
      <c r="C74" s="12"/>
      <c r="D74" s="16"/>
      <c r="E74" s="18"/>
      <c r="F74" s="13"/>
      <c r="G74" s="14"/>
      <c r="I74" t="e">
        <f>VLOOKUP(E74,运营生产订单!$A$9:$A$35,1,0)</f>
        <v>#N/A</v>
      </c>
    </row>
    <row r="75" ht="16.5" spans="1:9">
      <c r="A75" s="4" t="str">
        <f t="shared" si="2"/>
        <v/>
      </c>
      <c r="B75" s="19"/>
      <c r="C75" s="12"/>
      <c r="D75" s="16"/>
      <c r="E75" s="18"/>
      <c r="F75" s="13"/>
      <c r="G75" s="14"/>
      <c r="I75" t="e">
        <f>VLOOKUP(E75,运营生产订单!$A$9:$A$35,1,0)</f>
        <v>#N/A</v>
      </c>
    </row>
    <row r="76" ht="16.5" spans="1:9">
      <c r="A76" s="4" t="str">
        <f t="shared" si="2"/>
        <v/>
      </c>
      <c r="B76" s="19"/>
      <c r="C76" s="12"/>
      <c r="D76" s="16"/>
      <c r="E76" s="18"/>
      <c r="F76" s="13"/>
      <c r="G76" s="14"/>
      <c r="I76" t="e">
        <f>VLOOKUP(E76,运营生产订单!$A$9:$A$35,1,0)</f>
        <v>#N/A</v>
      </c>
    </row>
    <row r="77" ht="16.5" spans="1:9">
      <c r="A77" s="4" t="str">
        <f t="shared" si="2"/>
        <v/>
      </c>
      <c r="B77" s="19"/>
      <c r="C77" s="12"/>
      <c r="D77" s="16"/>
      <c r="E77" s="18"/>
      <c r="F77" s="13"/>
      <c r="G77" s="14"/>
      <c r="I77" t="e">
        <f>VLOOKUP(E77,运营生产订单!$A$9:$A$35,1,0)</f>
        <v>#N/A</v>
      </c>
    </row>
    <row r="78" ht="16.5" spans="1:9">
      <c r="A78" s="4" t="str">
        <f t="shared" si="2"/>
        <v/>
      </c>
      <c r="B78" s="19"/>
      <c r="C78" s="12"/>
      <c r="D78" s="16"/>
      <c r="E78" s="18"/>
      <c r="F78" s="13"/>
      <c r="G78" s="14"/>
      <c r="I78" t="e">
        <f>VLOOKUP(E78,运营生产订单!$A$9:$A$35,1,0)</f>
        <v>#N/A</v>
      </c>
    </row>
    <row r="79" ht="16.5" spans="1:9">
      <c r="A79" s="4" t="str">
        <f t="shared" si="2"/>
        <v/>
      </c>
      <c r="B79" s="19"/>
      <c r="C79" s="12"/>
      <c r="D79" s="16"/>
      <c r="E79" s="18"/>
      <c r="F79" s="13"/>
      <c r="G79" s="14"/>
      <c r="I79" t="e">
        <f>VLOOKUP(E79,运营生产订单!$A$9:$A$35,1,0)</f>
        <v>#N/A</v>
      </c>
    </row>
    <row r="80" ht="16.5" spans="1:9">
      <c r="A80" s="4" t="str">
        <f t="shared" si="2"/>
        <v/>
      </c>
      <c r="B80" s="19"/>
      <c r="C80" s="12"/>
      <c r="D80" s="16"/>
      <c r="E80" s="18"/>
      <c r="F80" s="13"/>
      <c r="G80" s="14"/>
      <c r="I80" t="e">
        <f>VLOOKUP(E80,运营生产订单!$A$9:$A$35,1,0)</f>
        <v>#N/A</v>
      </c>
    </row>
    <row r="81" ht="16.5" spans="1:9">
      <c r="A81" s="4" t="str">
        <f t="shared" si="2"/>
        <v/>
      </c>
      <c r="B81" s="19"/>
      <c r="C81" s="12"/>
      <c r="D81" s="16"/>
      <c r="E81" s="18"/>
      <c r="F81" s="13"/>
      <c r="G81" s="14"/>
      <c r="I81" t="e">
        <f>VLOOKUP(E81,运营生产订单!$A$9:$A$35,1,0)</f>
        <v>#N/A</v>
      </c>
    </row>
    <row r="82" ht="16.5" spans="1:9">
      <c r="A82" s="4" t="str">
        <f t="shared" si="2"/>
        <v/>
      </c>
      <c r="B82" s="19"/>
      <c r="C82" s="12"/>
      <c r="D82" s="16"/>
      <c r="E82" s="18"/>
      <c r="F82" s="13"/>
      <c r="G82" s="14"/>
      <c r="I82" t="e">
        <f>VLOOKUP(E82,运营生产订单!$A$9:$A$35,1,0)</f>
        <v>#N/A</v>
      </c>
    </row>
    <row r="83" ht="16.5" spans="1:9">
      <c r="A83" s="4" t="str">
        <f t="shared" si="2"/>
        <v/>
      </c>
      <c r="B83" s="21"/>
      <c r="C83" s="12"/>
      <c r="D83" s="16"/>
      <c r="E83" s="22"/>
      <c r="F83" s="13"/>
      <c r="G83" s="14"/>
      <c r="I83" t="e">
        <f>VLOOKUP(E83,运营生产订单!$A$9:$A$35,1,0)</f>
        <v>#N/A</v>
      </c>
    </row>
    <row r="84" ht="16.5" spans="1:9">
      <c r="A84" s="4" t="str">
        <f t="shared" si="2"/>
        <v/>
      </c>
      <c r="B84" s="19"/>
      <c r="C84" s="12"/>
      <c r="D84" s="16"/>
      <c r="E84" s="18"/>
      <c r="F84" s="13"/>
      <c r="G84" s="14"/>
      <c r="I84" t="e">
        <f>VLOOKUP(E84,运营生产订单!$A$9:$A$35,1,0)</f>
        <v>#N/A</v>
      </c>
    </row>
    <row r="85" ht="16.5" spans="1:9">
      <c r="A85" s="4" t="str">
        <f t="shared" si="2"/>
        <v/>
      </c>
      <c r="B85" s="19"/>
      <c r="C85" s="12"/>
      <c r="D85" s="16"/>
      <c r="E85" s="18"/>
      <c r="F85" s="13"/>
      <c r="G85" s="14"/>
      <c r="I85" t="e">
        <f>VLOOKUP(E85,运营生产订单!$A$9:$A$35,1,0)</f>
        <v>#N/A</v>
      </c>
    </row>
    <row r="86" ht="16.5" spans="1:9">
      <c r="A86" s="4" t="str">
        <f t="shared" si="2"/>
        <v/>
      </c>
      <c r="B86" s="19"/>
      <c r="C86" s="12"/>
      <c r="D86" s="16"/>
      <c r="E86" s="18"/>
      <c r="F86" s="13"/>
      <c r="G86" s="14"/>
      <c r="I86" t="e">
        <f>VLOOKUP(E86,运营生产订单!$A$9:$A$35,1,0)</f>
        <v>#N/A</v>
      </c>
    </row>
    <row r="87" ht="16.5" spans="1:9">
      <c r="A87" s="4" t="str">
        <f t="shared" si="2"/>
        <v/>
      </c>
      <c r="B87" s="19"/>
      <c r="C87" s="12"/>
      <c r="D87" s="16"/>
      <c r="E87" s="18"/>
      <c r="F87" s="13"/>
      <c r="G87" s="14"/>
      <c r="I87" t="e">
        <f>VLOOKUP(E87,运营生产订单!$A$9:$A$35,1,0)</f>
        <v>#N/A</v>
      </c>
    </row>
    <row r="88" ht="16.5" spans="1:9">
      <c r="A88" s="4" t="str">
        <f t="shared" si="2"/>
        <v/>
      </c>
      <c r="B88" s="19"/>
      <c r="C88" s="12"/>
      <c r="D88" s="16"/>
      <c r="E88" s="18"/>
      <c r="F88" s="13"/>
      <c r="G88" s="14"/>
      <c r="I88" t="e">
        <f>VLOOKUP(E88,运营生产订单!$A$9:$A$35,1,0)</f>
        <v>#N/A</v>
      </c>
    </row>
    <row r="89" ht="16.5" spans="1:9">
      <c r="A89" s="4" t="str">
        <f t="shared" si="2"/>
        <v/>
      </c>
      <c r="B89" s="19"/>
      <c r="C89" s="12"/>
      <c r="D89" s="16"/>
      <c r="E89" s="18"/>
      <c r="F89" s="13"/>
      <c r="G89" s="14"/>
      <c r="I89" t="e">
        <f>VLOOKUP(E89,运营生产订单!$A$9:$A$35,1,0)</f>
        <v>#N/A</v>
      </c>
    </row>
    <row r="90" ht="16.5" spans="1:9">
      <c r="A90" s="4" t="str">
        <f t="shared" si="2"/>
        <v/>
      </c>
      <c r="B90" s="19"/>
      <c r="C90" s="12"/>
      <c r="D90" s="16"/>
      <c r="E90" s="18"/>
      <c r="F90" s="13"/>
      <c r="G90" s="14"/>
      <c r="I90" t="e">
        <f>VLOOKUP(E90,运营生产订单!$A$9:$A$35,1,0)</f>
        <v>#N/A</v>
      </c>
    </row>
    <row r="91" ht="16.5" spans="1:9">
      <c r="A91" s="4" t="str">
        <f t="shared" si="2"/>
        <v/>
      </c>
      <c r="B91" s="19"/>
      <c r="C91" s="12"/>
      <c r="D91" s="16"/>
      <c r="E91" s="18"/>
      <c r="F91" s="13"/>
      <c r="G91" s="14"/>
      <c r="I91" t="e">
        <f>VLOOKUP(E91,运营生产订单!$A$9:$A$35,1,0)</f>
        <v>#N/A</v>
      </c>
    </row>
    <row r="92" ht="16.5" spans="1:9">
      <c r="A92" s="4" t="str">
        <f t="shared" si="2"/>
        <v/>
      </c>
      <c r="B92" s="19"/>
      <c r="C92" s="12"/>
      <c r="D92" s="16"/>
      <c r="E92" s="18"/>
      <c r="F92" s="13"/>
      <c r="G92" s="14"/>
      <c r="I92" t="e">
        <f>VLOOKUP(E92,运营生产订单!$A$9:$A$35,1,0)</f>
        <v>#N/A</v>
      </c>
    </row>
    <row r="93" ht="16.5" spans="1:9">
      <c r="A93" s="4" t="str">
        <f t="shared" si="2"/>
        <v/>
      </c>
      <c r="B93" s="19"/>
      <c r="C93" s="12"/>
      <c r="D93" s="16"/>
      <c r="E93" s="18"/>
      <c r="F93" s="13"/>
      <c r="G93" s="14"/>
      <c r="I93" t="e">
        <f>VLOOKUP(E93,运营生产订单!$A$9:$A$35,1,0)</f>
        <v>#N/A</v>
      </c>
    </row>
    <row r="94" ht="16.5" spans="1:9">
      <c r="A94" s="4" t="str">
        <f t="shared" si="2"/>
        <v/>
      </c>
      <c r="B94" s="19"/>
      <c r="C94" s="12"/>
      <c r="D94" s="16"/>
      <c r="E94" s="18"/>
      <c r="F94" s="13"/>
      <c r="G94" s="14"/>
      <c r="I94" t="e">
        <f>VLOOKUP(E94,运营生产订单!$A$9:$A$35,1,0)</f>
        <v>#N/A</v>
      </c>
    </row>
    <row r="95" ht="16.5" spans="1:9">
      <c r="A95" s="4" t="str">
        <f t="shared" si="2"/>
        <v/>
      </c>
      <c r="B95" s="19"/>
      <c r="C95" s="12"/>
      <c r="D95" s="16"/>
      <c r="E95" s="18"/>
      <c r="F95" s="13"/>
      <c r="G95" s="14"/>
      <c r="I95" t="e">
        <f>VLOOKUP(E95,运营生产订单!$A$9:$A$35,1,0)</f>
        <v>#N/A</v>
      </c>
    </row>
    <row r="96" ht="16.5" spans="1:9">
      <c r="A96" s="4" t="str">
        <f t="shared" si="2"/>
        <v/>
      </c>
      <c r="B96" s="19"/>
      <c r="C96" s="12"/>
      <c r="D96" s="16"/>
      <c r="E96" s="18"/>
      <c r="F96" s="13"/>
      <c r="G96" s="14"/>
      <c r="I96" t="e">
        <f>VLOOKUP(E96,运营生产订单!$A$9:$A$35,1,0)</f>
        <v>#N/A</v>
      </c>
    </row>
    <row r="97" ht="16.5" spans="1:9">
      <c r="A97" s="4" t="str">
        <f t="shared" si="2"/>
        <v/>
      </c>
      <c r="B97" s="19"/>
      <c r="C97" s="12"/>
      <c r="D97" s="16"/>
      <c r="E97" s="18"/>
      <c r="F97" s="13"/>
      <c r="G97" s="14"/>
      <c r="I97" t="e">
        <f>VLOOKUP(E97,运营生产订单!$A$9:$A$35,1,0)</f>
        <v>#N/A</v>
      </c>
    </row>
    <row r="98" ht="16.5" spans="1:9">
      <c r="A98" s="4" t="str">
        <f t="shared" si="2"/>
        <v/>
      </c>
      <c r="B98" s="19"/>
      <c r="C98" s="12"/>
      <c r="D98" s="16"/>
      <c r="E98" s="18"/>
      <c r="F98" s="13"/>
      <c r="G98" s="14"/>
      <c r="I98" t="e">
        <f>VLOOKUP(E98,运营生产订单!$A$9:$A$35,1,0)</f>
        <v>#N/A</v>
      </c>
    </row>
    <row r="99" ht="16.5" spans="1:9">
      <c r="A99" s="4" t="str">
        <f t="shared" si="2"/>
        <v/>
      </c>
      <c r="B99" s="19"/>
      <c r="C99" s="12"/>
      <c r="D99" s="16"/>
      <c r="E99" s="18"/>
      <c r="F99" s="13"/>
      <c r="G99" s="14"/>
      <c r="I99" t="e">
        <f>VLOOKUP(E99,运营生产订单!$A$9:$A$35,1,0)</f>
        <v>#N/A</v>
      </c>
    </row>
    <row r="100" ht="16.5" spans="1:9">
      <c r="A100" s="4" t="str">
        <f t="shared" ref="A100:A125" si="3">C100&amp;E100&amp;F100</f>
        <v/>
      </c>
      <c r="B100" s="19"/>
      <c r="C100" s="12"/>
      <c r="D100" s="16"/>
      <c r="E100" s="18"/>
      <c r="F100" s="13"/>
      <c r="G100" s="14"/>
      <c r="I100" t="e">
        <f>VLOOKUP(E100,运营生产订单!$A$9:$A$35,1,0)</f>
        <v>#N/A</v>
      </c>
    </row>
    <row r="101" ht="16.5" spans="1:9">
      <c r="A101" s="4" t="str">
        <f t="shared" si="3"/>
        <v/>
      </c>
      <c r="B101" s="19"/>
      <c r="C101" s="12"/>
      <c r="D101" s="16"/>
      <c r="E101" s="18"/>
      <c r="F101" s="13"/>
      <c r="G101" s="14"/>
      <c r="I101" t="e">
        <f>VLOOKUP(E101,运营生产订单!$A$9:$A$35,1,0)</f>
        <v>#N/A</v>
      </c>
    </row>
    <row r="102" ht="16.5" spans="1:9">
      <c r="A102" s="4" t="str">
        <f t="shared" si="3"/>
        <v/>
      </c>
      <c r="B102" s="19"/>
      <c r="C102" s="12"/>
      <c r="D102" s="16"/>
      <c r="E102" s="18"/>
      <c r="F102" s="13"/>
      <c r="G102" s="14"/>
      <c r="I102" t="e">
        <f>VLOOKUP(E102,运营生产订单!$A$9:$A$35,1,0)</f>
        <v>#N/A</v>
      </c>
    </row>
    <row r="103" ht="16.5" spans="1:9">
      <c r="A103" s="4" t="str">
        <f t="shared" si="3"/>
        <v/>
      </c>
      <c r="B103" s="19"/>
      <c r="C103" s="12"/>
      <c r="D103" s="16"/>
      <c r="E103" s="18"/>
      <c r="F103" s="13"/>
      <c r="G103" s="14"/>
      <c r="I103" t="e">
        <f>VLOOKUP(E103,运营生产订单!$A$9:$A$35,1,0)</f>
        <v>#N/A</v>
      </c>
    </row>
    <row r="104" ht="16.5" spans="1:9">
      <c r="A104" s="4" t="str">
        <f t="shared" si="3"/>
        <v/>
      </c>
      <c r="B104" s="19"/>
      <c r="C104" s="12"/>
      <c r="D104" s="16"/>
      <c r="E104" s="18"/>
      <c r="F104" s="13"/>
      <c r="G104" s="14"/>
      <c r="I104" t="e">
        <f>VLOOKUP(E104,运营生产订单!$A$9:$A$35,1,0)</f>
        <v>#N/A</v>
      </c>
    </row>
    <row r="105" ht="16.5" spans="1:9">
      <c r="A105" s="4" t="str">
        <f t="shared" si="3"/>
        <v/>
      </c>
      <c r="B105" s="19"/>
      <c r="C105" s="12"/>
      <c r="D105" s="16"/>
      <c r="E105" s="18"/>
      <c r="F105" s="13"/>
      <c r="G105" s="14"/>
      <c r="I105" t="e">
        <f>VLOOKUP(E105,运营生产订单!$A$9:$A$35,1,0)</f>
        <v>#N/A</v>
      </c>
    </row>
    <row r="106" ht="16.5" spans="1:9">
      <c r="A106" s="4" t="str">
        <f t="shared" si="3"/>
        <v/>
      </c>
      <c r="B106" s="19"/>
      <c r="C106" s="12"/>
      <c r="D106" s="16"/>
      <c r="E106" s="18"/>
      <c r="F106" s="13"/>
      <c r="G106" s="14"/>
      <c r="I106" t="e">
        <f>VLOOKUP(E106,运营生产订单!$A$9:$A$35,1,0)</f>
        <v>#N/A</v>
      </c>
    </row>
    <row r="107" ht="16.5" spans="1:9">
      <c r="A107" s="4" t="str">
        <f t="shared" si="3"/>
        <v/>
      </c>
      <c r="B107" s="19"/>
      <c r="C107" s="12"/>
      <c r="D107" s="16"/>
      <c r="E107" s="18"/>
      <c r="F107" s="13"/>
      <c r="G107" s="14"/>
      <c r="I107" t="e">
        <f>VLOOKUP(E107,运营生产订单!$A$9:$A$35,1,0)</f>
        <v>#N/A</v>
      </c>
    </row>
    <row r="108" ht="16.5" spans="1:9">
      <c r="A108" s="4" t="str">
        <f t="shared" si="3"/>
        <v/>
      </c>
      <c r="B108" s="19"/>
      <c r="C108" s="12"/>
      <c r="D108" s="16"/>
      <c r="E108" s="23"/>
      <c r="F108" s="13"/>
      <c r="G108" s="14"/>
      <c r="I108" t="e">
        <f>VLOOKUP(E108,运营生产订单!$A$9:$A$35,1,0)</f>
        <v>#N/A</v>
      </c>
    </row>
    <row r="109" ht="16.5" spans="1:9">
      <c r="A109" s="4" t="str">
        <f t="shared" si="3"/>
        <v/>
      </c>
      <c r="B109" s="19"/>
      <c r="C109" s="12"/>
      <c r="D109" s="16"/>
      <c r="E109" s="23"/>
      <c r="F109" s="13"/>
      <c r="G109" s="14"/>
      <c r="I109" t="e">
        <f>VLOOKUP(E109,运营生产订单!$A$9:$A$35,1,0)</f>
        <v>#N/A</v>
      </c>
    </row>
    <row r="110" ht="16.5" spans="1:9">
      <c r="A110" s="4" t="str">
        <f t="shared" si="3"/>
        <v/>
      </c>
      <c r="B110" s="19"/>
      <c r="C110" s="12"/>
      <c r="D110" s="16"/>
      <c r="E110" s="23"/>
      <c r="F110" s="13"/>
      <c r="G110" s="14"/>
      <c r="I110" t="e">
        <f>VLOOKUP(E110,运营生产订单!$A$9:$A$35,1,0)</f>
        <v>#N/A</v>
      </c>
    </row>
    <row r="111" ht="16.5" spans="1:9">
      <c r="A111" s="4" t="str">
        <f t="shared" si="3"/>
        <v/>
      </c>
      <c r="B111" s="19"/>
      <c r="C111" s="12"/>
      <c r="D111" s="16"/>
      <c r="E111" s="23"/>
      <c r="F111" s="13"/>
      <c r="G111" s="14"/>
      <c r="I111" t="e">
        <f>VLOOKUP(E111,运营生产订单!$A$9:$A$35,1,0)</f>
        <v>#N/A</v>
      </c>
    </row>
    <row r="112" ht="16.5" spans="1:9">
      <c r="A112" s="4" t="str">
        <f t="shared" si="3"/>
        <v/>
      </c>
      <c r="B112" s="19"/>
      <c r="C112" s="12"/>
      <c r="D112" s="16"/>
      <c r="E112" s="23"/>
      <c r="F112" s="13"/>
      <c r="G112" s="14"/>
      <c r="I112" t="e">
        <f>VLOOKUP(E112,运营生产订单!$A$9:$A$35,1,0)</f>
        <v>#N/A</v>
      </c>
    </row>
    <row r="113" ht="16.5" spans="1:9">
      <c r="A113" s="4" t="str">
        <f t="shared" si="3"/>
        <v/>
      </c>
      <c r="B113" s="19"/>
      <c r="C113" s="12"/>
      <c r="D113" s="16"/>
      <c r="E113" s="23"/>
      <c r="F113" s="13"/>
      <c r="G113" s="14"/>
      <c r="I113" t="e">
        <f>VLOOKUP(E113,运营生产订单!$A$9:$A$35,1,0)</f>
        <v>#N/A</v>
      </c>
    </row>
    <row r="114" ht="16.5" spans="1:9">
      <c r="A114" s="4" t="str">
        <f t="shared" si="3"/>
        <v/>
      </c>
      <c r="B114" s="19"/>
      <c r="C114" s="12"/>
      <c r="D114" s="16"/>
      <c r="E114" s="23"/>
      <c r="F114" s="13"/>
      <c r="G114" s="14"/>
      <c r="I114" t="e">
        <f>VLOOKUP(E114,运营生产订单!$A$9:$A$35,1,0)</f>
        <v>#N/A</v>
      </c>
    </row>
    <row r="115" ht="16.5" spans="1:9">
      <c r="A115" s="4" t="str">
        <f t="shared" si="3"/>
        <v/>
      </c>
      <c r="B115" s="19"/>
      <c r="C115" s="12"/>
      <c r="D115" s="16"/>
      <c r="E115" s="23"/>
      <c r="F115" s="13"/>
      <c r="G115" s="14"/>
      <c r="I115" t="e">
        <f>VLOOKUP(E115,运营生产订单!$A$9:$A$35,1,0)</f>
        <v>#N/A</v>
      </c>
    </row>
    <row r="116" ht="16.5" spans="1:9">
      <c r="A116" s="4" t="str">
        <f t="shared" si="3"/>
        <v/>
      </c>
      <c r="B116" s="19"/>
      <c r="C116" s="12"/>
      <c r="D116" s="16"/>
      <c r="E116" s="23"/>
      <c r="F116" s="13"/>
      <c r="G116" s="14"/>
      <c r="I116" t="e">
        <f>VLOOKUP(E116,运营生产订单!$A$9:$A$35,1,0)</f>
        <v>#N/A</v>
      </c>
    </row>
    <row r="117" ht="16.5" spans="1:9">
      <c r="A117" s="4" t="str">
        <f t="shared" si="3"/>
        <v/>
      </c>
      <c r="B117" s="19"/>
      <c r="C117" s="12"/>
      <c r="D117" s="16"/>
      <c r="E117" s="23"/>
      <c r="F117" s="13"/>
      <c r="G117" s="14"/>
      <c r="I117" t="e">
        <f>VLOOKUP(E117,运营生产订单!$A$9:$A$35,1,0)</f>
        <v>#N/A</v>
      </c>
    </row>
    <row r="118" ht="16.5" spans="1:9">
      <c r="A118" s="4" t="e">
        <f t="shared" si="3"/>
        <v>#N/A</v>
      </c>
      <c r="C118" s="12"/>
      <c r="D118" s="16" t="e">
        <v>#N/A</v>
      </c>
      <c r="E118" s="8" t="e">
        <v>#N/A</v>
      </c>
      <c r="G118" s="14" t="s">
        <v>314</v>
      </c>
      <c r="H118" t="s">
        <v>315</v>
      </c>
      <c r="I118" t="e">
        <f>VLOOKUP(E118,运营生产订单!$A$9:$A$35,1,0)</f>
        <v>#N/A</v>
      </c>
    </row>
    <row r="119" ht="16.5" spans="1:9">
      <c r="A119" s="4" t="str">
        <f t="shared" si="3"/>
        <v/>
      </c>
      <c r="B119" s="19"/>
      <c r="C119" s="12"/>
      <c r="D119" s="16"/>
      <c r="E119" s="24"/>
      <c r="F119" s="13"/>
      <c r="G119" s="14"/>
      <c r="I119" t="e">
        <f>VLOOKUP(E119,运营生产订单!$A$9:$A$35,1,0)</f>
        <v>#N/A</v>
      </c>
    </row>
    <row r="120" ht="16.5" spans="1:9">
      <c r="A120" s="4" t="str">
        <f t="shared" si="3"/>
        <v/>
      </c>
      <c r="B120" s="19"/>
      <c r="C120" s="12"/>
      <c r="D120" s="16"/>
      <c r="E120" s="24"/>
      <c r="F120" s="13"/>
      <c r="G120" s="14"/>
      <c r="I120" t="e">
        <f>VLOOKUP(E120,运营生产订单!$A$9:$A$35,1,0)</f>
        <v>#N/A</v>
      </c>
    </row>
    <row r="121" ht="16.5" spans="1:9">
      <c r="A121" s="4" t="str">
        <f t="shared" si="3"/>
        <v/>
      </c>
      <c r="B121" s="19"/>
      <c r="C121" s="12"/>
      <c r="D121" s="16"/>
      <c r="E121" s="24"/>
      <c r="F121" s="13"/>
      <c r="G121" s="14"/>
      <c r="I121" t="e">
        <f>VLOOKUP(E121,运营生产订单!$A$9:$A$35,1,0)</f>
        <v>#N/A</v>
      </c>
    </row>
    <row r="122" ht="16.5" spans="1:9">
      <c r="A122" s="4" t="str">
        <f t="shared" si="3"/>
        <v/>
      </c>
      <c r="B122" s="19"/>
      <c r="C122" s="12"/>
      <c r="D122" s="16"/>
      <c r="E122" s="24"/>
      <c r="F122" s="13"/>
      <c r="G122" s="14"/>
      <c r="I122" t="e">
        <f>VLOOKUP(E122,运营生产订单!$A$9:$A$35,1,0)</f>
        <v>#N/A</v>
      </c>
    </row>
    <row r="123" ht="16.5" spans="1:9">
      <c r="A123" s="4" t="str">
        <f t="shared" si="3"/>
        <v/>
      </c>
      <c r="B123" s="19"/>
      <c r="C123" s="12"/>
      <c r="D123" s="16"/>
      <c r="E123" s="24"/>
      <c r="F123" s="13"/>
      <c r="G123" s="14"/>
      <c r="I123" t="e">
        <f>VLOOKUP(E123,运营生产订单!$A$9:$A$35,1,0)</f>
        <v>#N/A</v>
      </c>
    </row>
    <row r="124" ht="16.5" spans="1:9">
      <c r="A124" s="4" t="str">
        <f t="shared" si="3"/>
        <v/>
      </c>
      <c r="B124" s="19"/>
      <c r="C124" s="12"/>
      <c r="D124" s="16"/>
      <c r="E124" s="24"/>
      <c r="F124" s="13"/>
      <c r="G124" s="14"/>
      <c r="I124" t="e">
        <f>VLOOKUP(E124,运营生产订单!$A$9:$A$35,1,0)</f>
        <v>#N/A</v>
      </c>
    </row>
    <row r="125" ht="16.5" spans="1:9">
      <c r="A125" s="4" t="str">
        <f t="shared" si="3"/>
        <v/>
      </c>
      <c r="B125" s="19"/>
      <c r="C125" s="12"/>
      <c r="D125" s="16"/>
      <c r="E125" s="24"/>
      <c r="F125" s="13"/>
      <c r="G125" s="14"/>
      <c r="I125" t="e">
        <f>VLOOKUP(E125,运营生产订单!$A$9:$A$35,1,0)</f>
        <v>#N/A</v>
      </c>
    </row>
    <row r="126" ht="16.5" spans="1:9">
      <c r="A126" s="4" t="str">
        <f t="shared" ref="A126:A157" si="4">C126&amp;E126&amp;F126</f>
        <v/>
      </c>
      <c r="B126" s="19"/>
      <c r="C126" s="12"/>
      <c r="D126" s="16"/>
      <c r="E126" s="24"/>
      <c r="F126" s="13"/>
      <c r="G126" s="14"/>
      <c r="I126" t="e">
        <f>VLOOKUP(E126,运营生产订单!$A$9:$A$35,1,0)</f>
        <v>#N/A</v>
      </c>
    </row>
    <row r="127" ht="16.5" spans="1:9">
      <c r="A127" s="4" t="str">
        <f t="shared" si="4"/>
        <v/>
      </c>
      <c r="B127" s="19"/>
      <c r="C127" s="12"/>
      <c r="D127" s="16"/>
      <c r="E127" s="24"/>
      <c r="F127" s="13"/>
      <c r="G127" s="14"/>
      <c r="I127" t="e">
        <f>VLOOKUP(E127,运营生产订单!$A$9:$A$35,1,0)</f>
        <v>#N/A</v>
      </c>
    </row>
    <row r="128" ht="16.5" spans="1:9">
      <c r="A128" s="4" t="str">
        <f t="shared" si="4"/>
        <v/>
      </c>
      <c r="B128" s="19"/>
      <c r="C128" s="12"/>
      <c r="D128" s="16"/>
      <c r="E128" s="24"/>
      <c r="F128" s="13"/>
      <c r="G128" s="14"/>
      <c r="I128" t="e">
        <f>VLOOKUP(E128,运营生产订单!$A$9:$A$35,1,0)</f>
        <v>#N/A</v>
      </c>
    </row>
    <row r="129" ht="16.5" spans="1:9">
      <c r="A129" s="4" t="str">
        <f t="shared" si="4"/>
        <v/>
      </c>
      <c r="B129" s="19"/>
      <c r="C129" s="12"/>
      <c r="D129" s="16"/>
      <c r="E129" s="24"/>
      <c r="F129" s="13"/>
      <c r="G129" s="14"/>
      <c r="I129" t="e">
        <f>VLOOKUP(E129,运营生产订单!$A$9:$A$35,1,0)</f>
        <v>#N/A</v>
      </c>
    </row>
    <row r="130" ht="16.5" spans="1:9">
      <c r="A130" s="4" t="str">
        <f t="shared" si="4"/>
        <v/>
      </c>
      <c r="B130" s="19"/>
      <c r="C130" s="12"/>
      <c r="D130" s="16"/>
      <c r="E130" s="24"/>
      <c r="F130" s="13"/>
      <c r="G130" s="14"/>
      <c r="I130" t="e">
        <f>VLOOKUP(E130,运营生产订单!$A$9:$A$35,1,0)</f>
        <v>#N/A</v>
      </c>
    </row>
    <row r="131" ht="16.5" spans="1:9">
      <c r="A131" s="4" t="str">
        <f t="shared" si="4"/>
        <v/>
      </c>
      <c r="B131" s="19"/>
      <c r="C131" s="12"/>
      <c r="D131" s="16"/>
      <c r="E131" s="24"/>
      <c r="F131" s="13"/>
      <c r="G131" s="14"/>
      <c r="I131" t="e">
        <f>VLOOKUP(E131,运营生产订单!$A$9:$A$35,1,0)</f>
        <v>#N/A</v>
      </c>
    </row>
    <row r="132" ht="16.5" spans="1:9">
      <c r="A132" s="4" t="str">
        <f t="shared" si="4"/>
        <v/>
      </c>
      <c r="B132" s="19"/>
      <c r="C132" s="12"/>
      <c r="D132" s="16"/>
      <c r="E132" s="24"/>
      <c r="F132" s="13"/>
      <c r="G132" s="14"/>
      <c r="I132" t="e">
        <f>VLOOKUP(E132,运营生产订单!$A$9:$A$35,1,0)</f>
        <v>#N/A</v>
      </c>
    </row>
    <row r="133" ht="16.5" spans="1:9">
      <c r="A133" s="4" t="str">
        <f t="shared" si="4"/>
        <v/>
      </c>
      <c r="B133" s="19"/>
      <c r="C133" s="12"/>
      <c r="D133" s="16"/>
      <c r="E133" s="24"/>
      <c r="F133" s="13"/>
      <c r="G133" s="14"/>
      <c r="I133" t="e">
        <f>VLOOKUP(E133,运营生产订单!$A$9:$A$35,1,0)</f>
        <v>#N/A</v>
      </c>
    </row>
    <row r="134" ht="16.5" spans="1:9">
      <c r="A134" s="4" t="str">
        <f t="shared" si="4"/>
        <v/>
      </c>
      <c r="B134" s="19"/>
      <c r="C134" s="12"/>
      <c r="D134" s="16"/>
      <c r="E134" s="24"/>
      <c r="F134" s="13"/>
      <c r="G134" s="14"/>
      <c r="I134" t="e">
        <f>VLOOKUP(E134,运营生产订单!$A$9:$A$35,1,0)</f>
        <v>#N/A</v>
      </c>
    </row>
    <row r="135" ht="16.5" spans="1:9">
      <c r="A135" s="4" t="str">
        <f t="shared" si="4"/>
        <v/>
      </c>
      <c r="B135" s="19"/>
      <c r="C135" s="12"/>
      <c r="D135" s="16"/>
      <c r="E135" s="24"/>
      <c r="F135" s="13"/>
      <c r="G135" s="14"/>
      <c r="I135" t="e">
        <f>VLOOKUP(E135,运营生产订单!$A$9:$A$35,1,0)</f>
        <v>#N/A</v>
      </c>
    </row>
    <row r="136" ht="16.5" spans="1:9">
      <c r="A136" s="4" t="str">
        <f t="shared" si="4"/>
        <v/>
      </c>
      <c r="B136" s="19"/>
      <c r="C136" s="12"/>
      <c r="D136" s="16"/>
      <c r="E136" s="24"/>
      <c r="F136" s="13"/>
      <c r="G136" s="14"/>
      <c r="I136" t="e">
        <f>VLOOKUP(E136,运营生产订单!$A$9:$A$35,1,0)</f>
        <v>#N/A</v>
      </c>
    </row>
    <row r="137" ht="16.5" spans="1:9">
      <c r="A137" s="4" t="str">
        <f t="shared" si="4"/>
        <v/>
      </c>
      <c r="B137" s="19"/>
      <c r="C137" s="12"/>
      <c r="D137" s="16"/>
      <c r="E137" s="24"/>
      <c r="F137" s="13"/>
      <c r="G137" s="14"/>
      <c r="I137" t="e">
        <f>VLOOKUP(E137,运营生产订单!$A$9:$A$35,1,0)</f>
        <v>#N/A</v>
      </c>
    </row>
    <row r="138" ht="16.5" spans="1:9">
      <c r="A138" s="4" t="str">
        <f t="shared" si="4"/>
        <v/>
      </c>
      <c r="B138" s="19"/>
      <c r="C138" s="12"/>
      <c r="D138" s="16"/>
      <c r="E138" s="24"/>
      <c r="F138" s="13"/>
      <c r="G138" s="14"/>
      <c r="I138" t="e">
        <f>VLOOKUP(E138,运营生产订单!$A$9:$A$35,1,0)</f>
        <v>#N/A</v>
      </c>
    </row>
    <row r="139" ht="16.5" spans="1:9">
      <c r="A139" s="4" t="str">
        <f t="shared" si="4"/>
        <v/>
      </c>
      <c r="B139" s="19"/>
      <c r="C139" s="12"/>
      <c r="D139" s="16"/>
      <c r="E139" s="24"/>
      <c r="F139" s="13"/>
      <c r="G139" s="14"/>
      <c r="I139" t="e">
        <f>VLOOKUP(E139,运营生产订单!$A$9:$A$35,1,0)</f>
        <v>#N/A</v>
      </c>
    </row>
    <row r="140" ht="16.5" spans="1:9">
      <c r="A140" s="4" t="str">
        <f t="shared" si="4"/>
        <v/>
      </c>
      <c r="B140" s="19"/>
      <c r="C140" s="12"/>
      <c r="D140" s="16"/>
      <c r="E140" s="24"/>
      <c r="F140" s="13"/>
      <c r="G140" s="14"/>
      <c r="I140" t="e">
        <f>VLOOKUP(E140,运营生产订单!$A$9:$A$35,1,0)</f>
        <v>#N/A</v>
      </c>
    </row>
    <row r="141" ht="16.5" spans="1:9">
      <c r="A141" s="4" t="str">
        <f t="shared" si="4"/>
        <v/>
      </c>
      <c r="B141" s="19"/>
      <c r="C141" s="12"/>
      <c r="D141" s="16"/>
      <c r="E141" s="24"/>
      <c r="F141" s="13"/>
      <c r="G141" s="14"/>
      <c r="I141" t="e">
        <f>VLOOKUP(E141,运营生产订单!$A$9:$A$35,1,0)</f>
        <v>#N/A</v>
      </c>
    </row>
    <row r="142" ht="16.5" spans="1:9">
      <c r="A142" s="4" t="str">
        <f t="shared" si="4"/>
        <v/>
      </c>
      <c r="B142" s="19"/>
      <c r="C142" s="12"/>
      <c r="D142" s="16"/>
      <c r="E142" s="24"/>
      <c r="F142" s="13"/>
      <c r="G142" s="14"/>
      <c r="I142" t="e">
        <f>VLOOKUP(E142,运营生产订单!$A$9:$A$35,1,0)</f>
        <v>#N/A</v>
      </c>
    </row>
    <row r="143" ht="16.5" spans="1:9">
      <c r="A143" s="4" t="str">
        <f t="shared" si="4"/>
        <v/>
      </c>
      <c r="B143" s="19"/>
      <c r="C143" s="12"/>
      <c r="D143" s="16"/>
      <c r="E143" s="24"/>
      <c r="F143" s="13"/>
      <c r="G143" s="14"/>
      <c r="I143" t="e">
        <f>VLOOKUP(E143,运营生产订单!$A$9:$A$35,1,0)</f>
        <v>#N/A</v>
      </c>
    </row>
    <row r="144" ht="16.5" spans="1:9">
      <c r="A144" s="4" t="str">
        <f t="shared" si="4"/>
        <v/>
      </c>
      <c r="B144" s="19"/>
      <c r="C144" s="12"/>
      <c r="D144" s="16"/>
      <c r="E144" s="24"/>
      <c r="F144" s="13"/>
      <c r="G144" s="14"/>
      <c r="I144" t="e">
        <f>VLOOKUP(E144,运营生产订单!$A$9:$A$35,1,0)</f>
        <v>#N/A</v>
      </c>
    </row>
    <row r="145" ht="16.5" spans="1:9">
      <c r="A145" s="4" t="str">
        <f t="shared" si="4"/>
        <v/>
      </c>
      <c r="B145" s="19"/>
      <c r="C145" s="12"/>
      <c r="D145" s="16"/>
      <c r="E145" s="24"/>
      <c r="F145" s="13"/>
      <c r="G145" s="14"/>
      <c r="I145" t="e">
        <f>VLOOKUP(E145,运营生产订单!$A$9:$A$35,1,0)</f>
        <v>#N/A</v>
      </c>
    </row>
    <row r="146" ht="16.5" spans="1:9">
      <c r="A146" s="4" t="str">
        <f t="shared" si="4"/>
        <v/>
      </c>
      <c r="B146" s="19"/>
      <c r="C146" s="12"/>
      <c r="D146" s="16"/>
      <c r="E146" s="24"/>
      <c r="F146" s="13"/>
      <c r="G146" s="14"/>
      <c r="I146" t="e">
        <f>VLOOKUP(E146,运营生产订单!$A$9:$A$35,1,0)</f>
        <v>#N/A</v>
      </c>
    </row>
    <row r="147" ht="16.5" spans="1:9">
      <c r="A147" s="4" t="str">
        <f t="shared" si="4"/>
        <v/>
      </c>
      <c r="B147" s="19"/>
      <c r="C147" s="12"/>
      <c r="D147" s="16"/>
      <c r="E147" s="24"/>
      <c r="F147" s="13"/>
      <c r="G147" s="14"/>
      <c r="I147" t="e">
        <f>VLOOKUP(E147,运营生产订单!$A$9:$A$35,1,0)</f>
        <v>#N/A</v>
      </c>
    </row>
    <row r="148" ht="16.5" spans="1:9">
      <c r="A148" s="4" t="str">
        <f t="shared" si="4"/>
        <v/>
      </c>
      <c r="B148" s="19"/>
      <c r="C148" s="12"/>
      <c r="D148" s="16"/>
      <c r="E148" s="24"/>
      <c r="F148" s="13"/>
      <c r="G148" s="14"/>
      <c r="I148" t="e">
        <f>VLOOKUP(E148,运营生产订单!$A$9:$A$35,1,0)</f>
        <v>#N/A</v>
      </c>
    </row>
    <row r="149" ht="16.5" spans="1:9">
      <c r="A149" s="4" t="str">
        <f t="shared" si="4"/>
        <v/>
      </c>
      <c r="B149" s="19"/>
      <c r="C149" s="12"/>
      <c r="D149" s="16"/>
      <c r="E149" s="24"/>
      <c r="F149" s="13"/>
      <c r="G149" s="14"/>
      <c r="I149" t="e">
        <f>VLOOKUP(E149,运营生产订单!$A$9:$A$35,1,0)</f>
        <v>#N/A</v>
      </c>
    </row>
    <row r="150" ht="16.5" spans="1:9">
      <c r="A150" s="4" t="str">
        <f t="shared" si="4"/>
        <v/>
      </c>
      <c r="B150" s="19"/>
      <c r="C150" s="12"/>
      <c r="D150" s="16"/>
      <c r="E150" s="24"/>
      <c r="F150" s="13"/>
      <c r="G150" s="14"/>
      <c r="I150" t="e">
        <f>VLOOKUP(E150,运营生产订单!$A$9:$A$35,1,0)</f>
        <v>#N/A</v>
      </c>
    </row>
    <row r="151" ht="16.5" spans="1:9">
      <c r="A151" s="4" t="str">
        <f t="shared" si="4"/>
        <v/>
      </c>
      <c r="B151" s="19"/>
      <c r="C151" s="12"/>
      <c r="D151" s="16"/>
      <c r="E151" s="24"/>
      <c r="F151" s="13"/>
      <c r="G151" s="14"/>
      <c r="I151" t="e">
        <f>VLOOKUP(E151,运营生产订单!$A$9:$A$35,1,0)</f>
        <v>#N/A</v>
      </c>
    </row>
    <row r="152" ht="16.5" spans="1:9">
      <c r="A152" s="4" t="str">
        <f t="shared" si="4"/>
        <v/>
      </c>
      <c r="B152" s="19"/>
      <c r="C152" s="12"/>
      <c r="D152" s="16"/>
      <c r="E152" s="24"/>
      <c r="F152" s="13"/>
      <c r="G152" s="14"/>
      <c r="I152" t="e">
        <f>VLOOKUP(E152,运营生产订单!$A$9:$A$35,1,0)</f>
        <v>#N/A</v>
      </c>
    </row>
    <row r="153" ht="16.5" spans="1:9">
      <c r="A153" s="4" t="str">
        <f t="shared" si="4"/>
        <v/>
      </c>
      <c r="B153" s="19"/>
      <c r="C153" s="12"/>
      <c r="D153" s="16"/>
      <c r="E153" s="24"/>
      <c r="F153" s="13"/>
      <c r="G153" s="14"/>
      <c r="I153" t="e">
        <f>VLOOKUP(E153,运营生产订单!$A$9:$A$35,1,0)</f>
        <v>#N/A</v>
      </c>
    </row>
    <row r="154" ht="16.5" spans="1:9">
      <c r="A154" s="4" t="str">
        <f t="shared" si="4"/>
        <v/>
      </c>
      <c r="B154" s="19"/>
      <c r="C154" s="12"/>
      <c r="D154" s="16"/>
      <c r="E154" s="23"/>
      <c r="F154" s="13"/>
      <c r="G154" s="14"/>
      <c r="I154" t="e">
        <f>VLOOKUP(E154,运营生产订单!$A$9:$A$35,1,0)</f>
        <v>#N/A</v>
      </c>
    </row>
    <row r="155" ht="16.5" spans="1:9">
      <c r="A155" s="4" t="str">
        <f t="shared" si="4"/>
        <v/>
      </c>
      <c r="B155" s="19"/>
      <c r="C155" s="12"/>
      <c r="D155" s="16"/>
      <c r="E155" s="23"/>
      <c r="F155" s="13"/>
      <c r="G155" s="14"/>
      <c r="I155" t="e">
        <f>VLOOKUP(E155,运营生产订单!$A$9:$A$35,1,0)</f>
        <v>#N/A</v>
      </c>
    </row>
    <row r="156" ht="16.5" spans="1:9">
      <c r="A156" s="4" t="str">
        <f t="shared" si="4"/>
        <v/>
      </c>
      <c r="B156" s="19"/>
      <c r="C156" s="12"/>
      <c r="D156" s="16"/>
      <c r="E156" s="23"/>
      <c r="F156" s="13"/>
      <c r="G156" s="14"/>
      <c r="I156" t="e">
        <f>VLOOKUP(E156,运营生产订单!$A$9:$A$35,1,0)</f>
        <v>#N/A</v>
      </c>
    </row>
    <row r="157" ht="16.5" spans="1:9">
      <c r="A157" s="4" t="str">
        <f t="shared" si="4"/>
        <v/>
      </c>
      <c r="B157" s="19"/>
      <c r="C157" s="12"/>
      <c r="D157" s="16"/>
      <c r="E157" s="23"/>
      <c r="F157" s="13"/>
      <c r="G157" s="14"/>
      <c r="I157" t="e">
        <f>VLOOKUP(E157,运营生产订单!$A$9:$A$35,1,0)</f>
        <v>#N/A</v>
      </c>
    </row>
    <row r="158" ht="16.5" spans="1:9">
      <c r="A158" s="4" t="str">
        <f t="shared" ref="A158:A189" si="5">C158&amp;E158&amp;F158</f>
        <v/>
      </c>
      <c r="B158" s="19"/>
      <c r="C158" s="12"/>
      <c r="D158" s="16"/>
      <c r="E158" s="23"/>
      <c r="F158" s="13"/>
      <c r="G158" s="14"/>
      <c r="I158" t="e">
        <f>VLOOKUP(E158,运营生产订单!$A$9:$A$35,1,0)</f>
        <v>#N/A</v>
      </c>
    </row>
    <row r="159" ht="16.5" spans="1:9">
      <c r="A159" s="4" t="str">
        <f t="shared" si="5"/>
        <v/>
      </c>
      <c r="B159" s="19"/>
      <c r="C159" s="12"/>
      <c r="D159" s="16"/>
      <c r="E159" s="24"/>
      <c r="F159" s="13"/>
      <c r="G159" s="14"/>
      <c r="I159" t="e">
        <f>VLOOKUP(E159,运营生产订单!$A$9:$A$35,1,0)</f>
        <v>#N/A</v>
      </c>
    </row>
    <row r="160" ht="16.5" spans="1:9">
      <c r="A160" s="4" t="str">
        <f t="shared" si="5"/>
        <v/>
      </c>
      <c r="B160" s="19"/>
      <c r="C160" s="12"/>
      <c r="D160" s="16"/>
      <c r="E160" s="24"/>
      <c r="F160" s="13"/>
      <c r="G160" s="14"/>
      <c r="I160" t="e">
        <f>VLOOKUP(E160,运营生产订单!$A$9:$A$35,1,0)</f>
        <v>#N/A</v>
      </c>
    </row>
    <row r="161" ht="16.5" spans="1:9">
      <c r="A161" s="4" t="str">
        <f t="shared" si="5"/>
        <v/>
      </c>
      <c r="B161" s="19"/>
      <c r="C161" s="12"/>
      <c r="D161" s="16"/>
      <c r="E161" s="24"/>
      <c r="F161" s="13"/>
      <c r="G161" s="14"/>
      <c r="I161" t="e">
        <f>VLOOKUP(E161,运营生产订单!$A$9:$A$35,1,0)</f>
        <v>#N/A</v>
      </c>
    </row>
    <row r="162" ht="16.5" spans="1:9">
      <c r="A162" s="4" t="str">
        <f t="shared" si="5"/>
        <v/>
      </c>
      <c r="B162" s="19"/>
      <c r="C162" s="12"/>
      <c r="D162" s="16"/>
      <c r="E162" s="24"/>
      <c r="F162" s="13"/>
      <c r="G162" s="14"/>
      <c r="I162" t="e">
        <f>VLOOKUP(E162,运营生产订单!$A$9:$A$35,1,0)</f>
        <v>#N/A</v>
      </c>
    </row>
    <row r="163" ht="16.5" spans="1:9">
      <c r="A163" s="4" t="str">
        <f t="shared" si="5"/>
        <v/>
      </c>
      <c r="B163" s="19"/>
      <c r="C163" s="12"/>
      <c r="D163" s="16"/>
      <c r="E163" s="24"/>
      <c r="F163" s="13"/>
      <c r="G163" s="14"/>
      <c r="I163" t="e">
        <f>VLOOKUP(E163,运营生产订单!$A$9:$A$35,1,0)</f>
        <v>#N/A</v>
      </c>
    </row>
    <row r="164" ht="16.5" spans="1:9">
      <c r="A164" s="4" t="str">
        <f t="shared" si="5"/>
        <v/>
      </c>
      <c r="B164" s="19"/>
      <c r="C164" s="12"/>
      <c r="D164" s="16"/>
      <c r="E164" s="24"/>
      <c r="F164" s="13"/>
      <c r="G164" s="14"/>
      <c r="I164" t="e">
        <f>VLOOKUP(E164,运营生产订单!$A$9:$A$35,1,0)</f>
        <v>#N/A</v>
      </c>
    </row>
    <row r="165" ht="16.5" spans="1:9">
      <c r="A165" s="4" t="str">
        <f t="shared" si="5"/>
        <v/>
      </c>
      <c r="B165" s="19"/>
      <c r="C165" s="12"/>
      <c r="D165" s="16"/>
      <c r="E165" s="24"/>
      <c r="F165" s="13"/>
      <c r="G165" s="14"/>
      <c r="I165" t="e">
        <f>VLOOKUP(E165,运营生产订单!$A$9:$A$35,1,0)</f>
        <v>#N/A</v>
      </c>
    </row>
    <row r="166" ht="16.5" spans="1:9">
      <c r="A166" s="4" t="str">
        <f t="shared" si="5"/>
        <v/>
      </c>
      <c r="B166" s="19"/>
      <c r="C166" s="12"/>
      <c r="D166" s="16"/>
      <c r="E166" s="24"/>
      <c r="F166" s="13"/>
      <c r="G166" s="14"/>
      <c r="I166" t="e">
        <f>VLOOKUP(E166,运营生产订单!$A$9:$A$35,1,0)</f>
        <v>#N/A</v>
      </c>
    </row>
    <row r="167" ht="16.5" spans="1:9">
      <c r="A167" s="4" t="str">
        <f t="shared" si="5"/>
        <v/>
      </c>
      <c r="B167" s="19"/>
      <c r="C167" s="12"/>
      <c r="D167" s="16"/>
      <c r="E167" s="24"/>
      <c r="F167" s="13"/>
      <c r="G167" s="14"/>
      <c r="I167" t="e">
        <f>VLOOKUP(E167,运营生产订单!$A$9:$A$35,1,0)</f>
        <v>#N/A</v>
      </c>
    </row>
    <row r="168" ht="16.5" spans="1:9">
      <c r="A168" s="4" t="str">
        <f t="shared" si="5"/>
        <v/>
      </c>
      <c r="B168" s="19"/>
      <c r="C168" s="12"/>
      <c r="D168" s="16"/>
      <c r="E168" s="24"/>
      <c r="F168" s="13"/>
      <c r="G168" s="14"/>
      <c r="I168" t="e">
        <f>VLOOKUP(E168,运营生产订单!$A$9:$A$35,1,0)</f>
        <v>#N/A</v>
      </c>
    </row>
    <row r="169" ht="16.5" spans="1:9">
      <c r="A169" s="4" t="str">
        <f t="shared" si="5"/>
        <v>NT4056</v>
      </c>
      <c r="C169" s="12" t="s">
        <v>316</v>
      </c>
      <c r="D169" s="16" t="e">
        <f>VLOOKUP(E169,L:M,2,0)</f>
        <v>#N/A</v>
      </c>
      <c r="G169" s="14" t="s">
        <v>314</v>
      </c>
      <c r="H169" t="s">
        <v>315</v>
      </c>
      <c r="I169" t="e">
        <f>VLOOKUP(E169,运营生产订单!$A$9:$A$26,1,0)</f>
        <v>#N/A</v>
      </c>
    </row>
    <row r="170" ht="16.5" spans="1:9">
      <c r="A170" s="4" t="str">
        <f t="shared" si="5"/>
        <v>NT4056</v>
      </c>
      <c r="C170" s="12" t="s">
        <v>316</v>
      </c>
      <c r="D170" s="16" t="e">
        <f>VLOOKUP(E170,L:M,2,0)</f>
        <v>#N/A</v>
      </c>
      <c r="G170" s="14" t="s">
        <v>314</v>
      </c>
      <c r="H170" t="s">
        <v>315</v>
      </c>
      <c r="I170" t="e">
        <f>VLOOKUP(E170,运营生产订单!$A$9:$A$26,1,0)</f>
        <v>#N/A</v>
      </c>
    </row>
    <row r="171" ht="16.5" spans="1:9">
      <c r="A171" s="4" t="str">
        <f t="shared" si="5"/>
        <v>NT4056</v>
      </c>
      <c r="C171" s="12" t="s">
        <v>316</v>
      </c>
      <c r="D171" s="16" t="e">
        <f>VLOOKUP(E171,L:M,2,0)</f>
        <v>#N/A</v>
      </c>
      <c r="G171" s="14" t="s">
        <v>314</v>
      </c>
      <c r="H171" t="s">
        <v>315</v>
      </c>
      <c r="I171" t="e">
        <f>VLOOKUP(E171,运营生产订单!$A$9:$A$26,1,0)</f>
        <v>#N/A</v>
      </c>
    </row>
    <row r="172" ht="16.5" spans="1:9">
      <c r="A172" s="4" t="str">
        <f t="shared" si="5"/>
        <v>NT4056</v>
      </c>
      <c r="C172" s="12" t="s">
        <v>316</v>
      </c>
      <c r="D172" s="16" t="e">
        <f>VLOOKUP(E172,L:M,2,0)</f>
        <v>#N/A</v>
      </c>
      <c r="G172" s="14" t="s">
        <v>314</v>
      </c>
      <c r="H172" t="s">
        <v>315</v>
      </c>
      <c r="I172" t="e">
        <f>VLOOKUP(E172,运营生产订单!$A$9:$A$26,1,0)</f>
        <v>#N/A</v>
      </c>
    </row>
    <row r="173" ht="16.5" spans="1:9">
      <c r="A173" s="4" t="str">
        <f t="shared" si="5"/>
        <v>NT4056</v>
      </c>
      <c r="C173" s="12" t="s">
        <v>316</v>
      </c>
      <c r="D173" s="16" t="e">
        <f>VLOOKUP(E173,L:M,2,0)</f>
        <v>#N/A</v>
      </c>
      <c r="G173" s="14" t="s">
        <v>314</v>
      </c>
      <c r="H173" t="s">
        <v>315</v>
      </c>
      <c r="I173" t="e">
        <f>VLOOKUP(E173,运营生产订单!$A$9:$A$26,1,0)</f>
        <v>#N/A</v>
      </c>
    </row>
    <row r="174" ht="16.5" spans="1:9">
      <c r="A174" s="4" t="str">
        <f t="shared" si="5"/>
        <v>NT4056</v>
      </c>
      <c r="C174" s="12" t="s">
        <v>316</v>
      </c>
      <c r="D174" s="16" t="e">
        <f>VLOOKUP(E174,L:M,2,0)</f>
        <v>#N/A</v>
      </c>
      <c r="G174" s="14" t="s">
        <v>314</v>
      </c>
      <c r="H174" t="s">
        <v>315</v>
      </c>
      <c r="I174" t="e">
        <f>VLOOKUP(E174,运营生产订单!$A$9:$A$26,1,0)</f>
        <v>#N/A</v>
      </c>
    </row>
    <row r="175" ht="16.5" spans="1:9">
      <c r="A175" s="4" t="str">
        <f t="shared" si="5"/>
        <v>NT4056</v>
      </c>
      <c r="C175" s="12" t="s">
        <v>316</v>
      </c>
      <c r="D175" s="16" t="e">
        <f>VLOOKUP(E175,L:M,2,0)</f>
        <v>#N/A</v>
      </c>
      <c r="G175" s="14" t="s">
        <v>314</v>
      </c>
      <c r="H175" t="s">
        <v>315</v>
      </c>
      <c r="I175" t="e">
        <f>VLOOKUP(E175,运营生产订单!$A$9:$A$26,1,0)</f>
        <v>#N/A</v>
      </c>
    </row>
    <row r="176" ht="16.5" spans="1:9">
      <c r="A176" s="4" t="str">
        <f t="shared" si="5"/>
        <v>NT4056</v>
      </c>
      <c r="C176" s="12" t="s">
        <v>316</v>
      </c>
      <c r="D176" s="16" t="e">
        <f>VLOOKUP(E176,L:M,2,0)</f>
        <v>#N/A</v>
      </c>
      <c r="G176" s="14" t="s">
        <v>314</v>
      </c>
      <c r="H176" t="s">
        <v>315</v>
      </c>
      <c r="I176" t="e">
        <f>VLOOKUP(E176,运营生产订单!$A$9:$A$26,1,0)</f>
        <v>#N/A</v>
      </c>
    </row>
    <row r="177" ht="16.5" spans="1:9">
      <c r="A177" s="4" t="str">
        <f t="shared" si="5"/>
        <v>NT4056</v>
      </c>
      <c r="C177" s="12" t="s">
        <v>316</v>
      </c>
      <c r="D177" s="16" t="e">
        <f>VLOOKUP(E177,L:M,2,0)</f>
        <v>#N/A</v>
      </c>
      <c r="G177" s="14" t="s">
        <v>314</v>
      </c>
      <c r="H177" t="s">
        <v>315</v>
      </c>
      <c r="I177" t="e">
        <f>VLOOKUP(E177,运营生产订单!$A$9:$A$26,1,0)</f>
        <v>#N/A</v>
      </c>
    </row>
    <row r="178" ht="16.5" spans="1:9">
      <c r="A178" s="4" t="str">
        <f t="shared" si="5"/>
        <v>NT4056</v>
      </c>
      <c r="C178" s="12" t="s">
        <v>316</v>
      </c>
      <c r="D178" s="16" t="e">
        <f>VLOOKUP(E178,L:M,2,0)</f>
        <v>#N/A</v>
      </c>
      <c r="G178" s="14" t="s">
        <v>314</v>
      </c>
      <c r="H178" t="s">
        <v>315</v>
      </c>
      <c r="I178" t="e">
        <f>VLOOKUP(E178,运营生产订单!$A$9:$A$26,1,0)</f>
        <v>#N/A</v>
      </c>
    </row>
    <row r="179" ht="16.5" spans="1:9">
      <c r="A179" s="4" t="str">
        <f t="shared" si="5"/>
        <v>NT4056</v>
      </c>
      <c r="C179" s="12" t="s">
        <v>316</v>
      </c>
      <c r="D179" s="16" t="e">
        <f>VLOOKUP(E179,L:M,2,0)</f>
        <v>#N/A</v>
      </c>
      <c r="G179" s="14" t="s">
        <v>314</v>
      </c>
      <c r="H179" t="s">
        <v>315</v>
      </c>
      <c r="I179" t="e">
        <f>VLOOKUP(E179,运营生产订单!$A$9:$A$26,1,0)</f>
        <v>#N/A</v>
      </c>
    </row>
    <row r="180" ht="16.5" spans="1:9">
      <c r="A180" s="4" t="str">
        <f t="shared" si="5"/>
        <v>NT4056</v>
      </c>
      <c r="C180" s="12" t="s">
        <v>316</v>
      </c>
      <c r="D180" s="16" t="e">
        <f>VLOOKUP(E180,L:M,2,0)</f>
        <v>#N/A</v>
      </c>
      <c r="G180" s="14" t="s">
        <v>314</v>
      </c>
      <c r="H180" t="s">
        <v>315</v>
      </c>
      <c r="I180" t="e">
        <f>VLOOKUP(E180,运营生产订单!$A$9:$A$35,1,0)</f>
        <v>#N/A</v>
      </c>
    </row>
    <row r="181" ht="16.5" spans="1:9">
      <c r="A181" s="4" t="str">
        <f t="shared" si="5"/>
        <v>NT4056</v>
      </c>
      <c r="C181" s="12" t="s">
        <v>316</v>
      </c>
      <c r="D181" s="16" t="e">
        <f>VLOOKUP(E181,L:M,2,0)</f>
        <v>#N/A</v>
      </c>
      <c r="G181" s="14" t="s">
        <v>314</v>
      </c>
      <c r="H181" t="s">
        <v>315</v>
      </c>
      <c r="I181" t="e">
        <f>VLOOKUP(E181,运营生产订单!$A$9:$A$35,1,0)</f>
        <v>#N/A</v>
      </c>
    </row>
    <row r="182" ht="16.5" spans="1:9">
      <c r="A182" s="4" t="str">
        <f t="shared" si="5"/>
        <v>NT4056</v>
      </c>
      <c r="C182" s="12" t="s">
        <v>316</v>
      </c>
      <c r="D182" s="16" t="e">
        <f t="shared" ref="D182:D213" si="6">VLOOKUP(E182,L:M,2,0)</f>
        <v>#N/A</v>
      </c>
      <c r="G182" s="14" t="s">
        <v>314</v>
      </c>
      <c r="H182" t="s">
        <v>315</v>
      </c>
      <c r="I182" t="e">
        <f>VLOOKUP(E182,运营生产订单!$A$9:$A$35,1,0)</f>
        <v>#N/A</v>
      </c>
    </row>
    <row r="183" ht="16.5" spans="1:9">
      <c r="A183" s="4" t="str">
        <f t="shared" si="5"/>
        <v>NT4056</v>
      </c>
      <c r="C183" s="12" t="s">
        <v>316</v>
      </c>
      <c r="D183" s="16" t="e">
        <f t="shared" si="6"/>
        <v>#N/A</v>
      </c>
      <c r="G183" s="14" t="s">
        <v>314</v>
      </c>
      <c r="H183" t="s">
        <v>315</v>
      </c>
      <c r="I183" t="e">
        <f>VLOOKUP(E183,运营生产订单!$A$9:$A$35,1,0)</f>
        <v>#N/A</v>
      </c>
    </row>
    <row r="184" ht="16.5" spans="1:9">
      <c r="A184" s="4" t="str">
        <f t="shared" si="5"/>
        <v>NT4056</v>
      </c>
      <c r="C184" s="12" t="s">
        <v>316</v>
      </c>
      <c r="D184" s="16" t="e">
        <f t="shared" si="6"/>
        <v>#N/A</v>
      </c>
      <c r="G184" s="14" t="s">
        <v>314</v>
      </c>
      <c r="H184" t="s">
        <v>315</v>
      </c>
      <c r="I184" t="e">
        <f>VLOOKUP(E184,运营生产订单!$A$9:$A$35,1,0)</f>
        <v>#N/A</v>
      </c>
    </row>
    <row r="185" ht="16.5" spans="1:9">
      <c r="A185" s="4" t="str">
        <f t="shared" si="5"/>
        <v>NT4056</v>
      </c>
      <c r="C185" s="12" t="s">
        <v>316</v>
      </c>
      <c r="D185" s="16" t="e">
        <f t="shared" si="6"/>
        <v>#N/A</v>
      </c>
      <c r="G185" s="14" t="s">
        <v>314</v>
      </c>
      <c r="H185" t="s">
        <v>315</v>
      </c>
      <c r="I185" t="e">
        <f>VLOOKUP(E185,运营生产订单!$A$9:$A$35,1,0)</f>
        <v>#N/A</v>
      </c>
    </row>
    <row r="186" ht="16.5" spans="1:9">
      <c r="A186" s="4" t="str">
        <f t="shared" si="5"/>
        <v>NT4056</v>
      </c>
      <c r="C186" s="12" t="s">
        <v>316</v>
      </c>
      <c r="D186" s="16" t="e">
        <f t="shared" si="6"/>
        <v>#N/A</v>
      </c>
      <c r="G186" s="14" t="s">
        <v>314</v>
      </c>
      <c r="H186" t="s">
        <v>315</v>
      </c>
      <c r="I186" t="e">
        <f>VLOOKUP(E186,运营生产订单!$A$9:$A$35,1,0)</f>
        <v>#N/A</v>
      </c>
    </row>
    <row r="187" ht="16.5" spans="1:9">
      <c r="A187" s="4" t="str">
        <f t="shared" si="5"/>
        <v>NT4056</v>
      </c>
      <c r="C187" s="12" t="s">
        <v>316</v>
      </c>
      <c r="D187" s="16" t="e">
        <f t="shared" si="6"/>
        <v>#N/A</v>
      </c>
      <c r="G187" s="14" t="s">
        <v>314</v>
      </c>
      <c r="H187" t="s">
        <v>315</v>
      </c>
      <c r="I187" t="e">
        <f>VLOOKUP(E187,运营生产订单!$A$9:$A$35,1,0)</f>
        <v>#N/A</v>
      </c>
    </row>
    <row r="188" ht="16.5" spans="1:9">
      <c r="A188" s="4" t="str">
        <f t="shared" si="5"/>
        <v>NT4056</v>
      </c>
      <c r="C188" s="12" t="s">
        <v>316</v>
      </c>
      <c r="D188" s="16" t="e">
        <f t="shared" si="6"/>
        <v>#N/A</v>
      </c>
      <c r="G188" s="14" t="s">
        <v>314</v>
      </c>
      <c r="H188" t="s">
        <v>315</v>
      </c>
      <c r="I188" t="e">
        <f>VLOOKUP(E188,运营生产订单!$A$9:$A$35,1,0)</f>
        <v>#N/A</v>
      </c>
    </row>
    <row r="189" ht="16.5" spans="1:9">
      <c r="A189" s="4" t="str">
        <f t="shared" si="5"/>
        <v>NT4056</v>
      </c>
      <c r="C189" s="12" t="s">
        <v>316</v>
      </c>
      <c r="D189" s="16" t="e">
        <f t="shared" si="6"/>
        <v>#N/A</v>
      </c>
      <c r="G189" s="14" t="s">
        <v>314</v>
      </c>
      <c r="H189" t="s">
        <v>315</v>
      </c>
      <c r="I189" t="e">
        <f>VLOOKUP(E189,运营生产订单!$A$9:$A$35,1,0)</f>
        <v>#N/A</v>
      </c>
    </row>
    <row r="190" ht="16.5" spans="1:9">
      <c r="A190" s="4" t="str">
        <f t="shared" ref="A190:A229" si="7">C190&amp;E190&amp;F190</f>
        <v>NT4056</v>
      </c>
      <c r="C190" s="12" t="s">
        <v>316</v>
      </c>
      <c r="D190" s="16" t="e">
        <f t="shared" si="6"/>
        <v>#N/A</v>
      </c>
      <c r="G190" s="14" t="s">
        <v>314</v>
      </c>
      <c r="H190" t="s">
        <v>315</v>
      </c>
      <c r="I190" t="e">
        <f>VLOOKUP(E190,运营生产订单!$A$9:$A$35,1,0)</f>
        <v>#N/A</v>
      </c>
    </row>
    <row r="191" ht="16.5" spans="1:9">
      <c r="A191" s="4" t="str">
        <f t="shared" si="7"/>
        <v>NT4056</v>
      </c>
      <c r="C191" s="12" t="s">
        <v>316</v>
      </c>
      <c r="D191" s="16" t="e">
        <f t="shared" si="6"/>
        <v>#N/A</v>
      </c>
      <c r="G191" s="14" t="s">
        <v>314</v>
      </c>
      <c r="H191" t="s">
        <v>315</v>
      </c>
      <c r="I191" t="e">
        <f>VLOOKUP(E191,运营生产订单!$A$9:$A$35,1,0)</f>
        <v>#N/A</v>
      </c>
    </row>
    <row r="192" ht="16.5" spans="1:9">
      <c r="A192" s="4" t="str">
        <f t="shared" si="7"/>
        <v>NT4056</v>
      </c>
      <c r="C192" s="12" t="s">
        <v>316</v>
      </c>
      <c r="D192" s="16" t="e">
        <f t="shared" si="6"/>
        <v>#N/A</v>
      </c>
      <c r="G192" s="14" t="s">
        <v>314</v>
      </c>
      <c r="H192" t="s">
        <v>315</v>
      </c>
      <c r="I192" t="e">
        <f>VLOOKUP(E192,运营生产订单!$A$9:$A$35,1,0)</f>
        <v>#N/A</v>
      </c>
    </row>
    <row r="193" ht="16.5" spans="1:9">
      <c r="A193" s="4" t="str">
        <f t="shared" si="7"/>
        <v>NT4056</v>
      </c>
      <c r="C193" s="12" t="s">
        <v>316</v>
      </c>
      <c r="D193" s="16" t="e">
        <f t="shared" si="6"/>
        <v>#N/A</v>
      </c>
      <c r="G193" s="14" t="s">
        <v>314</v>
      </c>
      <c r="H193" t="s">
        <v>315</v>
      </c>
      <c r="I193" t="e">
        <f>VLOOKUP(E193,运营生产订单!$A$9:$A$35,1,0)</f>
        <v>#N/A</v>
      </c>
    </row>
    <row r="194" ht="16.5" spans="1:9">
      <c r="A194" s="4" t="str">
        <f t="shared" si="7"/>
        <v>NT4056</v>
      </c>
      <c r="C194" s="12" t="s">
        <v>316</v>
      </c>
      <c r="D194" s="16" t="e">
        <f t="shared" si="6"/>
        <v>#N/A</v>
      </c>
      <c r="G194" s="14" t="s">
        <v>314</v>
      </c>
      <c r="H194" t="s">
        <v>315</v>
      </c>
      <c r="I194" t="e">
        <f>VLOOKUP(E194,运营生产订单!$A$9:$A$35,1,0)</f>
        <v>#N/A</v>
      </c>
    </row>
    <row r="195" ht="16.5" spans="1:9">
      <c r="A195" s="4" t="str">
        <f t="shared" si="7"/>
        <v>NT4056</v>
      </c>
      <c r="C195" s="12" t="s">
        <v>316</v>
      </c>
      <c r="D195" s="16" t="e">
        <f t="shared" si="6"/>
        <v>#N/A</v>
      </c>
      <c r="G195" s="14" t="s">
        <v>314</v>
      </c>
      <c r="H195" t="s">
        <v>315</v>
      </c>
      <c r="I195" t="e">
        <f>VLOOKUP(E195,运营生产订单!$A$9:$A$35,1,0)</f>
        <v>#N/A</v>
      </c>
    </row>
    <row r="196" ht="16.5" spans="1:9">
      <c r="A196" s="4" t="str">
        <f t="shared" si="7"/>
        <v>NT4056</v>
      </c>
      <c r="C196" s="12" t="s">
        <v>316</v>
      </c>
      <c r="D196" s="16" t="e">
        <f t="shared" si="6"/>
        <v>#N/A</v>
      </c>
      <c r="G196" s="14" t="s">
        <v>314</v>
      </c>
      <c r="H196" t="s">
        <v>315</v>
      </c>
      <c r="I196" t="e">
        <f>VLOOKUP(E196,运营生产订单!$A$9:$A$35,1,0)</f>
        <v>#N/A</v>
      </c>
    </row>
    <row r="197" ht="16.5" spans="1:9">
      <c r="A197" s="4" t="str">
        <f t="shared" si="7"/>
        <v>NT4056</v>
      </c>
      <c r="C197" s="12" t="s">
        <v>316</v>
      </c>
      <c r="D197" s="16" t="e">
        <f t="shared" si="6"/>
        <v>#N/A</v>
      </c>
      <c r="G197" s="14" t="s">
        <v>314</v>
      </c>
      <c r="H197" t="s">
        <v>315</v>
      </c>
      <c r="I197" t="e">
        <f>VLOOKUP(E197,运营生产订单!$A$9:$A$35,1,0)</f>
        <v>#N/A</v>
      </c>
    </row>
    <row r="198" ht="16.5" spans="1:9">
      <c r="A198" s="4" t="str">
        <f t="shared" si="7"/>
        <v>NT4056</v>
      </c>
      <c r="C198" s="12" t="s">
        <v>316</v>
      </c>
      <c r="D198" s="16" t="e">
        <f t="shared" si="6"/>
        <v>#N/A</v>
      </c>
      <c r="G198" s="14" t="s">
        <v>314</v>
      </c>
      <c r="H198" t="s">
        <v>315</v>
      </c>
      <c r="I198" t="e">
        <f>VLOOKUP(E198,运营生产订单!$A$9:$A$35,1,0)</f>
        <v>#N/A</v>
      </c>
    </row>
    <row r="199" ht="16.5" spans="1:9">
      <c r="A199" s="4" t="str">
        <f t="shared" si="7"/>
        <v>NT4056</v>
      </c>
      <c r="C199" s="12" t="s">
        <v>316</v>
      </c>
      <c r="D199" s="16" t="e">
        <f t="shared" si="6"/>
        <v>#N/A</v>
      </c>
      <c r="G199" s="14" t="s">
        <v>314</v>
      </c>
      <c r="H199" t="s">
        <v>315</v>
      </c>
      <c r="I199" t="e">
        <f>VLOOKUP(E199,运营生产订单!$A$9:$A$35,1,0)</f>
        <v>#N/A</v>
      </c>
    </row>
    <row r="200" ht="16.5" spans="1:9">
      <c r="A200" s="4" t="str">
        <f t="shared" si="7"/>
        <v>NT4056</v>
      </c>
      <c r="C200" s="12" t="s">
        <v>316</v>
      </c>
      <c r="D200" s="16" t="e">
        <f t="shared" si="6"/>
        <v>#N/A</v>
      </c>
      <c r="G200" s="14" t="s">
        <v>314</v>
      </c>
      <c r="H200" t="s">
        <v>315</v>
      </c>
      <c r="I200" t="e">
        <f>VLOOKUP(E200,运营生产订单!$A$9:$A$35,1,0)</f>
        <v>#N/A</v>
      </c>
    </row>
    <row r="201" ht="16.5" spans="1:9">
      <c r="A201" s="4" t="str">
        <f t="shared" si="7"/>
        <v>NT4056</v>
      </c>
      <c r="C201" s="12" t="s">
        <v>316</v>
      </c>
      <c r="D201" s="16" t="e">
        <f t="shared" si="6"/>
        <v>#N/A</v>
      </c>
      <c r="G201" s="14" t="s">
        <v>314</v>
      </c>
      <c r="H201" t="s">
        <v>315</v>
      </c>
      <c r="I201" t="e">
        <f>VLOOKUP(E201,运营生产订单!$A$9:$A$35,1,0)</f>
        <v>#N/A</v>
      </c>
    </row>
    <row r="202" ht="16.5" spans="1:9">
      <c r="A202" s="4" t="str">
        <f t="shared" si="7"/>
        <v>NT4056</v>
      </c>
      <c r="C202" s="12" t="s">
        <v>316</v>
      </c>
      <c r="D202" s="16" t="e">
        <f t="shared" si="6"/>
        <v>#N/A</v>
      </c>
      <c r="G202" s="14" t="s">
        <v>314</v>
      </c>
      <c r="H202" t="s">
        <v>315</v>
      </c>
      <c r="I202" t="e">
        <f>VLOOKUP(E202,运营生产订单!$A$9:$A$35,1,0)</f>
        <v>#N/A</v>
      </c>
    </row>
    <row r="203" ht="16.5" spans="1:9">
      <c r="A203" s="4" t="str">
        <f t="shared" si="7"/>
        <v>NT4056</v>
      </c>
      <c r="C203" s="12" t="s">
        <v>316</v>
      </c>
      <c r="D203" s="16" t="e">
        <f t="shared" si="6"/>
        <v>#N/A</v>
      </c>
      <c r="G203" s="14" t="s">
        <v>314</v>
      </c>
      <c r="H203" t="s">
        <v>315</v>
      </c>
      <c r="I203" t="e">
        <f>VLOOKUP(E203,运营生产订单!$A$9:$A$35,1,0)</f>
        <v>#N/A</v>
      </c>
    </row>
    <row r="204" ht="16.5" spans="1:9">
      <c r="A204" s="4" t="str">
        <f t="shared" si="7"/>
        <v>NT4056</v>
      </c>
      <c r="C204" s="12" t="s">
        <v>316</v>
      </c>
      <c r="D204" s="16" t="e">
        <f t="shared" si="6"/>
        <v>#N/A</v>
      </c>
      <c r="G204" s="14" t="s">
        <v>314</v>
      </c>
      <c r="H204" t="s">
        <v>315</v>
      </c>
      <c r="I204" t="e">
        <f>VLOOKUP(E204,运营生产订单!$A$9:$A$35,1,0)</f>
        <v>#N/A</v>
      </c>
    </row>
    <row r="205" ht="16.5" spans="1:9">
      <c r="A205" s="4" t="str">
        <f t="shared" si="7"/>
        <v>NT4056</v>
      </c>
      <c r="C205" s="12" t="s">
        <v>316</v>
      </c>
      <c r="D205" s="16" t="e">
        <f t="shared" si="6"/>
        <v>#N/A</v>
      </c>
      <c r="G205" s="14" t="s">
        <v>314</v>
      </c>
      <c r="H205" t="s">
        <v>315</v>
      </c>
      <c r="I205" t="e">
        <f>VLOOKUP(E205,运营生产订单!$A$9:$A$35,1,0)</f>
        <v>#N/A</v>
      </c>
    </row>
    <row r="206" ht="16.5" spans="1:9">
      <c r="A206" s="4" t="str">
        <f t="shared" si="7"/>
        <v>NT4056</v>
      </c>
      <c r="C206" s="12" t="s">
        <v>316</v>
      </c>
      <c r="D206" s="16" t="e">
        <f t="shared" si="6"/>
        <v>#N/A</v>
      </c>
      <c r="G206" s="14" t="s">
        <v>314</v>
      </c>
      <c r="H206" t="s">
        <v>315</v>
      </c>
      <c r="I206" t="e">
        <f>VLOOKUP(E206,运营生产订单!$A$9:$A$35,1,0)</f>
        <v>#N/A</v>
      </c>
    </row>
    <row r="207" ht="16.5" spans="1:9">
      <c r="A207" s="4" t="str">
        <f t="shared" si="7"/>
        <v>NT4056</v>
      </c>
      <c r="C207" s="12" t="s">
        <v>316</v>
      </c>
      <c r="D207" s="16" t="e">
        <f t="shared" si="6"/>
        <v>#N/A</v>
      </c>
      <c r="G207" s="14" t="s">
        <v>314</v>
      </c>
      <c r="H207" t="s">
        <v>315</v>
      </c>
      <c r="I207" t="e">
        <f>VLOOKUP(E207,运营生产订单!$A$9:$A$35,1,0)</f>
        <v>#N/A</v>
      </c>
    </row>
    <row r="208" ht="16.5" spans="1:9">
      <c r="A208" s="4" t="str">
        <f t="shared" si="7"/>
        <v>NT4056</v>
      </c>
      <c r="C208" s="12" t="s">
        <v>316</v>
      </c>
      <c r="D208" s="16" t="e">
        <f t="shared" si="6"/>
        <v>#N/A</v>
      </c>
      <c r="G208" s="14" t="s">
        <v>314</v>
      </c>
      <c r="H208" t="s">
        <v>315</v>
      </c>
      <c r="I208" t="e">
        <f>VLOOKUP(E208,运营生产订单!$A$9:$A$35,1,0)</f>
        <v>#N/A</v>
      </c>
    </row>
    <row r="209" ht="16.5" spans="1:9">
      <c r="A209" s="4" t="str">
        <f t="shared" si="7"/>
        <v>NT4056</v>
      </c>
      <c r="C209" s="12" t="s">
        <v>316</v>
      </c>
      <c r="D209" s="16" t="e">
        <f t="shared" si="6"/>
        <v>#N/A</v>
      </c>
      <c r="G209" s="14" t="s">
        <v>314</v>
      </c>
      <c r="H209" t="s">
        <v>315</v>
      </c>
      <c r="I209" t="e">
        <f>VLOOKUP(E209,运营生产订单!$A$9:$A$35,1,0)</f>
        <v>#N/A</v>
      </c>
    </row>
    <row r="210" ht="16.5" spans="1:9">
      <c r="A210" s="4" t="str">
        <f t="shared" si="7"/>
        <v>NT4056</v>
      </c>
      <c r="C210" s="12" t="s">
        <v>316</v>
      </c>
      <c r="D210" s="16" t="e">
        <f t="shared" si="6"/>
        <v>#N/A</v>
      </c>
      <c r="G210" s="14" t="s">
        <v>314</v>
      </c>
      <c r="H210" t="s">
        <v>315</v>
      </c>
      <c r="I210" t="e">
        <f>VLOOKUP(E210,运营生产订单!$A$9:$A$35,1,0)</f>
        <v>#N/A</v>
      </c>
    </row>
    <row r="211" ht="16.5" spans="1:9">
      <c r="A211" s="4" t="str">
        <f t="shared" si="7"/>
        <v>NT4056</v>
      </c>
      <c r="C211" s="12" t="s">
        <v>316</v>
      </c>
      <c r="D211" s="16" t="e">
        <f t="shared" si="6"/>
        <v>#N/A</v>
      </c>
      <c r="G211" s="14" t="s">
        <v>314</v>
      </c>
      <c r="H211" t="s">
        <v>315</v>
      </c>
      <c r="I211" t="e">
        <f>VLOOKUP(E211,运营生产订单!$A$9:$A$35,1,0)</f>
        <v>#N/A</v>
      </c>
    </row>
    <row r="212" ht="16.5" spans="1:9">
      <c r="A212" s="4" t="str">
        <f t="shared" si="7"/>
        <v>NT4056</v>
      </c>
      <c r="C212" s="12" t="s">
        <v>316</v>
      </c>
      <c r="D212" s="16" t="e">
        <f t="shared" si="6"/>
        <v>#N/A</v>
      </c>
      <c r="G212" s="14" t="s">
        <v>314</v>
      </c>
      <c r="H212" t="s">
        <v>315</v>
      </c>
      <c r="I212" t="e">
        <f>VLOOKUP(E212,运营生产订单!$A$9:$A$35,1,0)</f>
        <v>#N/A</v>
      </c>
    </row>
    <row r="213" ht="16.5" spans="1:9">
      <c r="A213" s="4" t="str">
        <f t="shared" si="7"/>
        <v>NT4056</v>
      </c>
      <c r="C213" s="12" t="s">
        <v>316</v>
      </c>
      <c r="D213" s="16" t="e">
        <f t="shared" si="6"/>
        <v>#N/A</v>
      </c>
      <c r="G213" s="14" t="s">
        <v>314</v>
      </c>
      <c r="H213" t="s">
        <v>315</v>
      </c>
      <c r="I213" t="e">
        <f>VLOOKUP(E213,运营生产订单!$A$9:$A$35,1,0)</f>
        <v>#N/A</v>
      </c>
    </row>
    <row r="214" ht="16.5" spans="1:9">
      <c r="A214" s="4" t="str">
        <f t="shared" si="7"/>
        <v>NT4056</v>
      </c>
      <c r="C214" s="12" t="s">
        <v>316</v>
      </c>
      <c r="D214" s="16" t="e">
        <f t="shared" ref="D214:D229" si="8">VLOOKUP(E214,L:M,2,0)</f>
        <v>#N/A</v>
      </c>
      <c r="G214" s="14" t="s">
        <v>314</v>
      </c>
      <c r="H214" t="s">
        <v>315</v>
      </c>
      <c r="I214" t="e">
        <f>VLOOKUP(E214,运营生产订单!$A$9:$A$35,1,0)</f>
        <v>#N/A</v>
      </c>
    </row>
    <row r="215" ht="16.5" spans="1:9">
      <c r="A215" s="4" t="str">
        <f t="shared" si="7"/>
        <v>NT4056</v>
      </c>
      <c r="C215" s="12" t="s">
        <v>316</v>
      </c>
      <c r="D215" s="16" t="e">
        <f t="shared" si="8"/>
        <v>#N/A</v>
      </c>
      <c r="G215" s="14" t="s">
        <v>314</v>
      </c>
      <c r="H215" t="s">
        <v>315</v>
      </c>
      <c r="I215" t="e">
        <f>VLOOKUP(E215,运营生产订单!$A$9:$A$35,1,0)</f>
        <v>#N/A</v>
      </c>
    </row>
    <row r="216" ht="16.5" spans="1:9">
      <c r="A216" s="4" t="str">
        <f t="shared" si="7"/>
        <v>NT4056</v>
      </c>
      <c r="C216" s="12" t="s">
        <v>316</v>
      </c>
      <c r="D216" s="16" t="e">
        <f t="shared" si="8"/>
        <v>#N/A</v>
      </c>
      <c r="G216" s="14" t="s">
        <v>314</v>
      </c>
      <c r="H216" t="s">
        <v>315</v>
      </c>
      <c r="I216" t="e">
        <f>VLOOKUP(E216,运营生产订单!$A$9:$A$35,1,0)</f>
        <v>#N/A</v>
      </c>
    </row>
    <row r="217" ht="16.5" spans="1:9">
      <c r="A217" s="4" t="str">
        <f t="shared" si="7"/>
        <v>NT4056</v>
      </c>
      <c r="C217" s="12" t="s">
        <v>316</v>
      </c>
      <c r="D217" s="16" t="e">
        <f t="shared" si="8"/>
        <v>#N/A</v>
      </c>
      <c r="G217" s="14" t="s">
        <v>314</v>
      </c>
      <c r="H217" t="s">
        <v>315</v>
      </c>
      <c r="I217" t="e">
        <f>VLOOKUP(E217,运营生产订单!$A$9:$A$35,1,0)</f>
        <v>#N/A</v>
      </c>
    </row>
    <row r="218" ht="16.5" spans="1:9">
      <c r="A218" s="4" t="str">
        <f t="shared" si="7"/>
        <v>NT4056</v>
      </c>
      <c r="C218" s="12" t="s">
        <v>316</v>
      </c>
      <c r="D218" s="16" t="e">
        <f t="shared" si="8"/>
        <v>#N/A</v>
      </c>
      <c r="G218" s="14" t="s">
        <v>314</v>
      </c>
      <c r="H218" t="s">
        <v>315</v>
      </c>
      <c r="I218" t="e">
        <f>VLOOKUP(E218,运营生产订单!$A$9:$A$35,1,0)</f>
        <v>#N/A</v>
      </c>
    </row>
    <row r="219" ht="16.5" spans="1:9">
      <c r="A219" s="4" t="str">
        <f t="shared" si="7"/>
        <v>NT4056</v>
      </c>
      <c r="C219" s="12" t="s">
        <v>316</v>
      </c>
      <c r="D219" s="16" t="e">
        <f t="shared" si="8"/>
        <v>#N/A</v>
      </c>
      <c r="G219" s="14" t="s">
        <v>314</v>
      </c>
      <c r="H219" t="s">
        <v>315</v>
      </c>
      <c r="I219" t="e">
        <f>VLOOKUP(E219,运营生产订单!$A$9:$A$35,1,0)</f>
        <v>#N/A</v>
      </c>
    </row>
    <row r="220" ht="16.5" spans="1:9">
      <c r="A220" s="4" t="str">
        <f t="shared" si="7"/>
        <v>NT4056</v>
      </c>
      <c r="C220" s="12" t="s">
        <v>316</v>
      </c>
      <c r="D220" s="16" t="e">
        <f t="shared" si="8"/>
        <v>#N/A</v>
      </c>
      <c r="G220" s="14" t="s">
        <v>314</v>
      </c>
      <c r="H220" t="s">
        <v>315</v>
      </c>
      <c r="I220" t="e">
        <f>VLOOKUP(E220,运营生产订单!$A$9:$A$35,1,0)</f>
        <v>#N/A</v>
      </c>
    </row>
    <row r="221" ht="16.5" spans="1:9">
      <c r="A221" s="4" t="str">
        <f t="shared" si="7"/>
        <v>NT4056</v>
      </c>
      <c r="C221" s="12" t="s">
        <v>316</v>
      </c>
      <c r="D221" s="16" t="e">
        <f t="shared" si="8"/>
        <v>#N/A</v>
      </c>
      <c r="G221" s="14" t="s">
        <v>314</v>
      </c>
      <c r="H221" t="s">
        <v>315</v>
      </c>
      <c r="I221" t="e">
        <f>VLOOKUP(E221,运营生产订单!$A$9:$A$35,1,0)</f>
        <v>#N/A</v>
      </c>
    </row>
    <row r="222" ht="16.5" spans="1:9">
      <c r="A222" s="4" t="str">
        <f t="shared" si="7"/>
        <v>NT4056</v>
      </c>
      <c r="C222" s="12" t="s">
        <v>316</v>
      </c>
      <c r="D222" s="16" t="e">
        <f t="shared" si="8"/>
        <v>#N/A</v>
      </c>
      <c r="G222" s="14" t="s">
        <v>314</v>
      </c>
      <c r="H222" t="s">
        <v>315</v>
      </c>
      <c r="I222" t="e">
        <f>VLOOKUP(E222,运营生产订单!$A$9:$A$35,1,0)</f>
        <v>#N/A</v>
      </c>
    </row>
    <row r="223" ht="16.5" spans="1:9">
      <c r="A223" s="4" t="str">
        <f t="shared" si="7"/>
        <v>NT4056</v>
      </c>
      <c r="C223" s="12" t="s">
        <v>316</v>
      </c>
      <c r="D223" s="16" t="e">
        <f t="shared" si="8"/>
        <v>#N/A</v>
      </c>
      <c r="G223" s="14" t="s">
        <v>314</v>
      </c>
      <c r="H223" t="s">
        <v>315</v>
      </c>
      <c r="I223" t="e">
        <f>VLOOKUP(E223,运营生产订单!$A$9:$A$35,1,0)</f>
        <v>#N/A</v>
      </c>
    </row>
    <row r="224" ht="16.5" spans="1:9">
      <c r="A224" s="4" t="str">
        <f t="shared" si="7"/>
        <v>NT4056</v>
      </c>
      <c r="C224" s="12" t="s">
        <v>316</v>
      </c>
      <c r="D224" s="16" t="e">
        <f t="shared" si="8"/>
        <v>#N/A</v>
      </c>
      <c r="G224" s="14" t="s">
        <v>314</v>
      </c>
      <c r="H224" t="s">
        <v>315</v>
      </c>
      <c r="I224" t="e">
        <f>VLOOKUP(E224,运营生产订单!$A$9:$A$35,1,0)</f>
        <v>#N/A</v>
      </c>
    </row>
    <row r="225" ht="16.5" spans="1:9">
      <c r="A225" s="4" t="str">
        <f t="shared" si="7"/>
        <v>NT4056</v>
      </c>
      <c r="C225" s="12" t="s">
        <v>316</v>
      </c>
      <c r="D225" s="16" t="e">
        <f t="shared" si="8"/>
        <v>#N/A</v>
      </c>
      <c r="G225" s="14" t="s">
        <v>314</v>
      </c>
      <c r="H225" t="s">
        <v>315</v>
      </c>
      <c r="I225" t="e">
        <f>VLOOKUP(E225,运营生产订单!$A$9:$A$35,1,0)</f>
        <v>#N/A</v>
      </c>
    </row>
    <row r="226" ht="16.5" spans="1:9">
      <c r="A226" s="4" t="str">
        <f t="shared" si="7"/>
        <v>NT4056</v>
      </c>
      <c r="C226" s="12" t="s">
        <v>316</v>
      </c>
      <c r="D226" s="16" t="e">
        <f t="shared" si="8"/>
        <v>#N/A</v>
      </c>
      <c r="G226" s="14" t="s">
        <v>314</v>
      </c>
      <c r="H226" t="s">
        <v>315</v>
      </c>
      <c r="I226" t="e">
        <f>VLOOKUP(E226,运营生产订单!$A$9:$A$35,1,0)</f>
        <v>#N/A</v>
      </c>
    </row>
    <row r="227" ht="16.5" spans="1:9">
      <c r="A227" s="4" t="str">
        <f t="shared" si="7"/>
        <v>NT4056</v>
      </c>
      <c r="C227" s="12" t="s">
        <v>316</v>
      </c>
      <c r="D227" s="16" t="e">
        <f t="shared" si="8"/>
        <v>#N/A</v>
      </c>
      <c r="G227" s="14" t="s">
        <v>314</v>
      </c>
      <c r="H227" t="s">
        <v>315</v>
      </c>
      <c r="I227" t="e">
        <f>VLOOKUP(E227,运营生产订单!$A$9:$A$35,1,0)</f>
        <v>#N/A</v>
      </c>
    </row>
    <row r="228" ht="16.5" spans="1:9">
      <c r="A228" s="4" t="str">
        <f t="shared" si="7"/>
        <v>NT4056</v>
      </c>
      <c r="C228" s="12" t="s">
        <v>316</v>
      </c>
      <c r="D228" s="16" t="e">
        <f t="shared" si="8"/>
        <v>#N/A</v>
      </c>
      <c r="G228" s="14" t="s">
        <v>314</v>
      </c>
      <c r="H228" t="s">
        <v>315</v>
      </c>
      <c r="I228" t="e">
        <f>VLOOKUP(E228,运营生产订单!$A$9:$A$35,1,0)</f>
        <v>#N/A</v>
      </c>
    </row>
    <row r="229" ht="16.5" spans="1:9">
      <c r="A229" s="4" t="str">
        <f t="shared" si="7"/>
        <v>NT4056</v>
      </c>
      <c r="C229" s="12" t="s">
        <v>316</v>
      </c>
      <c r="D229" s="16" t="e">
        <f t="shared" si="8"/>
        <v>#N/A</v>
      </c>
      <c r="G229" s="14" t="s">
        <v>314</v>
      </c>
      <c r="H229" t="s">
        <v>315</v>
      </c>
      <c r="I229" t="e">
        <f>VLOOKUP(E229,运营生产订单!$A$9:$A$35,1,0)</f>
        <v>#N/A</v>
      </c>
    </row>
  </sheetData>
  <autoFilter ref="A1:I229">
    <extLst/>
  </autoFilter>
  <conditionalFormatting sqref="C1:H1">
    <cfRule type="expression" dxfId="5" priority="10">
      <formula>AND(COUNTIF($B$1:$B$7,C1)+COUNTIF($B$8:$B$1043487,C1)&gt;1,NOT(ISBLANK(C1)))</formula>
    </cfRule>
  </conditionalFormatting>
  <conditionalFormatting sqref="B88">
    <cfRule type="duplicateValues" dxfId="1" priority="6"/>
  </conditionalFormatting>
  <conditionalFormatting sqref="B89">
    <cfRule type="duplicateValues" dxfId="1" priority="5"/>
  </conditionalFormatting>
  <conditionalFormatting sqref="B90">
    <cfRule type="duplicateValues" dxfId="1" priority="4"/>
  </conditionalFormatting>
  <conditionalFormatting sqref="B2:B51">
    <cfRule type="duplicateValues" dxfId="1" priority="9"/>
  </conditionalFormatting>
  <conditionalFormatting sqref="B57:B61">
    <cfRule type="duplicateValues" dxfId="1" priority="2"/>
  </conditionalFormatting>
  <conditionalFormatting sqref="B62:B66">
    <cfRule type="duplicateValues" dxfId="1" priority="1"/>
  </conditionalFormatting>
  <conditionalFormatting sqref="B91:B107">
    <cfRule type="duplicateValues" dxfId="1" priority="7"/>
  </conditionalFormatting>
  <conditionalFormatting sqref="B53:B56 B67:B87 B108:B117">
    <cfRule type="duplicateValues" dxfId="1" priority="8"/>
  </conditionalFormatting>
  <conditionalFormatting sqref="B119:B148 B149:B168">
    <cfRule type="duplicateValues" dxfId="1" priority="3"/>
  </conditionalFormatting>
  <dataValidations count="1">
    <dataValidation allowBlank="1" showInputMessage="1" showErrorMessage="1" sqref="E53:E56 E67:E91 E92:E107"/>
  </dataValidation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0" sqref="C10"/>
    </sheetView>
  </sheetViews>
  <sheetFormatPr defaultColWidth="9" defaultRowHeight="13.5" outlineLevelRow="1" outlineLevelCol="2"/>
  <cols>
    <col min="1" max="1" width="23" customWidth="1"/>
    <col min="2" max="2" width="16.25" customWidth="1"/>
    <col min="3" max="3" width="17.25" customWidth="1"/>
  </cols>
  <sheetData>
    <row r="1" spans="1:3">
      <c r="A1" s="1" t="s">
        <v>317</v>
      </c>
      <c r="B1" s="2" t="s">
        <v>318</v>
      </c>
      <c r="C1" s="2" t="s">
        <v>319</v>
      </c>
    </row>
    <row r="2" spans="1:3">
      <c r="A2" s="2" t="s">
        <v>320</v>
      </c>
      <c r="B2" s="2" t="s">
        <v>321</v>
      </c>
      <c r="C2" s="3" t="s">
        <v>322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llowEditUser xmlns="https://web.wps.cn/et/2018/main" xmlns:s="http://schemas.openxmlformats.org/spreadsheetml/2006/main" hasInvisiblePropRange="0">
  <rangeList sheetStid="6" master=""/>
  <rangeList sheetStid="7" master="">
    <arrUserId title="订单号" rangeCreator="" othersAccessPermission="edit"/>
  </rangeList>
  <rangeList sheetStid="9" master=""/>
  <rangeList sheetStid="4" master=""/>
  <rangeList sheetStid="1" master=""/>
  <rangeList sheetStid="10" master=""/>
  <rangeList sheetStid="5" master=""/>
  <rangeList sheetStid="11" master=""/>
</allowEditUser>
</file>

<file path=customXml/item2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运营生产订单</vt:lpstr>
      <vt:lpstr>（运营）采购订单</vt:lpstr>
      <vt:lpstr>（运营）批量导入采购计划模板</vt:lpstr>
      <vt:lpstr>（工厂）送货清单汇总</vt:lpstr>
      <vt:lpstr>（工厂打印）送货清单</vt:lpstr>
      <vt:lpstr>（仓库）批量导入库数据模板</vt:lpstr>
      <vt:lpstr>（运营）数据源</vt:lpstr>
      <vt:lpstr>亚马逊资料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NINGMEI</cp:lastModifiedBy>
  <dcterms:created xsi:type="dcterms:W3CDTF">2022-04-13T03:46:00Z</dcterms:created>
  <cp:lastPrinted>2022-05-20T08:14:00Z</cp:lastPrinted>
  <dcterms:modified xsi:type="dcterms:W3CDTF">2023-12-21T08:38:35Z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52EFCFF09DE2466C8FAB3C5527794957_13</vt:lpwstr>
  </property>
  <property fmtid="{D5CDD505-2E9C-101B-9397-08002B2CF9AE}" pid="3" name="KSOProductBuildVer">
    <vt:lpwstr>2052-12.1.0.15990</vt:lpwstr>
  </property>
</Properties>
</file>