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08"/>
  </bookViews>
  <sheets>
    <sheet name="运营生产订单" sheetId="6" r:id="rId1"/>
    <sheet name="（运营）采购订单" sheetId="7" r:id="rId2"/>
    <sheet name="（运营）批量导入采购计划模板" sheetId="9" r:id="rId3"/>
    <sheet name="（工厂）送货清单填写" sheetId="4" r:id="rId4"/>
    <sheet name="（工厂打印）清单" sheetId="11" r:id="rId5"/>
    <sheet name="（仓库核对）送货清单" sheetId="1" r:id="rId6"/>
    <sheet name="（仓库）批量导入库数据模板" sheetId="10" r:id="rId7"/>
    <sheet name="（运营）数据源" sheetId="5" r:id="rId8"/>
  </sheets>
  <externalReferences>
    <externalReference r:id="rId11"/>
  </externalReferences>
  <definedNames>
    <definedName name="_xlnm._FilterDatabase" localSheetId="1" hidden="1">'（运营）采购订单'!$A$3:$L$221</definedName>
    <definedName name="_xlnm._FilterDatabase" localSheetId="3" hidden="1">'（工厂）送货清单填写'!$A$3:$Q$237</definedName>
    <definedName name="_xlnm._FilterDatabase" localSheetId="5" hidden="1">'（仓库核对）送货清单'!$A$3:$O$194</definedName>
    <definedName name="_xlnm._FilterDatabase" localSheetId="6" hidden="1">'（仓库）批量导入库数据模板'!$A$1:$G$193</definedName>
    <definedName name="_xlnm._FilterDatabase" localSheetId="7" hidden="1">'（运营）数据源'!$A$1:$K$336</definedName>
    <definedName name="_xlnm.Print_Area" localSheetId="0">运营生产订单!$A$1:$Y$75</definedName>
    <definedName name="_xlnm._FilterDatabase" localSheetId="2" hidden="1">'（运营）批量导入采购计划模板'!$A$1:$K$172</definedName>
    <definedName name="attributeMapFeedProductType">[1]AttributePTDMAP!$B$1</definedName>
    <definedName name="optionalAttributePTDMap">[1]AttributePTDMAP!$A$45:$B$176</definedName>
    <definedName name="preferredAttributePTDMap">[1]AttributePTDMAP!$A$177:$B$177</definedName>
    <definedName name="requiredAttributePTDMap">[1]AttributePTDMAP!$A$1:$B$44</definedName>
  </definedNames>
  <calcPr calcId="144525"/>
</workbook>
</file>

<file path=xl/comments1.xml><?xml version="1.0" encoding="utf-8"?>
<comments xmlns="http://schemas.openxmlformats.org/spreadsheetml/2006/main">
  <authors>
    <author>10585</author>
  </authors>
  <commentList>
    <comment ref="J1" authorId="0">
      <text>
        <r>
          <rPr>
            <b/>
            <sz val="9"/>
            <rFont val="宋体"/>
            <charset val="134"/>
          </rPr>
          <t>请输入时间格式，如：
2020-05-10</t>
        </r>
      </text>
    </comment>
  </commentList>
</comments>
</file>

<file path=xl/comments2.xml><?xml version="1.0" encoding="utf-8"?>
<comments xmlns="http://schemas.openxmlformats.org/spreadsheetml/2006/main">
  <authors>
    <author>sos63</author>
    <author>liyiy_kzea7sw</author>
  </authors>
  <commentList>
    <comment ref="C1" authorId="0">
      <text>
        <r>
          <rPr>
            <b/>
            <sz val="9"/>
            <rFont val="宋体"/>
            <charset val="134"/>
          </rPr>
          <t>sos63:</t>
        </r>
        <r>
          <rPr>
            <sz val="9"/>
            <rFont val="宋体"/>
            <charset val="134"/>
          </rPr>
          <t xml:space="preserve">
请与采购单保持内容一致
</t>
        </r>
      </text>
    </comment>
    <comment ref="D1" authorId="1">
      <text>
        <r>
          <rPr>
            <sz val="9"/>
            <rFont val="宋体"/>
            <charset val="134"/>
          </rPr>
          <t xml:space="preserve">请与采购单保持内容一致
</t>
        </r>
      </text>
    </comment>
    <comment ref="I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  <comment ref="J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</commentList>
</comments>
</file>

<file path=xl/sharedStrings.xml><?xml version="1.0" encoding="utf-8"?>
<sst xmlns="http://schemas.openxmlformats.org/spreadsheetml/2006/main" count="2747" uniqueCount="661">
  <si>
    <t>展翼生产订单-系统版本</t>
  </si>
  <si>
    <t>VS1004订单生产制造单</t>
  </si>
  <si>
    <t>订单出完日期</t>
  </si>
  <si>
    <t>加工厂</t>
  </si>
  <si>
    <t>聚进工厂</t>
  </si>
  <si>
    <t>制单纸样编号</t>
  </si>
  <si>
    <t>VS1004（20211204）</t>
  </si>
  <si>
    <t>款号</t>
  </si>
  <si>
    <t>VSUS-VS1004</t>
  </si>
  <si>
    <t>下单日期</t>
  </si>
  <si>
    <t>项目</t>
  </si>
  <si>
    <t>连衣裙</t>
  </si>
  <si>
    <t>度量法</t>
  </si>
  <si>
    <t>XS</t>
  </si>
  <si>
    <t>S*</t>
  </si>
  <si>
    <t>M</t>
  </si>
  <si>
    <t>L</t>
  </si>
  <si>
    <t>XL</t>
  </si>
  <si>
    <t>2XL</t>
  </si>
  <si>
    <t>3XL</t>
  </si>
  <si>
    <t>4XL</t>
  </si>
  <si>
    <t>订单号</t>
  </si>
  <si>
    <t>PO231121VS1004</t>
  </si>
  <si>
    <t>运营</t>
  </si>
  <si>
    <t>Olinda</t>
  </si>
  <si>
    <t>部
位
名
称</t>
  </si>
  <si>
    <t>后中长</t>
  </si>
  <si>
    <t>领边度</t>
  </si>
  <si>
    <t>店铺</t>
  </si>
  <si>
    <t>VS-US</t>
  </si>
  <si>
    <t>品牌</t>
  </si>
  <si>
    <t>VS</t>
  </si>
  <si>
    <t>肩宽</t>
  </si>
  <si>
    <t>骨至骨度</t>
  </si>
  <si>
    <t>做货纸样编号</t>
  </si>
  <si>
    <t>布料类型</t>
  </si>
  <si>
    <t>丝光棉/丝光棉印花</t>
  </si>
  <si>
    <t>胸 围</t>
  </si>
  <si>
    <t>夹底度</t>
  </si>
  <si>
    <t>尺码
颜色</t>
  </si>
  <si>
    <t>S</t>
  </si>
  <si>
    <t>总计</t>
  </si>
  <si>
    <t>布料条数</t>
  </si>
  <si>
    <t>布行</t>
  </si>
  <si>
    <t>腰 围</t>
  </si>
  <si>
    <t>骨位度</t>
  </si>
  <si>
    <t>脚 围</t>
  </si>
  <si>
    <t>沿边度</t>
  </si>
  <si>
    <t>紫灰195#</t>
  </si>
  <si>
    <t>前夹</t>
  </si>
  <si>
    <t>沿骨度</t>
  </si>
  <si>
    <t>深绿191#</t>
  </si>
  <si>
    <t>后夹</t>
  </si>
  <si>
    <t>酒红210#</t>
  </si>
  <si>
    <t>袖长</t>
  </si>
  <si>
    <t>肩骨度</t>
  </si>
  <si>
    <t>皇家蓝173#</t>
  </si>
  <si>
    <t>袖肥</t>
  </si>
  <si>
    <t>黑色226#</t>
  </si>
  <si>
    <t>袖口</t>
  </si>
  <si>
    <t>紫色159#</t>
  </si>
  <si>
    <t>前领长</t>
  </si>
  <si>
    <t>豆沙红209#</t>
  </si>
  <si>
    <t>后领长</t>
  </si>
  <si>
    <t>条纹-白底YH3024</t>
  </si>
  <si>
    <t>口袋宽</t>
  </si>
  <si>
    <t>开口度</t>
  </si>
  <si>
    <t>木棉浅蓝YH1008</t>
  </si>
  <si>
    <t>漫天三月红YH1026</t>
  </si>
  <si>
    <t>黑白格G02-03</t>
  </si>
  <si>
    <t>大花蓝绿YH0022</t>
  </si>
  <si>
    <t>白百合YH0045</t>
  </si>
  <si>
    <t>日本棉黑色109#</t>
  </si>
  <si>
    <t>拼接印花上半截</t>
  </si>
  <si>
    <t>（印+黑）月季黑YH0047</t>
  </si>
  <si>
    <t>（印+黑）黑底-白纹YH0017</t>
  </si>
  <si>
    <t>款式图片</t>
  </si>
  <si>
    <t>大货生产工艺要求：</t>
  </si>
  <si>
    <t xml:space="preserve">大货生产工艺要求：    
1.开货前，裁床要先测试好缩水率。    
2.排唛架注意色差，布疵，污渍，同一件衣服不能有色差。    
3.PP线要配色，针距每英寸12针，打边13针。    
4.缝纫要求;各部位缝制线路要整齐，牢固，平服，底    
面线松紧适宜，无跳线，断线，重线，起皱。    
5.领，夹圈拉捆0.8Cm    
6.下裙腰节缩碎褶要均匀，腰骨内加车0.5CM宽透明杖    
根    
7.下脚冚车0.5CM双线2CM高，其它骨位四线打边    
8.开袋位倒针要牢固，袋口间助止口线，左右袋位一至高。    
9.所有车线要经得住拉力测试，不能一拉就断线。    
 </t>
  </si>
  <si>
    <t>布料+做货颜色编号</t>
  </si>
  <si>
    <t>人棉梭织</t>
  </si>
  <si>
    <t>颜色</t>
  </si>
  <si>
    <t>色号</t>
  </si>
  <si>
    <t>破卡涤</t>
  </si>
  <si>
    <t>包装要求</t>
  </si>
  <si>
    <t>常规质检问题惩罚力度和标准</t>
  </si>
  <si>
    <t>洗水唛</t>
  </si>
  <si>
    <t>主唛</t>
  </si>
  <si>
    <t>吊牌</t>
  </si>
  <si>
    <t>包装袋</t>
  </si>
  <si>
    <t>包装袋外贴纸</t>
  </si>
  <si>
    <t>问题类型</t>
  </si>
  <si>
    <t>判断标准</t>
  </si>
  <si>
    <t>工厂或布行处罚方法</t>
  </si>
  <si>
    <t>运营处理方法</t>
  </si>
  <si>
    <t>95% Royan
5% Spandex
+
常规洗涤方式
+
MADE IN CHINA</t>
  </si>
  <si>
    <t>用VIISHOW主唛</t>
  </si>
  <si>
    <t>用27cm*37cm
VIISHOW
包装袋</t>
  </si>
  <si>
    <t>款号
+
颜色
+
尺码
例如：
VS1004#
白色
S</t>
  </si>
  <si>
    <t>不罚项
（小瑕疵）</t>
  </si>
  <si>
    <t>布料问题</t>
  </si>
  <si>
    <t>小破洞</t>
  </si>
  <si>
    <t>不易发现，且不在敏感部位，且不影响穿着使用</t>
  </si>
  <si>
    <t>不罚款，记录并告知对应布行，督促布行提高布料品质
（一直没有改进，减少下单数量；多次警告仍没改进，淘汰停止合作）</t>
  </si>
  <si>
    <t>正常发货</t>
  </si>
  <si>
    <t>小布疵</t>
  </si>
  <si>
    <t>小色差</t>
  </si>
  <si>
    <t>工艺问题</t>
  </si>
  <si>
    <t>小断线</t>
  </si>
  <si>
    <t>不罚款，记录并告知对应工厂，督促工厂提高工艺和质检
（一直没有改进，减少下单数量；多次警告仍没改进，淘汰停止合作）</t>
  </si>
  <si>
    <t>小跳线</t>
  </si>
  <si>
    <t>特别注意事项</t>
  </si>
  <si>
    <t>小落坑</t>
  </si>
  <si>
    <t>1，胸围和腰围尺寸和制单一致
2，衣长与制单一致
3，袋口宽度与制单一致
4，两边侧骨位长度要一致
5，成衣不能有色差</t>
  </si>
  <si>
    <t>小生产破洞</t>
  </si>
  <si>
    <t>小打褶</t>
  </si>
  <si>
    <t>小尺寸问题</t>
  </si>
  <si>
    <t>大小在1/3码以内</t>
  </si>
  <si>
    <t>线头</t>
  </si>
  <si>
    <t>数量小于3％</t>
  </si>
  <si>
    <t>一般罚项
（一般不良）</t>
  </si>
  <si>
    <t>破洞</t>
  </si>
  <si>
    <t>易发现，或在敏感部位，或影响穿着使用</t>
  </si>
  <si>
    <t>可返修</t>
  </si>
  <si>
    <t>10元/件</t>
  </si>
  <si>
    <t>退回工厂返修，一周内返好退回，运营人员记录并跟踪
(布料破洞是供应链拿布的，退货虎门仓库修补)</t>
  </si>
  <si>
    <t>布疵</t>
  </si>
  <si>
    <t>色差</t>
  </si>
  <si>
    <t>断线</t>
  </si>
  <si>
    <t>跳线</t>
  </si>
  <si>
    <t>爆口</t>
  </si>
  <si>
    <t>不可返修</t>
  </si>
  <si>
    <t>30元/件</t>
  </si>
  <si>
    <t>自己报损</t>
  </si>
  <si>
    <t>落坑</t>
  </si>
  <si>
    <t>散口</t>
  </si>
  <si>
    <t>生产破洞</t>
  </si>
  <si>
    <t>打褶</t>
  </si>
  <si>
    <t>外观不顺</t>
  </si>
  <si>
    <t>尺寸问题</t>
  </si>
  <si>
    <t>大于1/2小于2/3</t>
  </si>
  <si>
    <t>胶袋贴错码、款号</t>
  </si>
  <si>
    <t>每发现一件罚30元</t>
  </si>
  <si>
    <t>重罚项
（严重不良）</t>
  </si>
  <si>
    <t>车错码</t>
  </si>
  <si>
    <t>属于态度问题，很容易发现，问题重大，且顾客购买肯定会造成退款，给差评，严重影响销量的问题</t>
  </si>
  <si>
    <t>150元/件</t>
  </si>
  <si>
    <t>退回工厂返修，一周内返好退回，运营人员记录并跟踪</t>
  </si>
  <si>
    <t>车错款</t>
  </si>
  <si>
    <t>车错品牌</t>
  </si>
  <si>
    <t>大破洞</t>
  </si>
  <si>
    <t>大污渍</t>
  </si>
  <si>
    <t>200元/件</t>
  </si>
  <si>
    <t>半成品</t>
  </si>
  <si>
    <t>因工厂原因造成顾客给的差评</t>
  </si>
  <si>
    <t>展翼公司采购订单</t>
  </si>
  <si>
    <t>接单工厂：</t>
  </si>
  <si>
    <t>店铺：</t>
  </si>
  <si>
    <t>账号简称：</t>
  </si>
  <si>
    <t>品牌：</t>
  </si>
  <si>
    <t>需求交期：</t>
  </si>
  <si>
    <t>品名</t>
  </si>
  <si>
    <t>SKU</t>
  </si>
  <si>
    <t>尺码</t>
  </si>
  <si>
    <t>订单数量</t>
  </si>
  <si>
    <t>备注</t>
  </si>
  <si>
    <t>订单数量：</t>
  </si>
  <si>
    <t>接单人：</t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</si>
  <si>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SKU</t>
    </r>
  </si>
  <si>
    <t>FNSKU</t>
  </si>
  <si>
    <t>供应商</t>
  </si>
  <si>
    <t>单箱数量</t>
  </si>
  <si>
    <t>箱数</t>
  </si>
  <si>
    <t>仓库</t>
  </si>
  <si>
    <t>采购方</t>
  </si>
  <si>
    <t>计划采购量</t>
  </si>
  <si>
    <t>期望到货时间</t>
  </si>
  <si>
    <t>送至:</t>
  </si>
  <si>
    <t>展翼-全伟达4-201</t>
  </si>
  <si>
    <t>登记人：</t>
  </si>
  <si>
    <t>包码：</t>
  </si>
  <si>
    <t>送货日期：</t>
  </si>
  <si>
    <t>送货日期</t>
  </si>
  <si>
    <t>第一次送货</t>
  </si>
  <si>
    <t>第二次送货</t>
  </si>
  <si>
    <t>第三次送货</t>
  </si>
  <si>
    <t>合计送货</t>
  </si>
  <si>
    <t>差异</t>
  </si>
  <si>
    <t>说明：</t>
  </si>
  <si>
    <t>1.蓝色背景区域需要工厂端填写，“送货日期”栏的日期需填写每次送货日期。</t>
  </si>
  <si>
    <t>2.多交或少交，10%时差异栏的数字会显示红色字体黄色背景及加粗字体（这类是不允许接受的）。</t>
  </si>
  <si>
    <t>3.一个订单颜色数量控制6个内，一个订单最大可接收次数为3次。</t>
  </si>
  <si>
    <t>4.填写“第一次送货”，“第二次送货”，“第三次送货”数据后，数据会自动填充至“（工厂打印）送货清单”内。</t>
  </si>
  <si>
    <t>5.(工厂打印)送货清单表格的电子文档和纸档同步发出，每次只需要列印（工厂打印）送货清单。</t>
  </si>
  <si>
    <t>包数</t>
  </si>
  <si>
    <t>此表公式抓取，不需要填写</t>
  </si>
  <si>
    <t>颜色（将下单颜色复制到此列）</t>
  </si>
  <si>
    <t>汇总</t>
  </si>
  <si>
    <t>接收公司:</t>
  </si>
  <si>
    <t>展翼</t>
  </si>
  <si>
    <t>账号：</t>
  </si>
  <si>
    <t>发货数量</t>
  </si>
  <si>
    <t>实际接收</t>
  </si>
  <si>
    <t>点数差值</t>
  </si>
  <si>
    <t>次品扣减</t>
  </si>
  <si>
    <t>发货总量：</t>
  </si>
  <si>
    <t>接收总量：</t>
  </si>
  <si>
    <t>签收人：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</si>
  <si>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采购单号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</si>
  <si>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</si>
  <si>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t>店铺（展翼不需要）</t>
  </si>
  <si>
    <t>FNSKU（展翼不需要）</t>
  </si>
  <si>
    <t>可用量</t>
  </si>
  <si>
    <t>次品量</t>
  </si>
  <si>
    <t>可用仓位</t>
  </si>
  <si>
    <t>次品仓位</t>
  </si>
  <si>
    <t>本次运费</t>
  </si>
  <si>
    <t>本次其他费用</t>
  </si>
  <si>
    <t>组合（款号+色号+尺码）</t>
  </si>
  <si>
    <t xml:space="preserve">SKU </t>
  </si>
  <si>
    <t>不需要填写，直接下拉</t>
  </si>
  <si>
    <t>VS1004-Long sleeve Wine red-XXL</t>
  </si>
  <si>
    <t>VS1004</t>
  </si>
  <si>
    <t>丝光棉</t>
  </si>
  <si>
    <t>剑邑布行</t>
  </si>
  <si>
    <t>VS1004-Long sleeve Wine red-XS</t>
  </si>
  <si>
    <t>紫色</t>
  </si>
  <si>
    <t>VS1004-Long sleeve Wine red-XL</t>
  </si>
  <si>
    <t>紫灰</t>
  </si>
  <si>
    <t>VS1004-Long sleeve Wine red-S</t>
  </si>
  <si>
    <t>深绿</t>
  </si>
  <si>
    <t>VS1004-Long sleeve Wine red-M-2</t>
  </si>
  <si>
    <t>深蓝</t>
  </si>
  <si>
    <t>深蓝200#</t>
  </si>
  <si>
    <t>VS1004-Long sleeve Wine red-L</t>
  </si>
  <si>
    <t>军绿</t>
  </si>
  <si>
    <t>军绿165#</t>
  </si>
  <si>
    <t>VS1004-Long sleeve Wine red-3XL</t>
  </si>
  <si>
    <t>酒红</t>
  </si>
  <si>
    <t>VS1004-Long sleeve White-XXL</t>
  </si>
  <si>
    <t>白色110#</t>
  </si>
  <si>
    <t>灰色</t>
  </si>
  <si>
    <t>灰色205#</t>
  </si>
  <si>
    <t>VS1004-Long sleeve White-XS</t>
  </si>
  <si>
    <t>皇家蓝</t>
  </si>
  <si>
    <t>VS1004-Long sleeve White-XL</t>
  </si>
  <si>
    <t>湖蓝</t>
  </si>
  <si>
    <t>湖蓝213#</t>
  </si>
  <si>
    <t>VS1004-Long sleeve White-S</t>
  </si>
  <si>
    <t>黑色</t>
  </si>
  <si>
    <t>VS1004-Long sleeve White-M</t>
  </si>
  <si>
    <t>白色</t>
  </si>
  <si>
    <t>VS1004-Long sleeve White-L</t>
  </si>
  <si>
    <t>扎染蓝</t>
  </si>
  <si>
    <t>扎染蓝色 YH2016</t>
  </si>
  <si>
    <t>VS1004-Long sleeve White-3XL</t>
  </si>
  <si>
    <t>雪豹纹</t>
  </si>
  <si>
    <t>雪豹纹 YH3003</t>
  </si>
  <si>
    <t>VS1004-Long sleeve Royal Blue-XXL</t>
  </si>
  <si>
    <t>条纹-黑底</t>
  </si>
  <si>
    <t>条纹-黑底 YH3025</t>
  </si>
  <si>
    <t>VS1004-Long sleeve Royal Blue-XS</t>
  </si>
  <si>
    <t>条纹-白底</t>
  </si>
  <si>
    <t>条纹-白底 YH3024</t>
  </si>
  <si>
    <t>VS1004-Long sleeve Royal Blue-XL</t>
  </si>
  <si>
    <t>玫瑰黑</t>
  </si>
  <si>
    <t>碎玫瑰黑 YH1021</t>
  </si>
  <si>
    <t>VS1004-Long sleeve Royal Blue-S-2</t>
  </si>
  <si>
    <t>玫瑰藏兰</t>
  </si>
  <si>
    <t>碎玫瑰藏蓝 YH1020</t>
  </si>
  <si>
    <t>VS1004-Long sleeve Royal Blue-M</t>
  </si>
  <si>
    <t>浅蓝花</t>
  </si>
  <si>
    <t>木棉浅蓝 YH1008</t>
  </si>
  <si>
    <t>VS1004-Long sleeve Royal Blue-L</t>
  </si>
  <si>
    <t>白色印花</t>
  </si>
  <si>
    <t>玫瑰金叶白 YH1007</t>
  </si>
  <si>
    <t>VS1004-Long sleeve Royal Blue-3XL</t>
  </si>
  <si>
    <t>满天星黑</t>
  </si>
  <si>
    <t>漫天三月红 YH1026</t>
  </si>
  <si>
    <t>VS1004-Long sleeve Purple Gray-XXL</t>
  </si>
  <si>
    <t>绿格子</t>
  </si>
  <si>
    <t>绿格子 G01-06</t>
  </si>
  <si>
    <t>VS1004-Long sleeve Purple Gray-XS</t>
  </si>
  <si>
    <t>烈果青花底</t>
  </si>
  <si>
    <t>烈果青花 YH1053</t>
  </si>
  <si>
    <t>VS1004-Long sleeve Purple Gray-XL</t>
  </si>
  <si>
    <t>酒红花</t>
  </si>
  <si>
    <t>酒红花 YH0012</t>
  </si>
  <si>
    <t>VS1004-Long sleeve Purple Gray-S-2</t>
  </si>
  <si>
    <t>棕花黑</t>
  </si>
  <si>
    <t>红棕花-黑底 YH1013</t>
  </si>
  <si>
    <t>VS1004-Long sleeve Purple Gray-M</t>
  </si>
  <si>
    <t>黑底白纹</t>
  </si>
  <si>
    <t>黑底白纹 YH0017</t>
  </si>
  <si>
    <t>VS1004-Long sleeve Purple Gray-L</t>
  </si>
  <si>
    <t>拼接黑白格</t>
  </si>
  <si>
    <t>拼接黑白格 G02-03</t>
  </si>
  <si>
    <t>VS1004-Long sleeve Purple Gray-3XL</t>
  </si>
  <si>
    <t>枫叶黄藏蓝</t>
  </si>
  <si>
    <t>枫叶黄-藏蓝 YH1044</t>
  </si>
  <si>
    <t>VS1004-Long sleeve Navy blue-XXL</t>
  </si>
  <si>
    <t>深蓝花</t>
  </si>
  <si>
    <t>粉牡丹藏蓝 YH1002</t>
  </si>
  <si>
    <t>VS1004-Long sleeve Navy blue-XS</t>
  </si>
  <si>
    <t>大花蓝绿</t>
  </si>
  <si>
    <t>大花蓝绿 YH0022</t>
  </si>
  <si>
    <t>VS1004-Long sleeve Navy blue-XL</t>
  </si>
  <si>
    <t>藏蓝底红花</t>
  </si>
  <si>
    <t>藏蓝底-红花 YH5011</t>
  </si>
  <si>
    <t>VS1004-Long sleeve Navy blue-S</t>
  </si>
  <si>
    <t>波点藏青底</t>
  </si>
  <si>
    <t>波点-藏青底 YH6002</t>
  </si>
  <si>
    <t>VS1004-Long sleeve Navy blue-M</t>
  </si>
  <si>
    <t>豹纹浅黄</t>
  </si>
  <si>
    <t>豹纹浅黄YH 3005</t>
  </si>
  <si>
    <t>VS1004-Long sleeve Navy blue-L</t>
  </si>
  <si>
    <t>豹纹黄</t>
  </si>
  <si>
    <t>豹纹-黄 YH3001</t>
  </si>
  <si>
    <t>VS1004-Long sleeve Navy blue-3XL</t>
  </si>
  <si>
    <t>烈果-藏蓝底</t>
  </si>
  <si>
    <t>烈果-藏蓝底 YH1051</t>
  </si>
  <si>
    <t>VS1004-Long sleeve Grey-XXL</t>
  </si>
  <si>
    <t>白百合</t>
  </si>
  <si>
    <t>白百合 YH0045</t>
  </si>
  <si>
    <t>VS1004-Long sleeve Grey-XS</t>
  </si>
  <si>
    <t>拼接月季黑</t>
  </si>
  <si>
    <t>（印+黑）月季黑 YH0047</t>
  </si>
  <si>
    <t>VS1004-Long sleeve Grey-XL-2</t>
  </si>
  <si>
    <t>拼接酒红花</t>
  </si>
  <si>
    <t>（印+黑）酒红花 YH0012</t>
  </si>
  <si>
    <t>VS1004-Long sleeve Grey-S-2</t>
  </si>
  <si>
    <t>拼接黑底白纹</t>
  </si>
  <si>
    <t>（印+黑）黑底-白纹 YH0017</t>
  </si>
  <si>
    <t>VS1004-Long sleeve Grey-M-2</t>
  </si>
  <si>
    <t>拼接大花蓝绿</t>
  </si>
  <si>
    <t>（印+黑）大花-蓝绿 YH0022</t>
  </si>
  <si>
    <t>VS1004-Long sleeve Grey-L</t>
  </si>
  <si>
    <t>拼接斑点豹</t>
  </si>
  <si>
    <t>（印+黑）斑点纹 YH3004</t>
  </si>
  <si>
    <t>VS1004-Long sleeve Grey-3XL</t>
  </si>
  <si>
    <t>拼接混色拼块</t>
  </si>
  <si>
    <t>（印+黑）色块-混拼YH0048</t>
  </si>
  <si>
    <t>VS1004-Long sleeve Dark green-XXL</t>
  </si>
  <si>
    <t>黑白格</t>
  </si>
  <si>
    <t>黑白格 G02-03</t>
  </si>
  <si>
    <t>VS1004-Long sleeve Dark green-XS</t>
  </si>
  <si>
    <t>VS1004-Long sleeve Dark green-XL</t>
  </si>
  <si>
    <t>VS1004-Long sleeve Dark green-S-2</t>
  </si>
  <si>
    <t>VS1004-Long sleeve Dark green-M-2</t>
  </si>
  <si>
    <t>VS1004-Long sleeve Dark green-L</t>
  </si>
  <si>
    <t>VS1004-Long sleeve Dark green-3XL</t>
  </si>
  <si>
    <t>VS1004-Long sleeve Black-XXL</t>
  </si>
  <si>
    <t>VS1004-Long sleeve Black-XS</t>
  </si>
  <si>
    <t>VS1004-Long sleeve Black-XL</t>
  </si>
  <si>
    <t>VS1004-Long sleeve Black-S-2</t>
  </si>
  <si>
    <t>VS1004-Long sleeve Black-M-2</t>
  </si>
  <si>
    <t>VS1004-Long sleeve Black-L</t>
  </si>
  <si>
    <t>VS1004-Long sleeve Black-3XL</t>
  </si>
  <si>
    <t>VS1004-Long sleeve Acid blue-XXL</t>
  </si>
  <si>
    <t>VS1004-Long sleeve Acid blue-XS</t>
  </si>
  <si>
    <t>VS1004-Long sleeve Acid blue-XL</t>
  </si>
  <si>
    <t>VS1004-Long sleeve Acid blue-S</t>
  </si>
  <si>
    <t>VS1004-Long sleeve Acid blue-M-2</t>
  </si>
  <si>
    <t>VS1004-Long sleeve Acid blue-L</t>
  </si>
  <si>
    <t>VS1004-Long sleeve Acid blue-3XL</t>
  </si>
  <si>
    <t>VS1004-Long sleeve Army Green-XXL</t>
  </si>
  <si>
    <t>VS1004-Long sleeve Army Green-XS</t>
  </si>
  <si>
    <t>VS1004-Long sleeve Army Green-XL</t>
  </si>
  <si>
    <t>VS1004-Long sleeve Army Green-S</t>
  </si>
  <si>
    <t>VS1004-Long sleeve Army Green-M</t>
  </si>
  <si>
    <t>VS1004-Long sleeve Army Green-L</t>
  </si>
  <si>
    <t>VS1004-Long sleeve Army Green-3XL</t>
  </si>
  <si>
    <t>VS1004-ZiWei Wine red-XXL</t>
  </si>
  <si>
    <t>紫薇酒红YH1012</t>
  </si>
  <si>
    <t>VS1004-ZiWei Wine red-XS</t>
  </si>
  <si>
    <t>VS1004-ZiWei Wine red-XL</t>
  </si>
  <si>
    <t>VS1004-ZiWei Wine red-S</t>
  </si>
  <si>
    <t>VS1004-ZiWei Wine red-M</t>
  </si>
  <si>
    <t>VS1004-ZiWei Wine red-L</t>
  </si>
  <si>
    <t>VS1004-ZiWei Wine red-3XL</t>
  </si>
  <si>
    <t>VS1004-F Rose White-XXL</t>
  </si>
  <si>
    <t>玫瑰金叶白YH1007</t>
  </si>
  <si>
    <t>VS1004-F Rose White-XS</t>
  </si>
  <si>
    <t>VS1004-F Rose White-XL</t>
  </si>
  <si>
    <t>VS1004-F Rose White-S</t>
  </si>
  <si>
    <t>VS1004-F Rose White-M</t>
  </si>
  <si>
    <t>VS1004-F Rose White-L</t>
  </si>
  <si>
    <t>VS1004-F Rose White-3XL</t>
  </si>
  <si>
    <t>VS1004-Pink Peony Navy blue-XXL-2</t>
  </si>
  <si>
    <t>粉牡丹藏蓝YH1002</t>
  </si>
  <si>
    <t>VS1004-Floral Navy blue-XS</t>
  </si>
  <si>
    <t>VS1004-Pink Peony Navy blue-XL-2</t>
  </si>
  <si>
    <t>VS1004-Pink Peony Navy blue-S-2</t>
  </si>
  <si>
    <t>VS1004-Pink Peony Navy blue-M-2</t>
  </si>
  <si>
    <t>VS1004-Pink Peony Navy blue-L-2</t>
  </si>
  <si>
    <t>VS1004-Pink Peony Navy blue-3XL-2</t>
  </si>
  <si>
    <t>VS1004-MuMian Light blue-XXL</t>
  </si>
  <si>
    <t>VS1004-MuMian Light blue-XS</t>
  </si>
  <si>
    <t>VS1004-MuMian Light blue-XL</t>
  </si>
  <si>
    <t>VS1004-MuMian Light blue-S</t>
  </si>
  <si>
    <t>VS1004-MuMian Light blue-M</t>
  </si>
  <si>
    <t>VS1004-MuMian Light blue-L</t>
  </si>
  <si>
    <t>VS1004-MuMian Light blue-3XL</t>
  </si>
  <si>
    <t>VS1004-Floral Black-XXL</t>
  </si>
  <si>
    <t>VS1004-Floral Black-XS</t>
  </si>
  <si>
    <t>VS1004-Floral Black-XL</t>
  </si>
  <si>
    <t>VS1004-Floral Black-S</t>
  </si>
  <si>
    <t>VS1004-Floral Black-M</t>
  </si>
  <si>
    <t>VS1004-Floral Black-L</t>
  </si>
  <si>
    <t>VS1004-Floral Black-3XL</t>
  </si>
  <si>
    <t>VS1004-Floral Black Green-XXL</t>
  </si>
  <si>
    <t>VS1004-Floral Black Green-XS</t>
  </si>
  <si>
    <t>VS1004-Floral Black Green-XL</t>
  </si>
  <si>
    <t>VS1004-Floral Black Green-S</t>
  </si>
  <si>
    <t>VS1004-Floral Black Green-M</t>
  </si>
  <si>
    <t>VS1004-Floral Black Green-L</t>
  </si>
  <si>
    <t>VS1004-Floral Black Green-3XL</t>
  </si>
  <si>
    <t>VS1004-Red brown flower-2XL</t>
  </si>
  <si>
    <t>红棕花-黑底YH1013</t>
  </si>
  <si>
    <t>VS1004-Red brown flower-XS</t>
  </si>
  <si>
    <t>VS1004-Red brown flower-XL</t>
  </si>
  <si>
    <t>VS1004-Red brown flower-S</t>
  </si>
  <si>
    <t>VS1004-Red brown flower-M</t>
  </si>
  <si>
    <t>VS1004-Red brown flower-L</t>
  </si>
  <si>
    <t>VS1004-Red brown flower-3XL</t>
  </si>
  <si>
    <t>VS1004-Snow Leopard-XXL</t>
  </si>
  <si>
    <t>雪豹纹YH3003</t>
  </si>
  <si>
    <t>VS1004-Snow Leopard-XS</t>
  </si>
  <si>
    <t>VS1004-Snow Leopard-XL</t>
  </si>
  <si>
    <t>VS1004-Snow Leopard-S</t>
  </si>
  <si>
    <t>VS1004-Snow Leopard-M</t>
  </si>
  <si>
    <t>VS1004-Snow Leopard-L</t>
  </si>
  <si>
    <t>VS1004-Snow Leopard-3XL</t>
  </si>
  <si>
    <t>VS1004-Leopard Print Yellow-XXL</t>
  </si>
  <si>
    <t>豹纹-黄YH3001</t>
  </si>
  <si>
    <t>VS1004-Leopard Print Yellow-XS</t>
  </si>
  <si>
    <t>VS1004-Leopard Print Yellow-XL</t>
  </si>
  <si>
    <t>VS1004-Leopard Print Yellow-S</t>
  </si>
  <si>
    <t>VS1004-Leopard Print Yellow-M</t>
  </si>
  <si>
    <t>VS1004-Leopard Print Yellow-L</t>
  </si>
  <si>
    <t>VS1004-Leopard Print Yellow-3XL</t>
  </si>
  <si>
    <t>VS1004-Flower Black and white-XXL</t>
  </si>
  <si>
    <t>黑底白纹YH0017</t>
  </si>
  <si>
    <t>VS1004-Flower Black and white-XS</t>
  </si>
  <si>
    <t>VS1004-Flower Black and white-XL</t>
  </si>
  <si>
    <t>VS1004-Flower Black and white-S</t>
  </si>
  <si>
    <t>VS1004-Flower Black and white-M</t>
  </si>
  <si>
    <t>VS1004-Flower Black and white-L</t>
  </si>
  <si>
    <t>VS1004-Flower Black and white-3XL</t>
  </si>
  <si>
    <t>VS1004-Leopard Light Yellow-XXL</t>
  </si>
  <si>
    <t>豹纹浅黄YH3005</t>
  </si>
  <si>
    <t>VS1004-Leopard Light Yellow-XS</t>
  </si>
  <si>
    <t>VS1004-Leopard Light Yellow-XL</t>
  </si>
  <si>
    <t>VS1004-Leopard Light Yellow-S</t>
  </si>
  <si>
    <t>VS1004-Leopard Light Yellow-M</t>
  </si>
  <si>
    <t>VS1004-Leopard Light Yellow-L</t>
  </si>
  <si>
    <t>VS1004-Leopard Light Yellow-3XL</t>
  </si>
  <si>
    <t>VS1004-F Grass Wine red-XXL</t>
  </si>
  <si>
    <t>VS1004-F Grass Wine red-XS</t>
  </si>
  <si>
    <t>VS1004-F Grass Wine red-XL</t>
  </si>
  <si>
    <t>VS1004-F Grass Wine red-S</t>
  </si>
  <si>
    <t>VS1004-F Grass Wine red-M</t>
  </si>
  <si>
    <t>VS1004-F Grass Wine red-L</t>
  </si>
  <si>
    <t>VS1004-F Grass Wine red-3XL</t>
  </si>
  <si>
    <t>VS1004-Sanyue red-XXL</t>
  </si>
  <si>
    <t>VS1004-Sanyue red-XS</t>
  </si>
  <si>
    <t>VS1004-Sanyue red-XL</t>
  </si>
  <si>
    <t>VS1004-Sanyue red-S</t>
  </si>
  <si>
    <t>VS1004-Sanyue red-M</t>
  </si>
  <si>
    <t>VS1004-Sanyue red-L</t>
  </si>
  <si>
    <t>VS1004-Sanyue red-3XL</t>
  </si>
  <si>
    <t>VS1004-Sui rose black-XXL</t>
  </si>
  <si>
    <t>碎玫瑰黑YH1021</t>
  </si>
  <si>
    <t>VS1004-Sui rose black-XS</t>
  </si>
  <si>
    <t>VS1004-Sui rose black-XL</t>
  </si>
  <si>
    <t>VS1004-Sui rose black-S</t>
  </si>
  <si>
    <t>VS1004-Sui rose black-M</t>
  </si>
  <si>
    <t>VS1004-Sui rose black-L</t>
  </si>
  <si>
    <t>VS1004-Sui rose black-3XL</t>
  </si>
  <si>
    <t>VS1004-Sui rose navy blue-XXL</t>
  </si>
  <si>
    <t>碎玫瑰藏蓝YH1020</t>
  </si>
  <si>
    <t>VS1004-Sui rose navy blue-XS</t>
  </si>
  <si>
    <t>VS1004-Sui rose navy blue-XL</t>
  </si>
  <si>
    <t>VS1004-Sui rose navy blue-S</t>
  </si>
  <si>
    <t>VS1004-Sui rose navy blue-M</t>
  </si>
  <si>
    <t>VS1004-Sui rose navy blue-L</t>
  </si>
  <si>
    <t>VS1004-Sui rose navy blue-3XL</t>
  </si>
  <si>
    <t>VS1004-jie-Leopard Print Spotted-XXL</t>
  </si>
  <si>
    <t>（印+黑）斑点纹YH3004</t>
  </si>
  <si>
    <t>VS1004-jie-Leopard Print Spotted-XS</t>
  </si>
  <si>
    <t>VS1004-jie-Leopard Print Spotted-XL</t>
  </si>
  <si>
    <t>VS1004-jie-Leopard Print Spotted-S</t>
  </si>
  <si>
    <t>VS1004-jie-Leopard Print Spotted-M</t>
  </si>
  <si>
    <t>VS1004-jie-Leopard Print Spotted-L</t>
  </si>
  <si>
    <t>VS1004-jie-Leopard Print Spotted-3XL</t>
  </si>
  <si>
    <t>VS1004-jie-ZiWei Wine red-XXL</t>
  </si>
  <si>
    <t>（印+黑）酒红花YH0012</t>
  </si>
  <si>
    <t>VS1004-jie-ZiWei Wine red-XS</t>
  </si>
  <si>
    <t>VS1004-jie-ZiWei Wine red-XL</t>
  </si>
  <si>
    <t>VS1004-jie-ZiWei Wine red-S</t>
  </si>
  <si>
    <t>VS1004-jie-ZiWei Wine red-M</t>
  </si>
  <si>
    <t>VS1004-jie-ZiWei Wine red-L</t>
  </si>
  <si>
    <t>VS1004-jie-ZiWei Wine red-3XL</t>
  </si>
  <si>
    <t>VS1004-jie-Flower Navy Blue-XXL</t>
  </si>
  <si>
    <t>VS1004-jie-Flower Navy Blue-XS</t>
  </si>
  <si>
    <t>VS1004-jie-Flower Navy Blue-XL</t>
  </si>
  <si>
    <t>VS1004-jie-Flower Navy Blue-S</t>
  </si>
  <si>
    <t>VS1004-jie-Flower Navy Blue-M</t>
  </si>
  <si>
    <t>VS1004-jie-Flower Navy Blue-L</t>
  </si>
  <si>
    <t>VS1004-jie-Flower Navy Blue-3XL</t>
  </si>
  <si>
    <t>VS1004-jie-Flower Black-XXL</t>
  </si>
  <si>
    <t>VS1004-jie-Flower Black-XS</t>
  </si>
  <si>
    <t>VS1004-jie-Flower Black-XL</t>
  </si>
  <si>
    <t>VS1004-jie-Flower Black-S</t>
  </si>
  <si>
    <t>VS1004-jie-Flower Black-M</t>
  </si>
  <si>
    <t>VS1004-jie-Flower Black-L</t>
  </si>
  <si>
    <t>VS1004-jie-Flower Black-3XL</t>
  </si>
  <si>
    <t>VS1004-jie-Flower Black White-XXL</t>
  </si>
  <si>
    <t>VS1004-jie-Flower Black White-XS</t>
  </si>
  <si>
    <t>VS1004-jie-Flower Black White-XL</t>
  </si>
  <si>
    <t>VS1004-jie-Flower Black White-S</t>
  </si>
  <si>
    <t>VS1004-jie-Flower Black White-M</t>
  </si>
  <si>
    <t>VS1004-jie-Flower Black White-L</t>
  </si>
  <si>
    <t>VS1004-jie-Flower Black White-3XL</t>
  </si>
  <si>
    <t>VS1004-jie-Brown Flower Black-XXL</t>
  </si>
  <si>
    <t>VS1004-jie-Brown Flower Black-XS</t>
  </si>
  <si>
    <t>VS1004-jie-Brown Flower Black-XL</t>
  </si>
  <si>
    <t>VS1004-jie-Brown Flower Black-S</t>
  </si>
  <si>
    <t>VS1004-jie-Brown Flower Black-M</t>
  </si>
  <si>
    <t>VS1004-jie-Brown Flower Black-L</t>
  </si>
  <si>
    <t>VS1004-jie-Brown Flower Black-3XL</t>
  </si>
  <si>
    <t>VS1004-jie-Black Green-XXL</t>
  </si>
  <si>
    <t>（印+黑）大花-蓝绿YH0022</t>
  </si>
  <si>
    <t>VS1004-jie-Black Green-XS</t>
  </si>
  <si>
    <t>VS1004-jie-Black Green-XL</t>
  </si>
  <si>
    <t>VS1004-jie-Black Green-S</t>
  </si>
  <si>
    <t>VS1004-jie-Black Green-M</t>
  </si>
  <si>
    <t>VS1004-jie-Black Green-L</t>
  </si>
  <si>
    <t>VS1004-jie-Black Green-3XL</t>
  </si>
  <si>
    <t>VS1004--jie-Pink rose-XXL</t>
  </si>
  <si>
    <t>VS1004--jie-Pink rose-XS</t>
  </si>
  <si>
    <t>VS1004--jie-Pink rose-XL</t>
  </si>
  <si>
    <t>VS1004--jie-Pink rose-S</t>
  </si>
  <si>
    <t>VS1004--jie-Pink rose-M</t>
  </si>
  <si>
    <t>VS1004--jie-Pink rose-L</t>
  </si>
  <si>
    <t>VS1004--jie-Pink rose-3XL</t>
  </si>
  <si>
    <t>VS1004-F Navy blue Dot-3XL</t>
  </si>
  <si>
    <t>波点-藏青底YH6002</t>
  </si>
  <si>
    <t>VS1004-F Navy blue Dot-S</t>
  </si>
  <si>
    <t>VS1004-F Navy blue Dot-M</t>
  </si>
  <si>
    <t>VS1004-F Navy blue Dot-L</t>
  </si>
  <si>
    <t>VS1004-F Navy blue Dot-XL</t>
  </si>
  <si>
    <t>VS1004-F Navy blue Dot-XXL</t>
  </si>
  <si>
    <t>VS1004-F Tie Dye Blue-3XL</t>
  </si>
  <si>
    <t>扎染蓝色YH2016</t>
  </si>
  <si>
    <t>VS1004-F Tie Dye Blue-S</t>
  </si>
  <si>
    <t>VS1004-F Tie Dye Blue-M</t>
  </si>
  <si>
    <t>VS1004-F Tie Dye Blue-L</t>
  </si>
  <si>
    <t>VS1004-F Tie Dye Blue-XL</t>
  </si>
  <si>
    <t>VS1004-F Tie Dye Blue-XXL</t>
  </si>
  <si>
    <t>VS1004-LieGuo blue-3XL2</t>
  </si>
  <si>
    <t>烈果-藏蓝底YH1051</t>
  </si>
  <si>
    <t>VS1004-LieGuo blue-S2</t>
  </si>
  <si>
    <t>VS1004-LieGuo blue-M2</t>
  </si>
  <si>
    <t>VS1004-LieGuo blue-L2</t>
  </si>
  <si>
    <t>VS1004-LieGuo blue-XL2</t>
  </si>
  <si>
    <t>VS1004-LieGuo blue-XXL2</t>
  </si>
  <si>
    <t>VS1004-jie-Red Block Mix-3XL</t>
  </si>
  <si>
    <t>VS1004-jie-Red Block Mix-S</t>
  </si>
  <si>
    <t>VS1004-jie-Red Block Mix-M</t>
  </si>
  <si>
    <t>VS1004-jie-Red Block Mix-L</t>
  </si>
  <si>
    <t>VS1004-jie-Red Block Mix-XL</t>
  </si>
  <si>
    <t>VS1004-jie-Red Block Mix-XXL</t>
  </si>
  <si>
    <t>VS1004-jie-Hei Bai Ge-3XL</t>
  </si>
  <si>
    <t>拼接黑白格G02-03</t>
  </si>
  <si>
    <t>VS1004-jie-Hei Bai Ge-S</t>
  </si>
  <si>
    <t>VS1004-jie-Hei Bai Ge-M</t>
  </si>
  <si>
    <t>VS1004-jie-Hei Bai Ge-L</t>
  </si>
  <si>
    <t>VS1004-jie-Hei Bai Ge-XL</t>
  </si>
  <si>
    <t>VS1004-jie-Hei Bai Ge-XXL</t>
  </si>
  <si>
    <t>VS1004-Long sleeve Purple-3XL</t>
  </si>
  <si>
    <t>VS1004-Long sleeve Purple-S</t>
  </si>
  <si>
    <t>VS1004-Long sleeve Purple-M</t>
  </si>
  <si>
    <t>VS1004-Long sleeve Purple-L</t>
  </si>
  <si>
    <t>VS1004-Long sleeve Purple-XL</t>
  </si>
  <si>
    <t>VS1004-Long sleeve Purple-XXL</t>
  </si>
  <si>
    <t>VS1004-F Maple leaf blue-3XL</t>
  </si>
  <si>
    <t>枫叶黄-藏蓝YH1044</t>
  </si>
  <si>
    <t>VS1004-F Maple leaf blue-S</t>
  </si>
  <si>
    <t>VS1004-F Maple leaf blue-M</t>
  </si>
  <si>
    <t>VS1004-F Maple leaf blue-L</t>
  </si>
  <si>
    <t>VS1004-F Maple leaf blue-XL</t>
  </si>
  <si>
    <t>VS1004-F Maple leaf blue-XXL</t>
  </si>
  <si>
    <t>VS1004-Pink Peony Navy blue-3XL</t>
  </si>
  <si>
    <t>藏蓝底-红花YH5011</t>
  </si>
  <si>
    <t>VS1004-Pink Peony Navy blue-S</t>
  </si>
  <si>
    <t>VS1004-Pink Peony Navy blue-M</t>
  </si>
  <si>
    <t>VS1004-Pink Peony Navy blue-L</t>
  </si>
  <si>
    <t>VS1004-Pink Peony Navy blue-XL</t>
  </si>
  <si>
    <t>VS1004-Pink Peony Navy blue-XXL</t>
  </si>
  <si>
    <t>VS1004-F Green grid-3XL</t>
  </si>
  <si>
    <t>绿格子G01-06</t>
  </si>
  <si>
    <t>VS1004-F Green grid-S</t>
  </si>
  <si>
    <t>VS1004-F Green grid-M</t>
  </si>
  <si>
    <t>VS1004-F Green grid-L</t>
  </si>
  <si>
    <t>VS1004-F Green grid-XL</t>
  </si>
  <si>
    <t>VS1004-F Green grid-XXL</t>
  </si>
  <si>
    <t>VS1004-F Black stripes-3XL</t>
  </si>
  <si>
    <t>条纹-黑底YH3025</t>
  </si>
  <si>
    <t>VS1004-F Black stripes-L</t>
  </si>
  <si>
    <t>VS1004-F Black stripes-M</t>
  </si>
  <si>
    <t>VS1004-F Black stripes-S</t>
  </si>
  <si>
    <t>VS1004-F Black stripes-XL</t>
  </si>
  <si>
    <t>VS1004-F Black stripes-XXL</t>
  </si>
  <si>
    <t>VS1004-F White stripes-3XL</t>
  </si>
  <si>
    <t>VS1004-F White stripes-S</t>
  </si>
  <si>
    <t>VS1004-F White stripes-M</t>
  </si>
  <si>
    <t>VS1004-F White stripes-L</t>
  </si>
  <si>
    <t>VS1004-F White stripes-XL</t>
  </si>
  <si>
    <t>VS1004-F White stripes-2XL</t>
  </si>
  <si>
    <t>VS1004-LieGuo green-XXL</t>
  </si>
  <si>
    <t>烈果青花YH1053</t>
  </si>
  <si>
    <t>VS1004-LieGuo green-XS</t>
  </si>
  <si>
    <t>VS1004-LieGuo green-XL</t>
  </si>
  <si>
    <t>VS1004-LieGuo green-S</t>
  </si>
  <si>
    <t>VS1004-LieGuo green-M</t>
  </si>
  <si>
    <t>VS1004-LieGuo green-L</t>
  </si>
  <si>
    <t>VS1004-LieGuo green-3XL</t>
  </si>
  <si>
    <t>VS1004-F  Bai He-XXL</t>
  </si>
  <si>
    <t>VS1004-F  Bai He-XS</t>
  </si>
  <si>
    <t>VS1004-F  Bai He-XL</t>
  </si>
  <si>
    <t>VS1004-F  Bai He-S</t>
  </si>
  <si>
    <t>VS1004-F  Bai He-M</t>
  </si>
  <si>
    <t>VS1004-F  Bai He-L</t>
  </si>
  <si>
    <t>VS1004-F  Bai He-3XL</t>
  </si>
  <si>
    <t>VS1004-Hei Bai Ge-3XL</t>
  </si>
  <si>
    <t>VS1004-Hei Bai Ge-S</t>
  </si>
  <si>
    <t>VS1004-Hei Bai Ge-M</t>
  </si>
  <si>
    <t>VS1004-Hei Bai Ge-L</t>
  </si>
  <si>
    <t>VS1004-Hei Bai Ge-XL</t>
  </si>
  <si>
    <t>VS1004-Hei Bai Ge-XXL</t>
  </si>
  <si>
    <t>VS1004-Mauve-3XL</t>
  </si>
  <si>
    <t>VS1004-Mauve-S</t>
  </si>
  <si>
    <t>VS1004-Mauve-M</t>
  </si>
  <si>
    <t>VS1004-Mauve-L</t>
  </si>
  <si>
    <t>VS1004-Mauve-XL</t>
  </si>
  <si>
    <t>VS1004-Mauve-XXL</t>
  </si>
  <si>
    <t>VS1004-Yellow-3XL</t>
  </si>
  <si>
    <t>黄色163#</t>
  </si>
  <si>
    <t>VS1004-Yellow-S</t>
  </si>
  <si>
    <t>VS1004-Yellow-M</t>
  </si>
  <si>
    <t>VS1004-Yellow-L</t>
  </si>
  <si>
    <t>VS1004-Yellow-XL</t>
  </si>
  <si>
    <t>VS1004-Yellow-XXL</t>
  </si>
  <si>
    <t>VS1004-jie-Red grid-3XL</t>
  </si>
  <si>
    <t>拼接红格子G02-05</t>
  </si>
  <si>
    <t>VS1004-jie-Red grid-S</t>
  </si>
  <si>
    <t>VS1004-jie-Red grid-M</t>
  </si>
  <si>
    <t>VS1004-jie-Red grid-L</t>
  </si>
  <si>
    <t>VS1004-jie-Red grid-XL</t>
  </si>
  <si>
    <t>VS1004-jie-Red grid-XXL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</si>
</sst>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yyyy/m/d;@"/>
    <numFmt numFmtId="178" formatCode="0.0%"/>
    <numFmt numFmtId="179" formatCode="yyyy/m/d;"/>
    <numFmt numFmtId="180" formatCode="0_ "/>
    <numFmt numFmtId="181" formatCode="0.0_ "/>
  </numFmts>
  <fonts count="9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B1019"/>
      <name val="Verdana"/>
      <charset val="134"/>
    </font>
    <font>
      <sz val="12"/>
      <name val="宋体"/>
      <charset val="134"/>
    </font>
    <font>
      <b/>
      <sz val="16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b/>
      <sz val="12"/>
      <color theme="1"/>
      <name val="Microsoft YaHei"/>
      <charset val="134"/>
    </font>
    <font>
      <sz val="12"/>
      <name val="Microsoft YaHei"/>
      <charset val="134"/>
    </font>
    <font>
      <b/>
      <sz val="12"/>
      <color rgb="FFFF0000"/>
      <name val="Microsoft YaHei"/>
      <charset val="134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楷体"/>
      <charset val="134"/>
    </font>
    <font>
      <b/>
      <sz val="11"/>
      <color indexed="8"/>
      <name val="宋体"/>
      <charset val="134"/>
    </font>
    <font>
      <b/>
      <sz val="11"/>
      <name val="楷体"/>
      <charset val="134"/>
    </font>
    <font>
      <b/>
      <sz val="26"/>
      <color rgb="FF000000"/>
      <name val="宋体"/>
      <charset val="134"/>
    </font>
    <font>
      <b/>
      <sz val="18"/>
      <name val="宋体"/>
      <charset val="134"/>
    </font>
    <font>
      <sz val="22"/>
      <name val="宋体"/>
      <charset val="134"/>
    </font>
    <font>
      <sz val="22"/>
      <color theme="1"/>
      <name val="宋体"/>
      <charset val="134"/>
    </font>
    <font>
      <b/>
      <sz val="22"/>
      <color rgb="FFFF0000"/>
      <name val="宋体"/>
      <charset val="134"/>
    </font>
    <font>
      <b/>
      <sz val="14"/>
      <color rgb="FFFF0000"/>
      <name val="宋体"/>
      <charset val="134"/>
    </font>
    <font>
      <sz val="14"/>
      <color rgb="FF000000"/>
      <name val="宋体"/>
      <charset val="134"/>
    </font>
    <font>
      <b/>
      <sz val="26"/>
      <color rgb="FF00B0F0"/>
      <name val="宋体"/>
      <charset val="134"/>
    </font>
    <font>
      <b/>
      <sz val="24"/>
      <name val="宋体"/>
      <charset val="134"/>
    </font>
    <font>
      <b/>
      <sz val="24"/>
      <color rgb="FF000000"/>
      <name val="宋体"/>
      <charset val="134"/>
    </font>
    <font>
      <sz val="24"/>
      <name val="宋体"/>
      <charset val="134"/>
    </font>
    <font>
      <b/>
      <sz val="14"/>
      <color rgb="FF000000"/>
      <name val="宋体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b/>
      <sz val="24"/>
      <color theme="1"/>
      <name val="微软雅黑"/>
      <charset val="134"/>
    </font>
    <font>
      <b/>
      <sz val="24"/>
      <color rgb="FFFF0000"/>
      <name val="微软雅黑"/>
      <charset val="134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rgb="FF00B0F0"/>
      <name val="宋体"/>
      <charset val="134"/>
    </font>
    <font>
      <b/>
      <sz val="24"/>
      <color rgb="FFFF0000"/>
      <name val="宋体"/>
      <charset val="134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8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6100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6"/>
      <color rgb="FF9C6500"/>
      <name val="宋体"/>
      <charset val="134"/>
      <scheme val="minor"/>
    </font>
    <font>
      <b/>
      <sz val="16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2" borderId="21" applyNumberFormat="0" applyAlignment="0" applyProtection="0">
      <alignment vertical="center"/>
    </xf>
    <xf numFmtId="0" fontId="79" fillId="23" borderId="22" applyNumberFormat="0" applyAlignment="0" applyProtection="0">
      <alignment vertical="center"/>
    </xf>
    <xf numFmtId="0" fontId="80" fillId="23" borderId="21" applyNumberFormat="0" applyAlignment="0" applyProtection="0">
      <alignment vertical="center"/>
    </xf>
    <xf numFmtId="0" fontId="81" fillId="24" borderId="23" applyNumberFormat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7" fillId="27" borderId="0" applyNumberFormat="0" applyBorder="0" applyAlignment="0" applyProtection="0">
      <alignment vertical="center"/>
    </xf>
    <xf numFmtId="0" fontId="87" fillId="28" borderId="0" applyNumberFormat="0" applyBorder="0" applyAlignment="0" applyProtection="0">
      <alignment vertical="center"/>
    </xf>
    <xf numFmtId="0" fontId="88" fillId="29" borderId="0" applyNumberFormat="0" applyBorder="0" applyAlignment="0" applyProtection="0">
      <alignment vertical="center"/>
    </xf>
    <xf numFmtId="0" fontId="88" fillId="30" borderId="0" applyNumberFormat="0" applyBorder="0" applyAlignment="0" applyProtection="0">
      <alignment vertical="center"/>
    </xf>
    <xf numFmtId="0" fontId="87" fillId="31" borderId="0" applyNumberFormat="0" applyBorder="0" applyAlignment="0" applyProtection="0">
      <alignment vertical="center"/>
    </xf>
    <xf numFmtId="0" fontId="87" fillId="32" borderId="0" applyNumberFormat="0" applyBorder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7" fillId="35" borderId="0" applyNumberFormat="0" applyBorder="0" applyAlignment="0" applyProtection="0">
      <alignment vertical="center"/>
    </xf>
    <xf numFmtId="0" fontId="87" fillId="36" borderId="0" applyNumberFormat="0" applyBorder="0" applyAlignment="0" applyProtection="0">
      <alignment vertical="center"/>
    </xf>
    <xf numFmtId="0" fontId="88" fillId="37" borderId="0" applyNumberFormat="0" applyBorder="0" applyAlignment="0" applyProtection="0">
      <alignment vertical="center"/>
    </xf>
    <xf numFmtId="0" fontId="88" fillId="38" borderId="0" applyNumberFormat="0" applyBorder="0" applyAlignment="0" applyProtection="0">
      <alignment vertical="center"/>
    </xf>
    <xf numFmtId="0" fontId="87" fillId="39" borderId="0" applyNumberFormat="0" applyBorder="0" applyAlignment="0" applyProtection="0">
      <alignment vertical="center"/>
    </xf>
    <xf numFmtId="0" fontId="87" fillId="40" borderId="0" applyNumberFormat="0" applyBorder="0" applyAlignment="0" applyProtection="0">
      <alignment vertical="center"/>
    </xf>
    <xf numFmtId="0" fontId="88" fillId="41" borderId="0" applyNumberFormat="0" applyBorder="0" applyAlignment="0" applyProtection="0">
      <alignment vertical="center"/>
    </xf>
    <xf numFmtId="0" fontId="88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89" fillId="0" borderId="0"/>
    <xf numFmtId="0" fontId="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/>
  </cellStyleXfs>
  <cellXfs count="27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2" fillId="3" borderId="0" xfId="58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49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 applyProtection="1">
      <alignment horizontal="left"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2" borderId="0" xfId="0" applyFont="1" applyFill="1" applyAlignment="1"/>
    <xf numFmtId="0" fontId="0" fillId="2" borderId="1" xfId="0" applyFont="1" applyFill="1" applyBorder="1">
      <alignment vertical="center"/>
    </xf>
    <xf numFmtId="0" fontId="8" fillId="5" borderId="0" xfId="63" applyFont="1" applyFill="1" applyAlignment="1" applyProtection="1">
      <protection locked="0"/>
    </xf>
    <xf numFmtId="0" fontId="9" fillId="0" borderId="1" xfId="54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49" fontId="8" fillId="6" borderId="0" xfId="63" applyNumberFormat="1" applyFont="1" applyFill="1" applyAlignment="1" applyProtection="1">
      <protection locked="0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0" borderId="2" xfId="0" applyFont="1" applyFill="1" applyBorder="1" applyAlignment="1" applyProtection="1">
      <alignment horizontal="centerContinuous" vertical="center" wrapText="1"/>
      <protection locked="0"/>
    </xf>
    <xf numFmtId="0" fontId="13" fillId="0" borderId="3" xfId="0" applyFont="1" applyFill="1" applyBorder="1" applyAlignment="1" applyProtection="1">
      <alignment horizontal="centerContinuous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 applyProtection="1">
      <alignment horizontal="centerContinuous" vertical="center" wrapText="1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Alignment="1">
      <alignment horizontal="center" vertical="center" wrapText="1"/>
    </xf>
    <xf numFmtId="0" fontId="14" fillId="0" borderId="4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176" fontId="17" fillId="0" borderId="5" xfId="0" applyNumberFormat="1" applyFont="1" applyFill="1" applyBorder="1" applyAlignment="1" applyProtection="1">
      <alignment horizontal="center" vertical="center" wrapText="1"/>
    </xf>
    <xf numFmtId="0" fontId="17" fillId="0" borderId="5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49" applyFont="1" applyFill="1" applyBorder="1" applyAlignment="1">
      <alignment horizontal="center" vertical="center" wrapText="1"/>
    </xf>
    <xf numFmtId="176" fontId="17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Fill="1" applyBorder="1" applyAlignment="1" applyProtection="1">
      <alignment horizontal="centerContinuous" vertical="center" wrapText="1"/>
      <protection locked="0"/>
    </xf>
    <xf numFmtId="0" fontId="17" fillId="0" borderId="3" xfId="0" applyFont="1" applyFill="1" applyBorder="1" applyAlignment="1">
      <alignment horizontal="centerContinuous" vertical="center" wrapText="1"/>
    </xf>
    <xf numFmtId="0" fontId="17" fillId="0" borderId="6" xfId="0" applyFont="1" applyFill="1" applyBorder="1" applyAlignment="1">
      <alignment horizontal="centerContinuous" vertical="center" wrapText="1"/>
    </xf>
    <xf numFmtId="177" fontId="14" fillId="0" borderId="3" xfId="0" applyNumberFormat="1" applyFont="1" applyFill="1" applyBorder="1" applyAlignment="1" applyProtection="1">
      <alignment horizontal="left" vertical="center" wrapText="1"/>
      <protection locked="0"/>
    </xf>
    <xf numFmtId="14" fontId="14" fillId="0" borderId="1" xfId="0" applyNumberFormat="1" applyFont="1" applyFill="1" applyBorder="1" applyAlignment="1" applyProtection="1">
      <alignment horizontal="centerContinuous" vertical="center" wrapText="1"/>
      <protection locked="0"/>
    </xf>
    <xf numFmtId="0" fontId="14" fillId="0" borderId="4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1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>
      <alignment horizontal="center" vertical="center" wrapText="1"/>
    </xf>
    <xf numFmtId="178" fontId="1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9" fontId="14" fillId="0" borderId="0" xfId="3" applyNumberFormat="1" applyFont="1" applyAlignment="1" applyProtection="1">
      <alignment horizontal="center" vertical="center" wrapText="1"/>
      <protection locked="0"/>
    </xf>
    <xf numFmtId="0" fontId="19" fillId="6" borderId="0" xfId="0" applyNumberFormat="1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20" fillId="0" borderId="1" xfId="0" applyNumberFormat="1" applyFont="1" applyBorder="1">
      <alignment vertical="center"/>
    </xf>
    <xf numFmtId="0" fontId="21" fillId="2" borderId="1" xfId="0" applyNumberFormat="1" applyFon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176" fontId="22" fillId="0" borderId="1" xfId="0" applyNumberFormat="1" applyFont="1" applyFill="1" applyBorder="1" applyAlignment="1">
      <alignment horizontal="center" vertical="center"/>
    </xf>
    <xf numFmtId="0" fontId="22" fillId="0" borderId="5" xfId="0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/>
      <protection locked="0"/>
    </xf>
    <xf numFmtId="0" fontId="26" fillId="0" borderId="1" xfId="49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177" fontId="15" fillId="7" borderId="2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178" fontId="15" fillId="0" borderId="0" xfId="0" applyNumberFormat="1" applyFont="1" applyFill="1" applyBorder="1" applyAlignment="1">
      <alignment horizontal="center" vertical="center"/>
    </xf>
    <xf numFmtId="9" fontId="15" fillId="0" borderId="0" xfId="3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79" fontId="10" fillId="0" borderId="0" xfId="0" applyNumberFormat="1" applyFont="1">
      <alignment vertical="center"/>
    </xf>
    <xf numFmtId="0" fontId="24" fillId="0" borderId="1" xfId="0" applyFont="1" applyFill="1" applyBorder="1" applyAlignment="1">
      <alignment horizontal="centerContinuous" vertical="center"/>
    </xf>
    <xf numFmtId="0" fontId="12" fillId="0" borderId="2" xfId="0" applyNumberFormat="1" applyFont="1" applyFill="1" applyBorder="1" applyAlignment="1" applyProtection="1">
      <alignment horizontal="center" vertical="center"/>
    </xf>
    <xf numFmtId="0" fontId="15" fillId="0" borderId="3" xfId="0" applyNumberFormat="1" applyFont="1" applyFill="1" applyBorder="1" applyAlignment="1" applyProtection="1">
      <alignment vertical="center"/>
    </xf>
    <xf numFmtId="0" fontId="15" fillId="0" borderId="6" xfId="0" applyNumberFormat="1" applyFont="1" applyFill="1" applyBorder="1" applyAlignment="1" applyProtection="1">
      <alignment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5" fillId="0" borderId="3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176" fontId="12" fillId="0" borderId="1" xfId="0" applyNumberFormat="1" applyFont="1" applyFill="1" applyBorder="1" applyAlignment="1" applyProtection="1">
      <alignment horizontal="center" vertical="center"/>
    </xf>
    <xf numFmtId="0" fontId="29" fillId="0" borderId="1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left" vertical="center"/>
    </xf>
    <xf numFmtId="176" fontId="12" fillId="0" borderId="5" xfId="0" applyNumberFormat="1" applyFont="1" applyFill="1" applyBorder="1" applyAlignment="1" applyProtection="1">
      <alignment horizontal="center" vertical="center"/>
    </xf>
    <xf numFmtId="0" fontId="29" fillId="0" borderId="5" xfId="0" applyNumberFormat="1" applyFont="1" applyFill="1" applyBorder="1" applyAlignment="1" applyProtection="1">
      <alignment horizontal="center"/>
    </xf>
    <xf numFmtId="0" fontId="12" fillId="0" borderId="5" xfId="0" applyNumberFormat="1" applyFont="1" applyFill="1" applyBorder="1" applyAlignment="1" applyProtection="1">
      <alignment horizontal="center" vertical="center"/>
    </xf>
    <xf numFmtId="0" fontId="24" fillId="0" borderId="5" xfId="0" applyFont="1" applyFill="1" applyBorder="1" applyAlignment="1">
      <alignment horizontal="centerContinuous" vertical="center"/>
    </xf>
    <xf numFmtId="0" fontId="12" fillId="0" borderId="2" xfId="0" applyNumberFormat="1" applyFont="1" applyFill="1" applyBorder="1" applyAlignment="1" applyProtection="1">
      <alignment horizontal="centerContinuous" vertical="center"/>
    </xf>
    <xf numFmtId="0" fontId="12" fillId="0" borderId="3" xfId="0" applyNumberFormat="1" applyFont="1" applyFill="1" applyBorder="1" applyAlignment="1" applyProtection="1">
      <alignment horizontal="centerContinuous" vertical="center"/>
    </xf>
    <xf numFmtId="177" fontId="15" fillId="0" borderId="6" xfId="0" applyNumberFormat="1" applyFont="1" applyFill="1" applyBorder="1" applyAlignment="1" applyProtection="1">
      <alignment horizontal="center" vertical="center"/>
    </xf>
    <xf numFmtId="0" fontId="30" fillId="0" borderId="1" xfId="0" applyNumberFormat="1" applyFont="1" applyFill="1" applyBorder="1" applyAlignment="1" applyProtection="1">
      <alignment horizontal="center" vertical="center" shrinkToFit="1"/>
    </xf>
    <xf numFmtId="0" fontId="12" fillId="0" borderId="5" xfId="0" applyNumberFormat="1" applyFont="1" applyFill="1" applyBorder="1" applyAlignment="1" applyProtection="1">
      <alignment horizontal="center" vertical="center" wrapText="1"/>
    </xf>
    <xf numFmtId="176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31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5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32" fillId="0" borderId="0" xfId="0" applyNumberFormat="1" applyFont="1" applyFill="1" applyBorder="1" applyAlignment="1" applyProtection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3" fillId="9" borderId="1" xfId="58" applyFont="1" applyFill="1" applyBorder="1" applyAlignment="1">
      <alignment horizontal="left" vertical="center"/>
    </xf>
    <xf numFmtId="0" fontId="33" fillId="9" borderId="1" xfId="58" applyFont="1" applyFill="1" applyBorder="1" applyAlignment="1">
      <alignment horizontal="center" vertical="center"/>
    </xf>
    <xf numFmtId="0" fontId="34" fillId="0" borderId="2" xfId="58" applyFont="1" applyFill="1" applyBorder="1" applyAlignment="1">
      <alignment horizontal="left" vertical="center"/>
    </xf>
    <xf numFmtId="0" fontId="34" fillId="0" borderId="6" xfId="58" applyFont="1" applyFill="1" applyBorder="1" applyAlignment="1">
      <alignment horizontal="center" vertical="center"/>
    </xf>
    <xf numFmtId="31" fontId="35" fillId="0" borderId="2" xfId="58" applyNumberFormat="1" applyFont="1" applyFill="1" applyBorder="1" applyAlignment="1">
      <alignment horizontal="center" vertical="center"/>
    </xf>
    <xf numFmtId="31" fontId="35" fillId="0" borderId="3" xfId="58" applyNumberFormat="1" applyFont="1" applyFill="1" applyBorder="1" applyAlignment="1">
      <alignment horizontal="center" vertical="center"/>
    </xf>
    <xf numFmtId="0" fontId="34" fillId="0" borderId="2" xfId="58" applyFont="1" applyFill="1" applyBorder="1" applyAlignment="1">
      <alignment horizontal="center" vertical="center"/>
    </xf>
    <xf numFmtId="0" fontId="36" fillId="0" borderId="1" xfId="58" applyFont="1" applyFill="1" applyBorder="1" applyAlignment="1">
      <alignment horizontal="center" vertical="center"/>
    </xf>
    <xf numFmtId="14" fontId="36" fillId="0" borderId="1" xfId="58" applyNumberFormat="1" applyFont="1" applyFill="1" applyBorder="1" applyAlignment="1">
      <alignment horizontal="center" vertical="center"/>
    </xf>
    <xf numFmtId="31" fontId="37" fillId="0" borderId="2" xfId="58" applyNumberFormat="1" applyFont="1" applyFill="1" applyBorder="1" applyAlignment="1">
      <alignment horizontal="center" vertical="center"/>
    </xf>
    <xf numFmtId="31" fontId="37" fillId="0" borderId="3" xfId="58" applyNumberFormat="1" applyFont="1" applyFill="1" applyBorder="1" applyAlignment="1">
      <alignment horizontal="center" vertical="center"/>
    </xf>
    <xf numFmtId="31" fontId="38" fillId="0" borderId="2" xfId="58" applyNumberFormat="1" applyFont="1" applyFill="1" applyBorder="1" applyAlignment="1">
      <alignment horizontal="center" vertical="center"/>
    </xf>
    <xf numFmtId="31" fontId="38" fillId="0" borderId="3" xfId="58" applyNumberFormat="1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9" fillId="0" borderId="8" xfId="58" applyFont="1" applyFill="1" applyBorder="1" applyAlignment="1">
      <alignment horizontal="left" vertical="center" wrapText="1"/>
    </xf>
    <xf numFmtId="0" fontId="39" fillId="0" borderId="8" xfId="58" applyFont="1" applyFill="1" applyBorder="1" applyAlignment="1">
      <alignment vertical="center"/>
    </xf>
    <xf numFmtId="0" fontId="40" fillId="0" borderId="5" xfId="58" applyFont="1" applyFill="1" applyBorder="1" applyAlignment="1">
      <alignment horizontal="center" vertical="center"/>
    </xf>
    <xf numFmtId="0" fontId="39" fillId="0" borderId="9" xfId="58" applyFont="1" applyFill="1" applyBorder="1" applyAlignment="1">
      <alignment horizontal="left" vertical="center"/>
    </xf>
    <xf numFmtId="0" fontId="39" fillId="0" borderId="9" xfId="58" applyFont="1" applyFill="1" applyBorder="1" applyAlignment="1">
      <alignment vertical="center"/>
    </xf>
    <xf numFmtId="0" fontId="40" fillId="0" borderId="4" xfId="58" applyFont="1" applyFill="1" applyBorder="1" applyAlignment="1">
      <alignment horizontal="center" vertical="center"/>
    </xf>
    <xf numFmtId="0" fontId="41" fillId="0" borderId="2" xfId="60" applyFont="1" applyFill="1" applyBorder="1" applyAlignment="1">
      <alignment horizontal="left" vertical="center"/>
    </xf>
    <xf numFmtId="0" fontId="41" fillId="0" borderId="6" xfId="60" applyFont="1" applyFill="1" applyBorder="1" applyAlignment="1">
      <alignment horizontal="centerContinuous" vertical="top"/>
    </xf>
    <xf numFmtId="0" fontId="42" fillId="0" borderId="6" xfId="59" applyFont="1" applyFill="1" applyBorder="1" applyAlignment="1">
      <alignment horizontal="center" vertical="center"/>
    </xf>
    <xf numFmtId="0" fontId="42" fillId="0" borderId="1" xfId="59" applyFont="1" applyFill="1" applyBorder="1" applyAlignment="1">
      <alignment horizontal="center" vertical="center"/>
    </xf>
    <xf numFmtId="0" fontId="41" fillId="0" borderId="2" xfId="60" applyFont="1" applyFill="1" applyBorder="1" applyAlignment="1">
      <alignment horizontal="left" vertical="top"/>
    </xf>
    <xf numFmtId="0" fontId="41" fillId="2" borderId="2" xfId="60" applyFont="1" applyFill="1" applyBorder="1" applyAlignment="1">
      <alignment horizontal="left" vertical="top"/>
    </xf>
    <xf numFmtId="0" fontId="41" fillId="2" borderId="6" xfId="60" applyFont="1" applyFill="1" applyBorder="1" applyAlignment="1">
      <alignment horizontal="centerContinuous" vertical="top"/>
    </xf>
    <xf numFmtId="0" fontId="42" fillId="2" borderId="6" xfId="59" applyFont="1" applyFill="1" applyBorder="1" applyAlignment="1">
      <alignment horizontal="center" vertical="center"/>
    </xf>
    <xf numFmtId="0" fontId="42" fillId="2" borderId="1" xfId="59" applyFont="1" applyFill="1" applyBorder="1" applyAlignment="1">
      <alignment horizontal="center" vertical="center"/>
    </xf>
    <xf numFmtId="0" fontId="41" fillId="0" borderId="10" xfId="60" applyFont="1" applyFill="1" applyBorder="1" applyAlignment="1">
      <alignment horizontal="left" vertical="top"/>
    </xf>
    <xf numFmtId="0" fontId="41" fillId="0" borderId="11" xfId="60" applyFont="1" applyFill="1" applyBorder="1" applyAlignment="1">
      <alignment horizontal="centerContinuous" vertical="top"/>
    </xf>
    <xf numFmtId="0" fontId="41" fillId="0" borderId="6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/>
    </xf>
    <xf numFmtId="0" fontId="43" fillId="0" borderId="1" xfId="0" applyFont="1" applyFill="1" applyBorder="1" applyAlignment="1">
      <alignment vertical="center"/>
    </xf>
    <xf numFmtId="0" fontId="34" fillId="10" borderId="2" xfId="0" applyFont="1" applyFill="1" applyBorder="1" applyAlignment="1">
      <alignment horizontal="center" vertical="center"/>
    </xf>
    <xf numFmtId="0" fontId="34" fillId="10" borderId="3" xfId="0" applyFont="1" applyFill="1" applyBorder="1" applyAlignment="1">
      <alignment horizontal="center" vertical="center"/>
    </xf>
    <xf numFmtId="0" fontId="44" fillId="11" borderId="1" xfId="58" applyFont="1" applyFill="1" applyBorder="1" applyAlignment="1">
      <alignment horizontal="center" vertical="top"/>
    </xf>
    <xf numFmtId="0" fontId="45" fillId="12" borderId="1" xfId="58" applyFont="1" applyFill="1" applyBorder="1" applyAlignment="1">
      <alignment horizontal="center" vertical="center"/>
    </xf>
    <xf numFmtId="0" fontId="46" fillId="0" borderId="2" xfId="58" applyFont="1" applyFill="1" applyBorder="1" applyAlignment="1">
      <alignment horizontal="center" vertical="center"/>
    </xf>
    <xf numFmtId="0" fontId="46" fillId="0" borderId="3" xfId="58" applyFont="1" applyFill="1" applyBorder="1" applyAlignment="1">
      <alignment horizontal="center" vertical="center"/>
    </xf>
    <xf numFmtId="0" fontId="24" fillId="13" borderId="1" xfId="58" applyFont="1" applyFill="1" applyBorder="1" applyAlignment="1">
      <alignment horizontal="center" vertical="center"/>
    </xf>
    <xf numFmtId="0" fontId="47" fillId="14" borderId="1" xfId="55" applyFont="1" applyFill="1" applyBorder="1" applyAlignment="1">
      <alignment horizontal="center" vertical="center" wrapText="1"/>
    </xf>
    <xf numFmtId="0" fontId="38" fillId="15" borderId="1" xfId="52" applyFont="1" applyFill="1" applyBorder="1" applyAlignment="1">
      <alignment horizontal="center" vertical="center"/>
    </xf>
    <xf numFmtId="0" fontId="38" fillId="15" borderId="1" xfId="56" applyFont="1" applyFill="1" applyBorder="1" applyAlignment="1">
      <alignment horizontal="center" vertical="center"/>
    </xf>
    <xf numFmtId="0" fontId="48" fillId="16" borderId="2" xfId="58" applyFont="1" applyFill="1" applyBorder="1" applyAlignment="1">
      <alignment horizontal="center" vertical="center"/>
    </xf>
    <xf numFmtId="0" fontId="48" fillId="16" borderId="3" xfId="58" applyFont="1" applyFill="1" applyBorder="1" applyAlignment="1">
      <alignment horizontal="center" vertical="center"/>
    </xf>
    <xf numFmtId="0" fontId="49" fillId="10" borderId="1" xfId="58" applyFont="1" applyFill="1" applyBorder="1" applyAlignment="1">
      <alignment horizontal="center" vertical="center"/>
    </xf>
    <xf numFmtId="0" fontId="48" fillId="10" borderId="1" xfId="58" applyFont="1" applyFill="1" applyBorder="1" applyAlignment="1">
      <alignment horizontal="center" vertical="center"/>
    </xf>
    <xf numFmtId="0" fontId="48" fillId="10" borderId="2" xfId="58" applyFont="1" applyFill="1" applyBorder="1" applyAlignment="1">
      <alignment horizontal="center" vertical="center"/>
    </xf>
    <xf numFmtId="0" fontId="48" fillId="10" borderId="3" xfId="58" applyFont="1" applyFill="1" applyBorder="1" applyAlignment="1">
      <alignment horizontal="center" vertical="center"/>
    </xf>
    <xf numFmtId="0" fontId="50" fillId="14" borderId="1" xfId="58" applyFont="1" applyFill="1" applyBorder="1" applyAlignment="1">
      <alignment horizontal="center" vertical="center" wrapText="1"/>
    </xf>
    <xf numFmtId="0" fontId="50" fillId="14" borderId="10" xfId="58" applyFont="1" applyFill="1" applyBorder="1" applyAlignment="1">
      <alignment horizontal="center" vertical="center" wrapText="1"/>
    </xf>
    <xf numFmtId="0" fontId="50" fillId="14" borderId="11" xfId="58" applyFont="1" applyFill="1" applyBorder="1" applyAlignment="1">
      <alignment horizontal="center" vertical="center" wrapText="1"/>
    </xf>
    <xf numFmtId="0" fontId="51" fillId="14" borderId="1" xfId="58" applyFont="1" applyFill="1" applyBorder="1" applyAlignment="1">
      <alignment horizontal="center" vertical="center" wrapText="1"/>
    </xf>
    <xf numFmtId="0" fontId="50" fillId="14" borderId="12" xfId="58" applyFont="1" applyFill="1" applyBorder="1" applyAlignment="1">
      <alignment horizontal="center" vertical="center" wrapText="1"/>
    </xf>
    <xf numFmtId="0" fontId="50" fillId="14" borderId="13" xfId="58" applyFont="1" applyFill="1" applyBorder="1" applyAlignment="1">
      <alignment horizontal="center" vertical="center" wrapText="1"/>
    </xf>
    <xf numFmtId="0" fontId="50" fillId="14" borderId="14" xfId="58" applyFont="1" applyFill="1" applyBorder="1" applyAlignment="1">
      <alignment horizontal="center" vertical="center" wrapText="1"/>
    </xf>
    <xf numFmtId="0" fontId="50" fillId="14" borderId="0" xfId="58" applyFont="1" applyFill="1" applyAlignment="1">
      <alignment horizontal="center" vertical="center" wrapText="1"/>
    </xf>
    <xf numFmtId="0" fontId="50" fillId="14" borderId="7" xfId="58" applyFont="1" applyFill="1" applyBorder="1" applyAlignment="1">
      <alignment horizontal="center" vertical="center" wrapText="1"/>
    </xf>
    <xf numFmtId="0" fontId="50" fillId="14" borderId="15" xfId="58" applyFont="1" applyFill="1" applyBorder="1" applyAlignment="1">
      <alignment horizontal="center" vertical="center" wrapText="1"/>
    </xf>
    <xf numFmtId="0" fontId="50" fillId="14" borderId="16" xfId="58" applyFont="1" applyFill="1" applyBorder="1" applyAlignment="1">
      <alignment horizontal="center" vertical="center" wrapText="1"/>
    </xf>
    <xf numFmtId="0" fontId="52" fillId="8" borderId="1" xfId="58" applyFont="1" applyFill="1" applyBorder="1" applyAlignment="1">
      <alignment horizontal="center" vertical="center" wrapText="1"/>
    </xf>
    <xf numFmtId="0" fontId="53" fillId="13" borderId="12" xfId="58" applyFont="1" applyFill="1" applyBorder="1" applyAlignment="1">
      <alignment horizontal="left" vertical="top" wrapText="1"/>
    </xf>
    <xf numFmtId="0" fontId="33" fillId="16" borderId="10" xfId="58" applyFont="1" applyFill="1" applyBorder="1" applyAlignment="1">
      <alignment horizontal="center" vertical="center"/>
    </xf>
    <xf numFmtId="0" fontId="33" fillId="16" borderId="12" xfId="58" applyFont="1" applyFill="1" applyBorder="1" applyAlignment="1">
      <alignment horizontal="center" vertical="center"/>
    </xf>
    <xf numFmtId="0" fontId="54" fillId="11" borderId="1" xfId="58" applyFont="1" applyFill="1" applyBorder="1" applyAlignment="1">
      <alignment horizontal="center" vertical="center"/>
    </xf>
    <xf numFmtId="0" fontId="55" fillId="0" borderId="1" xfId="0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horizontal="center" vertical="center" wrapText="1"/>
    </xf>
    <xf numFmtId="0" fontId="56" fillId="0" borderId="1" xfId="58" applyFont="1" applyFill="1" applyBorder="1" applyAlignment="1">
      <alignment horizontal="left" vertical="center"/>
    </xf>
    <xf numFmtId="0" fontId="41" fillId="0" borderId="17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57" fillId="0" borderId="1" xfId="58" applyFont="1" applyFill="1" applyBorder="1" applyAlignment="1">
      <alignment horizontal="center" vertical="center"/>
    </xf>
    <xf numFmtId="0" fontId="57" fillId="0" borderId="5" xfId="58" applyFont="1" applyFill="1" applyBorder="1" applyAlignment="1">
      <alignment horizontal="center" vertical="center"/>
    </xf>
    <xf numFmtId="0" fontId="57" fillId="0" borderId="4" xfId="58" applyFont="1" applyFill="1" applyBorder="1" applyAlignment="1">
      <alignment horizontal="center" vertical="center"/>
    </xf>
    <xf numFmtId="0" fontId="58" fillId="0" borderId="1" xfId="59" applyFont="1" applyFill="1" applyBorder="1" applyAlignment="1">
      <alignment horizontal="center" vertical="center"/>
    </xf>
    <xf numFmtId="180" fontId="51" fillId="0" borderId="1" xfId="59" applyNumberFormat="1" applyFont="1" applyFill="1" applyBorder="1" applyAlignment="1">
      <alignment horizontal="center" vertical="center"/>
    </xf>
    <xf numFmtId="0" fontId="59" fillId="0" borderId="5" xfId="59" applyFont="1" applyFill="1" applyBorder="1" applyAlignment="1">
      <alignment horizontal="center" vertical="center" wrapText="1"/>
    </xf>
    <xf numFmtId="0" fontId="60" fillId="0" borderId="1" xfId="58" applyFont="1" applyFill="1" applyBorder="1" applyAlignment="1">
      <alignment horizontal="left" vertical="center" wrapText="1"/>
    </xf>
    <xf numFmtId="0" fontId="6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180" fontId="51" fillId="2" borderId="1" xfId="59" applyNumberFormat="1" applyFont="1" applyFill="1" applyBorder="1" applyAlignment="1">
      <alignment horizontal="center" vertical="center" wrapText="1"/>
    </xf>
    <xf numFmtId="0" fontId="58" fillId="2" borderId="1" xfId="59" applyFont="1" applyFill="1" applyBorder="1" applyAlignment="1">
      <alignment horizontal="center" vertical="center"/>
    </xf>
    <xf numFmtId="180" fontId="51" fillId="2" borderId="1" xfId="59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 wrapText="1"/>
    </xf>
    <xf numFmtId="0" fontId="62" fillId="11" borderId="1" xfId="55" applyFont="1" applyFill="1" applyBorder="1" applyAlignment="1">
      <alignment horizontal="center" vertical="top" wrapText="1"/>
    </xf>
    <xf numFmtId="0" fontId="34" fillId="8" borderId="1" xfId="0" applyFont="1" applyFill="1" applyBorder="1" applyAlignment="1">
      <alignment horizontal="center" vertical="center"/>
    </xf>
    <xf numFmtId="0" fontId="44" fillId="11" borderId="2" xfId="58" applyFont="1" applyFill="1" applyBorder="1" applyAlignment="1">
      <alignment horizontal="center" vertical="top"/>
    </xf>
    <xf numFmtId="0" fontId="63" fillId="0" borderId="10" xfId="0" applyFont="1" applyFill="1" applyBorder="1" applyAlignment="1">
      <alignment horizontal="left" vertical="top" wrapText="1"/>
    </xf>
    <xf numFmtId="0" fontId="63" fillId="0" borderId="12" xfId="0" applyFont="1" applyFill="1" applyBorder="1" applyAlignment="1">
      <alignment horizontal="left" vertical="top" wrapText="1"/>
    </xf>
    <xf numFmtId="0" fontId="63" fillId="0" borderId="13" xfId="0" applyFont="1" applyFill="1" applyBorder="1" applyAlignment="1">
      <alignment horizontal="left" vertical="top" wrapText="1"/>
    </xf>
    <xf numFmtId="0" fontId="63" fillId="0" borderId="0" xfId="0" applyFont="1" applyFill="1" applyAlignment="1">
      <alignment horizontal="left" vertical="top" wrapText="1"/>
    </xf>
    <xf numFmtId="0" fontId="45" fillId="12" borderId="2" xfId="58" applyFont="1" applyFill="1" applyBorder="1" applyAlignment="1">
      <alignment horizontal="center" vertical="center"/>
    </xf>
    <xf numFmtId="0" fontId="24" fillId="13" borderId="2" xfId="58" applyFont="1" applyFill="1" applyBorder="1" applyAlignment="1">
      <alignment horizontal="center" vertical="center"/>
    </xf>
    <xf numFmtId="0" fontId="38" fillId="15" borderId="1" xfId="57" applyFont="1" applyFill="1" applyBorder="1" applyAlignment="1">
      <alignment horizontal="center" vertical="center"/>
    </xf>
    <xf numFmtId="0" fontId="38" fillId="15" borderId="2" xfId="57" applyFont="1" applyFill="1" applyBorder="1" applyAlignment="1">
      <alignment horizontal="center" vertical="center"/>
    </xf>
    <xf numFmtId="0" fontId="64" fillId="17" borderId="1" xfId="55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6" fillId="18" borderId="1" xfId="22" applyFont="1" applyFill="1" applyBorder="1" applyAlignment="1">
      <alignment horizontal="center" vertical="center" wrapText="1"/>
    </xf>
    <xf numFmtId="0" fontId="66" fillId="18" borderId="1" xfId="22" applyFont="1" applyFill="1" applyBorder="1" applyAlignment="1">
      <alignment horizontal="left" vertical="center" wrapText="1"/>
    </xf>
    <xf numFmtId="0" fontId="50" fillId="14" borderId="0" xfId="58" applyFont="1" applyFill="1" applyBorder="1" applyAlignment="1">
      <alignment horizontal="center" vertical="center" wrapText="1"/>
    </xf>
    <xf numFmtId="0" fontId="52" fillId="8" borderId="2" xfId="58" applyFont="1" applyFill="1" applyBorder="1" applyAlignment="1">
      <alignment horizontal="center" vertical="center" wrapText="1"/>
    </xf>
    <xf numFmtId="0" fontId="62" fillId="0" borderId="4" xfId="58" applyNumberFormat="1" applyFont="1" applyFill="1" applyBorder="1" applyAlignment="1">
      <alignment horizontal="center" vertical="center"/>
    </xf>
    <xf numFmtId="181" fontId="35" fillId="0" borderId="4" xfId="0" applyNumberFormat="1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67" fillId="0" borderId="4" xfId="58" applyFont="1" applyFill="1" applyBorder="1" applyAlignment="1">
      <alignment horizontal="center" vertical="center"/>
    </xf>
    <xf numFmtId="49" fontId="62" fillId="0" borderId="1" xfId="58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67" fillId="0" borderId="1" xfId="58" applyFont="1" applyFill="1" applyBorder="1" applyAlignment="1">
      <alignment horizontal="center" vertical="center"/>
    </xf>
    <xf numFmtId="0" fontId="62" fillId="0" borderId="1" xfId="58" applyNumberFormat="1" applyFont="1" applyFill="1" applyBorder="1" applyAlignment="1">
      <alignment horizontal="center" vertical="center"/>
    </xf>
    <xf numFmtId="0" fontId="62" fillId="0" borderId="1" xfId="58" applyFont="1" applyFill="1" applyBorder="1" applyAlignment="1">
      <alignment horizontal="center" vertical="center" wrapText="1"/>
    </xf>
    <xf numFmtId="0" fontId="62" fillId="0" borderId="1" xfId="5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3" fillId="16" borderId="11" xfId="58" applyFont="1" applyFill="1" applyBorder="1" applyAlignment="1">
      <alignment horizontal="center" vertical="center"/>
    </xf>
    <xf numFmtId="0" fontId="63" fillId="0" borderId="11" xfId="0" applyFont="1" applyFill="1" applyBorder="1" applyAlignment="1">
      <alignment horizontal="left" vertical="top" wrapText="1"/>
    </xf>
    <xf numFmtId="0" fontId="63" fillId="0" borderId="14" xfId="0" applyFont="1" applyFill="1" applyBorder="1" applyAlignment="1">
      <alignment horizontal="left" vertical="top" wrapText="1"/>
    </xf>
    <xf numFmtId="0" fontId="53" fillId="13" borderId="0" xfId="58" applyFont="1" applyFill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center"/>
    </xf>
    <xf numFmtId="0" fontId="68" fillId="19" borderId="1" xfId="24" applyFont="1" applyFill="1" applyBorder="1" applyAlignment="1">
      <alignment horizontal="center" vertical="center" wrapText="1"/>
    </xf>
    <xf numFmtId="0" fontId="68" fillId="19" borderId="1" xfId="24" applyFont="1" applyFill="1" applyBorder="1" applyAlignment="1">
      <alignment horizontal="left" vertical="center" wrapText="1"/>
    </xf>
    <xf numFmtId="0" fontId="69" fillId="20" borderId="1" xfId="23" applyFont="1" applyFill="1" applyBorder="1" applyAlignment="1">
      <alignment horizontal="center" vertical="center" wrapText="1"/>
    </xf>
    <xf numFmtId="0" fontId="69" fillId="20" borderId="1" xfId="23" applyFont="1" applyFill="1" applyBorder="1" applyAlignment="1">
      <alignment horizontal="left" vertical="center" wrapText="1"/>
    </xf>
    <xf numFmtId="0" fontId="68" fillId="19" borderId="1" xfId="24" applyNumberFormat="1" applyFont="1" applyFill="1" applyBorder="1" applyAlignment="1">
      <alignment horizontal="left" vertical="center" wrapText="1"/>
    </xf>
    <xf numFmtId="0" fontId="68" fillId="19" borderId="1" xfId="24" applyNumberFormat="1" applyFont="1" applyFill="1" applyBorder="1" applyAlignment="1">
      <alignment horizontal="center" vertical="center" wrapText="1"/>
    </xf>
    <xf numFmtId="0" fontId="69" fillId="20" borderId="1" xfId="23" applyNumberFormat="1" applyFont="1" applyFill="1" applyBorder="1" applyAlignment="1">
      <alignment horizontal="center" vertical="center" wrapText="1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1" xfId="49"/>
    <cellStyle name="警告文本 3" xfId="50"/>
    <cellStyle name="常规 5 2" xfId="51"/>
    <cellStyle name="常规 9" xfId="52"/>
    <cellStyle name="常规 47" xfId="53"/>
    <cellStyle name="常规 16" xfId="54"/>
    <cellStyle name="常规 2 2" xfId="55"/>
    <cellStyle name="常规 10" xfId="56"/>
    <cellStyle name="常规 11" xfId="57"/>
    <cellStyle name="常规 2" xfId="58"/>
    <cellStyle name="常规 2 7" xfId="59"/>
    <cellStyle name="常规 3" xfId="60"/>
    <cellStyle name="警告文本 4" xfId="61"/>
    <cellStyle name="常规 58" xfId="62"/>
    <cellStyle name="Normal" xfId="63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auto="1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theme="1"/>
      </font>
      <fill>
        <patternFill patternType="solid">
          <bgColor theme="9" tint="0.599993896298105"/>
        </patternFill>
      </fill>
    </dxf>
    <dxf>
      <fill>
        <patternFill patternType="solid">
          <bgColor rgb="FFFF9900"/>
        </patternFill>
      </fill>
    </dxf>
    <dxf>
      <font>
        <name val="Calibri"/>
        <scheme val="none"/>
        <i val="0"/>
        <sz val="11"/>
        <color indexed="8"/>
      </font>
      <fill>
        <patternFill patternType="solid">
          <fgColor rgb="FF808080"/>
          <bgColor rgb="FF808080"/>
        </patternFill>
      </fill>
      <border>
        <left/>
        <right/>
        <top/>
        <bottom/>
      </border>
    </dxf>
    <dxf>
      <font>
        <name val="Calibri"/>
        <scheme val="none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A500"/>
        </left>
        <right style="thin">
          <color rgb="FFFFA500"/>
        </right>
        <top style="thin">
          <color rgb="FFFFA500"/>
        </top>
        <bottom style="thin">
          <color rgb="FFFFA500"/>
        </bottom>
      </border>
    </dxf>
    <dxf>
      <font>
        <name val="Calibri"/>
        <scheme val="none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ont>
        <name val="Calibri"/>
        <scheme val="none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name val="Calibri"/>
        <scheme val="none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  <bgColor rgb="FF808080"/>
        </patternFill>
      </fill>
      <border>
        <left/>
        <right/>
        <top/>
        <bottom/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A500"/>
        </left>
        <right style="thin">
          <color rgb="FFFFA500"/>
        </right>
        <top style="thin">
          <color rgb="FFFFA500"/>
        </top>
        <bottom style="thin">
          <color rgb="FFFFA5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B8B8B8"/>
        </left>
        <right style="thin">
          <color rgb="FFB8B8B8"/>
        </right>
        <top style="thin">
          <color rgb="FFB8B8B8"/>
        </top>
        <bottom style="thin">
          <color rgb="FFB8B8B8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name val="Calibri"/>
        <scheme val="none"/>
        <family val="2"/>
        <i val="0"/>
        <sz val="11"/>
        <color indexed="8"/>
      </font>
      <fill>
        <patternFill patternType="solid">
          <fgColor rgb="FFFFFFFF"/>
        </patternFill>
      </fill>
      <border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</border>
    </dxf>
  </dxfs>
  <tableStyles count="0" defaultTableStyle="TableStyleMedium2" defaultPivotStyle="PivotStyleLight16"/>
  <colors>
    <mruColors>
      <color rgb="00181EFE"/>
      <color rgb="00FF0000"/>
      <color rgb="00DFE11D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59690</xdr:colOff>
      <xdr:row>57</xdr:row>
      <xdr:rowOff>239395</xdr:rowOff>
    </xdr:from>
    <xdr:to>
      <xdr:col>6</xdr:col>
      <xdr:colOff>13335</xdr:colOff>
      <xdr:row>60</xdr:row>
      <xdr:rowOff>572135</xdr:rowOff>
    </xdr:to>
    <xdr:pic>
      <xdr:nvPicPr>
        <xdr:cNvPr id="24" name="图片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94150" y="21537295"/>
          <a:ext cx="1325245" cy="212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219710</xdr:rowOff>
    </xdr:from>
    <xdr:to>
      <xdr:col>1</xdr:col>
      <xdr:colOff>488950</xdr:colOff>
      <xdr:row>40</xdr:row>
      <xdr:rowOff>561340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35" y="15504160"/>
          <a:ext cx="1274445" cy="2589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148590</xdr:colOff>
      <xdr:row>37</xdr:row>
      <xdr:rowOff>238125</xdr:rowOff>
    </xdr:from>
    <xdr:to>
      <xdr:col>1</xdr:col>
      <xdr:colOff>1504315</xdr:colOff>
      <xdr:row>40</xdr:row>
      <xdr:rowOff>635635</xdr:rowOff>
    </xdr:to>
    <xdr:pic>
      <xdr:nvPicPr>
        <xdr:cNvPr id="4" name="Picture 2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934720" y="15522575"/>
          <a:ext cx="1355725" cy="26454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dministrator\Documents\tencent%20files\1192028711\filerecv\VS1004&#25340;&#40657;&#32511;&#32441;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Y89"/>
  <sheetViews>
    <sheetView showGridLines="0" tabSelected="1" zoomScale="70" zoomScaleNormal="70" zoomScaleSheetLayoutView="25" workbookViewId="0">
      <pane xSplit="2" ySplit="2" topLeftCell="C3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0.3166666666667" style="146" customWidth="1"/>
    <col min="2" max="2" width="25.5333333333333" style="13" customWidth="1"/>
    <col min="3" max="3" width="6.78333333333333" style="13" customWidth="1"/>
    <col min="4" max="6" width="9" style="13" customWidth="1"/>
    <col min="7" max="7" width="14.5916666666667" style="13" customWidth="1"/>
    <col min="8" max="10" width="8.775" style="13" customWidth="1"/>
    <col min="11" max="11" width="12.1416666666667" style="13" customWidth="1"/>
    <col min="12" max="12" width="17.4916666666667" style="13" customWidth="1"/>
    <col min="13" max="13" width="13.4416666666667" style="13" customWidth="1"/>
    <col min="14" max="14" width="10.3166666666667" style="13" customWidth="1"/>
    <col min="15" max="15" width="12.225" style="13" customWidth="1"/>
    <col min="16" max="16" width="18.25" style="13" customWidth="1"/>
    <col min="17" max="17" width="10.8" style="13" customWidth="1"/>
    <col min="18" max="18" width="12.8583333333333" style="13" customWidth="1"/>
    <col min="19" max="19" width="9.2" style="13" customWidth="1"/>
    <col min="20" max="20" width="9.675" style="13" customWidth="1"/>
    <col min="21" max="21" width="10.6333333333333" style="13" customWidth="1"/>
    <col min="22" max="22" width="12.3166666666667" style="13" customWidth="1"/>
    <col min="23" max="24" width="11.4166666666667" style="13" customWidth="1"/>
    <col min="25" max="25" width="11.4166666666667" style="13" hidden="1" customWidth="1"/>
    <col min="26" max="73" width="9" style="13"/>
    <col min="74" max="74" width="8.56666666666667" style="13" customWidth="1"/>
    <col min="75" max="75" width="9" style="13" customWidth="1"/>
    <col min="76" max="16384" width="9" style="13"/>
  </cols>
  <sheetData>
    <row r="1" ht="36" customHeight="1" spans="1:25">
      <c r="A1" s="147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210" t="s">
        <v>1</v>
      </c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63"/>
    </row>
    <row r="2" ht="31.5" customHeight="1" spans="1:25">
      <c r="A2" s="149" t="s">
        <v>2</v>
      </c>
      <c r="B2" s="150"/>
      <c r="C2" s="151">
        <v>45270</v>
      </c>
      <c r="D2" s="152"/>
      <c r="E2" s="152"/>
      <c r="F2" s="152"/>
      <c r="G2" s="153" t="s">
        <v>3</v>
      </c>
      <c r="H2" s="154" t="s">
        <v>4</v>
      </c>
      <c r="I2" s="154"/>
      <c r="J2" s="154"/>
      <c r="K2" s="154"/>
      <c r="L2" s="154"/>
      <c r="M2" s="154"/>
      <c r="N2" s="212" t="s">
        <v>5</v>
      </c>
      <c r="O2" s="212"/>
      <c r="P2" s="212"/>
      <c r="Q2" s="212" t="s">
        <v>6</v>
      </c>
      <c r="R2" s="212"/>
      <c r="S2" s="212"/>
      <c r="T2" s="212"/>
      <c r="U2" s="212"/>
      <c r="V2" s="212"/>
      <c r="W2" s="212"/>
      <c r="X2" s="212"/>
      <c r="Y2" s="212"/>
    </row>
    <row r="3" s="144" customFormat="1" ht="31.5" customHeight="1" spans="1:25">
      <c r="A3" s="149" t="s">
        <v>7</v>
      </c>
      <c r="B3" s="150"/>
      <c r="C3" s="151" t="s">
        <v>8</v>
      </c>
      <c r="D3" s="152"/>
      <c r="E3" s="152"/>
      <c r="F3" s="152"/>
      <c r="G3" s="153" t="s">
        <v>9</v>
      </c>
      <c r="H3" s="155">
        <v>45251</v>
      </c>
      <c r="I3" s="155"/>
      <c r="J3" s="154"/>
      <c r="K3" s="154"/>
      <c r="L3" s="154"/>
      <c r="M3" s="154"/>
      <c r="N3" s="213" t="s">
        <v>10</v>
      </c>
      <c r="O3" s="213" t="s">
        <v>11</v>
      </c>
      <c r="P3" s="213" t="s">
        <v>12</v>
      </c>
      <c r="Q3" s="213" t="s">
        <v>13</v>
      </c>
      <c r="R3" s="231" t="s">
        <v>14</v>
      </c>
      <c r="S3" s="231" t="s">
        <v>15</v>
      </c>
      <c r="T3" s="231" t="s">
        <v>16</v>
      </c>
      <c r="U3" s="231" t="s">
        <v>17</v>
      </c>
      <c r="V3" s="231" t="s">
        <v>18</v>
      </c>
      <c r="W3" s="231" t="s">
        <v>19</v>
      </c>
      <c r="X3" s="231" t="s">
        <v>20</v>
      </c>
      <c r="Y3" s="231"/>
    </row>
    <row r="4" s="144" customFormat="1" ht="31.5" customHeight="1" spans="1:25">
      <c r="A4" s="149" t="s">
        <v>21</v>
      </c>
      <c r="B4" s="150"/>
      <c r="C4" s="156" t="s">
        <v>22</v>
      </c>
      <c r="D4" s="157"/>
      <c r="E4" s="157"/>
      <c r="F4" s="157"/>
      <c r="G4" s="153" t="s">
        <v>23</v>
      </c>
      <c r="H4" s="154" t="s">
        <v>24</v>
      </c>
      <c r="I4" s="154"/>
      <c r="J4" s="154"/>
      <c r="K4" s="154"/>
      <c r="L4" s="154"/>
      <c r="M4" s="154"/>
      <c r="N4" s="214" t="s">
        <v>25</v>
      </c>
      <c r="O4" s="215" t="s">
        <v>26</v>
      </c>
      <c r="P4" s="215" t="s">
        <v>27</v>
      </c>
      <c r="Q4" s="252">
        <v>130</v>
      </c>
      <c r="R4" s="253">
        <v>132</v>
      </c>
      <c r="S4" s="254">
        <v>134</v>
      </c>
      <c r="T4" s="255">
        <v>136</v>
      </c>
      <c r="U4" s="255">
        <v>138</v>
      </c>
      <c r="V4" s="255">
        <v>140</v>
      </c>
      <c r="W4" s="255">
        <v>142</v>
      </c>
      <c r="X4" s="255">
        <v>142</v>
      </c>
      <c r="Y4" s="227"/>
    </row>
    <row r="5" ht="31.5" customHeight="1" spans="1:25">
      <c r="A5" s="149" t="s">
        <v>28</v>
      </c>
      <c r="B5" s="150"/>
      <c r="C5" s="151" t="s">
        <v>29</v>
      </c>
      <c r="D5" s="152"/>
      <c r="E5" s="152"/>
      <c r="F5" s="152"/>
      <c r="G5" s="153" t="s">
        <v>30</v>
      </c>
      <c r="H5" s="154" t="s">
        <v>31</v>
      </c>
      <c r="I5" s="154"/>
      <c r="J5" s="154"/>
      <c r="K5" s="154"/>
      <c r="L5" s="154"/>
      <c r="M5" s="154"/>
      <c r="N5" s="216"/>
      <c r="O5" s="215" t="s">
        <v>32</v>
      </c>
      <c r="P5" s="215" t="s">
        <v>33</v>
      </c>
      <c r="Q5" s="256">
        <v>35.6</v>
      </c>
      <c r="R5" s="253">
        <v>37</v>
      </c>
      <c r="S5" s="257">
        <v>38.4</v>
      </c>
      <c r="T5" s="258">
        <v>40</v>
      </c>
      <c r="U5" s="258">
        <v>41.6</v>
      </c>
      <c r="V5" s="258">
        <v>43.2</v>
      </c>
      <c r="W5" s="258">
        <v>45.4</v>
      </c>
      <c r="X5" s="258">
        <v>47.6</v>
      </c>
      <c r="Y5" s="227"/>
    </row>
    <row r="6" ht="31.5" customHeight="1" spans="1:25">
      <c r="A6" s="149" t="s">
        <v>34</v>
      </c>
      <c r="B6" s="150"/>
      <c r="C6" s="158" t="s">
        <v>6</v>
      </c>
      <c r="D6" s="159"/>
      <c r="E6" s="159"/>
      <c r="F6" s="159"/>
      <c r="G6" s="153" t="s">
        <v>35</v>
      </c>
      <c r="H6" s="160" t="s">
        <v>36</v>
      </c>
      <c r="I6" s="217"/>
      <c r="J6" s="217"/>
      <c r="K6" s="217"/>
      <c r="L6" s="217"/>
      <c r="M6" s="218"/>
      <c r="N6" s="216"/>
      <c r="O6" s="215" t="s">
        <v>37</v>
      </c>
      <c r="P6" s="215" t="s">
        <v>38</v>
      </c>
      <c r="Q6" s="259">
        <v>79.5</v>
      </c>
      <c r="R6" s="253">
        <v>83.5</v>
      </c>
      <c r="S6" s="257">
        <v>88.5</v>
      </c>
      <c r="T6" s="258">
        <v>95.5</v>
      </c>
      <c r="U6" s="258">
        <v>102.5</v>
      </c>
      <c r="V6" s="258">
        <v>109.5</v>
      </c>
      <c r="W6" s="258">
        <v>116.5</v>
      </c>
      <c r="X6" s="258">
        <v>123.5</v>
      </c>
      <c r="Y6" s="227"/>
    </row>
    <row r="7" ht="31.5" customHeight="1" spans="1:25">
      <c r="A7" s="161" t="s">
        <v>39</v>
      </c>
      <c r="B7" s="162"/>
      <c r="C7" s="163" t="s">
        <v>13</v>
      </c>
      <c r="D7" s="163" t="s">
        <v>40</v>
      </c>
      <c r="E7" s="163" t="s">
        <v>15</v>
      </c>
      <c r="F7" s="163" t="s">
        <v>16</v>
      </c>
      <c r="G7" s="163" t="s">
        <v>17</v>
      </c>
      <c r="H7" s="163" t="s">
        <v>18</v>
      </c>
      <c r="I7" s="163" t="s">
        <v>19</v>
      </c>
      <c r="J7" s="163" t="s">
        <v>20</v>
      </c>
      <c r="K7" s="219" t="s">
        <v>41</v>
      </c>
      <c r="L7" s="219" t="s">
        <v>42</v>
      </c>
      <c r="M7" s="220" t="s">
        <v>43</v>
      </c>
      <c r="N7" s="216"/>
      <c r="O7" s="215" t="s">
        <v>44</v>
      </c>
      <c r="P7" s="215" t="s">
        <v>45</v>
      </c>
      <c r="Q7" s="256">
        <v>60</v>
      </c>
      <c r="R7" s="253">
        <v>64</v>
      </c>
      <c r="S7" s="257">
        <v>69</v>
      </c>
      <c r="T7" s="258">
        <v>76</v>
      </c>
      <c r="U7" s="258">
        <v>83</v>
      </c>
      <c r="V7" s="258">
        <v>90</v>
      </c>
      <c r="W7" s="258">
        <v>97</v>
      </c>
      <c r="X7" s="258">
        <v>104</v>
      </c>
      <c r="Y7" s="227"/>
    </row>
    <row r="8" ht="31.5" customHeight="1" spans="1:25">
      <c r="A8" s="164"/>
      <c r="B8" s="165"/>
      <c r="C8" s="166"/>
      <c r="D8" s="166"/>
      <c r="E8" s="166"/>
      <c r="F8" s="166"/>
      <c r="G8" s="166"/>
      <c r="H8" s="166"/>
      <c r="I8" s="166"/>
      <c r="J8" s="166"/>
      <c r="K8" s="219"/>
      <c r="L8" s="219"/>
      <c r="M8" s="221"/>
      <c r="N8" s="216"/>
      <c r="O8" s="215" t="s">
        <v>46</v>
      </c>
      <c r="P8" s="215" t="s">
        <v>47</v>
      </c>
      <c r="Q8" s="260">
        <v>127</v>
      </c>
      <c r="R8" s="253">
        <v>131</v>
      </c>
      <c r="S8" s="257">
        <v>136</v>
      </c>
      <c r="T8" s="258">
        <v>143</v>
      </c>
      <c r="U8" s="258">
        <v>150</v>
      </c>
      <c r="V8" s="258">
        <v>157</v>
      </c>
      <c r="W8" s="258">
        <v>164</v>
      </c>
      <c r="X8" s="258">
        <v>171</v>
      </c>
      <c r="Y8" s="227"/>
    </row>
    <row r="9" ht="31.5" customHeight="1" spans="1:25">
      <c r="A9" s="167" t="s">
        <v>48</v>
      </c>
      <c r="B9" s="168"/>
      <c r="C9" s="169"/>
      <c r="D9" s="170">
        <v>0</v>
      </c>
      <c r="E9" s="170">
        <v>20</v>
      </c>
      <c r="F9" s="170">
        <v>20</v>
      </c>
      <c r="G9" s="170">
        <v>20</v>
      </c>
      <c r="H9" s="170">
        <v>20</v>
      </c>
      <c r="I9" s="170">
        <v>20</v>
      </c>
      <c r="J9" s="170"/>
      <c r="K9" s="222">
        <f>SUM(C9:J9)</f>
        <v>100</v>
      </c>
      <c r="L9" s="223">
        <v>2.5</v>
      </c>
      <c r="M9" s="224" t="str">
        <f>VLOOKUP(A9,'（运营）数据源'!E:H,4,0)</f>
        <v>剑邑布行</v>
      </c>
      <c r="N9" s="216"/>
      <c r="O9" s="215" t="s">
        <v>49</v>
      </c>
      <c r="P9" s="215" t="s">
        <v>50</v>
      </c>
      <c r="Q9" s="260">
        <v>19.9</v>
      </c>
      <c r="R9" s="253">
        <v>20.5</v>
      </c>
      <c r="S9" s="257">
        <v>21.2</v>
      </c>
      <c r="T9" s="258">
        <v>22.2</v>
      </c>
      <c r="U9" s="258">
        <v>23.2</v>
      </c>
      <c r="V9" s="258">
        <v>24.2</v>
      </c>
      <c r="W9" s="258">
        <v>25.2</v>
      </c>
      <c r="X9" s="258">
        <v>26.2</v>
      </c>
      <c r="Y9" s="227"/>
    </row>
    <row r="10" ht="31.5" customHeight="1" spans="1:25">
      <c r="A10" s="167" t="s">
        <v>51</v>
      </c>
      <c r="B10" s="168"/>
      <c r="C10" s="169"/>
      <c r="D10" s="170">
        <v>0</v>
      </c>
      <c r="E10" s="170">
        <v>0</v>
      </c>
      <c r="F10" s="170">
        <v>0</v>
      </c>
      <c r="G10" s="170">
        <v>0</v>
      </c>
      <c r="H10" s="170">
        <v>20</v>
      </c>
      <c r="I10" s="170">
        <v>20</v>
      </c>
      <c r="J10" s="170"/>
      <c r="K10" s="222">
        <f t="shared" ref="K10:K25" si="0">SUM(C10:J10)</f>
        <v>40</v>
      </c>
      <c r="L10" s="223">
        <v>1</v>
      </c>
      <c r="M10" s="224" t="str">
        <f>VLOOKUP(A10,'（运营）数据源'!E:H,4,0)</f>
        <v>剑邑布行</v>
      </c>
      <c r="N10" s="216"/>
      <c r="O10" s="215" t="s">
        <v>52</v>
      </c>
      <c r="P10" s="215" t="s">
        <v>50</v>
      </c>
      <c r="Q10" s="261">
        <v>20.9</v>
      </c>
      <c r="R10" s="253">
        <v>21.5</v>
      </c>
      <c r="S10" s="257">
        <v>22.2</v>
      </c>
      <c r="T10" s="258">
        <v>23.2</v>
      </c>
      <c r="U10" s="258">
        <v>24.2</v>
      </c>
      <c r="V10" s="258">
        <v>25.2</v>
      </c>
      <c r="W10" s="258">
        <v>26.2</v>
      </c>
      <c r="X10" s="258">
        <v>27.2</v>
      </c>
      <c r="Y10" s="227"/>
    </row>
    <row r="11" ht="31.5" customHeight="1" spans="1:25">
      <c r="A11" s="167" t="s">
        <v>53</v>
      </c>
      <c r="B11" s="168"/>
      <c r="C11" s="169"/>
      <c r="D11" s="170">
        <v>0</v>
      </c>
      <c r="E11" s="170">
        <v>30</v>
      </c>
      <c r="F11" s="170">
        <v>40</v>
      </c>
      <c r="G11" s="170">
        <v>20</v>
      </c>
      <c r="H11" s="170">
        <v>20</v>
      </c>
      <c r="I11" s="170">
        <v>20</v>
      </c>
      <c r="J11" s="170"/>
      <c r="K11" s="222">
        <f t="shared" si="0"/>
        <v>130</v>
      </c>
      <c r="L11" s="223">
        <v>3.25</v>
      </c>
      <c r="M11" s="224" t="str">
        <f>VLOOKUP(A11,'（运营）数据源'!E:H,4,0)</f>
        <v>剑邑布行</v>
      </c>
      <c r="N11" s="216"/>
      <c r="O11" s="215" t="s">
        <v>54</v>
      </c>
      <c r="P11" s="215" t="s">
        <v>55</v>
      </c>
      <c r="Q11" s="261">
        <v>57.8</v>
      </c>
      <c r="R11" s="253">
        <v>59</v>
      </c>
      <c r="S11" s="257">
        <v>60.2</v>
      </c>
      <c r="T11" s="258">
        <v>61.4</v>
      </c>
      <c r="U11" s="258">
        <v>62.6</v>
      </c>
      <c r="V11" s="258">
        <v>63.8</v>
      </c>
      <c r="W11" s="258">
        <v>65</v>
      </c>
      <c r="X11" s="258">
        <v>65</v>
      </c>
      <c r="Y11" s="227"/>
    </row>
    <row r="12" ht="31.5" customHeight="1" spans="1:25">
      <c r="A12" s="167" t="s">
        <v>56</v>
      </c>
      <c r="B12" s="168"/>
      <c r="C12" s="169"/>
      <c r="D12" s="170">
        <v>0</v>
      </c>
      <c r="E12" s="170">
        <v>20</v>
      </c>
      <c r="F12" s="170">
        <v>20</v>
      </c>
      <c r="G12" s="170">
        <v>20</v>
      </c>
      <c r="H12" s="170">
        <v>0</v>
      </c>
      <c r="I12" s="170">
        <v>20</v>
      </c>
      <c r="J12" s="170"/>
      <c r="K12" s="222">
        <f t="shared" si="0"/>
        <v>80</v>
      </c>
      <c r="L12" s="223">
        <v>2</v>
      </c>
      <c r="M12" s="224" t="str">
        <f>VLOOKUP(A12,'（运营）数据源'!E:H,4,0)</f>
        <v>剑邑布行</v>
      </c>
      <c r="N12" s="216"/>
      <c r="O12" s="215" t="s">
        <v>57</v>
      </c>
      <c r="P12" s="215" t="s">
        <v>38</v>
      </c>
      <c r="Q12" s="261">
        <v>30</v>
      </c>
      <c r="R12" s="253">
        <v>31</v>
      </c>
      <c r="S12" s="257">
        <v>32.4</v>
      </c>
      <c r="T12" s="258">
        <v>34</v>
      </c>
      <c r="U12" s="258">
        <v>35.6</v>
      </c>
      <c r="V12" s="258">
        <v>37.2</v>
      </c>
      <c r="W12" s="258">
        <v>38.8</v>
      </c>
      <c r="X12" s="258">
        <v>40.4</v>
      </c>
      <c r="Y12" s="227"/>
    </row>
    <row r="13" ht="31.5" customHeight="1" spans="1:25">
      <c r="A13" s="171" t="s">
        <v>58</v>
      </c>
      <c r="B13" s="168"/>
      <c r="C13" s="169"/>
      <c r="D13" s="170">
        <v>40</v>
      </c>
      <c r="E13" s="170">
        <v>120</v>
      </c>
      <c r="F13" s="170">
        <v>100</v>
      </c>
      <c r="G13" s="170">
        <v>60</v>
      </c>
      <c r="H13" s="170">
        <v>60</v>
      </c>
      <c r="I13" s="170">
        <v>40</v>
      </c>
      <c r="J13" s="170"/>
      <c r="K13" s="222">
        <f t="shared" si="0"/>
        <v>420</v>
      </c>
      <c r="L13" s="223">
        <v>10.5</v>
      </c>
      <c r="M13" s="224" t="str">
        <f>VLOOKUP(A13,'（运营）数据源'!E:H,4,0)</f>
        <v>剑邑布行</v>
      </c>
      <c r="N13" s="216"/>
      <c r="O13" s="225" t="s">
        <v>59</v>
      </c>
      <c r="P13" s="215" t="s">
        <v>47</v>
      </c>
      <c r="Q13" s="261">
        <v>17</v>
      </c>
      <c r="R13" s="253">
        <v>18</v>
      </c>
      <c r="S13" s="257">
        <v>19.2</v>
      </c>
      <c r="T13" s="258">
        <v>20.4</v>
      </c>
      <c r="U13" s="258">
        <v>21.6</v>
      </c>
      <c r="V13" s="258">
        <v>22.8</v>
      </c>
      <c r="W13" s="258">
        <v>24</v>
      </c>
      <c r="X13" s="258">
        <v>25.2</v>
      </c>
      <c r="Y13" s="227"/>
    </row>
    <row r="14" ht="31.5" customHeight="1" spans="1:25">
      <c r="A14" s="171" t="s">
        <v>60</v>
      </c>
      <c r="B14" s="168"/>
      <c r="C14" s="169"/>
      <c r="D14" s="170">
        <v>0</v>
      </c>
      <c r="E14" s="170">
        <v>20</v>
      </c>
      <c r="F14" s="170">
        <v>20</v>
      </c>
      <c r="G14" s="170">
        <v>20</v>
      </c>
      <c r="H14" s="170">
        <v>20</v>
      </c>
      <c r="I14" s="170">
        <v>20</v>
      </c>
      <c r="J14" s="170"/>
      <c r="K14" s="222">
        <f t="shared" si="0"/>
        <v>100</v>
      </c>
      <c r="L14" s="223">
        <v>2.5</v>
      </c>
      <c r="M14" s="224" t="str">
        <f>VLOOKUP(A14,'（运营）数据源'!E:H,4,0)</f>
        <v>剑邑布行</v>
      </c>
      <c r="N14" s="216"/>
      <c r="O14" s="226" t="s">
        <v>61</v>
      </c>
      <c r="P14" s="226" t="s">
        <v>47</v>
      </c>
      <c r="Q14" s="262">
        <v>33.5</v>
      </c>
      <c r="R14" s="253">
        <v>34</v>
      </c>
      <c r="S14" s="257">
        <v>34.5</v>
      </c>
      <c r="T14" s="257">
        <v>35</v>
      </c>
      <c r="U14" s="257">
        <v>35.5</v>
      </c>
      <c r="V14" s="257">
        <v>36</v>
      </c>
      <c r="W14" s="257">
        <v>36.5</v>
      </c>
      <c r="X14" s="258">
        <v>37</v>
      </c>
      <c r="Y14" s="227"/>
    </row>
    <row r="15" ht="31.5" customHeight="1" spans="1:25">
      <c r="A15" s="171" t="s">
        <v>62</v>
      </c>
      <c r="B15" s="168"/>
      <c r="C15" s="169"/>
      <c r="D15" s="170">
        <v>0</v>
      </c>
      <c r="E15" s="170">
        <v>20</v>
      </c>
      <c r="F15" s="170">
        <v>30</v>
      </c>
      <c r="G15" s="170">
        <v>20</v>
      </c>
      <c r="H15" s="170">
        <v>0</v>
      </c>
      <c r="I15" s="170">
        <v>20</v>
      </c>
      <c r="J15" s="170"/>
      <c r="K15" s="222">
        <f t="shared" si="0"/>
        <v>90</v>
      </c>
      <c r="L15" s="223">
        <v>2.25</v>
      </c>
      <c r="M15" s="224" t="str">
        <f>VLOOKUP(A15,'（运营）数据源'!E:H,4,0)</f>
        <v>剑邑布行</v>
      </c>
      <c r="N15" s="216"/>
      <c r="O15" s="226" t="s">
        <v>63</v>
      </c>
      <c r="P15" s="226" t="s">
        <v>47</v>
      </c>
      <c r="Q15" s="262">
        <v>27.5</v>
      </c>
      <c r="R15" s="253">
        <v>28</v>
      </c>
      <c r="S15" s="257">
        <v>28.5</v>
      </c>
      <c r="T15" s="257">
        <v>29</v>
      </c>
      <c r="U15" s="257">
        <v>29.5</v>
      </c>
      <c r="V15" s="257">
        <v>30</v>
      </c>
      <c r="W15" s="257">
        <v>30.5</v>
      </c>
      <c r="X15" s="258">
        <v>31</v>
      </c>
      <c r="Y15" s="227"/>
    </row>
    <row r="16" ht="31.5" customHeight="1" spans="1:25">
      <c r="A16" s="171" t="s">
        <v>64</v>
      </c>
      <c r="B16" s="168"/>
      <c r="C16" s="169"/>
      <c r="D16" s="170">
        <v>0</v>
      </c>
      <c r="E16" s="170">
        <v>20</v>
      </c>
      <c r="F16" s="170">
        <v>20</v>
      </c>
      <c r="G16" s="170">
        <v>20</v>
      </c>
      <c r="H16" s="170">
        <v>20</v>
      </c>
      <c r="I16" s="170">
        <v>0</v>
      </c>
      <c r="J16" s="170"/>
      <c r="K16" s="222">
        <f t="shared" si="0"/>
        <v>80</v>
      </c>
      <c r="L16" s="223">
        <v>2</v>
      </c>
      <c r="M16" s="224" t="str">
        <f>VLOOKUP(A16,'（运营）数据源'!E:H,4,0)</f>
        <v>剑邑布行</v>
      </c>
      <c r="N16" s="216"/>
      <c r="O16" s="226" t="s">
        <v>65</v>
      </c>
      <c r="P16" s="226" t="s">
        <v>66</v>
      </c>
      <c r="Q16" s="262">
        <v>13</v>
      </c>
      <c r="R16" s="253">
        <v>13</v>
      </c>
      <c r="S16" s="257">
        <v>13</v>
      </c>
      <c r="T16" s="257">
        <v>13</v>
      </c>
      <c r="U16" s="257">
        <v>13</v>
      </c>
      <c r="V16" s="257">
        <v>13</v>
      </c>
      <c r="W16" s="257">
        <v>13</v>
      </c>
      <c r="X16" s="258">
        <v>13</v>
      </c>
      <c r="Y16" s="227"/>
    </row>
    <row r="17" ht="31.5" customHeight="1" spans="1:25">
      <c r="A17" s="171" t="s">
        <v>67</v>
      </c>
      <c r="B17" s="168"/>
      <c r="C17" s="169"/>
      <c r="D17" s="170">
        <v>20</v>
      </c>
      <c r="E17" s="170">
        <v>20</v>
      </c>
      <c r="F17" s="170">
        <v>20</v>
      </c>
      <c r="G17" s="170">
        <v>20</v>
      </c>
      <c r="H17" s="170">
        <v>20</v>
      </c>
      <c r="I17" s="170">
        <v>20</v>
      </c>
      <c r="J17" s="170"/>
      <c r="K17" s="222">
        <f t="shared" si="0"/>
        <v>120</v>
      </c>
      <c r="L17" s="223">
        <v>3</v>
      </c>
      <c r="M17" s="224" t="str">
        <f>VLOOKUP(A17,'（运营）数据源'!E:H,4,0)</f>
        <v>剑邑布行</v>
      </c>
      <c r="N17" s="216"/>
      <c r="O17" s="226"/>
      <c r="P17" s="226"/>
      <c r="Q17" s="262"/>
      <c r="R17" s="262"/>
      <c r="S17" s="257"/>
      <c r="T17" s="257"/>
      <c r="U17" s="257"/>
      <c r="V17" s="257"/>
      <c r="W17" s="257"/>
      <c r="X17" s="227"/>
      <c r="Y17" s="227"/>
    </row>
    <row r="18" ht="31.5" customHeight="1" spans="1:25">
      <c r="A18" s="171" t="s">
        <v>68</v>
      </c>
      <c r="B18" s="168"/>
      <c r="C18" s="169"/>
      <c r="D18" s="170">
        <v>0</v>
      </c>
      <c r="E18" s="170">
        <v>0</v>
      </c>
      <c r="F18" s="170">
        <v>20</v>
      </c>
      <c r="G18" s="170">
        <v>20</v>
      </c>
      <c r="H18" s="170">
        <v>20</v>
      </c>
      <c r="I18" s="170">
        <v>20</v>
      </c>
      <c r="J18" s="170"/>
      <c r="K18" s="222">
        <f t="shared" si="0"/>
        <v>80</v>
      </c>
      <c r="L18" s="223">
        <v>2</v>
      </c>
      <c r="M18" s="224" t="str">
        <f>VLOOKUP(A18,'（运营）数据源'!E:H,4,0)</f>
        <v>剑邑布行</v>
      </c>
      <c r="N18" s="216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</row>
    <row r="19" ht="31.5" customHeight="1" outlineLevel="1" spans="1:25">
      <c r="A19" s="171" t="s">
        <v>69</v>
      </c>
      <c r="B19" s="168"/>
      <c r="C19" s="169"/>
      <c r="D19" s="170">
        <v>0</v>
      </c>
      <c r="E19" s="170">
        <v>20</v>
      </c>
      <c r="F19" s="170">
        <v>20</v>
      </c>
      <c r="G19" s="170">
        <v>20</v>
      </c>
      <c r="H19" s="170">
        <v>20</v>
      </c>
      <c r="I19" s="170">
        <v>20</v>
      </c>
      <c r="J19" s="170"/>
      <c r="K19" s="222">
        <f t="shared" si="0"/>
        <v>100</v>
      </c>
      <c r="L19" s="223">
        <v>2.5</v>
      </c>
      <c r="M19" s="224" t="str">
        <f>VLOOKUP(A19,'（运营）数据源'!E:H,4,0)</f>
        <v>剑邑布行</v>
      </c>
      <c r="N19" s="216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</row>
    <row r="20" ht="31.5" customHeight="1" outlineLevel="1" spans="1:25">
      <c r="A20" s="171" t="s">
        <v>70</v>
      </c>
      <c r="B20" s="168"/>
      <c r="C20" s="168"/>
      <c r="D20" s="169">
        <v>0</v>
      </c>
      <c r="E20" s="170">
        <v>20</v>
      </c>
      <c r="F20" s="170">
        <v>20</v>
      </c>
      <c r="G20" s="170">
        <v>20</v>
      </c>
      <c r="H20" s="170">
        <v>0</v>
      </c>
      <c r="I20" s="170">
        <v>0</v>
      </c>
      <c r="J20" s="170"/>
      <c r="K20" s="222">
        <f t="shared" si="0"/>
        <v>60</v>
      </c>
      <c r="L20" s="223">
        <v>1.5</v>
      </c>
      <c r="M20" s="224" t="str">
        <f>VLOOKUP(A20,'（运营）数据源'!E:H,4,0)</f>
        <v>剑邑布行</v>
      </c>
      <c r="N20" s="216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</row>
    <row r="21" ht="31.5" customHeight="1" outlineLevel="1" spans="1:25">
      <c r="A21" s="171" t="s">
        <v>71</v>
      </c>
      <c r="B21" s="168"/>
      <c r="C21" s="168"/>
      <c r="D21" s="169">
        <v>0</v>
      </c>
      <c r="E21" s="170">
        <v>20</v>
      </c>
      <c r="F21" s="170">
        <v>20</v>
      </c>
      <c r="G21" s="170">
        <v>20</v>
      </c>
      <c r="H21" s="170">
        <v>20</v>
      </c>
      <c r="I21" s="170">
        <v>0</v>
      </c>
      <c r="J21" s="170"/>
      <c r="K21" s="222">
        <f t="shared" si="0"/>
        <v>80</v>
      </c>
      <c r="L21" s="223">
        <v>2</v>
      </c>
      <c r="M21" s="224" t="str">
        <f>VLOOKUP(A21,'（运营）数据源'!E:H,4,0)</f>
        <v>剑邑布行</v>
      </c>
      <c r="N21" s="216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</row>
    <row r="22" ht="31.5" customHeight="1" outlineLevel="1" spans="1:25">
      <c r="A22" s="171"/>
      <c r="B22" s="168"/>
      <c r="C22" s="168"/>
      <c r="D22" s="169"/>
      <c r="E22" s="170"/>
      <c r="F22" s="170"/>
      <c r="G22" s="170"/>
      <c r="H22" s="170"/>
      <c r="I22" s="170"/>
      <c r="J22" s="170"/>
      <c r="K22" s="222"/>
      <c r="L22" s="223"/>
      <c r="M22" s="224"/>
      <c r="N22" s="216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</row>
    <row r="23" ht="52" customHeight="1" outlineLevel="1" spans="1:25">
      <c r="A23" s="171" t="s">
        <v>72</v>
      </c>
      <c r="B23" s="168"/>
      <c r="C23" s="168"/>
      <c r="D23" s="169"/>
      <c r="E23" s="170"/>
      <c r="F23" s="170"/>
      <c r="G23" s="170"/>
      <c r="H23" s="170"/>
      <c r="I23" s="170"/>
      <c r="J23" s="170"/>
      <c r="K23" s="222">
        <f t="shared" si="0"/>
        <v>0</v>
      </c>
      <c r="L23" s="223">
        <v>1</v>
      </c>
      <c r="M23" s="228" t="s">
        <v>73</v>
      </c>
      <c r="N23" s="216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</row>
    <row r="24" ht="31.5" customHeight="1" outlineLevel="1" spans="1:25">
      <c r="A24" s="171" t="s">
        <v>74</v>
      </c>
      <c r="B24" s="168"/>
      <c r="C24" s="168"/>
      <c r="D24" s="169"/>
      <c r="E24" s="170">
        <v>20</v>
      </c>
      <c r="F24" s="170">
        <v>20</v>
      </c>
      <c r="G24" s="170">
        <v>20</v>
      </c>
      <c r="H24" s="170">
        <v>0</v>
      </c>
      <c r="I24" s="170">
        <v>0</v>
      </c>
      <c r="J24" s="170"/>
      <c r="K24" s="222">
        <f t="shared" si="0"/>
        <v>60</v>
      </c>
      <c r="L24" s="223">
        <v>1</v>
      </c>
      <c r="M24" s="224" t="str">
        <f>VLOOKUP(A24,'（运营）数据源'!E:H,4,0)</f>
        <v>剑邑布行</v>
      </c>
      <c r="N24" s="216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</row>
    <row r="25" ht="31.5" customHeight="1" outlineLevel="1" spans="1:25">
      <c r="A25" s="171" t="s">
        <v>75</v>
      </c>
      <c r="B25" s="168"/>
      <c r="C25" s="168"/>
      <c r="D25" s="169"/>
      <c r="E25" s="170">
        <v>20</v>
      </c>
      <c r="F25" s="170">
        <v>20</v>
      </c>
      <c r="G25" s="170">
        <v>0</v>
      </c>
      <c r="H25" s="170">
        <v>20</v>
      </c>
      <c r="I25" s="170">
        <v>0</v>
      </c>
      <c r="J25" s="170"/>
      <c r="K25" s="222">
        <f t="shared" si="0"/>
        <v>60</v>
      </c>
      <c r="L25" s="223">
        <v>1</v>
      </c>
      <c r="M25" s="224" t="str">
        <f>VLOOKUP(A25,'（运营）数据源'!E:H,4,0)</f>
        <v>剑邑布行</v>
      </c>
      <c r="N25" s="216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</row>
    <row r="26" ht="49" customHeight="1" outlineLevel="1" spans="1:25">
      <c r="A26" s="172"/>
      <c r="B26" s="173"/>
      <c r="C26" s="174"/>
      <c r="D26" s="175"/>
      <c r="E26" s="175"/>
      <c r="F26" s="175"/>
      <c r="G26" s="175"/>
      <c r="H26" s="175"/>
      <c r="I26" s="175"/>
      <c r="J26" s="175"/>
      <c r="K26" s="229"/>
      <c r="L26" s="230"/>
      <c r="M26" s="228"/>
      <c r="N26" s="216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</row>
    <row r="27" ht="31.5" customHeight="1" outlineLevel="1" spans="1:25">
      <c r="A27" s="171"/>
      <c r="B27" s="168"/>
      <c r="C27" s="169"/>
      <c r="D27" s="170"/>
      <c r="E27" s="170"/>
      <c r="F27" s="170"/>
      <c r="G27" s="170"/>
      <c r="H27" s="170"/>
      <c r="I27" s="170"/>
      <c r="J27" s="170"/>
      <c r="K27" s="222"/>
      <c r="L27" s="223"/>
      <c r="M27" s="224" t="e">
        <f>VLOOKUP(A27,'（运营）数据源'!E:H,4,0)</f>
        <v>#N/A</v>
      </c>
      <c r="N27" s="216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</row>
    <row r="28" ht="31.5" customHeight="1" outlineLevel="1" spans="1:25">
      <c r="A28" s="171"/>
      <c r="B28" s="168"/>
      <c r="C28" s="169"/>
      <c r="D28" s="170"/>
      <c r="E28" s="170"/>
      <c r="F28" s="170"/>
      <c r="G28" s="170"/>
      <c r="H28" s="170"/>
      <c r="I28" s="170"/>
      <c r="J28" s="170"/>
      <c r="K28" s="222"/>
      <c r="L28" s="223"/>
      <c r="M28" s="224" t="e">
        <f>VLOOKUP(A28,'（运营）数据源'!E:H,4,0)</f>
        <v>#N/A</v>
      </c>
      <c r="N28" s="216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</row>
    <row r="29" ht="31.5" customHeight="1" outlineLevel="1" spans="1:25">
      <c r="A29" s="171"/>
      <c r="B29" s="168"/>
      <c r="C29" s="169"/>
      <c r="D29" s="170"/>
      <c r="E29" s="170"/>
      <c r="F29" s="170"/>
      <c r="G29" s="170"/>
      <c r="H29" s="170"/>
      <c r="I29" s="170"/>
      <c r="J29" s="170"/>
      <c r="K29" s="222"/>
      <c r="L29" s="223"/>
      <c r="M29" s="224" t="e">
        <f>VLOOKUP(A29,'（运营）数据源'!E:H,4,0)</f>
        <v>#N/A</v>
      </c>
      <c r="N29" s="216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</row>
    <row r="30" ht="31.5" customHeight="1" outlineLevel="1" spans="1:25">
      <c r="A30" s="171"/>
      <c r="B30" s="168"/>
      <c r="C30" s="169"/>
      <c r="D30" s="170"/>
      <c r="E30" s="170"/>
      <c r="F30" s="170"/>
      <c r="G30" s="170"/>
      <c r="H30" s="170"/>
      <c r="I30" s="170"/>
      <c r="J30" s="170"/>
      <c r="K30" s="222"/>
      <c r="L30" s="223"/>
      <c r="M30" s="224" t="e">
        <f>VLOOKUP(A30,'（运营）数据源'!E:H,4,0)</f>
        <v>#N/A</v>
      </c>
      <c r="N30" s="216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</row>
    <row r="31" ht="31.5" customHeight="1" outlineLevel="1" spans="1:25">
      <c r="A31" s="171"/>
      <c r="B31" s="168"/>
      <c r="C31" s="169"/>
      <c r="D31" s="170"/>
      <c r="E31" s="170"/>
      <c r="F31" s="170"/>
      <c r="G31" s="170"/>
      <c r="H31" s="170"/>
      <c r="I31" s="170"/>
      <c r="J31" s="170"/>
      <c r="K31" s="222"/>
      <c r="L31" s="223"/>
      <c r="M31" s="224" t="e">
        <f>VLOOKUP(A31,'（运营）数据源'!E:H,4,0)</f>
        <v>#N/A</v>
      </c>
      <c r="N31" s="216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</row>
    <row r="32" ht="31.5" customHeight="1" outlineLevel="1" spans="1:25">
      <c r="A32" s="171"/>
      <c r="B32" s="168"/>
      <c r="C32" s="169"/>
      <c r="D32" s="170"/>
      <c r="E32" s="170"/>
      <c r="F32" s="170"/>
      <c r="G32" s="170"/>
      <c r="H32" s="170"/>
      <c r="I32" s="170"/>
      <c r="J32" s="170"/>
      <c r="K32" s="222"/>
      <c r="L32" s="223"/>
      <c r="M32" s="224" t="e">
        <f>VLOOKUP(A32,'（运营）数据源'!E:H,4,0)</f>
        <v>#N/A</v>
      </c>
      <c r="N32" s="216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</row>
    <row r="33" ht="31.5" customHeight="1" outlineLevel="1" spans="1:25">
      <c r="A33" s="171"/>
      <c r="B33" s="168"/>
      <c r="C33" s="169"/>
      <c r="D33" s="170"/>
      <c r="E33" s="170"/>
      <c r="F33" s="170"/>
      <c r="G33" s="170"/>
      <c r="H33" s="170"/>
      <c r="I33" s="170"/>
      <c r="J33" s="170"/>
      <c r="K33" s="222"/>
      <c r="L33" s="223"/>
      <c r="M33" s="224" t="e">
        <f>VLOOKUP(A33,'（运营）数据源'!E:H,4,0)</f>
        <v>#N/A</v>
      </c>
      <c r="N33" s="216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</row>
    <row r="34" ht="31.5" customHeight="1" outlineLevel="1" spans="1:25">
      <c r="A34" s="171"/>
      <c r="B34" s="168"/>
      <c r="C34" s="169"/>
      <c r="D34" s="170"/>
      <c r="E34" s="170"/>
      <c r="F34" s="170"/>
      <c r="G34" s="170"/>
      <c r="H34" s="170"/>
      <c r="I34" s="170"/>
      <c r="J34" s="170"/>
      <c r="K34" s="222"/>
      <c r="L34" s="223"/>
      <c r="M34" s="224" t="e">
        <f>VLOOKUP(A34,'（运营）数据源'!E:H,4,0)</f>
        <v>#N/A</v>
      </c>
      <c r="N34" s="216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</row>
    <row r="35" ht="31.5" customHeight="1" outlineLevel="1" spans="1:25">
      <c r="A35" s="176"/>
      <c r="B35" s="177"/>
      <c r="C35" s="169"/>
      <c r="D35" s="170"/>
      <c r="E35" s="170"/>
      <c r="F35" s="170"/>
      <c r="G35" s="170"/>
      <c r="H35" s="170"/>
      <c r="I35" s="170"/>
      <c r="J35" s="170"/>
      <c r="K35" s="222"/>
      <c r="L35" s="223"/>
      <c r="M35" s="224" t="e">
        <f>VLOOKUP(A35,'（运营）数据源'!E:H,4,0)</f>
        <v>#N/A</v>
      </c>
      <c r="N35" s="216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</row>
    <row r="36" ht="31.5" customHeight="1" spans="1:25">
      <c r="A36" s="171"/>
      <c r="B36" s="168"/>
      <c r="C36" s="178"/>
      <c r="D36" s="179"/>
      <c r="E36" s="179"/>
      <c r="F36" s="179"/>
      <c r="G36" s="179"/>
      <c r="H36" s="180"/>
      <c r="I36" s="180"/>
      <c r="J36" s="231" t="s">
        <v>41</v>
      </c>
      <c r="K36" s="232">
        <f>SUM(K9:K35)</f>
        <v>1600</v>
      </c>
      <c r="L36" s="232"/>
      <c r="M36" s="232"/>
      <c r="N36" s="233"/>
      <c r="O36" s="234"/>
      <c r="P36" s="234"/>
      <c r="Q36" s="234"/>
      <c r="R36" s="234"/>
      <c r="S36" s="234"/>
      <c r="T36" s="234"/>
      <c r="U36" s="234"/>
      <c r="V36" s="262"/>
      <c r="W36" s="262"/>
      <c r="X36" s="227"/>
      <c r="Y36" s="227"/>
    </row>
    <row r="37" ht="27" customHeight="1" spans="1:25">
      <c r="A37" s="181" t="s">
        <v>76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235" t="s">
        <v>77</v>
      </c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</row>
    <row r="38" ht="59" customHeight="1" spans="1:25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236"/>
      <c r="N38" s="237" t="s">
        <v>78</v>
      </c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64"/>
    </row>
    <row r="39" ht="59" customHeight="1" spans="1:25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236"/>
      <c r="N39" s="239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65"/>
    </row>
    <row r="40" ht="59" customHeight="1" spans="1:25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236"/>
      <c r="N40" s="239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65"/>
    </row>
    <row r="41" ht="59" customHeight="1" spans="1:25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236"/>
      <c r="N41" s="239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65"/>
    </row>
    <row r="42" ht="59" customHeight="1" spans="1:25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236"/>
      <c r="N42" s="239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65"/>
    </row>
    <row r="43" ht="27" customHeight="1" spans="1:25">
      <c r="A43" s="184" t="s">
        <v>79</v>
      </c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241"/>
      <c r="N43" s="239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65"/>
    </row>
    <row r="44" ht="27" customHeight="1" spans="1:25">
      <c r="A44" s="185" t="s">
        <v>80</v>
      </c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239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265"/>
    </row>
    <row r="45" ht="27" customHeight="1" spans="1:25">
      <c r="A45" s="187" t="s">
        <v>81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242"/>
      <c r="N45" s="239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65"/>
    </row>
    <row r="46" ht="27" customHeight="1" spans="1:25">
      <c r="A46" s="187" t="s">
        <v>82</v>
      </c>
      <c r="B46" s="188"/>
      <c r="C46" s="188"/>
      <c r="D46" s="188"/>
      <c r="E46" s="188"/>
      <c r="F46" s="188"/>
      <c r="G46" s="189"/>
      <c r="H46" s="190"/>
      <c r="I46" s="190"/>
      <c r="J46" s="243"/>
      <c r="K46" s="243"/>
      <c r="L46" s="243"/>
      <c r="M46" s="244"/>
      <c r="N46" s="239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65"/>
    </row>
    <row r="47" ht="27" hidden="1" customHeight="1" spans="1:25">
      <c r="A47" s="187"/>
      <c r="B47" s="188"/>
      <c r="C47" s="188"/>
      <c r="D47" s="188"/>
      <c r="E47" s="188"/>
      <c r="F47" s="188"/>
      <c r="G47" s="189"/>
      <c r="H47" s="190"/>
      <c r="I47" s="190"/>
      <c r="J47" s="243"/>
      <c r="K47" s="243"/>
      <c r="L47" s="243"/>
      <c r="M47" s="243"/>
      <c r="N47" s="239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65"/>
    </row>
    <row r="48" ht="27" hidden="1" customHeight="1" spans="1:25">
      <c r="A48" s="185" t="s">
        <v>83</v>
      </c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239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65"/>
    </row>
    <row r="49" ht="27" hidden="1" customHeight="1" spans="1:25">
      <c r="A49" s="187" t="s">
        <v>81</v>
      </c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242"/>
      <c r="N49" s="239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65"/>
    </row>
    <row r="50" ht="28" hidden="1" customHeight="1" spans="1:25">
      <c r="A50" s="187" t="s">
        <v>82</v>
      </c>
      <c r="B50" s="188"/>
      <c r="C50" s="188"/>
      <c r="D50" s="188"/>
      <c r="E50" s="188"/>
      <c r="F50" s="188"/>
      <c r="G50" s="189"/>
      <c r="H50" s="190"/>
      <c r="I50" s="190"/>
      <c r="J50" s="190"/>
      <c r="K50" s="243"/>
      <c r="L50" s="243"/>
      <c r="M50" s="244"/>
      <c r="N50" s="239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65"/>
    </row>
    <row r="51" ht="28" hidden="1" customHeight="1" spans="1:25">
      <c r="A51" s="187"/>
      <c r="B51" s="188"/>
      <c r="C51" s="188"/>
      <c r="D51" s="188"/>
      <c r="E51" s="188"/>
      <c r="F51" s="188"/>
      <c r="G51" s="189"/>
      <c r="H51" s="190"/>
      <c r="I51" s="190"/>
      <c r="J51" s="190"/>
      <c r="K51" s="243"/>
      <c r="L51" s="243"/>
      <c r="M51" s="243"/>
      <c r="N51" s="239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65"/>
    </row>
    <row r="52" ht="27" hidden="1" customHeight="1" spans="1:25">
      <c r="A52" s="185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239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65"/>
    </row>
    <row r="53" ht="27" hidden="1" customHeight="1" spans="1:25">
      <c r="A53" s="187" t="s">
        <v>81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242"/>
      <c r="N53" s="239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65"/>
    </row>
    <row r="54" ht="30" hidden="1" customHeight="1" spans="1:25">
      <c r="A54" s="187" t="s">
        <v>82</v>
      </c>
      <c r="B54" s="188"/>
      <c r="C54" s="188"/>
      <c r="D54" s="188"/>
      <c r="E54" s="188"/>
      <c r="F54" s="188"/>
      <c r="G54" s="189"/>
      <c r="H54" s="190"/>
      <c r="I54" s="190"/>
      <c r="J54" s="190"/>
      <c r="K54" s="243"/>
      <c r="L54" s="243"/>
      <c r="M54" s="244"/>
      <c r="N54" s="239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65"/>
    </row>
    <row r="55" ht="30" hidden="1" customHeight="1" spans="1:25">
      <c r="A55" s="187"/>
      <c r="B55" s="188"/>
      <c r="C55" s="188"/>
      <c r="D55" s="188"/>
      <c r="E55" s="188"/>
      <c r="F55" s="188"/>
      <c r="G55" s="189"/>
      <c r="H55" s="190"/>
      <c r="I55" s="190"/>
      <c r="J55" s="190"/>
      <c r="K55" s="243"/>
      <c r="L55" s="243"/>
      <c r="M55" s="243"/>
      <c r="N55" s="239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65"/>
    </row>
    <row r="56" ht="30" customHeight="1" spans="1:25">
      <c r="A56" s="191" t="s">
        <v>84</v>
      </c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245" t="s">
        <v>85</v>
      </c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</row>
    <row r="57" ht="40.5" customHeight="1" spans="1:25">
      <c r="A57" s="193" t="s">
        <v>86</v>
      </c>
      <c r="B57" s="193"/>
      <c r="C57" s="194" t="s">
        <v>87</v>
      </c>
      <c r="D57" s="194"/>
      <c r="E57" s="194" t="s">
        <v>88</v>
      </c>
      <c r="F57" s="194"/>
      <c r="G57" s="195" t="s">
        <v>89</v>
      </c>
      <c r="H57" s="196"/>
      <c r="I57" s="196"/>
      <c r="J57" s="195" t="s">
        <v>90</v>
      </c>
      <c r="K57" s="196"/>
      <c r="L57" s="196"/>
      <c r="M57" s="196"/>
      <c r="N57" s="246"/>
      <c r="O57" s="247" t="s">
        <v>91</v>
      </c>
      <c r="P57" s="247"/>
      <c r="Q57" s="247" t="s">
        <v>92</v>
      </c>
      <c r="R57" s="247"/>
      <c r="S57" s="247" t="s">
        <v>93</v>
      </c>
      <c r="T57" s="247"/>
      <c r="U57" s="247"/>
      <c r="V57" s="247"/>
      <c r="W57" s="247" t="s">
        <v>94</v>
      </c>
      <c r="X57" s="247"/>
      <c r="Y57" s="247"/>
    </row>
    <row r="58" ht="47" customHeight="1" spans="1:25">
      <c r="A58" s="197" t="s">
        <v>95</v>
      </c>
      <c r="B58" s="197"/>
      <c r="C58" s="198" t="s">
        <v>96</v>
      </c>
      <c r="D58" s="199"/>
      <c r="E58" s="200"/>
      <c r="F58" s="200"/>
      <c r="G58" s="198" t="s">
        <v>97</v>
      </c>
      <c r="H58" s="201"/>
      <c r="I58" s="201"/>
      <c r="J58" s="198" t="s">
        <v>98</v>
      </c>
      <c r="K58" s="201"/>
      <c r="L58" s="201"/>
      <c r="M58" s="201"/>
      <c r="N58" s="248" t="s">
        <v>99</v>
      </c>
      <c r="O58" s="248" t="s">
        <v>100</v>
      </c>
      <c r="P58" s="249" t="s">
        <v>101</v>
      </c>
      <c r="Q58" s="248" t="s">
        <v>102</v>
      </c>
      <c r="R58" s="248"/>
      <c r="S58" s="248" t="s">
        <v>103</v>
      </c>
      <c r="T58" s="248"/>
      <c r="U58" s="248"/>
      <c r="V58" s="248"/>
      <c r="W58" s="248" t="s">
        <v>104</v>
      </c>
      <c r="X58" s="248"/>
      <c r="Y58" s="248"/>
    </row>
    <row r="59" ht="47" customHeight="1" spans="1:25">
      <c r="A59" s="197"/>
      <c r="B59" s="197"/>
      <c r="C59" s="202"/>
      <c r="D59" s="203"/>
      <c r="E59" s="200"/>
      <c r="F59" s="200"/>
      <c r="G59" s="202"/>
      <c r="H59" s="204"/>
      <c r="I59" s="204"/>
      <c r="J59" s="202"/>
      <c r="K59" s="204"/>
      <c r="L59" s="204"/>
      <c r="M59" s="250"/>
      <c r="N59" s="248"/>
      <c r="O59" s="248"/>
      <c r="P59" s="249" t="s">
        <v>105</v>
      </c>
      <c r="Q59" s="248"/>
      <c r="R59" s="248"/>
      <c r="S59" s="248"/>
      <c r="T59" s="248"/>
      <c r="U59" s="248"/>
      <c r="V59" s="248"/>
      <c r="W59" s="248"/>
      <c r="X59" s="248"/>
      <c r="Y59" s="248"/>
    </row>
    <row r="60" ht="47" customHeight="1" spans="1:25">
      <c r="A60" s="197"/>
      <c r="B60" s="197"/>
      <c r="C60" s="202"/>
      <c r="D60" s="203"/>
      <c r="E60" s="200"/>
      <c r="F60" s="200"/>
      <c r="G60" s="202"/>
      <c r="H60" s="204"/>
      <c r="I60" s="204"/>
      <c r="J60" s="202"/>
      <c r="K60" s="204"/>
      <c r="L60" s="204"/>
      <c r="M60" s="250"/>
      <c r="N60" s="248"/>
      <c r="O60" s="248"/>
      <c r="P60" s="249" t="s">
        <v>106</v>
      </c>
      <c r="Q60" s="248"/>
      <c r="R60" s="248"/>
      <c r="S60" s="248"/>
      <c r="T60" s="248"/>
      <c r="U60" s="248"/>
      <c r="V60" s="248"/>
      <c r="W60" s="248"/>
      <c r="X60" s="248"/>
      <c r="Y60" s="248"/>
    </row>
    <row r="61" ht="47" customHeight="1" spans="1:25">
      <c r="A61" s="197"/>
      <c r="B61" s="197"/>
      <c r="C61" s="202"/>
      <c r="D61" s="203"/>
      <c r="E61" s="200"/>
      <c r="F61" s="200"/>
      <c r="G61" s="202"/>
      <c r="H61" s="204"/>
      <c r="I61" s="204"/>
      <c r="J61" s="202"/>
      <c r="K61" s="204"/>
      <c r="L61" s="204"/>
      <c r="M61" s="250"/>
      <c r="N61" s="248"/>
      <c r="O61" s="248" t="s">
        <v>107</v>
      </c>
      <c r="P61" s="249" t="s">
        <v>108</v>
      </c>
      <c r="Q61" s="248" t="s">
        <v>102</v>
      </c>
      <c r="R61" s="248"/>
      <c r="S61" s="248" t="s">
        <v>109</v>
      </c>
      <c r="T61" s="248"/>
      <c r="U61" s="248"/>
      <c r="V61" s="248"/>
      <c r="W61" s="248" t="s">
        <v>104</v>
      </c>
      <c r="X61" s="248"/>
      <c r="Y61" s="248"/>
    </row>
    <row r="62" ht="47" customHeight="1" spans="1:25">
      <c r="A62" s="197"/>
      <c r="B62" s="197"/>
      <c r="C62" s="205"/>
      <c r="D62" s="206"/>
      <c r="E62" s="200"/>
      <c r="F62" s="200"/>
      <c r="G62" s="205"/>
      <c r="H62" s="207"/>
      <c r="I62" s="207"/>
      <c r="J62" s="205"/>
      <c r="K62" s="207"/>
      <c r="L62" s="207"/>
      <c r="M62" s="207"/>
      <c r="N62" s="248"/>
      <c r="O62" s="248"/>
      <c r="P62" s="249" t="s">
        <v>110</v>
      </c>
      <c r="Q62" s="248"/>
      <c r="R62" s="248"/>
      <c r="S62" s="248"/>
      <c r="T62" s="248"/>
      <c r="U62" s="248"/>
      <c r="V62" s="248"/>
      <c r="W62" s="248"/>
      <c r="X62" s="248"/>
      <c r="Y62" s="248"/>
    </row>
    <row r="63" ht="47" customHeight="1" spans="1:25">
      <c r="A63" s="208" t="s">
        <v>111</v>
      </c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51"/>
      <c r="N63" s="248"/>
      <c r="O63" s="248"/>
      <c r="P63" s="249" t="s">
        <v>112</v>
      </c>
      <c r="Q63" s="248"/>
      <c r="R63" s="248"/>
      <c r="S63" s="248"/>
      <c r="T63" s="248"/>
      <c r="U63" s="248"/>
      <c r="V63" s="248"/>
      <c r="W63" s="248"/>
      <c r="X63" s="248"/>
      <c r="Y63" s="248"/>
    </row>
    <row r="64" ht="47" customHeight="1" spans="1:25">
      <c r="A64" s="209" t="s">
        <v>113</v>
      </c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48"/>
      <c r="O64" s="248"/>
      <c r="P64" s="249" t="s">
        <v>114</v>
      </c>
      <c r="Q64" s="248"/>
      <c r="R64" s="248"/>
      <c r="S64" s="248"/>
      <c r="T64" s="248"/>
      <c r="U64" s="248"/>
      <c r="V64" s="248"/>
      <c r="W64" s="248"/>
      <c r="X64" s="248"/>
      <c r="Y64" s="248"/>
    </row>
    <row r="65" ht="33" customHeight="1" spans="1:25">
      <c r="A65" s="266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48"/>
      <c r="O65" s="248"/>
      <c r="P65" s="249" t="s">
        <v>115</v>
      </c>
      <c r="Q65" s="248"/>
      <c r="R65" s="248"/>
      <c r="S65" s="248"/>
      <c r="T65" s="248"/>
      <c r="U65" s="248"/>
      <c r="V65" s="248"/>
      <c r="W65" s="248"/>
      <c r="X65" s="248"/>
      <c r="Y65" s="248"/>
    </row>
    <row r="66" ht="47" customHeight="1" spans="1:25">
      <c r="A66" s="266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48"/>
      <c r="O66" s="248"/>
      <c r="P66" s="249" t="s">
        <v>116</v>
      </c>
      <c r="Q66" s="248" t="s">
        <v>117</v>
      </c>
      <c r="R66" s="248"/>
      <c r="S66" s="248"/>
      <c r="T66" s="248"/>
      <c r="U66" s="248"/>
      <c r="V66" s="248"/>
      <c r="W66" s="248"/>
      <c r="X66" s="248"/>
      <c r="Y66" s="248"/>
    </row>
    <row r="67" ht="34" customHeight="1" spans="1:25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48"/>
      <c r="O67" s="248"/>
      <c r="P67" s="249" t="s">
        <v>118</v>
      </c>
      <c r="Q67" s="248" t="s">
        <v>119</v>
      </c>
      <c r="R67" s="249"/>
      <c r="S67" s="248"/>
      <c r="T67" s="248"/>
      <c r="U67" s="248"/>
      <c r="V67" s="248"/>
      <c r="W67" s="248"/>
      <c r="X67" s="248"/>
      <c r="Y67" s="248"/>
    </row>
    <row r="68" ht="34" customHeight="1" spans="1:25">
      <c r="A68" s="266"/>
      <c r="B68" s="266"/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8" t="s">
        <v>120</v>
      </c>
      <c r="O68" s="268" t="s">
        <v>100</v>
      </c>
      <c r="P68" s="269" t="s">
        <v>121</v>
      </c>
      <c r="Q68" s="268" t="s">
        <v>122</v>
      </c>
      <c r="R68" s="268"/>
      <c r="S68" s="268" t="s">
        <v>123</v>
      </c>
      <c r="T68" s="268"/>
      <c r="U68" s="268" t="s">
        <v>124</v>
      </c>
      <c r="V68" s="268"/>
      <c r="W68" s="268" t="s">
        <v>125</v>
      </c>
      <c r="X68" s="268"/>
      <c r="Y68" s="268"/>
    </row>
    <row r="69" ht="47" customHeight="1" spans="1:25">
      <c r="A69" s="266"/>
      <c r="B69" s="266"/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8"/>
      <c r="O69" s="268"/>
      <c r="P69" s="269" t="s">
        <v>126</v>
      </c>
      <c r="Q69" s="268"/>
      <c r="R69" s="268"/>
      <c r="S69" s="268"/>
      <c r="T69" s="268"/>
      <c r="U69" s="268"/>
      <c r="V69" s="268"/>
      <c r="W69" s="268"/>
      <c r="X69" s="268"/>
      <c r="Y69" s="268"/>
    </row>
    <row r="70" ht="37" customHeight="1" spans="1:25">
      <c r="A70" s="266"/>
      <c r="B70" s="266"/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8"/>
      <c r="O70" s="268"/>
      <c r="P70" s="269" t="s">
        <v>127</v>
      </c>
      <c r="Q70" s="268"/>
      <c r="R70" s="268"/>
      <c r="S70" s="268"/>
      <c r="T70" s="268"/>
      <c r="U70" s="268"/>
      <c r="V70" s="268"/>
      <c r="W70" s="268"/>
      <c r="X70" s="268"/>
      <c r="Y70" s="268"/>
    </row>
    <row r="71" ht="37" customHeight="1" spans="1:25">
      <c r="A71" s="266"/>
      <c r="B71" s="266"/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8"/>
      <c r="O71" s="268" t="s">
        <v>107</v>
      </c>
      <c r="P71" s="269" t="s">
        <v>128</v>
      </c>
      <c r="Q71" s="268"/>
      <c r="R71" s="268"/>
      <c r="S71" s="268"/>
      <c r="T71" s="268"/>
      <c r="U71" s="268"/>
      <c r="V71" s="268"/>
      <c r="W71" s="268"/>
      <c r="X71" s="268"/>
      <c r="Y71" s="268"/>
    </row>
    <row r="72" ht="37" customHeight="1" spans="1:25">
      <c r="A72" s="266"/>
      <c r="B72" s="266"/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8"/>
      <c r="O72" s="268"/>
      <c r="P72" s="269" t="s">
        <v>129</v>
      </c>
      <c r="Q72" s="268"/>
      <c r="R72" s="268"/>
      <c r="S72" s="268"/>
      <c r="T72" s="268"/>
      <c r="U72" s="268"/>
      <c r="V72" s="268"/>
      <c r="W72" s="268"/>
      <c r="X72" s="268"/>
      <c r="Y72" s="268"/>
    </row>
    <row r="73" ht="37" customHeight="1" spans="1:25">
      <c r="A73" s="266"/>
      <c r="B73" s="266"/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8"/>
      <c r="O73" s="268"/>
      <c r="P73" s="269" t="s">
        <v>130</v>
      </c>
      <c r="Q73" s="268"/>
      <c r="R73" s="268"/>
      <c r="S73" s="268" t="s">
        <v>131</v>
      </c>
      <c r="T73" s="268"/>
      <c r="U73" s="268" t="s">
        <v>132</v>
      </c>
      <c r="V73" s="268"/>
      <c r="W73" s="268" t="s">
        <v>133</v>
      </c>
      <c r="X73" s="268"/>
      <c r="Y73" s="268"/>
    </row>
    <row r="74" ht="37" customHeight="1" spans="1:25">
      <c r="A74" s="266"/>
      <c r="B74" s="266"/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8"/>
      <c r="O74" s="268"/>
      <c r="P74" s="269" t="s">
        <v>134</v>
      </c>
      <c r="Q74" s="268"/>
      <c r="R74" s="268"/>
      <c r="S74" s="268"/>
      <c r="T74" s="268"/>
      <c r="U74" s="268"/>
      <c r="V74" s="268"/>
      <c r="W74" s="268"/>
      <c r="X74" s="268"/>
      <c r="Y74" s="268"/>
    </row>
    <row r="75" ht="37" customHeight="1" spans="1:25">
      <c r="A75" s="266"/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8"/>
      <c r="O75" s="268"/>
      <c r="P75" s="269" t="s">
        <v>135</v>
      </c>
      <c r="Q75" s="268"/>
      <c r="R75" s="268"/>
      <c r="S75" s="268"/>
      <c r="T75" s="268"/>
      <c r="U75" s="268"/>
      <c r="V75" s="268"/>
      <c r="W75" s="268"/>
      <c r="X75" s="268"/>
      <c r="Y75" s="268"/>
    </row>
    <row r="76" s="145" customFormat="1" ht="14.25" customHeight="1" spans="1:25">
      <c r="A76" s="266"/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8"/>
      <c r="O76" s="268"/>
      <c r="P76" s="269" t="s">
        <v>136</v>
      </c>
      <c r="Q76" s="268"/>
      <c r="R76" s="268"/>
      <c r="S76" s="268"/>
      <c r="T76" s="268"/>
      <c r="U76" s="268"/>
      <c r="V76" s="268"/>
      <c r="W76" s="268"/>
      <c r="X76" s="268"/>
      <c r="Y76" s="273"/>
    </row>
    <row r="77" s="145" customFormat="1" ht="14.25" customHeight="1" spans="1:25">
      <c r="A77" s="266"/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8"/>
      <c r="O77" s="268"/>
      <c r="P77" s="269" t="s">
        <v>137</v>
      </c>
      <c r="Q77" s="268"/>
      <c r="R77" s="268"/>
      <c r="S77" s="268"/>
      <c r="T77" s="268"/>
      <c r="U77" s="268"/>
      <c r="V77" s="268"/>
      <c r="W77" s="268"/>
      <c r="X77" s="268"/>
      <c r="Y77" s="273"/>
    </row>
    <row r="78" s="145" customFormat="1" ht="14.25" customHeight="1" spans="1:25">
      <c r="A78" s="266"/>
      <c r="B78" s="266"/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8"/>
      <c r="O78" s="268"/>
      <c r="P78" s="269" t="s">
        <v>138</v>
      </c>
      <c r="Q78" s="268"/>
      <c r="R78" s="268"/>
      <c r="S78" s="268"/>
      <c r="T78" s="268"/>
      <c r="U78" s="268"/>
      <c r="V78" s="268"/>
      <c r="W78" s="268"/>
      <c r="X78" s="268"/>
      <c r="Y78" s="273"/>
    </row>
    <row r="79" s="145" customFormat="1" ht="15" customHeight="1" spans="1:25">
      <c r="A79" s="266"/>
      <c r="B79" s="266"/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8"/>
      <c r="O79" s="268"/>
      <c r="P79" s="269" t="s">
        <v>139</v>
      </c>
      <c r="Q79" s="268" t="s">
        <v>140</v>
      </c>
      <c r="R79" s="272"/>
      <c r="S79" s="268"/>
      <c r="T79" s="273"/>
      <c r="U79" s="268"/>
      <c r="V79" s="273"/>
      <c r="W79" s="268"/>
      <c r="X79" s="273"/>
      <c r="Y79" s="273"/>
    </row>
    <row r="80" s="145" customFormat="1" ht="40.5" spans="1:25">
      <c r="A80" s="266"/>
      <c r="B80" s="266"/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8"/>
      <c r="O80" s="268"/>
      <c r="P80" s="269" t="s">
        <v>141</v>
      </c>
      <c r="Q80" s="268" t="s">
        <v>142</v>
      </c>
      <c r="R80" s="272"/>
      <c r="S80" s="268"/>
      <c r="T80" s="273"/>
      <c r="U80" s="268"/>
      <c r="V80" s="273"/>
      <c r="W80" s="268"/>
      <c r="X80" s="273"/>
      <c r="Y80" s="273"/>
    </row>
    <row r="81" s="145" customFormat="1" ht="18.75" customHeight="1" spans="1:25">
      <c r="A81" s="266"/>
      <c r="B81" s="266"/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70" t="s">
        <v>143</v>
      </c>
      <c r="O81" s="271" t="s">
        <v>144</v>
      </c>
      <c r="P81" s="271"/>
      <c r="Q81" s="270" t="s">
        <v>145</v>
      </c>
      <c r="R81" s="274"/>
      <c r="S81" s="270" t="s">
        <v>123</v>
      </c>
      <c r="T81" s="274"/>
      <c r="U81" s="270" t="s">
        <v>146</v>
      </c>
      <c r="V81" s="274"/>
      <c r="W81" s="270" t="s">
        <v>147</v>
      </c>
      <c r="X81" s="274"/>
      <c r="Y81" s="274"/>
    </row>
    <row r="82" s="145" customFormat="1" ht="14.25" customHeight="1" spans="1:25">
      <c r="A82" s="266"/>
      <c r="B82" s="266"/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70"/>
      <c r="O82" s="271" t="s">
        <v>148</v>
      </c>
      <c r="P82" s="271"/>
      <c r="Q82" s="274"/>
      <c r="R82" s="270"/>
      <c r="S82" s="270"/>
      <c r="T82" s="274"/>
      <c r="U82" s="270"/>
      <c r="V82" s="274"/>
      <c r="W82" s="270"/>
      <c r="X82" s="274"/>
      <c r="Y82" s="274"/>
    </row>
    <row r="83" s="145" customFormat="1" ht="14.25" customHeight="1" spans="1:25">
      <c r="A83" s="266"/>
      <c r="B83" s="266"/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70"/>
      <c r="O83" s="271" t="s">
        <v>149</v>
      </c>
      <c r="P83" s="271"/>
      <c r="Q83" s="274"/>
      <c r="R83" s="270"/>
      <c r="S83" s="270"/>
      <c r="T83" s="274"/>
      <c r="U83" s="270"/>
      <c r="V83" s="274"/>
      <c r="W83" s="270"/>
      <c r="X83" s="274"/>
      <c r="Y83" s="274"/>
    </row>
    <row r="84" s="145" customFormat="1" ht="14.25" customHeight="1" spans="1:25">
      <c r="A84" s="266"/>
      <c r="B84" s="266"/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70"/>
      <c r="O84" s="271" t="s">
        <v>150</v>
      </c>
      <c r="P84" s="271"/>
      <c r="Q84" s="274"/>
      <c r="R84" s="270"/>
      <c r="S84" s="270"/>
      <c r="T84" s="274"/>
      <c r="U84" s="270"/>
      <c r="V84" s="274"/>
      <c r="W84" s="270"/>
      <c r="X84" s="274"/>
      <c r="Y84" s="274"/>
    </row>
    <row r="85" s="145" customFormat="1" ht="14.25" customHeight="1" spans="1:25">
      <c r="A85" s="266"/>
      <c r="B85" s="266"/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70"/>
      <c r="O85" s="271" t="s">
        <v>151</v>
      </c>
      <c r="P85" s="271"/>
      <c r="Q85" s="274"/>
      <c r="R85" s="270"/>
      <c r="S85" s="270" t="s">
        <v>131</v>
      </c>
      <c r="T85" s="274"/>
      <c r="U85" s="270" t="s">
        <v>152</v>
      </c>
      <c r="V85" s="274"/>
      <c r="W85" s="270" t="s">
        <v>133</v>
      </c>
      <c r="X85" s="274"/>
      <c r="Y85" s="274"/>
    </row>
    <row r="86" s="145" customFormat="1" ht="20.25" customHeight="1" spans="1:25">
      <c r="A86" s="266"/>
      <c r="B86" s="266"/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70"/>
      <c r="O86" s="271" t="s">
        <v>153</v>
      </c>
      <c r="P86" s="271"/>
      <c r="Q86" s="274"/>
      <c r="R86" s="270"/>
      <c r="S86" s="270"/>
      <c r="T86" s="274"/>
      <c r="U86" s="270"/>
      <c r="V86" s="274"/>
      <c r="W86" s="270"/>
      <c r="X86" s="274"/>
      <c r="Y86" s="274"/>
    </row>
    <row r="87" s="145" customFormat="1" ht="14.25" customHeight="1" spans="1:25">
      <c r="A87" s="266"/>
      <c r="B87" s="266"/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70"/>
      <c r="O87" s="271" t="s">
        <v>154</v>
      </c>
      <c r="P87" s="271"/>
      <c r="Q87" s="274"/>
      <c r="R87" s="270"/>
      <c r="S87" s="270"/>
      <c r="T87" s="274"/>
      <c r="U87" s="270"/>
      <c r="V87" s="274"/>
      <c r="W87" s="270"/>
      <c r="X87" s="274"/>
      <c r="Y87" s="274"/>
    </row>
    <row r="88" s="145" customFormat="1" ht="14.25" customHeight="1" spans="1:23">
      <c r="A88" s="267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13">
      <c r="A89" s="267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</row>
  </sheetData>
  <mergeCells count="88">
    <mergeCell ref="A1:M1"/>
    <mergeCell ref="N1:Y1"/>
    <mergeCell ref="A2:B2"/>
    <mergeCell ref="C2:F2"/>
    <mergeCell ref="H2:M2"/>
    <mergeCell ref="N2:P2"/>
    <mergeCell ref="Q2:Y2"/>
    <mergeCell ref="A3:B3"/>
    <mergeCell ref="C3:F3"/>
    <mergeCell ref="H3:M3"/>
    <mergeCell ref="A4:B4"/>
    <mergeCell ref="C4:F4"/>
    <mergeCell ref="H4:M4"/>
    <mergeCell ref="A5:B5"/>
    <mergeCell ref="C5:F5"/>
    <mergeCell ref="H5:M5"/>
    <mergeCell ref="A6:B6"/>
    <mergeCell ref="C6:F6"/>
    <mergeCell ref="H6:M6"/>
    <mergeCell ref="A37:M37"/>
    <mergeCell ref="N37:Y37"/>
    <mergeCell ref="A43:M43"/>
    <mergeCell ref="A44:M44"/>
    <mergeCell ref="A48:M48"/>
    <mergeCell ref="A52:M52"/>
    <mergeCell ref="A56:M56"/>
    <mergeCell ref="N56:Y56"/>
    <mergeCell ref="A57:B57"/>
    <mergeCell ref="C57:D57"/>
    <mergeCell ref="E57:F57"/>
    <mergeCell ref="G57:I57"/>
    <mergeCell ref="J57:M57"/>
    <mergeCell ref="O57:P57"/>
    <mergeCell ref="Q57:R57"/>
    <mergeCell ref="S57:V57"/>
    <mergeCell ref="W57:Y57"/>
    <mergeCell ref="A63:M63"/>
    <mergeCell ref="Q66:R66"/>
    <mergeCell ref="Q67:R67"/>
    <mergeCell ref="Q79:R79"/>
    <mergeCell ref="Q80:R80"/>
    <mergeCell ref="O81:P81"/>
    <mergeCell ref="O82:P82"/>
    <mergeCell ref="O83:P83"/>
    <mergeCell ref="O84:P84"/>
    <mergeCell ref="O85:P85"/>
    <mergeCell ref="O86:P86"/>
    <mergeCell ref="O87:P87"/>
    <mergeCell ref="K7:K8"/>
    <mergeCell ref="L7:L8"/>
    <mergeCell ref="M7:M8"/>
    <mergeCell ref="N4:N36"/>
    <mergeCell ref="N58:N67"/>
    <mergeCell ref="N68:N80"/>
    <mergeCell ref="N81:N87"/>
    <mergeCell ref="O58:O60"/>
    <mergeCell ref="O61:O67"/>
    <mergeCell ref="O68:O70"/>
    <mergeCell ref="O71:O80"/>
    <mergeCell ref="A7:B8"/>
    <mergeCell ref="A58:B62"/>
    <mergeCell ref="C58:D62"/>
    <mergeCell ref="E58:F62"/>
    <mergeCell ref="N38:Y55"/>
    <mergeCell ref="Q58:R60"/>
    <mergeCell ref="S58:V60"/>
    <mergeCell ref="W58:Y60"/>
    <mergeCell ref="Q61:R65"/>
    <mergeCell ref="S61:V67"/>
    <mergeCell ref="W61:Y67"/>
    <mergeCell ref="Q68:R78"/>
    <mergeCell ref="S68:T72"/>
    <mergeCell ref="U68:V72"/>
    <mergeCell ref="W68:Y72"/>
    <mergeCell ref="S73:T80"/>
    <mergeCell ref="U73:V80"/>
    <mergeCell ref="W73:Y80"/>
    <mergeCell ref="Q81:R87"/>
    <mergeCell ref="S81:T84"/>
    <mergeCell ref="U81:V84"/>
    <mergeCell ref="W81:Y84"/>
    <mergeCell ref="S85:T87"/>
    <mergeCell ref="U85:V87"/>
    <mergeCell ref="W85:Y87"/>
    <mergeCell ref="A38:M42"/>
    <mergeCell ref="J58:M62"/>
    <mergeCell ref="A64:M87"/>
    <mergeCell ref="G58:I62"/>
  </mergeCells>
  <conditionalFormatting sqref="D9:J19 D26:J35 E20:J25">
    <cfRule type="cellIs" dxfId="0" priority="1" operator="greaterThan">
      <formula>0</formula>
    </cfRule>
  </conditionalFormatting>
  <dataValidations count="1">
    <dataValidation allowBlank="1" showInputMessage="1" showErrorMessage="1" sqref="H2 I2 J2:M2"/>
  </dataValidations>
  <printOptions horizontalCentered="1"/>
  <pageMargins left="0.118055555555556" right="0.118055555555556" top="0.0388888888888889" bottom="0.0388888888888889" header="0.0388888888888889" footer="0.0388888888888889"/>
  <pageSetup paperSize="9" scale="47" fitToHeight="0" orientation="portrait" horizontalDpi="600"/>
  <headerFooter/>
  <rowBreaks count="2" manualBreakCount="2">
    <brk id="75" max="16383" man="1"/>
    <brk id="76" max="16383" man="1"/>
  </rowBreaks>
  <colBreaks count="1" manualBreakCount="1">
    <brk id="23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221"/>
  <sheetViews>
    <sheetView showGridLines="0" showZeros="0" zoomScale="90" zoomScaleNormal="90" zoomScaleSheetLayoutView="85" workbookViewId="0">
      <pane xSplit="1" ySplit="3" topLeftCell="B49" activePane="bottomRight" state="frozen"/>
      <selection/>
      <selection pane="topRight"/>
      <selection pane="bottomLeft"/>
      <selection pane="bottomRight" activeCell="K9" sqref="K9"/>
    </sheetView>
  </sheetViews>
  <sheetFormatPr defaultColWidth="9.775" defaultRowHeight="14.25"/>
  <cols>
    <col min="1" max="1" width="13" style="42" customWidth="1"/>
    <col min="2" max="2" width="27.6083333333333" style="42" customWidth="1"/>
    <col min="3" max="3" width="13" style="42" customWidth="1"/>
    <col min="4" max="4" width="32.1083333333333" style="42" customWidth="1"/>
    <col min="5" max="5" width="16.5" style="42" hidden="1" customWidth="1"/>
    <col min="6" max="6" width="19.5166666666667" style="42" customWidth="1"/>
    <col min="7" max="7" width="14.275" style="42" customWidth="1"/>
    <col min="8" max="8" width="15.3916666666667" style="42" customWidth="1"/>
    <col min="9" max="10" width="10.5583333333333" style="42" customWidth="1"/>
    <col min="11" max="11" width="24.1166666666667" style="80" customWidth="1"/>
    <col min="12" max="12" width="15.3916666666667" style="80" hidden="1" customWidth="1"/>
    <col min="13" max="13" width="9.775" style="42"/>
    <col min="14" max="14" width="8.375" style="42" customWidth="1"/>
    <col min="15" max="16384" width="9.775" style="42"/>
  </cols>
  <sheetData>
    <row r="1" s="42" customFormat="1" ht="33" customHeight="1" spans="1:12">
      <c r="A1" s="112" t="s">
        <v>155</v>
      </c>
      <c r="B1" s="112"/>
      <c r="C1" s="112"/>
      <c r="D1" s="112"/>
      <c r="E1" s="112"/>
      <c r="F1" s="112"/>
      <c r="G1" s="112"/>
      <c r="H1" s="112"/>
      <c r="I1" s="128"/>
      <c r="J1" s="128"/>
      <c r="K1" s="82"/>
      <c r="L1" s="80"/>
    </row>
    <row r="2" s="42" customFormat="1" ht="30" customHeight="1" spans="1:12">
      <c r="A2" s="113" t="s">
        <v>156</v>
      </c>
      <c r="B2" s="114" t="str">
        <f>运营生产订单!H2</f>
        <v>聚进工厂</v>
      </c>
      <c r="C2" s="113" t="s">
        <v>157</v>
      </c>
      <c r="D2" s="115"/>
      <c r="E2" s="116" t="s">
        <v>158</v>
      </c>
      <c r="F2" s="117" t="str">
        <f>+LEFT(运营生产订单!C3,FIND("-",运营生产订单!C3)-1)</f>
        <v>VSUS</v>
      </c>
      <c r="G2" s="113" t="s">
        <v>159</v>
      </c>
      <c r="H2" s="115" t="str">
        <f>+运营生产订单!$H$5</f>
        <v>VS</v>
      </c>
      <c r="I2" s="129" t="s">
        <v>160</v>
      </c>
      <c r="J2" s="130"/>
      <c r="K2" s="131">
        <f ca="1">+运营生产订单!$C$2</f>
        <v>45270</v>
      </c>
      <c r="L2" s="80"/>
    </row>
    <row r="3" s="42" customFormat="1" ht="22.05" customHeight="1" spans="1:12">
      <c r="A3" s="118" t="s">
        <v>9</v>
      </c>
      <c r="B3" s="118" t="s">
        <v>21</v>
      </c>
      <c r="C3" s="118" t="s">
        <v>161</v>
      </c>
      <c r="D3" s="118" t="s">
        <v>162</v>
      </c>
      <c r="E3" s="119"/>
      <c r="F3" s="88" t="s">
        <v>35</v>
      </c>
      <c r="G3" s="120" t="s">
        <v>82</v>
      </c>
      <c r="H3" s="121" t="s">
        <v>81</v>
      </c>
      <c r="I3" s="121" t="s">
        <v>163</v>
      </c>
      <c r="J3" s="121" t="s">
        <v>164</v>
      </c>
      <c r="K3" s="121" t="s">
        <v>165</v>
      </c>
      <c r="L3" s="80"/>
    </row>
    <row r="4" s="42" customFormat="1" spans="1:12">
      <c r="A4" s="122" t="str">
        <f ca="1">IF(J4&gt;0,运营生产订单!$H$3,"")</f>
        <v/>
      </c>
      <c r="B4" s="118" t="str">
        <f ca="1">+IF(J4&gt;0,运营生产订单!$C$4,"")</f>
        <v/>
      </c>
      <c r="C4" s="118" t="str">
        <f ca="1">+IF(J4&gt;0,MID(运营生产订单!$C$3,FIND("-",运营生产订单!$C$3)+1,20),"")</f>
        <v/>
      </c>
      <c r="D4" s="123" t="str">
        <f ca="1">+IF(J4&gt;0,VLOOKUP(C4&amp;H4&amp;I4,'（运营）数据源'!$A:$B,2,0),"")</f>
        <v/>
      </c>
      <c r="E4" s="123" t="str">
        <f ca="1">+IF(J4&gt;0,VLOOKUP(D4,'（运营）数据源'!$B:$H,7,0),"")</f>
        <v/>
      </c>
      <c r="F4" s="123" t="str">
        <f ca="1">+IF(J4&gt;0,VLOOKUP(D4,'（运营）数据源'!B:G,6,0),"")</f>
        <v/>
      </c>
      <c r="G4" s="118" t="str">
        <f ca="1">+IFERROR(VLOOKUP(D4,'（运营）数据源'!$B:$D,3,0),"")</f>
        <v/>
      </c>
      <c r="H4" s="124" t="str">
        <f ca="1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紫灰195#</v>
      </c>
      <c r="I4" s="132" t="str">
        <f>+运营生产订单!$C$7</f>
        <v>XS</v>
      </c>
      <c r="J4" s="118">
        <f ca="1">+SUMPRODUCT((运营生产订单!$A$9:$A$35=L4)*(运营生产订单!$C$7:$J$7=I4)*运营生产订单!$C$9:运营生产订单!$J$35)</f>
        <v>0</v>
      </c>
      <c r="K4" s="133" t="str">
        <f ca="1">E4</f>
        <v/>
      </c>
      <c r="L4" s="80" t="str">
        <f ca="1">INDIRECT("运营生产订单!$A$"&amp;(INT((ROW()-4)/8)+9))</f>
        <v>紫灰195#</v>
      </c>
    </row>
    <row r="5" s="42" customFormat="1" spans="1:12">
      <c r="A5" s="122" t="str">
        <f ca="1">IF(J5&gt;0,运营生产订单!$H$3,"")</f>
        <v/>
      </c>
      <c r="B5" s="118" t="str">
        <f ca="1">+IF(J5&gt;0,运营生产订单!$C$4,"")</f>
        <v/>
      </c>
      <c r="C5" s="118" t="str">
        <f ca="1">+IF(J5&gt;0,MID(运营生产订单!$C$3,FIND("-",运营生产订单!$C$3)+1,20),"")</f>
        <v/>
      </c>
      <c r="D5" s="123" t="str">
        <f ca="1">+IF(J5&gt;0,VLOOKUP(C5&amp;H5&amp;I5,'（运营）数据源'!$A:$B,2,0),"")</f>
        <v/>
      </c>
      <c r="E5" s="123"/>
      <c r="F5" s="123" t="str">
        <f ca="1">+IF(J5&gt;0,VLOOKUP(D5,'（运营）数据源'!B:G,6,0),"")</f>
        <v/>
      </c>
      <c r="G5" s="118" t="str">
        <f ca="1">+IFERROR(VLOOKUP(D5,'（运营）数据源'!$B:$D,3,0),"")</f>
        <v/>
      </c>
      <c r="H5" s="124" t="str">
        <f ca="1" t="shared" ref="H5:H11" si="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紫灰195#</v>
      </c>
      <c r="I5" s="132" t="str">
        <f>+运营生产订单!$D$7</f>
        <v>S</v>
      </c>
      <c r="J5" s="118">
        <f ca="1">+SUMPRODUCT((运营生产订单!$A$9:$A$35=L5)*(运营生产订单!$C$7:$J$7=I5)*运营生产订单!$C$9:运营生产订单!$J$35)</f>
        <v>0</v>
      </c>
      <c r="K5" s="133" t="e">
        <f ca="1">VLOOKUP(D5,'（运营）数据源'!B:H,7,0)</f>
        <v>#N/A</v>
      </c>
      <c r="L5" s="80" t="str">
        <f ca="1" t="shared" ref="L5:L14" si="1">INDIRECT("运营生产订单!$A$"&amp;(INT((ROW()-4)/8)+9))</f>
        <v>紫灰195#</v>
      </c>
    </row>
    <row r="6" s="42" customFormat="1" spans="1:12">
      <c r="A6" s="122">
        <f ca="1">IF(J6&gt;0,运营生产订单!$H$3,"")</f>
        <v>45251</v>
      </c>
      <c r="B6" s="118" t="str">
        <f ca="1">+IF(J6&gt;0,运营生产订单!$C$4,"")</f>
        <v>PO231121VS1004</v>
      </c>
      <c r="C6" s="118" t="str">
        <f ca="1">+IF(J6&gt;0,MID(运营生产订单!$C$3,FIND("-",运营生产订单!$C$3)+1,20),"")</f>
        <v>VS1004</v>
      </c>
      <c r="D6" s="123" t="str">
        <f ca="1">+IF(J6&gt;0,VLOOKUP(C6&amp;H6&amp;I6,'（运营）数据源'!$A:$B,2,0),"")</f>
        <v>VS1004-Long sleeve Purple Gray-M</v>
      </c>
      <c r="E6" s="123"/>
      <c r="F6" s="123" t="str">
        <f ca="1">+IF(J6&gt;0,VLOOKUP(D6,'（运营）数据源'!B:G,6,0),"")</f>
        <v>丝光棉</v>
      </c>
      <c r="G6" s="118" t="str">
        <f ca="1">+IFERROR(VLOOKUP(D6,'（运营）数据源'!$B:$D,3,0),"")</f>
        <v>紫灰195#</v>
      </c>
      <c r="H6" s="124" t="str">
        <f ca="1" t="shared" si="0"/>
        <v>紫灰195#</v>
      </c>
      <c r="I6" s="132" t="str">
        <f>+运营生产订单!$E$7</f>
        <v>M</v>
      </c>
      <c r="J6" s="118">
        <f ca="1">+SUMPRODUCT((运营生产订单!$A$9:$A$35=L6)*(运营生产订单!$C$7:$J$7=I6)*运营生产订单!$C$9:运营生产订单!$J$35)</f>
        <v>20</v>
      </c>
      <c r="K6" s="133" t="str">
        <f ca="1">VLOOKUP(D6,'（运营）数据源'!B:H,7,0)</f>
        <v>剑邑布行</v>
      </c>
      <c r="L6" s="80" t="str">
        <f ca="1" t="shared" si="1"/>
        <v>紫灰195#</v>
      </c>
    </row>
    <row r="7" s="42" customFormat="1" spans="1:12">
      <c r="A7" s="122">
        <f ca="1">IF(J7&gt;0,运营生产订单!$H$3,"")</f>
        <v>45251</v>
      </c>
      <c r="B7" s="118" t="str">
        <f ca="1">+IF(J7&gt;0,运营生产订单!$C$4,"")</f>
        <v>PO231121VS1004</v>
      </c>
      <c r="C7" s="118" t="str">
        <f ca="1">+IF(J7&gt;0,MID(运营生产订单!$C$3,FIND("-",运营生产订单!$C$3)+1,20),"")</f>
        <v>VS1004</v>
      </c>
      <c r="D7" s="123" t="str">
        <f ca="1">+IF(J7&gt;0,VLOOKUP(C7&amp;H7&amp;I7,'（运营）数据源'!$A:$B,2,0),"")</f>
        <v>VS1004-Long sleeve Purple Gray-L</v>
      </c>
      <c r="E7" s="123"/>
      <c r="F7" s="123" t="str">
        <f ca="1">+IF(J7&gt;0,VLOOKUP(D7,'（运营）数据源'!B:G,6,0),"")</f>
        <v>丝光棉</v>
      </c>
      <c r="G7" s="118" t="str">
        <f ca="1">+IFERROR(VLOOKUP(D7,'（运营）数据源'!$B:$D,3,0),"")</f>
        <v>紫灰195#</v>
      </c>
      <c r="H7" s="124" t="str">
        <f ca="1" t="shared" si="0"/>
        <v>紫灰195#</v>
      </c>
      <c r="I7" s="132" t="str">
        <f>+运营生产订单!$F$7</f>
        <v>L</v>
      </c>
      <c r="J7" s="118">
        <f ca="1">+SUMPRODUCT((运营生产订单!$A$9:$A$35=L7)*(运营生产订单!$C$7:$J$7=I7)*运营生产订单!$C$9:运营生产订单!$J$35)</f>
        <v>20</v>
      </c>
      <c r="K7" s="133" t="str">
        <f ca="1">VLOOKUP(D7,'（运营）数据源'!B:H,7,0)</f>
        <v>剑邑布行</v>
      </c>
      <c r="L7" s="80" t="str">
        <f ca="1" t="shared" si="1"/>
        <v>紫灰195#</v>
      </c>
    </row>
    <row r="8" s="42" customFormat="1" spans="1:12">
      <c r="A8" s="122">
        <f ca="1">IF(J8&gt;0,运营生产订单!$H$3,"")</f>
        <v>45251</v>
      </c>
      <c r="B8" s="118" t="str">
        <f ca="1">+IF(J8&gt;0,运营生产订单!$C$4,"")</f>
        <v>PO231121VS1004</v>
      </c>
      <c r="C8" s="118" t="str">
        <f ca="1">+IF(J8&gt;0,MID(运营生产订单!$C$3,FIND("-",运营生产订单!$C$3)+1,20),"")</f>
        <v>VS1004</v>
      </c>
      <c r="D8" s="123" t="str">
        <f ca="1">+IF(J8&gt;0,VLOOKUP(C8&amp;H8&amp;I8,'（运营）数据源'!$A:$B,2,0),"")</f>
        <v>VS1004-Long sleeve Purple Gray-XL</v>
      </c>
      <c r="E8" s="123"/>
      <c r="F8" s="123" t="str">
        <f ca="1">+IF(J8&gt;0,VLOOKUP(D8,'（运营）数据源'!B:G,6,0),"")</f>
        <v>丝光棉</v>
      </c>
      <c r="G8" s="118" t="str">
        <f ca="1">+IFERROR(VLOOKUP(D8,'（运营）数据源'!$B:$D,3,0),"")</f>
        <v>紫灰195#</v>
      </c>
      <c r="H8" s="124" t="str">
        <f ca="1" t="shared" si="0"/>
        <v>紫灰195#</v>
      </c>
      <c r="I8" s="132" t="str">
        <f>+运营生产订单!$G$7</f>
        <v>XL</v>
      </c>
      <c r="J8" s="118">
        <f ca="1">+SUMPRODUCT((运营生产订单!$A$9:$A$35=L8)*(运营生产订单!$C$7:$J$7=I8)*运营生产订单!$C$9:运营生产订单!$J$35)</f>
        <v>20</v>
      </c>
      <c r="K8" s="133" t="str">
        <f ca="1">VLOOKUP(D8,'（运营）数据源'!B:H,7,0)</f>
        <v>剑邑布行</v>
      </c>
      <c r="L8" s="80" t="str">
        <f ca="1" t="shared" si="1"/>
        <v>紫灰195#</v>
      </c>
    </row>
    <row r="9" s="42" customFormat="1" spans="1:12">
      <c r="A9" s="122">
        <f ca="1">IF(J9&gt;0,运营生产订单!$H$3,"")</f>
        <v>45251</v>
      </c>
      <c r="B9" s="118" t="str">
        <f ca="1">+IF(J9&gt;0,运营生产订单!$C$4,"")</f>
        <v>PO231121VS1004</v>
      </c>
      <c r="C9" s="118" t="str">
        <f ca="1">+IF(J9&gt;0,MID(运营生产订单!$C$3,FIND("-",运营生产订单!$C$3)+1,20),"")</f>
        <v>VS1004</v>
      </c>
      <c r="D9" s="123" t="str">
        <f ca="1">+IF(J9&gt;0,VLOOKUP(C9&amp;H9&amp;I9,'（运营）数据源'!$A:$B,2,0),"")</f>
        <v>VS1004-Long sleeve Purple Gray-XXL</v>
      </c>
      <c r="E9" s="123"/>
      <c r="F9" s="123" t="str">
        <f ca="1">+IF(J9&gt;0,VLOOKUP(D9,'（运营）数据源'!B:G,6,0),"")</f>
        <v>丝光棉</v>
      </c>
      <c r="G9" s="118" t="str">
        <f ca="1">+IFERROR(VLOOKUP(D9,'（运营）数据源'!$B:$D,3,0),"")</f>
        <v>紫灰195#</v>
      </c>
      <c r="H9" s="124" t="str">
        <f ca="1" t="shared" si="0"/>
        <v>紫灰195#</v>
      </c>
      <c r="I9" s="132" t="str">
        <f>+运营生产订单!$H$7</f>
        <v>2XL</v>
      </c>
      <c r="J9" s="118">
        <f ca="1">+SUMPRODUCT((运营生产订单!$A$9:$A$35=L9)*(运营生产订单!$C$7:$J$7=I9)*运营生产订单!$C$9:运营生产订单!$J$35)</f>
        <v>20</v>
      </c>
      <c r="K9" s="133" t="str">
        <f ca="1">VLOOKUP(D9,'（运营）数据源'!B:H,7,0)</f>
        <v>剑邑布行</v>
      </c>
      <c r="L9" s="80" t="str">
        <f ca="1" t="shared" si="1"/>
        <v>紫灰195#</v>
      </c>
    </row>
    <row r="10" s="42" customFormat="1" spans="1:12">
      <c r="A10" s="122">
        <f ca="1">IF(J10&gt;0,运营生产订单!$H$3,"")</f>
        <v>45251</v>
      </c>
      <c r="B10" s="118" t="str">
        <f ca="1">+IF(J10&gt;0,运营生产订单!$C$4,"")</f>
        <v>PO231121VS1004</v>
      </c>
      <c r="C10" s="118" t="str">
        <f ca="1">+IF(J10&gt;0,MID(运营生产订单!$C$3,FIND("-",运营生产订单!$C$3)+1,20),"")</f>
        <v>VS1004</v>
      </c>
      <c r="D10" s="123" t="str">
        <f ca="1">+IF(J10&gt;0,VLOOKUP(C10&amp;H10&amp;I10,'（运营）数据源'!$A:$B,2,0),"")</f>
        <v>VS1004-Long sleeve Purple Gray-3XL</v>
      </c>
      <c r="E10" s="123"/>
      <c r="F10" s="123" t="str">
        <f ca="1">+IF(J10&gt;0,VLOOKUP(D10,'（运营）数据源'!B:G,6,0),"")</f>
        <v>丝光棉</v>
      </c>
      <c r="G10" s="118" t="str">
        <f ca="1">+IFERROR(VLOOKUP(D10,'（运营）数据源'!$B:$D,3,0),"")</f>
        <v>紫灰195#</v>
      </c>
      <c r="H10" s="124" t="str">
        <f ca="1" t="shared" si="0"/>
        <v>紫灰195#</v>
      </c>
      <c r="I10" s="132" t="str">
        <f>+运营生产订单!$I$7</f>
        <v>3XL</v>
      </c>
      <c r="J10" s="118">
        <f ca="1">+SUMPRODUCT((运营生产订单!$A$9:$A$35=L10)*(运营生产订单!$C$7:$J$7=I10)*运营生产订单!$C$9:运营生产订单!$J$35)</f>
        <v>20</v>
      </c>
      <c r="K10" s="133" t="str">
        <f ca="1">VLOOKUP(D10,'（运营）数据源'!B:H,7,0)</f>
        <v>剑邑布行</v>
      </c>
      <c r="L10" s="80" t="str">
        <f ca="1" t="shared" si="1"/>
        <v>紫灰195#</v>
      </c>
    </row>
    <row r="11" s="42" customFormat="1" spans="1:12">
      <c r="A11" s="122" t="str">
        <f ca="1">IF(J11&gt;0,运营生产订单!$H$3,"")</f>
        <v/>
      </c>
      <c r="B11" s="118" t="str">
        <f ca="1">+IF(J11&gt;0,运营生产订单!$C$4,"")</f>
        <v/>
      </c>
      <c r="C11" s="118" t="str">
        <f ca="1">+IF(J11&gt;0,MID(运营生产订单!$C$3,FIND("-",运营生产订单!$C$3)+1,20),"")</f>
        <v/>
      </c>
      <c r="D11" s="123" t="str">
        <f ca="1">+IF(J11&gt;0,VLOOKUP(C11&amp;H11&amp;I11,'（运营）数据源'!$A:$B,2,0),"")</f>
        <v/>
      </c>
      <c r="E11" s="123"/>
      <c r="F11" s="123" t="str">
        <f ca="1">+IF(J11&gt;0,VLOOKUP(D11,'（运营）数据源'!B:G,6,0),"")</f>
        <v/>
      </c>
      <c r="G11" s="118" t="str">
        <f ca="1">+IFERROR(VLOOKUP(D11,'（运营）数据源'!$B:$D,3,0),"")</f>
        <v/>
      </c>
      <c r="H11" s="124" t="str">
        <f ca="1" t="shared" si="0"/>
        <v>紫灰195#</v>
      </c>
      <c r="I11" s="132" t="str">
        <f>+运营生产订单!$J$7</f>
        <v>4XL</v>
      </c>
      <c r="J11" s="118">
        <f ca="1">+SUMPRODUCT((运营生产订单!$A$9:$A$35=L11)*(运营生产订单!$C$7:$J$7=I11)*运营生产订单!$C$9:运营生产订单!$J$35)</f>
        <v>0</v>
      </c>
      <c r="K11" s="133" t="e">
        <f ca="1">VLOOKUP(D11,'（运营）数据源'!B:H,7,0)</f>
        <v>#N/A</v>
      </c>
      <c r="L11" s="80" t="str">
        <f ca="1" t="shared" si="1"/>
        <v>紫灰195#</v>
      </c>
    </row>
    <row r="12" s="42" customFormat="1" spans="1:12">
      <c r="A12" s="122" t="str">
        <f ca="1">IF(J12&gt;0,运营生产订单!$H$3,"")</f>
        <v/>
      </c>
      <c r="B12" s="118" t="str">
        <f ca="1">+IF(J12&gt;0,运营生产订单!$C$4,"")</f>
        <v/>
      </c>
      <c r="C12" s="118" t="str">
        <f ca="1">+IF(J12&gt;0,MID(运营生产订单!$C$3,FIND("-",运营生产订单!$C$3)+1,20),"")</f>
        <v/>
      </c>
      <c r="D12" s="123" t="str">
        <f ca="1">+IF(J12&gt;0,VLOOKUP(C12&amp;H12&amp;I12,'（运营）数据源'!$A:$B,2,0),"")</f>
        <v/>
      </c>
      <c r="E12" s="123"/>
      <c r="F12" s="123" t="str">
        <f ca="1">+IF(J12&gt;0,VLOOKUP(D12,'（运营）数据源'!B:G,6,0),"")</f>
        <v/>
      </c>
      <c r="G12" s="118" t="str">
        <f ca="1">+IFERROR(VLOOKUP(D12,'（运营）数据源'!$B:$D,3,0),"")</f>
        <v/>
      </c>
      <c r="H12" s="124" t="str">
        <f ca="1" t="shared" ref="H12:H21" si="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深绿191#</v>
      </c>
      <c r="I12" s="132" t="str">
        <f>+运营生产订单!$C$7</f>
        <v>XS</v>
      </c>
      <c r="J12" s="118">
        <f ca="1">+SUMPRODUCT((运营生产订单!$A$9:$A$35=L12)*(运营生产订单!$C$7:$J$7=I12)*运营生产订单!$C$9:运营生产订单!$J$35)</f>
        <v>0</v>
      </c>
      <c r="K12" s="133" t="e">
        <f ca="1">VLOOKUP(D12,'（运营）数据源'!B:H,7,0)</f>
        <v>#N/A</v>
      </c>
      <c r="L12" s="80" t="str">
        <f ca="1" t="shared" si="1"/>
        <v>深绿191#</v>
      </c>
    </row>
    <row r="13" s="42" customFormat="1" spans="1:12">
      <c r="A13" s="122" t="str">
        <f ca="1">IF(J13&gt;0,运营生产订单!$H$3,"")</f>
        <v/>
      </c>
      <c r="B13" s="118" t="str">
        <f ca="1">+IF(J13&gt;0,运营生产订单!$C$4,"")</f>
        <v/>
      </c>
      <c r="C13" s="118" t="str">
        <f ca="1">+IF(J13&gt;0,MID(运营生产订单!$C$3,FIND("-",运营生产订单!$C$3)+1,20),"")</f>
        <v/>
      </c>
      <c r="D13" s="123" t="str">
        <f ca="1">+IF(J13&gt;0,VLOOKUP(C13&amp;H13&amp;I13,'（运营）数据源'!$A:$B,2,0),"")</f>
        <v/>
      </c>
      <c r="E13" s="123"/>
      <c r="F13" s="123" t="str">
        <f ca="1">+IF(J13&gt;0,VLOOKUP(D13,'（运营）数据源'!B:G,6,0),"")</f>
        <v/>
      </c>
      <c r="G13" s="118" t="str">
        <f ca="1">+IFERROR(VLOOKUP(D13,'（运营）数据源'!$B:$D,3,0),"")</f>
        <v/>
      </c>
      <c r="H13" s="124" t="str">
        <f ca="1" t="shared" si="2"/>
        <v>深绿191#</v>
      </c>
      <c r="I13" s="132" t="str">
        <f>+运营生产订单!$D$7</f>
        <v>S</v>
      </c>
      <c r="J13" s="118">
        <f ca="1">+SUMPRODUCT((运营生产订单!$A$9:$A$35=L13)*(运营生产订单!$C$7:$J$7=I13)*运营生产订单!$C$9:运营生产订单!$J$35)</f>
        <v>0</v>
      </c>
      <c r="K13" s="133" t="e">
        <f ca="1">VLOOKUP(D13,'（运营）数据源'!B:H,7,0)</f>
        <v>#N/A</v>
      </c>
      <c r="L13" s="80" t="str">
        <f ca="1" t="shared" si="1"/>
        <v>深绿191#</v>
      </c>
    </row>
    <row r="14" s="42" customFormat="1" spans="1:12">
      <c r="A14" s="122" t="str">
        <f ca="1">IF(J14&gt;0,运营生产订单!$H$3,"")</f>
        <v/>
      </c>
      <c r="B14" s="118" t="str">
        <f ca="1">+IF(J14&gt;0,运营生产订单!$C$4,"")</f>
        <v/>
      </c>
      <c r="C14" s="118" t="str">
        <f ca="1">+IF(J14&gt;0,MID(运营生产订单!$C$3,FIND("-",运营生产订单!$C$3)+1,20),"")</f>
        <v/>
      </c>
      <c r="D14" s="123" t="str">
        <f ca="1">+IF(J14&gt;0,VLOOKUP(C14&amp;H14&amp;I14,'（运营）数据源'!$A:$B,2,0),"")</f>
        <v/>
      </c>
      <c r="E14" s="123"/>
      <c r="F14" s="123" t="str">
        <f ca="1">+IF(J14&gt;0,VLOOKUP(D14,'（运营）数据源'!B:G,6,0),"")</f>
        <v/>
      </c>
      <c r="G14" s="118" t="str">
        <f ca="1">+IFERROR(VLOOKUP(D14,'（运营）数据源'!$B:$D,3,0),"")</f>
        <v/>
      </c>
      <c r="H14" s="124" t="str">
        <f ca="1" t="shared" si="2"/>
        <v>深绿191#</v>
      </c>
      <c r="I14" s="132" t="str">
        <f>+运营生产订单!$E$7</f>
        <v>M</v>
      </c>
      <c r="J14" s="118">
        <f ca="1">+SUMPRODUCT((运营生产订单!$A$9:$A$35=L14)*(运营生产订单!$C$7:$J$7=I14)*运营生产订单!$C$9:运营生产订单!$J$35)</f>
        <v>0</v>
      </c>
      <c r="K14" s="133" t="e">
        <f ca="1">VLOOKUP(D14,'（运营）数据源'!B:H,7,0)</f>
        <v>#N/A</v>
      </c>
      <c r="L14" s="80" t="str">
        <f ca="1" t="shared" si="1"/>
        <v>深绿191#</v>
      </c>
    </row>
    <row r="15" s="42" customFormat="1" spans="1:12">
      <c r="A15" s="122" t="str">
        <f ca="1">IF(J15&gt;0,运营生产订单!$H$3,"")</f>
        <v/>
      </c>
      <c r="B15" s="118" t="str">
        <f ca="1">+IF(J15&gt;0,运营生产订单!$C$4,"")</f>
        <v/>
      </c>
      <c r="C15" s="118" t="str">
        <f ca="1">+IF(J15&gt;0,MID(运营生产订单!$C$3,FIND("-",运营生产订单!$C$3)+1,20),"")</f>
        <v/>
      </c>
      <c r="D15" s="123" t="str">
        <f ca="1">+IF(J15&gt;0,VLOOKUP(C15&amp;H15&amp;I15,'（运营）数据源'!$A:$B,2,0),"")</f>
        <v/>
      </c>
      <c r="E15" s="123"/>
      <c r="F15" s="123" t="str">
        <f ca="1">+IF(J15&gt;0,VLOOKUP(D15,'（运营）数据源'!B:G,6,0),"")</f>
        <v/>
      </c>
      <c r="G15" s="118" t="str">
        <f ca="1">+IFERROR(VLOOKUP(D15,'（运营）数据源'!$B:$D,3,0),"")</f>
        <v/>
      </c>
      <c r="H15" s="124" t="str">
        <f ca="1" t="shared" si="2"/>
        <v>深绿191#</v>
      </c>
      <c r="I15" s="132" t="str">
        <f>+运营生产订单!$F$7</f>
        <v>L</v>
      </c>
      <c r="J15" s="118">
        <f ca="1">+SUMPRODUCT((运营生产订单!$A$9:$A$35=L15)*(运营生产订单!$C$7:$J$7=I15)*运营生产订单!$C$9:运营生产订单!$J$35)</f>
        <v>0</v>
      </c>
      <c r="K15" s="133" t="e">
        <f ca="1">VLOOKUP(D15,'（运营）数据源'!B:H,7,0)</f>
        <v>#N/A</v>
      </c>
      <c r="L15" s="80" t="str">
        <f ca="1" t="shared" ref="L15:L24" si="3">INDIRECT("运营生产订单!$A$"&amp;(INT((ROW()-4)/8)+9))</f>
        <v>深绿191#</v>
      </c>
    </row>
    <row r="16" s="42" customFormat="1" spans="1:12">
      <c r="A16" s="122" t="str">
        <f ca="1">IF(J16&gt;0,运营生产订单!$H$3,"")</f>
        <v/>
      </c>
      <c r="B16" s="118" t="str">
        <f ca="1">+IF(J16&gt;0,运营生产订单!$C$4,"")</f>
        <v/>
      </c>
      <c r="C16" s="118" t="str">
        <f ca="1">+IF(J16&gt;0,MID(运营生产订单!$C$3,FIND("-",运营生产订单!$C$3)+1,20),"")</f>
        <v/>
      </c>
      <c r="D16" s="123" t="str">
        <f ca="1">+IF(J16&gt;0,VLOOKUP(C16&amp;H16&amp;I16,'（运营）数据源'!$A:$B,2,0),"")</f>
        <v/>
      </c>
      <c r="E16" s="123"/>
      <c r="F16" s="123" t="str">
        <f ca="1">+IF(J16&gt;0,VLOOKUP(D16,'（运营）数据源'!B:G,6,0),"")</f>
        <v/>
      </c>
      <c r="G16" s="118" t="str">
        <f ca="1">+IFERROR(VLOOKUP(D16,'（运营）数据源'!$B:$D,3,0),"")</f>
        <v/>
      </c>
      <c r="H16" s="124" t="str">
        <f ca="1" t="shared" si="2"/>
        <v>深绿191#</v>
      </c>
      <c r="I16" s="132" t="str">
        <f>+运营生产订单!$G$7</f>
        <v>XL</v>
      </c>
      <c r="J16" s="118">
        <f ca="1">+SUMPRODUCT((运营生产订单!$A$9:$A$35=L16)*(运营生产订单!$C$7:$J$7=I16)*运营生产订单!$C$9:运营生产订单!$J$35)</f>
        <v>0</v>
      </c>
      <c r="K16" s="133" t="e">
        <f ca="1">VLOOKUP(D16,'（运营）数据源'!B:H,7,0)</f>
        <v>#N/A</v>
      </c>
      <c r="L16" s="80" t="str">
        <f ca="1" t="shared" si="3"/>
        <v>深绿191#</v>
      </c>
    </row>
    <row r="17" s="42" customFormat="1" spans="1:12">
      <c r="A17" s="122">
        <f ca="1">IF(J17&gt;0,运营生产订单!$H$3,"")</f>
        <v>45251</v>
      </c>
      <c r="B17" s="118" t="str">
        <f ca="1">+IF(J17&gt;0,运营生产订单!$C$4,"")</f>
        <v>PO231121VS1004</v>
      </c>
      <c r="C17" s="118" t="str">
        <f ca="1">+IF(J17&gt;0,MID(运营生产订单!$C$3,FIND("-",运营生产订单!$C$3)+1,20),"")</f>
        <v>VS1004</v>
      </c>
      <c r="D17" s="123" t="str">
        <f ca="1">+IF(J17&gt;0,VLOOKUP(C17&amp;H17&amp;I17,'（运营）数据源'!$A:$B,2,0),"")</f>
        <v>VS1004-Long sleeve Dark green-XXL</v>
      </c>
      <c r="E17" s="123"/>
      <c r="F17" s="123" t="str">
        <f ca="1">+IF(J17&gt;0,VLOOKUP(D17,'（运营）数据源'!B:G,6,0),"")</f>
        <v>丝光棉</v>
      </c>
      <c r="G17" s="118" t="str">
        <f ca="1">+IFERROR(VLOOKUP(D17,'（运营）数据源'!$B:$D,3,0),"")</f>
        <v>深绿191#</v>
      </c>
      <c r="H17" s="124" t="str">
        <f ca="1" t="shared" si="2"/>
        <v>深绿191#</v>
      </c>
      <c r="I17" s="132" t="str">
        <f>+运营生产订单!$H$7</f>
        <v>2XL</v>
      </c>
      <c r="J17" s="118">
        <f ca="1">+SUMPRODUCT((运营生产订单!$A$9:$A$35=L17)*(运营生产订单!$C$7:$J$7=I17)*运营生产订单!$C$9:运营生产订单!$J$35)</f>
        <v>20</v>
      </c>
      <c r="K17" s="133" t="str">
        <f ca="1">VLOOKUP(D17,'（运营）数据源'!B:H,7,0)</f>
        <v>剑邑布行</v>
      </c>
      <c r="L17" s="80" t="str">
        <f ca="1" t="shared" si="3"/>
        <v>深绿191#</v>
      </c>
    </row>
    <row r="18" s="42" customFormat="1" spans="1:12">
      <c r="A18" s="122">
        <f ca="1">IF(J18&gt;0,运营生产订单!$H$3,"")</f>
        <v>45251</v>
      </c>
      <c r="B18" s="118" t="str">
        <f ca="1">+IF(J18&gt;0,运营生产订单!$C$4,"")</f>
        <v>PO231121VS1004</v>
      </c>
      <c r="C18" s="118" t="str">
        <f ca="1">+IF(J18&gt;0,MID(运营生产订单!$C$3,FIND("-",运营生产订单!$C$3)+1,20),"")</f>
        <v>VS1004</v>
      </c>
      <c r="D18" s="123" t="str">
        <f ca="1">+IF(J18&gt;0,VLOOKUP(C18&amp;H18&amp;I18,'（运营）数据源'!$A:$B,2,0),"")</f>
        <v>VS1004-Long sleeve Dark green-3XL</v>
      </c>
      <c r="E18" s="123"/>
      <c r="F18" s="123" t="str">
        <f ca="1">+IF(J18&gt;0,VLOOKUP(D18,'（运营）数据源'!B:G,6,0),"")</f>
        <v>丝光棉</v>
      </c>
      <c r="G18" s="118" t="str">
        <f ca="1">+IFERROR(VLOOKUP(D18,'（运营）数据源'!$B:$D,3,0),"")</f>
        <v>深绿191#</v>
      </c>
      <c r="H18" s="124" t="str">
        <f ca="1" t="shared" si="2"/>
        <v>深绿191#</v>
      </c>
      <c r="I18" s="132" t="str">
        <f>+运营生产订单!$I$7</f>
        <v>3XL</v>
      </c>
      <c r="J18" s="118">
        <f ca="1">+SUMPRODUCT((运营生产订单!$A$9:$A$35=L18)*(运营生产订单!$C$7:$J$7=I18)*运营生产订单!$C$9:运营生产订单!$J$35)</f>
        <v>20</v>
      </c>
      <c r="K18" s="133" t="str">
        <f ca="1">VLOOKUP(D18,'（运营）数据源'!B:H,7,0)</f>
        <v>剑邑布行</v>
      </c>
      <c r="L18" s="80" t="str">
        <f ca="1" t="shared" si="3"/>
        <v>深绿191#</v>
      </c>
    </row>
    <row r="19" s="42" customFormat="1" spans="1:12">
      <c r="A19" s="122" t="str">
        <f ca="1">IF(J19&gt;0,运营生产订单!$H$3,"")</f>
        <v/>
      </c>
      <c r="B19" s="118" t="str">
        <f ca="1">+IF(J19&gt;0,运营生产订单!$C$4,"")</f>
        <v/>
      </c>
      <c r="C19" s="118" t="str">
        <f ca="1">+IF(J19&gt;0,MID(运营生产订单!$C$3,FIND("-",运营生产订单!$C$3)+1,20),"")</f>
        <v/>
      </c>
      <c r="D19" s="123" t="str">
        <f ca="1">+IF(J19&gt;0,VLOOKUP(C19&amp;H19&amp;I19,'（运营）数据源'!$A:$B,2,0),"")</f>
        <v/>
      </c>
      <c r="E19" s="123"/>
      <c r="F19" s="123" t="str">
        <f ca="1">+IF(J19&gt;0,VLOOKUP(D19,'（运营）数据源'!B:G,6,0),"")</f>
        <v/>
      </c>
      <c r="G19" s="118" t="str">
        <f ca="1">+IFERROR(VLOOKUP(D19,'（运营）数据源'!$B:$D,3,0),"")</f>
        <v/>
      </c>
      <c r="H19" s="124" t="str">
        <f ca="1" t="shared" si="2"/>
        <v>深绿191#</v>
      </c>
      <c r="I19" s="132" t="str">
        <f>+运营生产订单!$J$7</f>
        <v>4XL</v>
      </c>
      <c r="J19" s="118">
        <f ca="1">+SUMPRODUCT((运营生产订单!$A$9:$A$35=L19)*(运营生产订单!$C$7:$J$7=I19)*运营生产订单!$C$9:运营生产订单!$J$35)</f>
        <v>0</v>
      </c>
      <c r="K19" s="133" t="e">
        <f ca="1">VLOOKUP(D19,'（运营）数据源'!B:H,7,0)</f>
        <v>#N/A</v>
      </c>
      <c r="L19" s="80" t="str">
        <f ca="1" t="shared" si="3"/>
        <v>深绿191#</v>
      </c>
    </row>
    <row r="20" s="42" customFormat="1" spans="1:12">
      <c r="A20" s="122" t="str">
        <f ca="1">IF(J20&gt;0,运营生产订单!$H$3,"")</f>
        <v/>
      </c>
      <c r="B20" s="118" t="str">
        <f ca="1">+IF(J20&gt;0,运营生产订单!$C$4,"")</f>
        <v/>
      </c>
      <c r="C20" s="118" t="str">
        <f ca="1">+IF(J20&gt;0,MID(运营生产订单!$C$3,FIND("-",运营生产订单!$C$3)+1,20),"")</f>
        <v/>
      </c>
      <c r="D20" s="123" t="str">
        <f ca="1">+IF(J20&gt;0,VLOOKUP(C20&amp;H20&amp;I20,'（运营）数据源'!$A:$B,2,0),"")</f>
        <v/>
      </c>
      <c r="E20" s="123"/>
      <c r="F20" s="123" t="str">
        <f ca="1">+IF(J20&gt;0,VLOOKUP(D20,'（运营）数据源'!B:G,6,0),"")</f>
        <v/>
      </c>
      <c r="G20" s="118" t="str">
        <f ca="1">+IFERROR(VLOOKUP(D20,'（运营）数据源'!$B:$D,3,0),"")</f>
        <v/>
      </c>
      <c r="H20" s="124" t="str">
        <f ca="1" t="shared" si="2"/>
        <v>酒红210#</v>
      </c>
      <c r="I20" s="132" t="str">
        <f>+运营生产订单!$C$7</f>
        <v>XS</v>
      </c>
      <c r="J20" s="118">
        <f ca="1">+SUMPRODUCT((运营生产订单!$A$9:$A$35=L20)*(运营生产订单!$C$7:$J$7=I20)*运营生产订单!$C$9:运营生产订单!$J$35)</f>
        <v>0</v>
      </c>
      <c r="K20" s="133" t="e">
        <f ca="1">VLOOKUP(D20,'（运营）数据源'!B:H,7,0)</f>
        <v>#N/A</v>
      </c>
      <c r="L20" s="80" t="str">
        <f ca="1" t="shared" si="3"/>
        <v>酒红210#</v>
      </c>
    </row>
    <row r="21" s="42" customFormat="1" spans="1:12">
      <c r="A21" s="122" t="str">
        <f ca="1">IF(J21&gt;0,运营生产订单!$H$3,"")</f>
        <v/>
      </c>
      <c r="B21" s="118" t="str">
        <f ca="1">+IF(J21&gt;0,运营生产订单!$C$4,"")</f>
        <v/>
      </c>
      <c r="C21" s="118" t="str">
        <f ca="1">+IF(J21&gt;0,MID(运营生产订单!$C$3,FIND("-",运营生产订单!$C$3)+1,20),"")</f>
        <v/>
      </c>
      <c r="D21" s="123" t="str">
        <f ca="1">+IF(J21&gt;0,VLOOKUP(C21&amp;H21&amp;I21,'（运营）数据源'!$A:$B,2,0),"")</f>
        <v/>
      </c>
      <c r="E21" s="123"/>
      <c r="F21" s="123" t="str">
        <f ca="1">+IF(J21&gt;0,VLOOKUP(D21,'（运营）数据源'!B:G,6,0),"")</f>
        <v/>
      </c>
      <c r="G21" s="118" t="str">
        <f ca="1">+IFERROR(VLOOKUP(D21,'（运营）数据源'!$B:$D,3,0),"")</f>
        <v/>
      </c>
      <c r="H21" s="124" t="str">
        <f ca="1" t="shared" si="2"/>
        <v>酒红210#</v>
      </c>
      <c r="I21" s="132" t="str">
        <f>+运营生产订单!$D$7</f>
        <v>S</v>
      </c>
      <c r="J21" s="118">
        <f ca="1">+SUMPRODUCT((运营生产订单!$A$9:$A$35=L21)*(运营生产订单!$C$7:$J$7=I21)*运营生产订单!$C$9:运营生产订单!$J$35)</f>
        <v>0</v>
      </c>
      <c r="K21" s="133" t="e">
        <f ca="1">VLOOKUP(D21,'（运营）数据源'!B:H,7,0)</f>
        <v>#N/A</v>
      </c>
      <c r="L21" s="80" t="str">
        <f ca="1" t="shared" si="3"/>
        <v>酒红210#</v>
      </c>
    </row>
    <row r="22" s="42" customFormat="1" spans="1:12">
      <c r="A22" s="122">
        <f ca="1">IF(J22&gt;0,运营生产订单!$H$3,"")</f>
        <v>45251</v>
      </c>
      <c r="B22" s="118" t="str">
        <f ca="1">+IF(J22&gt;0,运营生产订单!$C$4,"")</f>
        <v>PO231121VS1004</v>
      </c>
      <c r="C22" s="118" t="str">
        <f ca="1">+IF(J22&gt;0,MID(运营生产订单!$C$3,FIND("-",运营生产订单!$C$3)+1,20),"")</f>
        <v>VS1004</v>
      </c>
      <c r="D22" s="123" t="str">
        <f ca="1">+IF(J22&gt;0,VLOOKUP(C22&amp;H22&amp;I22,'（运营）数据源'!$A:$B,2,0),"")</f>
        <v>VS1004-Long sleeve Wine red-M-2</v>
      </c>
      <c r="E22" s="123"/>
      <c r="F22" s="123" t="str">
        <f ca="1">+IF(J22&gt;0,VLOOKUP(D22,'（运营）数据源'!B:G,6,0),"")</f>
        <v>丝光棉</v>
      </c>
      <c r="G22" s="118" t="str">
        <f ca="1">+IFERROR(VLOOKUP(D22,'（运营）数据源'!$B:$D,3,0),"")</f>
        <v>酒红210#</v>
      </c>
      <c r="H22" s="124" t="str">
        <f ca="1" t="shared" ref="H22:H31" si="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酒红210#</v>
      </c>
      <c r="I22" s="132" t="str">
        <f>+运营生产订单!$E$7</f>
        <v>M</v>
      </c>
      <c r="J22" s="118">
        <f ca="1">+SUMPRODUCT((运营生产订单!$A$9:$A$35=L22)*(运营生产订单!$C$7:$J$7=I22)*运营生产订单!$C$9:运营生产订单!$J$35)</f>
        <v>30</v>
      </c>
      <c r="K22" s="133" t="str">
        <f ca="1">VLOOKUP(D22,'（运营）数据源'!B:H,7,0)</f>
        <v>剑邑布行</v>
      </c>
      <c r="L22" s="80" t="str">
        <f ca="1" t="shared" si="3"/>
        <v>酒红210#</v>
      </c>
    </row>
    <row r="23" s="42" customFormat="1" spans="1:12">
      <c r="A23" s="122">
        <f ca="1">IF(J23&gt;0,运营生产订单!$H$3,"")</f>
        <v>45251</v>
      </c>
      <c r="B23" s="118" t="str">
        <f ca="1">+IF(J23&gt;0,运营生产订单!$C$4,"")</f>
        <v>PO231121VS1004</v>
      </c>
      <c r="C23" s="118" t="str">
        <f ca="1">+IF(J23&gt;0,MID(运营生产订单!$C$3,FIND("-",运营生产订单!$C$3)+1,20),"")</f>
        <v>VS1004</v>
      </c>
      <c r="D23" s="123" t="str">
        <f ca="1">+IF(J23&gt;0,VLOOKUP(C23&amp;H23&amp;I23,'（运营）数据源'!$A:$B,2,0),"")</f>
        <v>VS1004-Long sleeve Wine red-L</v>
      </c>
      <c r="E23" s="123"/>
      <c r="F23" s="123" t="str">
        <f ca="1">+IF(J23&gt;0,VLOOKUP(D23,'（运营）数据源'!B:G,6,0),"")</f>
        <v>丝光棉</v>
      </c>
      <c r="G23" s="118" t="str">
        <f ca="1">+IFERROR(VLOOKUP(D23,'（运营）数据源'!$B:$D,3,0),"")</f>
        <v>酒红210#</v>
      </c>
      <c r="H23" s="124" t="str">
        <f ca="1" t="shared" si="4"/>
        <v>酒红210#</v>
      </c>
      <c r="I23" s="132" t="str">
        <f>+运营生产订单!$F$7</f>
        <v>L</v>
      </c>
      <c r="J23" s="118">
        <f ca="1">+SUMPRODUCT((运营生产订单!$A$9:$A$35=L23)*(运营生产订单!$C$7:$J$7=I23)*运营生产订单!$C$9:运营生产订单!$J$35)</f>
        <v>40</v>
      </c>
      <c r="K23" s="133" t="str">
        <f ca="1">VLOOKUP(D23,'（运营）数据源'!B:H,7,0)</f>
        <v>剑邑布行</v>
      </c>
      <c r="L23" s="80" t="str">
        <f ca="1" t="shared" si="3"/>
        <v>酒红210#</v>
      </c>
    </row>
    <row r="24" s="42" customFormat="1" spans="1:12">
      <c r="A24" s="122">
        <f ca="1">IF(J24&gt;0,运营生产订单!$H$3,"")</f>
        <v>45251</v>
      </c>
      <c r="B24" s="118" t="str">
        <f ca="1">+IF(J24&gt;0,运营生产订单!$C$4,"")</f>
        <v>PO231121VS1004</v>
      </c>
      <c r="C24" s="118" t="str">
        <f ca="1">+IF(J24&gt;0,MID(运营生产订单!$C$3,FIND("-",运营生产订单!$C$3)+1,20),"")</f>
        <v>VS1004</v>
      </c>
      <c r="D24" s="123" t="str">
        <f ca="1">+IF(J24&gt;0,VLOOKUP(C24&amp;H24&amp;I24,'（运营）数据源'!$A:$B,2,0),"")</f>
        <v>VS1004-Long sleeve Wine red-XL</v>
      </c>
      <c r="E24" s="123"/>
      <c r="F24" s="123" t="str">
        <f ca="1">+IF(J24&gt;0,VLOOKUP(D24,'（运营）数据源'!B:G,6,0),"")</f>
        <v>丝光棉</v>
      </c>
      <c r="G24" s="118" t="str">
        <f ca="1">+IFERROR(VLOOKUP(D24,'（运营）数据源'!$B:$D,3,0),"")</f>
        <v>酒红210#</v>
      </c>
      <c r="H24" s="124" t="str">
        <f ca="1" t="shared" si="4"/>
        <v>酒红210#</v>
      </c>
      <c r="I24" s="132" t="str">
        <f>+运营生产订单!$G$7</f>
        <v>XL</v>
      </c>
      <c r="J24" s="118">
        <f ca="1">+SUMPRODUCT((运营生产订单!$A$9:$A$35=L24)*(运营生产订单!$C$7:$J$7=I24)*运营生产订单!$C$9:运营生产订单!$J$35)</f>
        <v>20</v>
      </c>
      <c r="K24" s="133" t="str">
        <f ca="1">VLOOKUP(D24,'（运营）数据源'!B:H,7,0)</f>
        <v>剑邑布行</v>
      </c>
      <c r="L24" s="80" t="str">
        <f ca="1" t="shared" si="3"/>
        <v>酒红210#</v>
      </c>
    </row>
    <row r="25" s="42" customFormat="1" spans="1:12">
      <c r="A25" s="125">
        <f ca="1">IF(J25&gt;0,运营生产订单!$H$3,"")</f>
        <v>45251</v>
      </c>
      <c r="B25" s="118" t="str">
        <f ca="1">+IF(J25&gt;0,运营生产订单!$C$4,"")</f>
        <v>PO231121VS1004</v>
      </c>
      <c r="C25" s="118" t="str">
        <f ca="1">+IF(J25&gt;0,MID(运营生产订单!$C$3,FIND("-",运营生产订单!$C$3)+1,20),"")</f>
        <v>VS1004</v>
      </c>
      <c r="D25" s="126" t="str">
        <f ca="1">+IF(J25&gt;0,VLOOKUP(C25&amp;H25&amp;I25,'（运营）数据源'!$A:$B,2,0),"")</f>
        <v>VS1004-Long sleeve Wine red-XXL</v>
      </c>
      <c r="E25" s="123"/>
      <c r="F25" s="123" t="str">
        <f ca="1">+IF(J25&gt;0,VLOOKUP(D25,'（运营）数据源'!B:G,6,0),"")</f>
        <v>丝光棉</v>
      </c>
      <c r="G25" s="127" t="str">
        <f ca="1">+IFERROR(VLOOKUP(D25,'（运营）数据源'!$B:$D,3,0),"")</f>
        <v>酒红210#</v>
      </c>
      <c r="H25" s="124" t="str">
        <f ca="1" t="shared" si="4"/>
        <v>酒红210#</v>
      </c>
      <c r="I25" s="132" t="str">
        <f>+运营生产订单!$H$7</f>
        <v>2XL</v>
      </c>
      <c r="J25" s="118">
        <f ca="1">+SUMPRODUCT((运营生产订单!$A$9:$A$35=L25)*(运营生产订单!$C$7:$J$7=I25)*运营生产订单!$C$9:运营生产订单!$J$35)</f>
        <v>20</v>
      </c>
      <c r="K25" s="133" t="str">
        <f ca="1">VLOOKUP(D25,'（运营）数据源'!B:H,7,0)</f>
        <v>剑邑布行</v>
      </c>
      <c r="L25" s="80" t="str">
        <f ca="1" t="shared" ref="L25:L34" si="5">INDIRECT("运营生产订单!$A$"&amp;(INT((ROW()-4)/8)+9))</f>
        <v>酒红210#</v>
      </c>
    </row>
    <row r="26" s="42" customFormat="1" spans="1:12">
      <c r="A26" s="122">
        <f ca="1">IF(J26&gt;0,运营生产订单!$H$3,"")</f>
        <v>45251</v>
      </c>
      <c r="B26" s="118" t="str">
        <f ca="1">+IF(J26&gt;0,运营生产订单!$C$4,"")</f>
        <v>PO231121VS1004</v>
      </c>
      <c r="C26" s="118" t="str">
        <f ca="1">+IF(J26&gt;0,MID(运营生产订单!$C$3,FIND("-",运营生产订单!$C$3)+1,20),"")</f>
        <v>VS1004</v>
      </c>
      <c r="D26" s="123" t="str">
        <f ca="1">+IF(J26&gt;0,VLOOKUP(C26&amp;H26&amp;I26,'（运营）数据源'!$A:$B,2,0),"")</f>
        <v>VS1004-Long sleeve Wine red-3XL</v>
      </c>
      <c r="E26" s="123"/>
      <c r="F26" s="123" t="str">
        <f ca="1">+IF(J26&gt;0,VLOOKUP(D26,'（运营）数据源'!B:G,6,0),"")</f>
        <v>丝光棉</v>
      </c>
      <c r="G26" s="118" t="str">
        <f ca="1">+IFERROR(VLOOKUP(D26,'（运营）数据源'!$B:$D,3,0),"")</f>
        <v>酒红210#</v>
      </c>
      <c r="H26" s="124" t="str">
        <f ca="1" t="shared" si="4"/>
        <v>酒红210#</v>
      </c>
      <c r="I26" s="132" t="str">
        <f>+运营生产订单!$I$7</f>
        <v>3XL</v>
      </c>
      <c r="J26" s="118">
        <f ca="1">+SUMPRODUCT((运营生产订单!$A$9:$A$35=L26)*(运营生产订单!$C$7:$J$7=I26)*运营生产订单!$C$9:运营生产订单!$J$35)</f>
        <v>20</v>
      </c>
      <c r="K26" s="133" t="str">
        <f ca="1">VLOOKUP(D26,'（运营）数据源'!B:H,7,0)</f>
        <v>剑邑布行</v>
      </c>
      <c r="L26" s="80" t="str">
        <f ca="1" t="shared" si="5"/>
        <v>酒红210#</v>
      </c>
    </row>
    <row r="27" s="42" customFormat="1" spans="1:12">
      <c r="A27" s="122" t="str">
        <f ca="1">IF(J27&gt;0,运营生产订单!$H$3,"")</f>
        <v/>
      </c>
      <c r="B27" s="118" t="str">
        <f ca="1">+IF(J27&gt;0,运营生产订单!$C$4,"")</f>
        <v/>
      </c>
      <c r="C27" s="118" t="str">
        <f ca="1">+IF(J27&gt;0,MID(运营生产订单!$C$3,FIND("-",运营生产订单!$C$3)+1,20),"")</f>
        <v/>
      </c>
      <c r="D27" s="123" t="str">
        <f ca="1">+IF(J27&gt;0,VLOOKUP(C27&amp;H27&amp;I27,'（运营）数据源'!$A:$B,2,0),"")</f>
        <v/>
      </c>
      <c r="E27" s="123"/>
      <c r="F27" s="123" t="str">
        <f ca="1">+IF(J27&gt;0,VLOOKUP(D27,'（运营）数据源'!B:G,6,0),"")</f>
        <v/>
      </c>
      <c r="G27" s="118" t="str">
        <f ca="1">+IFERROR(VLOOKUP(D27,'（运营）数据源'!$B:$D,3,0),"")</f>
        <v/>
      </c>
      <c r="H27" s="124" t="str">
        <f ca="1" t="shared" si="4"/>
        <v>酒红210#</v>
      </c>
      <c r="I27" s="132" t="str">
        <f>+运营生产订单!$J$7</f>
        <v>4XL</v>
      </c>
      <c r="J27" s="118">
        <f ca="1">+SUMPRODUCT((运营生产订单!$A$9:$A$35=L27)*(运营生产订单!$C$7:$J$7=I27)*运营生产订单!$C$9:运营生产订单!$J$35)</f>
        <v>0</v>
      </c>
      <c r="K27" s="133" t="e">
        <f ca="1">VLOOKUP(D27,'（运营）数据源'!B:H,7,0)</f>
        <v>#N/A</v>
      </c>
      <c r="L27" s="80" t="str">
        <f ca="1" t="shared" si="5"/>
        <v>酒红210#</v>
      </c>
    </row>
    <row r="28" s="42" customFormat="1" spans="1:12">
      <c r="A28" s="122" t="str">
        <f ca="1">IF(J28&gt;0,运营生产订单!$H$3,"")</f>
        <v/>
      </c>
      <c r="B28" s="118" t="str">
        <f ca="1">+IF(J28&gt;0,运营生产订单!$C$4,"")</f>
        <v/>
      </c>
      <c r="C28" s="118" t="str">
        <f ca="1">+IF(J28&gt;0,MID(运营生产订单!$C$3,FIND("-",运营生产订单!$C$3)+1,20),"")</f>
        <v/>
      </c>
      <c r="D28" s="123" t="str">
        <f ca="1">+IF(J28&gt;0,VLOOKUP(C28&amp;H28&amp;I28,'（运营）数据源'!$A:$B,2,0),"")</f>
        <v/>
      </c>
      <c r="E28" s="123"/>
      <c r="F28" s="123" t="str">
        <f ca="1">+IF(J28&gt;0,VLOOKUP(D28,'（运营）数据源'!B:G,6,0),"")</f>
        <v/>
      </c>
      <c r="G28" s="118" t="str">
        <f ca="1">+IFERROR(VLOOKUP(D28,'（运营）数据源'!$B:$D,3,0),"")</f>
        <v/>
      </c>
      <c r="H28" s="124" t="str">
        <f ca="1" t="shared" si="4"/>
        <v>皇家蓝173#</v>
      </c>
      <c r="I28" s="132" t="str">
        <f>+运营生产订单!$C$7</f>
        <v>XS</v>
      </c>
      <c r="J28" s="118">
        <f ca="1">+SUMPRODUCT((运营生产订单!$A$9:$A$35=L28)*(运营生产订单!$C$7:$J$7=I28)*运营生产订单!$C$9:运营生产订单!$J$35)</f>
        <v>0</v>
      </c>
      <c r="K28" s="133" t="e">
        <f ca="1">VLOOKUP(D28,'（运营）数据源'!B:H,7,0)</f>
        <v>#N/A</v>
      </c>
      <c r="L28" s="80" t="str">
        <f ca="1" t="shared" si="5"/>
        <v>皇家蓝173#</v>
      </c>
    </row>
    <row r="29" s="42" customFormat="1" spans="1:12">
      <c r="A29" s="122" t="str">
        <f ca="1">IF(J29&gt;0,运营生产订单!$H$3,"")</f>
        <v/>
      </c>
      <c r="B29" s="118" t="str">
        <f ca="1">+IF(J29&gt;0,运营生产订单!$C$4,"")</f>
        <v/>
      </c>
      <c r="C29" s="118" t="str">
        <f ca="1">+IF(J29&gt;0,MID(运营生产订单!$C$3,FIND("-",运营生产订单!$C$3)+1,20),"")</f>
        <v/>
      </c>
      <c r="D29" s="123" t="str">
        <f ca="1">+IF(J29&gt;0,VLOOKUP(C29&amp;H29&amp;I29,'（运营）数据源'!$A:$B,2,0),"")</f>
        <v/>
      </c>
      <c r="E29" s="123"/>
      <c r="F29" s="123" t="str">
        <f ca="1">+IF(J29&gt;0,VLOOKUP(D29,'（运营）数据源'!B:G,6,0),"")</f>
        <v/>
      </c>
      <c r="G29" s="118" t="str">
        <f ca="1">+IFERROR(VLOOKUP(D29,'（运营）数据源'!$B:$D,3,0),"")</f>
        <v/>
      </c>
      <c r="H29" s="124" t="str">
        <f ca="1" t="shared" si="4"/>
        <v>皇家蓝173#</v>
      </c>
      <c r="I29" s="132" t="str">
        <f>+运营生产订单!$D$7</f>
        <v>S</v>
      </c>
      <c r="J29" s="118">
        <f ca="1">+SUMPRODUCT((运营生产订单!$A$9:$A$35=L29)*(运营生产订单!$C$7:$J$7=I29)*运营生产订单!$C$9:运营生产订单!$J$35)</f>
        <v>0</v>
      </c>
      <c r="K29" s="133" t="e">
        <f ca="1">VLOOKUP(D29,'（运营）数据源'!B:H,7,0)</f>
        <v>#N/A</v>
      </c>
      <c r="L29" s="80" t="str">
        <f ca="1" t="shared" si="5"/>
        <v>皇家蓝173#</v>
      </c>
    </row>
    <row r="30" s="42" customFormat="1" spans="1:12">
      <c r="A30" s="122">
        <f ca="1">IF(J30&gt;0,运营生产订单!$H$3,"")</f>
        <v>45251</v>
      </c>
      <c r="B30" s="118" t="str">
        <f ca="1">+IF(J30&gt;0,运营生产订单!$C$4,"")</f>
        <v>PO231121VS1004</v>
      </c>
      <c r="C30" s="118" t="str">
        <f ca="1">+IF(J30&gt;0,MID(运营生产订单!$C$3,FIND("-",运营生产订单!$C$3)+1,20),"")</f>
        <v>VS1004</v>
      </c>
      <c r="D30" s="123" t="str">
        <f ca="1">+IF(J30&gt;0,VLOOKUP(C30&amp;H30&amp;I30,'（运营）数据源'!$A:$B,2,0),"")</f>
        <v>VS1004-Long sleeve Royal Blue-M</v>
      </c>
      <c r="E30" s="123"/>
      <c r="F30" s="123" t="str">
        <f ca="1">+IF(J30&gt;0,VLOOKUP(D30,'（运营）数据源'!B:G,6,0),"")</f>
        <v>丝光棉</v>
      </c>
      <c r="G30" s="118" t="str">
        <f ca="1">+IFERROR(VLOOKUP(D30,'（运营）数据源'!$B:$D,3,0),"")</f>
        <v>皇家蓝173#</v>
      </c>
      <c r="H30" s="124" t="str">
        <f ca="1" t="shared" si="4"/>
        <v>皇家蓝173#</v>
      </c>
      <c r="I30" s="132" t="str">
        <f>+运营生产订单!$E$7</f>
        <v>M</v>
      </c>
      <c r="J30" s="118">
        <f ca="1">+SUMPRODUCT((运营生产订单!$A$9:$A$35=L30)*(运营生产订单!$C$7:$J$7=I30)*运营生产订单!$C$9:运营生产订单!$J$35)</f>
        <v>20</v>
      </c>
      <c r="K30" s="133" t="str">
        <f ca="1">VLOOKUP(D30,'（运营）数据源'!B:H,7,0)</f>
        <v>剑邑布行</v>
      </c>
      <c r="L30" s="80" t="str">
        <f ca="1" t="shared" si="5"/>
        <v>皇家蓝173#</v>
      </c>
    </row>
    <row r="31" s="42" customFormat="1" spans="1:12">
      <c r="A31" s="122">
        <f ca="1">IF(J31&gt;0,运营生产订单!$H$3,"")</f>
        <v>45251</v>
      </c>
      <c r="B31" s="118" t="str">
        <f ca="1">+IF(J31&gt;0,运营生产订单!$C$4,"")</f>
        <v>PO231121VS1004</v>
      </c>
      <c r="C31" s="118" t="str">
        <f ca="1">+IF(J31&gt;0,MID(运营生产订单!$C$3,FIND("-",运营生产订单!$C$3)+1,20),"")</f>
        <v>VS1004</v>
      </c>
      <c r="D31" s="123" t="str">
        <f ca="1">+IF(J31&gt;0,VLOOKUP(C31&amp;H31&amp;I31,'（运营）数据源'!$A:$B,2,0),"")</f>
        <v>VS1004-Long sleeve Royal Blue-L</v>
      </c>
      <c r="E31" s="123"/>
      <c r="F31" s="123" t="str">
        <f ca="1">+IF(J31&gt;0,VLOOKUP(D31,'（运营）数据源'!B:G,6,0),"")</f>
        <v>丝光棉</v>
      </c>
      <c r="G31" s="118" t="str">
        <f ca="1">+IFERROR(VLOOKUP(D31,'（运营）数据源'!$B:$D,3,0),"")</f>
        <v>皇家蓝173#</v>
      </c>
      <c r="H31" s="124" t="str">
        <f ca="1" t="shared" si="4"/>
        <v>皇家蓝173#</v>
      </c>
      <c r="I31" s="132" t="str">
        <f>+运营生产订单!$F$7</f>
        <v>L</v>
      </c>
      <c r="J31" s="118">
        <f ca="1">+SUMPRODUCT((运营生产订单!$A$9:$A$35=L31)*(运营生产订单!$C$7:$J$7=I31)*运营生产订单!$C$9:运营生产订单!$J$35)</f>
        <v>20</v>
      </c>
      <c r="K31" s="133" t="str">
        <f ca="1">VLOOKUP(D31,'（运营）数据源'!B:H,7,0)</f>
        <v>剑邑布行</v>
      </c>
      <c r="L31" s="80" t="str">
        <f ca="1" t="shared" si="5"/>
        <v>皇家蓝173#</v>
      </c>
    </row>
    <row r="32" s="42" customFormat="1" spans="1:12">
      <c r="A32" s="122">
        <f ca="1">IF(J32&gt;0,运营生产订单!$H$3,"")</f>
        <v>45251</v>
      </c>
      <c r="B32" s="118" t="str">
        <f ca="1">+IF(J32&gt;0,运营生产订单!$C$4,"")</f>
        <v>PO231121VS1004</v>
      </c>
      <c r="C32" s="118" t="str">
        <f ca="1">+IF(J32&gt;0,MID(运营生产订单!$C$3,FIND("-",运营生产订单!$C$3)+1,20),"")</f>
        <v>VS1004</v>
      </c>
      <c r="D32" s="123" t="str">
        <f ca="1">+IF(J32&gt;0,VLOOKUP(C32&amp;H32&amp;I32,'（运营）数据源'!$A:$B,2,0),"")</f>
        <v>VS1004-Long sleeve Royal Blue-XL</v>
      </c>
      <c r="E32" s="123"/>
      <c r="F32" s="123" t="str">
        <f ca="1">+IF(J32&gt;0,VLOOKUP(D32,'（运营）数据源'!B:G,6,0),"")</f>
        <v>丝光棉</v>
      </c>
      <c r="G32" s="118" t="str">
        <f ca="1">+IFERROR(VLOOKUP(D32,'（运营）数据源'!$B:$D,3,0),"")</f>
        <v>皇家蓝173#</v>
      </c>
      <c r="H32" s="124" t="str">
        <f ca="1" t="shared" ref="H32:H41" si="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皇家蓝173#</v>
      </c>
      <c r="I32" s="132" t="str">
        <f>+运营生产订单!$G$7</f>
        <v>XL</v>
      </c>
      <c r="J32" s="118">
        <f ca="1">+SUMPRODUCT((运营生产订单!$A$9:$A$35=L32)*(运营生产订单!$C$7:$J$7=I32)*运营生产订单!$C$9:运营生产订单!$J$35)</f>
        <v>20</v>
      </c>
      <c r="K32" s="133" t="str">
        <f ca="1">VLOOKUP(D32,'（运营）数据源'!B:H,7,0)</f>
        <v>剑邑布行</v>
      </c>
      <c r="L32" s="80" t="str">
        <f ca="1" t="shared" si="5"/>
        <v>皇家蓝173#</v>
      </c>
    </row>
    <row r="33" s="42" customFormat="1" spans="1:12">
      <c r="A33" s="122" t="str">
        <f ca="1">IF(J33&gt;0,运营生产订单!$H$3,"")</f>
        <v/>
      </c>
      <c r="B33" s="118" t="str">
        <f ca="1">+IF(J33&gt;0,运营生产订单!$C$4,"")</f>
        <v/>
      </c>
      <c r="C33" s="118" t="str">
        <f ca="1">+IF(J33&gt;0,MID(运营生产订单!$C$3,FIND("-",运营生产订单!$C$3)+1,20),"")</f>
        <v/>
      </c>
      <c r="D33" s="123" t="str">
        <f ca="1">+IF(J33&gt;0,VLOOKUP(C33&amp;H33&amp;I33,'（运营）数据源'!$A:$B,2,0),"")</f>
        <v/>
      </c>
      <c r="E33" s="123"/>
      <c r="F33" s="123" t="str">
        <f ca="1">+IF(J33&gt;0,VLOOKUP(D33,'（运营）数据源'!B:G,6,0),"")</f>
        <v/>
      </c>
      <c r="G33" s="118" t="str">
        <f ca="1">+IFERROR(VLOOKUP(D33,'（运营）数据源'!$B:$D,3,0),"")</f>
        <v/>
      </c>
      <c r="H33" s="124" t="str">
        <f ca="1" t="shared" si="6"/>
        <v>皇家蓝173#</v>
      </c>
      <c r="I33" s="132" t="str">
        <f>+运营生产订单!$H$7</f>
        <v>2XL</v>
      </c>
      <c r="J33" s="118">
        <f ca="1">+SUMPRODUCT((运营生产订单!$A$9:$A$35=L33)*(运营生产订单!$C$7:$J$7=I33)*运营生产订单!$C$9:运营生产订单!$J$35)</f>
        <v>0</v>
      </c>
      <c r="K33" s="133" t="e">
        <f ca="1">VLOOKUP(D33,'（运营）数据源'!B:H,7,0)</f>
        <v>#N/A</v>
      </c>
      <c r="L33" s="80" t="str">
        <f ca="1" t="shared" si="5"/>
        <v>皇家蓝173#</v>
      </c>
    </row>
    <row r="34" s="42" customFormat="1" spans="1:12">
      <c r="A34" s="122">
        <f ca="1">IF(J34&gt;0,运营生产订单!$H$3,"")</f>
        <v>45251</v>
      </c>
      <c r="B34" s="118" t="str">
        <f ca="1">+IF(J34&gt;0,运营生产订单!$C$4,"")</f>
        <v>PO231121VS1004</v>
      </c>
      <c r="C34" s="118" t="str">
        <f ca="1">+IF(J34&gt;0,MID(运营生产订单!$C$3,FIND("-",运营生产订单!$C$3)+1,20),"")</f>
        <v>VS1004</v>
      </c>
      <c r="D34" s="123" t="str">
        <f ca="1">+IF(J34&gt;0,VLOOKUP(C34&amp;H34&amp;I34,'（运营）数据源'!$A:$B,2,0),"")</f>
        <v>VS1004-Long sleeve Royal Blue-3XL</v>
      </c>
      <c r="E34" s="123"/>
      <c r="F34" s="123" t="str">
        <f ca="1">+IF(J34&gt;0,VLOOKUP(D34,'（运营）数据源'!B:G,6,0),"")</f>
        <v>丝光棉</v>
      </c>
      <c r="G34" s="118" t="str">
        <f ca="1">+IFERROR(VLOOKUP(D34,'（运营）数据源'!$B:$D,3,0),"")</f>
        <v>皇家蓝173#</v>
      </c>
      <c r="H34" s="124" t="str">
        <f ca="1" t="shared" si="6"/>
        <v>皇家蓝173#</v>
      </c>
      <c r="I34" s="132" t="str">
        <f>+运营生产订单!$I$7</f>
        <v>3XL</v>
      </c>
      <c r="J34" s="118">
        <f ca="1">+SUMPRODUCT((运营生产订单!$A$9:$A$35=L34)*(运营生产订单!$C$7:$J$7=I34)*运营生产订单!$C$9:运营生产订单!$J$35)</f>
        <v>20</v>
      </c>
      <c r="K34" s="133" t="str">
        <f ca="1">VLOOKUP(D34,'（运营）数据源'!B:H,7,0)</f>
        <v>剑邑布行</v>
      </c>
      <c r="L34" s="80" t="str">
        <f ca="1" t="shared" si="5"/>
        <v>皇家蓝173#</v>
      </c>
    </row>
    <row r="35" s="42" customFormat="1" spans="1:12">
      <c r="A35" s="122" t="str">
        <f ca="1">IF(J35&gt;0,运营生产订单!$H$3,"")</f>
        <v/>
      </c>
      <c r="B35" s="118" t="str">
        <f ca="1">+IF(J35&gt;0,运营生产订单!$C$4,"")</f>
        <v/>
      </c>
      <c r="C35" s="118" t="str">
        <f ca="1">+IF(J35&gt;0,MID(运营生产订单!$C$3,FIND("-",运营生产订单!$C$3)+1,20),"")</f>
        <v/>
      </c>
      <c r="D35" s="123" t="str">
        <f ca="1">+IF(J35&gt;0,VLOOKUP(C35&amp;H35&amp;I35,'（运营）数据源'!$A:$B,2,0),"")</f>
        <v/>
      </c>
      <c r="E35" s="123"/>
      <c r="F35" s="123" t="str">
        <f ca="1">+IF(J35&gt;0,VLOOKUP(D35,'（运营）数据源'!B:G,6,0),"")</f>
        <v/>
      </c>
      <c r="G35" s="118" t="str">
        <f ca="1">+IFERROR(VLOOKUP(D35,'（运营）数据源'!$B:$D,3,0),"")</f>
        <v/>
      </c>
      <c r="H35" s="124" t="str">
        <f ca="1" t="shared" si="6"/>
        <v>皇家蓝173#</v>
      </c>
      <c r="I35" s="132" t="str">
        <f>+运营生产订单!$J$7</f>
        <v>4XL</v>
      </c>
      <c r="J35" s="118">
        <f ca="1">+SUMPRODUCT((运营生产订单!$A$9:$A$35=L35)*(运营生产订单!$C$7:$J$7=I35)*运营生产订单!$C$9:运营生产订单!$J$35)</f>
        <v>0</v>
      </c>
      <c r="K35" s="133" t="e">
        <f ca="1">VLOOKUP(D35,'（运营）数据源'!B:H,7,0)</f>
        <v>#N/A</v>
      </c>
      <c r="L35" s="80" t="str">
        <f ca="1" t="shared" ref="L35:L44" si="7">INDIRECT("运营生产订单!$A$"&amp;(INT((ROW()-4)/8)+9))</f>
        <v>皇家蓝173#</v>
      </c>
    </row>
    <row r="36" s="42" customFormat="1" spans="1:12">
      <c r="A36" s="122" t="str">
        <f ca="1">IF(J36&gt;0,运营生产订单!$H$3,"")</f>
        <v/>
      </c>
      <c r="B36" s="118" t="str">
        <f ca="1">+IF(J36&gt;0,运营生产订单!$C$4,"")</f>
        <v/>
      </c>
      <c r="C36" s="118" t="str">
        <f ca="1">+IF(J36&gt;0,MID(运营生产订单!$C$3,FIND("-",运营生产订单!$C$3)+1,20),"")</f>
        <v/>
      </c>
      <c r="D36" s="123" t="str">
        <f ca="1">+IF(J36&gt;0,VLOOKUP(C36&amp;H36&amp;I36,'（运营）数据源'!$A:$B,2,0),"")</f>
        <v/>
      </c>
      <c r="E36" s="123"/>
      <c r="F36" s="123" t="str">
        <f ca="1">+IF(J36&gt;0,VLOOKUP(D36,'（运营）数据源'!B:G,6,0),"")</f>
        <v/>
      </c>
      <c r="G36" s="118" t="str">
        <f ca="1">+IFERROR(VLOOKUP(D36,'（运营）数据源'!$B:$D,3,0),"")</f>
        <v/>
      </c>
      <c r="H36" s="124" t="str">
        <f ca="1" t="shared" si="6"/>
        <v>黑色226#</v>
      </c>
      <c r="I36" s="132" t="str">
        <f>+运营生产订单!$C$7</f>
        <v>XS</v>
      </c>
      <c r="J36" s="118">
        <f ca="1">+SUMPRODUCT((运营生产订单!$A$9:$A$35=L36)*(运营生产订单!$C$7:$J$7=I36)*运营生产订单!$C$9:运营生产订单!$J$35)</f>
        <v>0</v>
      </c>
      <c r="K36" s="133" t="e">
        <f ca="1">VLOOKUP(D36,'（运营）数据源'!B:H,7,0)</f>
        <v>#N/A</v>
      </c>
      <c r="L36" s="80" t="str">
        <f ca="1" t="shared" si="7"/>
        <v>黑色226#</v>
      </c>
    </row>
    <row r="37" s="42" customFormat="1" spans="1:12">
      <c r="A37" s="122">
        <f ca="1">IF(J37&gt;0,运营生产订单!$H$3,"")</f>
        <v>45251</v>
      </c>
      <c r="B37" s="118" t="str">
        <f ca="1">+IF(J37&gt;0,运营生产订单!$C$4,"")</f>
        <v>PO231121VS1004</v>
      </c>
      <c r="C37" s="118" t="str">
        <f ca="1">+IF(J37&gt;0,MID(运营生产订单!$C$3,FIND("-",运营生产订单!$C$3)+1,20),"")</f>
        <v>VS1004</v>
      </c>
      <c r="D37" s="123" t="str">
        <f ca="1">+IF(J37&gt;0,VLOOKUP(C37&amp;H37&amp;I37,'（运营）数据源'!$A:$B,2,0),"")</f>
        <v>VS1004-Long sleeve Black-S-2</v>
      </c>
      <c r="E37" s="123"/>
      <c r="F37" s="123" t="str">
        <f ca="1">+IF(J37&gt;0,VLOOKUP(D37,'（运营）数据源'!B:G,6,0),"")</f>
        <v>丝光棉</v>
      </c>
      <c r="G37" s="118" t="str">
        <f ca="1">+IFERROR(VLOOKUP(D37,'（运营）数据源'!$B:$D,3,0),"")</f>
        <v>黑色226#</v>
      </c>
      <c r="H37" s="124" t="str">
        <f ca="1" t="shared" si="6"/>
        <v>黑色226#</v>
      </c>
      <c r="I37" s="132" t="str">
        <f>+运营生产订单!$D$7</f>
        <v>S</v>
      </c>
      <c r="J37" s="118">
        <f ca="1">+SUMPRODUCT((运营生产订单!$A$9:$A$35=L37)*(运营生产订单!$C$7:$J$7=I37)*运营生产订单!$C$9:运营生产订单!$J$35)</f>
        <v>40</v>
      </c>
      <c r="K37" s="133" t="str">
        <f ca="1">VLOOKUP(D37,'（运营）数据源'!B:H,7,0)</f>
        <v>剑邑布行</v>
      </c>
      <c r="L37" s="80" t="str">
        <f ca="1" t="shared" si="7"/>
        <v>黑色226#</v>
      </c>
    </row>
    <row r="38" s="42" customFormat="1" spans="1:12">
      <c r="A38" s="122">
        <f ca="1">IF(J38&gt;0,运营生产订单!$H$3,"")</f>
        <v>45251</v>
      </c>
      <c r="B38" s="118" t="str">
        <f ca="1">+IF(J38&gt;0,运营生产订单!$C$4,"")</f>
        <v>PO231121VS1004</v>
      </c>
      <c r="C38" s="118" t="str">
        <f ca="1">+IF(J38&gt;0,MID(运营生产订单!$C$3,FIND("-",运营生产订单!$C$3)+1,20),"")</f>
        <v>VS1004</v>
      </c>
      <c r="D38" s="123" t="str">
        <f ca="1">+IF(J38&gt;0,VLOOKUP(C38&amp;H38&amp;I38,'（运营）数据源'!$A:$B,2,0),"")</f>
        <v>VS1004-Long sleeve Black-M-2</v>
      </c>
      <c r="E38" s="123"/>
      <c r="F38" s="123" t="str">
        <f ca="1">+IF(J38&gt;0,VLOOKUP(D38,'（运营）数据源'!B:G,6,0),"")</f>
        <v>丝光棉</v>
      </c>
      <c r="G38" s="118" t="str">
        <f ca="1">+IFERROR(VLOOKUP(D38,'（运营）数据源'!$B:$D,3,0),"")</f>
        <v>黑色226#</v>
      </c>
      <c r="H38" s="124" t="str">
        <f ca="1" t="shared" si="6"/>
        <v>黑色226#</v>
      </c>
      <c r="I38" s="132" t="str">
        <f>+运营生产订单!$E$7</f>
        <v>M</v>
      </c>
      <c r="J38" s="118">
        <f ca="1">+SUMPRODUCT((运营生产订单!$A$9:$A$35=L38)*(运营生产订单!$C$7:$J$7=I38)*运营生产订单!$C$9:运营生产订单!$J$35)</f>
        <v>120</v>
      </c>
      <c r="K38" s="133" t="str">
        <f ca="1">VLOOKUP(D38,'（运营）数据源'!B:H,7,0)</f>
        <v>剑邑布行</v>
      </c>
      <c r="L38" s="80" t="str">
        <f ca="1" t="shared" si="7"/>
        <v>黑色226#</v>
      </c>
    </row>
    <row r="39" s="42" customFormat="1" spans="1:12">
      <c r="A39" s="122">
        <f ca="1">IF(J39&gt;0,运营生产订单!$H$3,"")</f>
        <v>45251</v>
      </c>
      <c r="B39" s="118" t="str">
        <f ca="1">+IF(J39&gt;0,运营生产订单!$C$4,"")</f>
        <v>PO231121VS1004</v>
      </c>
      <c r="C39" s="118" t="str">
        <f ca="1">+IF(J39&gt;0,MID(运营生产订单!$C$3,FIND("-",运营生产订单!$C$3)+1,20),"")</f>
        <v>VS1004</v>
      </c>
      <c r="D39" s="123" t="str">
        <f ca="1">+IF(J39&gt;0,VLOOKUP(C39&amp;H39&amp;I39,'（运营）数据源'!$A:$B,2,0),"")</f>
        <v>VS1004-Long sleeve Black-L</v>
      </c>
      <c r="E39" s="123"/>
      <c r="F39" s="123" t="str">
        <f ca="1">+IF(J39&gt;0,VLOOKUP(D39,'（运营）数据源'!B:G,6,0),"")</f>
        <v>丝光棉</v>
      </c>
      <c r="G39" s="118" t="str">
        <f ca="1">+IFERROR(VLOOKUP(D39,'（运营）数据源'!$B:$D,3,0),"")</f>
        <v>黑色226#</v>
      </c>
      <c r="H39" s="124" t="str">
        <f ca="1" t="shared" si="6"/>
        <v>黑色226#</v>
      </c>
      <c r="I39" s="132" t="str">
        <f>+运营生产订单!$F$7</f>
        <v>L</v>
      </c>
      <c r="J39" s="118">
        <f ca="1">+SUMPRODUCT((运营生产订单!$A$9:$A$35=L39)*(运营生产订单!$C$7:$J$7=I39)*运营生产订单!$C$9:运营生产订单!$J$35)</f>
        <v>100</v>
      </c>
      <c r="K39" s="133" t="str">
        <f ca="1">VLOOKUP(D39,'（运营）数据源'!B:H,7,0)</f>
        <v>剑邑布行</v>
      </c>
      <c r="L39" s="80" t="str">
        <f ca="1" t="shared" si="7"/>
        <v>黑色226#</v>
      </c>
    </row>
    <row r="40" s="42" customFormat="1" spans="1:12">
      <c r="A40" s="122">
        <f ca="1">IF(J40&gt;0,运营生产订单!$H$3,"")</f>
        <v>45251</v>
      </c>
      <c r="B40" s="118" t="str">
        <f ca="1">+IF(J40&gt;0,运营生产订单!$C$4,"")</f>
        <v>PO231121VS1004</v>
      </c>
      <c r="C40" s="118" t="str">
        <f ca="1">+IF(J40&gt;0,MID(运营生产订单!$C$3,FIND("-",运营生产订单!$C$3)+1,20),"")</f>
        <v>VS1004</v>
      </c>
      <c r="D40" s="123" t="str">
        <f ca="1">+IF(J40&gt;0,VLOOKUP(C40&amp;H40&amp;I40,'（运营）数据源'!$A:$B,2,0),"")</f>
        <v>VS1004-Long sleeve Black-XL</v>
      </c>
      <c r="E40" s="123"/>
      <c r="F40" s="123" t="str">
        <f ca="1">+IF(J40&gt;0,VLOOKUP(D40,'（运营）数据源'!B:G,6,0),"")</f>
        <v>丝光棉</v>
      </c>
      <c r="G40" s="118" t="str">
        <f ca="1">+IFERROR(VLOOKUP(D40,'（运营）数据源'!$B:$D,3,0),"")</f>
        <v>黑色226#</v>
      </c>
      <c r="H40" s="124" t="str">
        <f ca="1" t="shared" si="6"/>
        <v>黑色226#</v>
      </c>
      <c r="I40" s="132" t="str">
        <f>+运营生产订单!$G$7</f>
        <v>XL</v>
      </c>
      <c r="J40" s="118">
        <f ca="1">+SUMPRODUCT((运营生产订单!$A$9:$A$35=L40)*(运营生产订单!$C$7:$J$7=I40)*运营生产订单!$C$9:运营生产订单!$J$35)</f>
        <v>60</v>
      </c>
      <c r="K40" s="133" t="str">
        <f ca="1">VLOOKUP(D40,'（运营）数据源'!B:H,7,0)</f>
        <v>剑邑布行</v>
      </c>
      <c r="L40" s="80" t="str">
        <f ca="1" t="shared" si="7"/>
        <v>黑色226#</v>
      </c>
    </row>
    <row r="41" s="42" customFormat="1" spans="1:12">
      <c r="A41" s="122">
        <f ca="1">IF(J41&gt;0,运营生产订单!$H$3,"")</f>
        <v>45251</v>
      </c>
      <c r="B41" s="118" t="str">
        <f ca="1">+IF(J41&gt;0,运营生产订单!$C$4,"")</f>
        <v>PO231121VS1004</v>
      </c>
      <c r="C41" s="118" t="str">
        <f ca="1">+IF(J41&gt;0,MID(运营生产订单!$C$3,FIND("-",运营生产订单!$C$3)+1,20),"")</f>
        <v>VS1004</v>
      </c>
      <c r="D41" s="123" t="str">
        <f ca="1">+IF(J41&gt;0,VLOOKUP(C41&amp;H41&amp;I41,'（运营）数据源'!$A:$B,2,0),"")</f>
        <v>VS1004-Long sleeve Black-XXL</v>
      </c>
      <c r="E41" s="123"/>
      <c r="F41" s="123" t="str">
        <f ca="1">+IF(J41&gt;0,VLOOKUP(D41,'（运营）数据源'!B:G,6,0),"")</f>
        <v>丝光棉</v>
      </c>
      <c r="G41" s="118" t="str">
        <f ca="1">+IFERROR(VLOOKUP(D41,'（运营）数据源'!$B:$D,3,0),"")</f>
        <v>黑色226#</v>
      </c>
      <c r="H41" s="124" t="str">
        <f ca="1" t="shared" si="6"/>
        <v>黑色226#</v>
      </c>
      <c r="I41" s="132" t="str">
        <f>+运营生产订单!$H$7</f>
        <v>2XL</v>
      </c>
      <c r="J41" s="118">
        <f ca="1">+SUMPRODUCT((运营生产订单!$A$9:$A$35=L41)*(运营生产订单!$C$7:$J$7=I41)*运营生产订单!$C$9:运营生产订单!$J$35)</f>
        <v>60</v>
      </c>
      <c r="K41" s="133" t="str">
        <f ca="1">VLOOKUP(D41,'（运营）数据源'!B:H,7,0)</f>
        <v>剑邑布行</v>
      </c>
      <c r="L41" s="80" t="str">
        <f ca="1" t="shared" si="7"/>
        <v>黑色226#</v>
      </c>
    </row>
    <row r="42" s="42" customFormat="1" spans="1:12">
      <c r="A42" s="122">
        <f ca="1">IF(J42&gt;0,运营生产订单!$H$3,"")</f>
        <v>45251</v>
      </c>
      <c r="B42" s="118" t="str">
        <f ca="1">+IF(J42&gt;0,运营生产订单!$C$4,"")</f>
        <v>PO231121VS1004</v>
      </c>
      <c r="C42" s="118" t="str">
        <f ca="1">+IF(J42&gt;0,MID(运营生产订单!$C$3,FIND("-",运营生产订单!$C$3)+1,20),"")</f>
        <v>VS1004</v>
      </c>
      <c r="D42" s="123" t="str">
        <f ca="1">+IF(J42&gt;0,VLOOKUP(C42&amp;H42&amp;I42,'（运营）数据源'!$A:$B,2,0),"")</f>
        <v>VS1004-Long sleeve Black-3XL</v>
      </c>
      <c r="E42" s="123"/>
      <c r="F42" s="123" t="str">
        <f ca="1">+IF(J42&gt;0,VLOOKUP(D42,'（运营）数据源'!B:G,6,0),"")</f>
        <v>丝光棉</v>
      </c>
      <c r="G42" s="118" t="str">
        <f ca="1">+IFERROR(VLOOKUP(D42,'（运营）数据源'!$B:$D,3,0),"")</f>
        <v>黑色226#</v>
      </c>
      <c r="H42" s="124" t="str">
        <f ca="1" t="shared" ref="H42:H51" si="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黑色226#</v>
      </c>
      <c r="I42" s="132" t="str">
        <f>+运营生产订单!$I$7</f>
        <v>3XL</v>
      </c>
      <c r="J42" s="118">
        <f ca="1">+SUMPRODUCT((运营生产订单!$A$9:$A$35=L42)*(运营生产订单!$C$7:$J$7=I42)*运营生产订单!$C$9:运营生产订单!$J$35)</f>
        <v>40</v>
      </c>
      <c r="K42" s="133" t="str">
        <f ca="1">VLOOKUP(D42,'（运营）数据源'!B:H,7,0)</f>
        <v>剑邑布行</v>
      </c>
      <c r="L42" s="80" t="str">
        <f ca="1" t="shared" si="7"/>
        <v>黑色226#</v>
      </c>
    </row>
    <row r="43" s="42" customFormat="1" spans="1:12">
      <c r="A43" s="122" t="str">
        <f ca="1">IF(J43&gt;0,运营生产订单!$H$3,"")</f>
        <v/>
      </c>
      <c r="B43" s="118" t="str">
        <f ca="1">+IF(J43&gt;0,运营生产订单!$C$4,"")</f>
        <v/>
      </c>
      <c r="C43" s="118" t="str">
        <f ca="1">+IF(J43&gt;0,MID(运营生产订单!$C$3,FIND("-",运营生产订单!$C$3)+1,20),"")</f>
        <v/>
      </c>
      <c r="D43" s="123" t="str">
        <f ca="1">+IF(J43&gt;0,VLOOKUP(C43&amp;H43&amp;I43,'（运营）数据源'!$A:$B,2,0),"")</f>
        <v/>
      </c>
      <c r="E43" s="123"/>
      <c r="F43" s="123" t="str">
        <f ca="1">+IF(J43&gt;0,VLOOKUP(D43,'（运营）数据源'!B:G,6,0),"")</f>
        <v/>
      </c>
      <c r="G43" s="118" t="str">
        <f ca="1">+IFERROR(VLOOKUP(D43,'（运营）数据源'!$B:$D,3,0),"")</f>
        <v/>
      </c>
      <c r="H43" s="124" t="str">
        <f ca="1" t="shared" si="8"/>
        <v>黑色226#</v>
      </c>
      <c r="I43" s="132" t="str">
        <f>+运营生产订单!$J$7</f>
        <v>4XL</v>
      </c>
      <c r="J43" s="118">
        <f ca="1">+SUMPRODUCT((运营生产订单!$A$9:$A$35=L43)*(运营生产订单!$C$7:$J$7=I43)*运营生产订单!$C$9:运营生产订单!$J$35)</f>
        <v>0</v>
      </c>
      <c r="K43" s="133" t="e">
        <f ca="1">VLOOKUP(D43,'（运营）数据源'!B:H,7,0)</f>
        <v>#N/A</v>
      </c>
      <c r="L43" s="80" t="str">
        <f ca="1" t="shared" si="7"/>
        <v>黑色226#</v>
      </c>
    </row>
    <row r="44" s="42" customFormat="1" spans="1:12">
      <c r="A44" s="122" t="str">
        <f ca="1">IF(J44&gt;0,运营生产订单!$H$3,"")</f>
        <v/>
      </c>
      <c r="B44" s="118" t="str">
        <f ca="1">+IF(J44&gt;0,运营生产订单!$C$4,"")</f>
        <v/>
      </c>
      <c r="C44" s="118" t="str">
        <f ca="1">+IF(J44&gt;0,MID(运营生产订单!$C$3,FIND("-",运营生产订单!$C$3)+1,20),"")</f>
        <v/>
      </c>
      <c r="D44" s="123" t="str">
        <f ca="1">+IF(J44&gt;0,VLOOKUP(C44&amp;H44&amp;I44,'（运营）数据源'!$A:$B,2,0),"")</f>
        <v/>
      </c>
      <c r="E44" s="123"/>
      <c r="F44" s="123" t="str">
        <f ca="1">+IF(J44&gt;0,VLOOKUP(D44,'（运营）数据源'!B:G,6,0),"")</f>
        <v/>
      </c>
      <c r="G44" s="118" t="str">
        <f ca="1">+IFERROR(VLOOKUP(D44,'（运营）数据源'!$B:$D,3,0),"")</f>
        <v/>
      </c>
      <c r="H44" s="124" t="str">
        <f ca="1" t="shared" si="8"/>
        <v>紫色159#</v>
      </c>
      <c r="I44" s="132" t="str">
        <f>+运营生产订单!$C$7</f>
        <v>XS</v>
      </c>
      <c r="J44" s="118">
        <f ca="1">+SUMPRODUCT((运营生产订单!$A$9:$A$35=L44)*(运营生产订单!$C$7:$J$7=I44)*运营生产订单!$C$9:运营生产订单!$J$35)</f>
        <v>0</v>
      </c>
      <c r="K44" s="133" t="e">
        <f ca="1">VLOOKUP(D44,'（运营）数据源'!B:H,7,0)</f>
        <v>#N/A</v>
      </c>
      <c r="L44" s="80" t="str">
        <f ca="1" t="shared" si="7"/>
        <v>紫色159#</v>
      </c>
    </row>
    <row r="45" s="42" customFormat="1" spans="1:12">
      <c r="A45" s="122" t="str">
        <f ca="1">IF(J45&gt;0,运营生产订单!$H$3,"")</f>
        <v/>
      </c>
      <c r="B45" s="118" t="str">
        <f ca="1">+IF(J45&gt;0,运营生产订单!$C$4,"")</f>
        <v/>
      </c>
      <c r="C45" s="118" t="str">
        <f ca="1">+IF(J45&gt;0,MID(运营生产订单!$C$3,FIND("-",运营生产订单!$C$3)+1,20),"")</f>
        <v/>
      </c>
      <c r="D45" s="123" t="str">
        <f ca="1">+IF(J45&gt;0,VLOOKUP(C45&amp;H45&amp;I45,'（运营）数据源'!$A:$B,2,0),"")</f>
        <v/>
      </c>
      <c r="E45" s="123"/>
      <c r="F45" s="123" t="str">
        <f ca="1">+IF(J45&gt;0,VLOOKUP(D45,'（运营）数据源'!B:G,6,0),"")</f>
        <v/>
      </c>
      <c r="G45" s="118" t="str">
        <f ca="1">+IFERROR(VLOOKUP(D45,'（运营）数据源'!$B:$D,3,0),"")</f>
        <v/>
      </c>
      <c r="H45" s="124" t="str">
        <f ca="1" t="shared" si="8"/>
        <v>紫色159#</v>
      </c>
      <c r="I45" s="132" t="str">
        <f>+运营生产订单!$D$7</f>
        <v>S</v>
      </c>
      <c r="J45" s="118">
        <f ca="1">+SUMPRODUCT((运营生产订单!$A$9:$A$35=L45)*(运营生产订单!$C$7:$J$7=I45)*运营生产订单!$C$9:运营生产订单!$J$35)</f>
        <v>0</v>
      </c>
      <c r="K45" s="133" t="e">
        <f ca="1">VLOOKUP(D45,'（运营）数据源'!B:H,7,0)</f>
        <v>#N/A</v>
      </c>
      <c r="L45" s="80" t="str">
        <f ca="1" t="shared" ref="L45:L54" si="9">INDIRECT("运营生产订单!$A$"&amp;(INT((ROW()-4)/8)+9))</f>
        <v>紫色159#</v>
      </c>
    </row>
    <row r="46" s="42" customFormat="1" spans="1:12">
      <c r="A46" s="122">
        <f ca="1">IF(J46&gt;0,运营生产订单!$H$3,"")</f>
        <v>45251</v>
      </c>
      <c r="B46" s="118" t="str">
        <f ca="1">+IF(J46&gt;0,运营生产订单!$C$4,"")</f>
        <v>PO231121VS1004</v>
      </c>
      <c r="C46" s="118" t="str">
        <f ca="1">+IF(J46&gt;0,MID(运营生产订单!$C$3,FIND("-",运营生产订单!$C$3)+1,20),"")</f>
        <v>VS1004</v>
      </c>
      <c r="D46" s="123" t="str">
        <f ca="1">+IF(J46&gt;0,VLOOKUP(C46&amp;H46&amp;I46,'（运营）数据源'!$A:$B,2,0),"")</f>
        <v>VS1004-Long sleeve Purple-M</v>
      </c>
      <c r="E46" s="123"/>
      <c r="F46" s="123" t="str">
        <f ca="1">+IF(J46&gt;0,VLOOKUP(D46,'（运营）数据源'!B:G,6,0),"")</f>
        <v>丝光棉</v>
      </c>
      <c r="G46" s="118" t="str">
        <f ca="1">+IFERROR(VLOOKUP(D46,'（运营）数据源'!$B:$D,3,0),"")</f>
        <v>紫色159#</v>
      </c>
      <c r="H46" s="124" t="str">
        <f ca="1" t="shared" si="8"/>
        <v>紫色159#</v>
      </c>
      <c r="I46" s="132" t="str">
        <f>+运营生产订单!$E$7</f>
        <v>M</v>
      </c>
      <c r="J46" s="118">
        <f ca="1">+SUMPRODUCT((运营生产订单!$A$9:$A$35=L46)*(运营生产订单!$C$7:$J$7=I46)*运营生产订单!$C$9:运营生产订单!$J$35)</f>
        <v>20</v>
      </c>
      <c r="K46" s="133" t="str">
        <f ca="1">VLOOKUP(D46,'（运营）数据源'!B:H,7,0)</f>
        <v>剑邑布行</v>
      </c>
      <c r="L46" s="80" t="str">
        <f ca="1" t="shared" si="9"/>
        <v>紫色159#</v>
      </c>
    </row>
    <row r="47" s="42" customFormat="1" spans="1:12">
      <c r="A47" s="122">
        <f ca="1">IF(J47&gt;0,运营生产订单!$H$3,"")</f>
        <v>45251</v>
      </c>
      <c r="B47" s="118" t="str">
        <f ca="1">+IF(J47&gt;0,运营生产订单!$C$4,"")</f>
        <v>PO231121VS1004</v>
      </c>
      <c r="C47" s="118" t="str">
        <f ca="1">+IF(J47&gt;0,MID(运营生产订单!$C$3,FIND("-",运营生产订单!$C$3)+1,20),"")</f>
        <v>VS1004</v>
      </c>
      <c r="D47" s="123" t="str">
        <f ca="1">+IF(J47&gt;0,VLOOKUP(C47&amp;H47&amp;I47,'（运营）数据源'!$A:$B,2,0),"")</f>
        <v>VS1004-Long sleeve Purple-L</v>
      </c>
      <c r="E47" s="123"/>
      <c r="F47" s="123" t="str">
        <f ca="1">+IF(J47&gt;0,VLOOKUP(D47,'（运营）数据源'!B:G,6,0),"")</f>
        <v>丝光棉</v>
      </c>
      <c r="G47" s="118" t="str">
        <f ca="1">+IFERROR(VLOOKUP(D47,'（运营）数据源'!$B:$D,3,0),"")</f>
        <v>紫色159#</v>
      </c>
      <c r="H47" s="124" t="str">
        <f ca="1" t="shared" si="8"/>
        <v>紫色159#</v>
      </c>
      <c r="I47" s="132" t="str">
        <f>+运营生产订单!$F$7</f>
        <v>L</v>
      </c>
      <c r="J47" s="118">
        <f ca="1">+SUMPRODUCT((运营生产订单!$A$9:$A$35=L47)*(运营生产订单!$C$7:$J$7=I47)*运营生产订单!$C$9:运营生产订单!$J$35)</f>
        <v>20</v>
      </c>
      <c r="K47" s="133" t="str">
        <f ca="1">VLOOKUP(D47,'（运营）数据源'!B:H,7,0)</f>
        <v>剑邑布行</v>
      </c>
      <c r="L47" s="80" t="str">
        <f ca="1" t="shared" si="9"/>
        <v>紫色159#</v>
      </c>
    </row>
    <row r="48" s="42" customFormat="1" spans="1:12">
      <c r="A48" s="122">
        <f ca="1">IF(J48&gt;0,运营生产订单!$H$3,"")</f>
        <v>45251</v>
      </c>
      <c r="B48" s="118" t="str">
        <f ca="1">+IF(J48&gt;0,运营生产订单!$C$4,"")</f>
        <v>PO231121VS1004</v>
      </c>
      <c r="C48" s="118" t="str">
        <f ca="1">+IF(J48&gt;0,MID(运营生产订单!$C$3,FIND("-",运营生产订单!$C$3)+1,20),"")</f>
        <v>VS1004</v>
      </c>
      <c r="D48" s="123" t="str">
        <f ca="1">+IF(J48&gt;0,VLOOKUP(C48&amp;H48&amp;I48,'（运营）数据源'!$A:$B,2,0),"")</f>
        <v>VS1004-Long sleeve Purple-XL</v>
      </c>
      <c r="E48" s="123"/>
      <c r="F48" s="123" t="str">
        <f ca="1">+IF(J48&gt;0,VLOOKUP(D48,'（运营）数据源'!B:G,6,0),"")</f>
        <v>丝光棉</v>
      </c>
      <c r="G48" s="118" t="str">
        <f ca="1">+IFERROR(VLOOKUP(D48,'（运营）数据源'!$B:$D,3,0),"")</f>
        <v>紫色159#</v>
      </c>
      <c r="H48" s="124" t="str">
        <f ca="1" t="shared" si="8"/>
        <v>紫色159#</v>
      </c>
      <c r="I48" s="132" t="str">
        <f>+运营生产订单!$G$7</f>
        <v>XL</v>
      </c>
      <c r="J48" s="118">
        <f ca="1">+SUMPRODUCT((运营生产订单!$A$9:$A$35=L48)*(运营生产订单!$C$7:$J$7=I48)*运营生产订单!$C$9:运营生产订单!$J$35)</f>
        <v>20</v>
      </c>
      <c r="K48" s="133" t="str">
        <f ca="1">VLOOKUP(D48,'（运营）数据源'!B:H,7,0)</f>
        <v>剑邑布行</v>
      </c>
      <c r="L48" s="80" t="str">
        <f ca="1" t="shared" si="9"/>
        <v>紫色159#</v>
      </c>
    </row>
    <row r="49" s="42" customFormat="1" spans="1:12">
      <c r="A49" s="122">
        <f ca="1">IF(J49&gt;0,运营生产订单!$H$3,"")</f>
        <v>45251</v>
      </c>
      <c r="B49" s="118" t="str">
        <f ca="1">+IF(J49&gt;0,运营生产订单!$C$4,"")</f>
        <v>PO231121VS1004</v>
      </c>
      <c r="C49" s="118" t="str">
        <f ca="1">+IF(J49&gt;0,MID(运营生产订单!$C$3,FIND("-",运营生产订单!$C$3)+1,20),"")</f>
        <v>VS1004</v>
      </c>
      <c r="D49" s="123" t="str">
        <f ca="1">+IF(J49&gt;0,VLOOKUP(C49&amp;H49&amp;I49,'（运营）数据源'!$A:$B,2,0),"")</f>
        <v>VS1004-Long sleeve Purple-XXL</v>
      </c>
      <c r="E49" s="123"/>
      <c r="F49" s="123" t="str">
        <f ca="1">+IF(J49&gt;0,VLOOKUP(D49,'（运营）数据源'!B:G,6,0),"")</f>
        <v>丝光棉</v>
      </c>
      <c r="G49" s="118" t="str">
        <f ca="1">+IFERROR(VLOOKUP(D49,'（运营）数据源'!$B:$D,3,0),"")</f>
        <v>紫色159#</v>
      </c>
      <c r="H49" s="124" t="str">
        <f ca="1" t="shared" si="8"/>
        <v>紫色159#</v>
      </c>
      <c r="I49" s="132" t="str">
        <f>+运营生产订单!$H$7</f>
        <v>2XL</v>
      </c>
      <c r="J49" s="118">
        <f ca="1">+SUMPRODUCT((运营生产订单!$A$9:$A$35=L49)*(运营生产订单!$C$7:$J$7=I49)*运营生产订单!$C$9:运营生产订单!$J$35)</f>
        <v>20</v>
      </c>
      <c r="K49" s="133" t="str">
        <f ca="1">VLOOKUP(D49,'（运营）数据源'!B:H,7,0)</f>
        <v>剑邑布行</v>
      </c>
      <c r="L49" s="80" t="str">
        <f ca="1" t="shared" si="9"/>
        <v>紫色159#</v>
      </c>
    </row>
    <row r="50" s="42" customFormat="1" spans="1:12">
      <c r="A50" s="122">
        <f ca="1">IF(J50&gt;0,运营生产订单!$H$3,"")</f>
        <v>45251</v>
      </c>
      <c r="B50" s="118" t="str">
        <f ca="1">+IF(J50&gt;0,运营生产订单!$C$4,"")</f>
        <v>PO231121VS1004</v>
      </c>
      <c r="C50" s="118" t="str">
        <f ca="1">+IF(J50&gt;0,MID(运营生产订单!$C$3,FIND("-",运营生产订单!$C$3)+1,20),"")</f>
        <v>VS1004</v>
      </c>
      <c r="D50" s="123" t="str">
        <f ca="1">+IF(J50&gt;0,VLOOKUP(C50&amp;H50&amp;I50,'（运营）数据源'!$A:$B,2,0),"")</f>
        <v>VS1004-Long sleeve Purple-3XL</v>
      </c>
      <c r="E50" s="123"/>
      <c r="F50" s="123" t="str">
        <f ca="1">+IF(J50&gt;0,VLOOKUP(D50,'（运营）数据源'!B:G,6,0),"")</f>
        <v>丝光棉</v>
      </c>
      <c r="G50" s="118" t="str">
        <f ca="1">+IFERROR(VLOOKUP(D50,'（运营）数据源'!$B:$D,3,0),"")</f>
        <v>紫色159#</v>
      </c>
      <c r="H50" s="124" t="str">
        <f ca="1" t="shared" si="8"/>
        <v>紫色159#</v>
      </c>
      <c r="I50" s="132" t="str">
        <f>+运营生产订单!$I$7</f>
        <v>3XL</v>
      </c>
      <c r="J50" s="118">
        <f ca="1">+SUMPRODUCT((运营生产订单!$A$9:$A$35=L50)*(运营生产订单!$C$7:$J$7=I50)*运营生产订单!$C$9:运营生产订单!$J$35)</f>
        <v>20</v>
      </c>
      <c r="K50" s="133" t="str">
        <f ca="1">VLOOKUP(D50,'（运营）数据源'!B:H,7,0)</f>
        <v>剑邑布行</v>
      </c>
      <c r="L50" s="80" t="str">
        <f ca="1" t="shared" si="9"/>
        <v>紫色159#</v>
      </c>
    </row>
    <row r="51" s="42" customFormat="1" spans="1:12">
      <c r="A51" s="122" t="str">
        <f ca="1">IF(J51&gt;0,运营生产订单!$H$3,"")</f>
        <v/>
      </c>
      <c r="B51" s="118" t="str">
        <f ca="1">+IF(J51&gt;0,运营生产订单!$C$4,"")</f>
        <v/>
      </c>
      <c r="C51" s="118" t="str">
        <f ca="1">+IF(J51&gt;0,MID(运营生产订单!$C$3,FIND("-",运营生产订单!$C$3)+1,20),"")</f>
        <v/>
      </c>
      <c r="D51" s="123" t="str">
        <f ca="1">+IF(J51&gt;0,VLOOKUP(C51&amp;H51&amp;I51,'（运营）数据源'!$A:$B,2,0),"")</f>
        <v/>
      </c>
      <c r="E51" s="123"/>
      <c r="F51" s="123" t="str">
        <f ca="1">+IF(J51&gt;0,VLOOKUP(D51,'（运营）数据源'!B:G,6,0),"")</f>
        <v/>
      </c>
      <c r="G51" s="118" t="str">
        <f ca="1">+IFERROR(VLOOKUP(D51,'（运营）数据源'!$B:$D,3,0),"")</f>
        <v/>
      </c>
      <c r="H51" s="124" t="str">
        <f ca="1" t="shared" si="8"/>
        <v>紫色159#</v>
      </c>
      <c r="I51" s="132" t="str">
        <f>+运营生产订单!$J$7</f>
        <v>4XL</v>
      </c>
      <c r="J51" s="118">
        <f ca="1">+SUMPRODUCT((运营生产订单!$A$9:$A$35=L51)*(运营生产订单!$C$7:$J$7=I51)*运营生产订单!$C$9:运营生产订单!$J$35)</f>
        <v>0</v>
      </c>
      <c r="K51" s="133" t="e">
        <f ca="1">VLOOKUP(D51,'（运营）数据源'!B:H,7,0)</f>
        <v>#N/A</v>
      </c>
      <c r="L51" s="80" t="str">
        <f ca="1" t="shared" si="9"/>
        <v>紫色159#</v>
      </c>
    </row>
    <row r="52" s="42" customFormat="1" spans="1:12">
      <c r="A52" s="122" t="str">
        <f ca="1">IF(J52&gt;0,运营生产订单!$H$3,"")</f>
        <v/>
      </c>
      <c r="B52" s="118" t="str">
        <f ca="1">+IF(J52&gt;0,运营生产订单!$C$4,"")</f>
        <v/>
      </c>
      <c r="C52" s="118" t="str">
        <f ca="1">+IF(J52&gt;0,MID(运营生产订单!$C$3,FIND("-",运营生产订单!$C$3)+1,20),"")</f>
        <v/>
      </c>
      <c r="D52" s="123" t="str">
        <f ca="1">+IF(J52&gt;0,VLOOKUP(C52&amp;H52&amp;I52,'（运营）数据源'!$A:$B,2,0),"")</f>
        <v/>
      </c>
      <c r="E52" s="123"/>
      <c r="F52" s="123" t="str">
        <f ca="1">+IF(J52&gt;0,VLOOKUP(D52,'（运营）数据源'!B:G,6,0),"")</f>
        <v/>
      </c>
      <c r="G52" s="118" t="str">
        <f ca="1">+IFERROR(VLOOKUP(D52,'（运营）数据源'!$B:$D,3,0),"")</f>
        <v/>
      </c>
      <c r="H52" s="124" t="str">
        <f ca="1" t="shared" ref="H52:H61" si="1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豆沙红209#</v>
      </c>
      <c r="I52" s="132" t="str">
        <f>+运营生产订单!$C$7</f>
        <v>XS</v>
      </c>
      <c r="J52" s="118">
        <f ca="1">+SUMPRODUCT((运营生产订单!$A$9:$A$35=L52)*(运营生产订单!$C$7:$J$7=I52)*运营生产订单!$C$9:运营生产订单!$J$35)</f>
        <v>0</v>
      </c>
      <c r="K52" s="133" t="e">
        <f ca="1">VLOOKUP(D52,'（运营）数据源'!B:H,7,0)</f>
        <v>#N/A</v>
      </c>
      <c r="L52" s="80" t="str">
        <f ca="1" t="shared" si="9"/>
        <v>豆沙红209#</v>
      </c>
    </row>
    <row r="53" s="42" customFormat="1" spans="1:12">
      <c r="A53" s="122" t="str">
        <f ca="1">IF(J53&gt;0,运营生产订单!$H$3,"")</f>
        <v/>
      </c>
      <c r="B53" s="118" t="str">
        <f ca="1">+IF(J53&gt;0,运营生产订单!$C$4,"")</f>
        <v/>
      </c>
      <c r="C53" s="118" t="str">
        <f ca="1">+IF(J53&gt;0,MID(运营生产订单!$C$3,FIND("-",运营生产订单!$C$3)+1,20),"")</f>
        <v/>
      </c>
      <c r="D53" s="123" t="str">
        <f ca="1">+IF(J53&gt;0,VLOOKUP(C53&amp;H53&amp;I53,'（运营）数据源'!$A:$B,2,0),"")</f>
        <v/>
      </c>
      <c r="E53" s="123"/>
      <c r="F53" s="123" t="str">
        <f ca="1">+IF(J53&gt;0,VLOOKUP(D53,'（运营）数据源'!B:G,6,0),"")</f>
        <v/>
      </c>
      <c r="G53" s="118" t="str">
        <f ca="1">+IFERROR(VLOOKUP(D53,'（运营）数据源'!$B:$D,3,0),"")</f>
        <v/>
      </c>
      <c r="H53" s="124" t="str">
        <f ca="1" t="shared" si="10"/>
        <v>豆沙红209#</v>
      </c>
      <c r="I53" s="132" t="str">
        <f>+运营生产订单!$D$7</f>
        <v>S</v>
      </c>
      <c r="J53" s="118">
        <f ca="1">+SUMPRODUCT((运营生产订单!$A$9:$A$35=L53)*(运营生产订单!$C$7:$J$7=I53)*运营生产订单!$C$9:运营生产订单!$J$35)</f>
        <v>0</v>
      </c>
      <c r="K53" s="133" t="e">
        <f ca="1">VLOOKUP(D53,'（运营）数据源'!B:H,7,0)</f>
        <v>#N/A</v>
      </c>
      <c r="L53" s="80" t="str">
        <f ca="1" t="shared" si="9"/>
        <v>豆沙红209#</v>
      </c>
    </row>
    <row r="54" s="42" customFormat="1" spans="1:12">
      <c r="A54" s="122">
        <f ca="1">IF(J54&gt;0,运营生产订单!$H$3,"")</f>
        <v>45251</v>
      </c>
      <c r="B54" s="118" t="str">
        <f ca="1">+IF(J54&gt;0,运营生产订单!$C$4,"")</f>
        <v>PO231121VS1004</v>
      </c>
      <c r="C54" s="118" t="str">
        <f ca="1">+IF(J54&gt;0,MID(运营生产订单!$C$3,FIND("-",运营生产订单!$C$3)+1,20),"")</f>
        <v>VS1004</v>
      </c>
      <c r="D54" s="123" t="str">
        <f ca="1">+IF(J54&gt;0,VLOOKUP(C54&amp;H54&amp;I54,'（运营）数据源'!$A:$B,2,0),"")</f>
        <v>VS1004-Mauve-M</v>
      </c>
      <c r="E54" s="123"/>
      <c r="F54" s="123" t="str">
        <f ca="1">+IF(J54&gt;0,VLOOKUP(D54,'（运营）数据源'!B:G,6,0),"")</f>
        <v>丝光棉</v>
      </c>
      <c r="G54" s="118" t="str">
        <f ca="1">+IFERROR(VLOOKUP(D54,'（运营）数据源'!$B:$D,3,0),"")</f>
        <v>豆沙红209#</v>
      </c>
      <c r="H54" s="124" t="str">
        <f ca="1" t="shared" si="10"/>
        <v>豆沙红209#</v>
      </c>
      <c r="I54" s="132" t="str">
        <f>+运营生产订单!$E$7</f>
        <v>M</v>
      </c>
      <c r="J54" s="118">
        <f ca="1">+SUMPRODUCT((运营生产订单!$A$9:$A$35=L54)*(运营生产订单!$C$7:$J$7=I54)*运营生产订单!$C$9:运营生产订单!$J$35)</f>
        <v>20</v>
      </c>
      <c r="K54" s="133" t="str">
        <f ca="1">VLOOKUP(D54,'（运营）数据源'!B:H,7,0)</f>
        <v>剑邑布行</v>
      </c>
      <c r="L54" s="80" t="str">
        <f ca="1" t="shared" si="9"/>
        <v>豆沙红209#</v>
      </c>
    </row>
    <row r="55" s="42" customFormat="1" spans="1:12">
      <c r="A55" s="122">
        <f ca="1">IF(J55&gt;0,运营生产订单!$H$3,"")</f>
        <v>45251</v>
      </c>
      <c r="B55" s="118" t="str">
        <f ca="1">+IF(J55&gt;0,运营生产订单!$C$4,"")</f>
        <v>PO231121VS1004</v>
      </c>
      <c r="C55" s="118" t="str">
        <f ca="1">+IF(J55&gt;0,MID(运营生产订单!$C$3,FIND("-",运营生产订单!$C$3)+1,20),"")</f>
        <v>VS1004</v>
      </c>
      <c r="D55" s="123" t="str">
        <f ca="1">+IF(J55&gt;0,VLOOKUP(C55&amp;H55&amp;I55,'（运营）数据源'!$A:$B,2,0),"")</f>
        <v>VS1004-Mauve-L</v>
      </c>
      <c r="E55" s="123"/>
      <c r="F55" s="123" t="str">
        <f ca="1">+IF(J55&gt;0,VLOOKUP(D55,'（运营）数据源'!B:G,6,0),"")</f>
        <v>丝光棉</v>
      </c>
      <c r="G55" s="118" t="str">
        <f ca="1">+IFERROR(VLOOKUP(D55,'（运营）数据源'!$B:$D,3,0),"")</f>
        <v>豆沙红209#</v>
      </c>
      <c r="H55" s="124" t="str">
        <f ca="1" t="shared" si="10"/>
        <v>豆沙红209#</v>
      </c>
      <c r="I55" s="132" t="str">
        <f>+运营生产订单!$F$7</f>
        <v>L</v>
      </c>
      <c r="J55" s="118">
        <f ca="1">+SUMPRODUCT((运营生产订单!$A$9:$A$35=L55)*(运营生产订单!$C$7:$J$7=I55)*运营生产订单!$C$9:运营生产订单!$J$35)</f>
        <v>30</v>
      </c>
      <c r="K55" s="133" t="str">
        <f ca="1">VLOOKUP(D55,'（运营）数据源'!B:H,7,0)</f>
        <v>剑邑布行</v>
      </c>
      <c r="L55" s="80" t="str">
        <f ca="1" t="shared" ref="L55:L64" si="11">INDIRECT("运营生产订单!$A$"&amp;(INT((ROW()-4)/8)+9))</f>
        <v>豆沙红209#</v>
      </c>
    </row>
    <row r="56" s="42" customFormat="1" spans="1:12">
      <c r="A56" s="122">
        <f ca="1">IF(J56&gt;0,运营生产订单!$H$3,"")</f>
        <v>45251</v>
      </c>
      <c r="B56" s="118" t="str">
        <f ca="1">+IF(J56&gt;0,运营生产订单!$C$4,"")</f>
        <v>PO231121VS1004</v>
      </c>
      <c r="C56" s="118" t="str">
        <f ca="1">+IF(J56&gt;0,MID(运营生产订单!$C$3,FIND("-",运营生产订单!$C$3)+1,20),"")</f>
        <v>VS1004</v>
      </c>
      <c r="D56" s="123" t="str">
        <f ca="1">+IF(J56&gt;0,VLOOKUP(C56&amp;H56&amp;I56,'（运营）数据源'!$A:$B,2,0),"")</f>
        <v>VS1004-Mauve-XL</v>
      </c>
      <c r="E56" s="123"/>
      <c r="F56" s="123" t="str">
        <f ca="1">+IF(J56&gt;0,VLOOKUP(D56,'（运营）数据源'!B:G,6,0),"")</f>
        <v>丝光棉</v>
      </c>
      <c r="G56" s="118" t="str">
        <f ca="1">+IFERROR(VLOOKUP(D56,'（运营）数据源'!$B:$D,3,0),"")</f>
        <v>豆沙红209#</v>
      </c>
      <c r="H56" s="124" t="str">
        <f ca="1" t="shared" si="10"/>
        <v>豆沙红209#</v>
      </c>
      <c r="I56" s="132" t="str">
        <f>+运营生产订单!$G$7</f>
        <v>XL</v>
      </c>
      <c r="J56" s="118">
        <f ca="1">+SUMPRODUCT((运营生产订单!$A$9:$A$35=L56)*(运营生产订单!$C$7:$J$7=I56)*运营生产订单!$C$9:运营生产订单!$J$35)</f>
        <v>20</v>
      </c>
      <c r="K56" s="133" t="str">
        <f ca="1">VLOOKUP(D56,'（运营）数据源'!B:H,7,0)</f>
        <v>剑邑布行</v>
      </c>
      <c r="L56" s="80" t="str">
        <f ca="1" t="shared" si="11"/>
        <v>豆沙红209#</v>
      </c>
    </row>
    <row r="57" s="42" customFormat="1" spans="1:12">
      <c r="A57" s="122" t="str">
        <f ca="1">IF(J57&gt;0,运营生产订单!$H$3,"")</f>
        <v/>
      </c>
      <c r="B57" s="118" t="str">
        <f ca="1">+IF(J57&gt;0,运营生产订单!$C$4,"")</f>
        <v/>
      </c>
      <c r="C57" s="118" t="str">
        <f ca="1">+IF(J57&gt;0,MID(运营生产订单!$C$3,FIND("-",运营生产订单!$C$3)+1,20),"")</f>
        <v/>
      </c>
      <c r="D57" s="123" t="str">
        <f ca="1">+IF(J57&gt;0,VLOOKUP(C57&amp;H57&amp;I57,'（运营）数据源'!$A:$B,2,0),"")</f>
        <v/>
      </c>
      <c r="E57" s="123"/>
      <c r="F57" s="123" t="str">
        <f ca="1">+IF(J57&gt;0,VLOOKUP(D57,'（运营）数据源'!B:G,6,0),"")</f>
        <v/>
      </c>
      <c r="G57" s="118" t="str">
        <f ca="1">+IFERROR(VLOOKUP(D57,'（运营）数据源'!$B:$D,3,0),"")</f>
        <v/>
      </c>
      <c r="H57" s="124" t="str">
        <f ca="1" t="shared" si="10"/>
        <v>豆沙红209#</v>
      </c>
      <c r="I57" s="132" t="str">
        <f>+运营生产订单!$H$7</f>
        <v>2XL</v>
      </c>
      <c r="J57" s="118">
        <f ca="1">+SUMPRODUCT((运营生产订单!$A$9:$A$35=L57)*(运营生产订单!$C$7:$J$7=I57)*运营生产订单!$C$9:运营生产订单!$J$35)</f>
        <v>0</v>
      </c>
      <c r="K57" s="133" t="e">
        <f ca="1">VLOOKUP(D57,'（运营）数据源'!B:H,7,0)</f>
        <v>#N/A</v>
      </c>
      <c r="L57" s="80" t="str">
        <f ca="1" t="shared" si="11"/>
        <v>豆沙红209#</v>
      </c>
    </row>
    <row r="58" s="42" customFormat="1" spans="1:12">
      <c r="A58" s="122">
        <f ca="1">IF(J58&gt;0,运营生产订单!$H$3,"")</f>
        <v>45251</v>
      </c>
      <c r="B58" s="118" t="str">
        <f ca="1">+IF(J58&gt;0,运营生产订单!$C$4,"")</f>
        <v>PO231121VS1004</v>
      </c>
      <c r="C58" s="118" t="str">
        <f ca="1">+IF(J58&gt;0,MID(运营生产订单!$C$3,FIND("-",运营生产订单!$C$3)+1,20),"")</f>
        <v>VS1004</v>
      </c>
      <c r="D58" s="123" t="str">
        <f ca="1">+IF(J58&gt;0,VLOOKUP(C58&amp;H58&amp;I58,'（运营）数据源'!$A:$B,2,0),"")</f>
        <v>VS1004-Mauve-3XL</v>
      </c>
      <c r="E58" s="123"/>
      <c r="F58" s="123" t="str">
        <f ca="1">+IF(J58&gt;0,VLOOKUP(D58,'（运营）数据源'!B:G,6,0),"")</f>
        <v>丝光棉</v>
      </c>
      <c r="G58" s="118" t="str">
        <f ca="1">+IFERROR(VLOOKUP(D58,'（运营）数据源'!$B:$D,3,0),"")</f>
        <v>豆沙红209#</v>
      </c>
      <c r="H58" s="124" t="str">
        <f ca="1" t="shared" si="10"/>
        <v>豆沙红209#</v>
      </c>
      <c r="I58" s="132" t="str">
        <f>+运营生产订单!$I$7</f>
        <v>3XL</v>
      </c>
      <c r="J58" s="118">
        <f ca="1">+SUMPRODUCT((运营生产订单!$A$9:$A$35=L58)*(运营生产订单!$C$7:$J$7=I58)*运营生产订单!$C$9:运营生产订单!$J$35)</f>
        <v>20</v>
      </c>
      <c r="K58" s="133" t="str">
        <f ca="1">VLOOKUP(D58,'（运营）数据源'!B:H,7,0)</f>
        <v>剑邑布行</v>
      </c>
      <c r="L58" s="80" t="str">
        <f ca="1" t="shared" si="11"/>
        <v>豆沙红209#</v>
      </c>
    </row>
    <row r="59" s="42" customFormat="1" spans="1:12">
      <c r="A59" s="122" t="str">
        <f ca="1">IF(J59&gt;0,运营生产订单!$H$3,"")</f>
        <v/>
      </c>
      <c r="B59" s="118" t="str">
        <f ca="1">+IF(J59&gt;0,运营生产订单!$C$4,"")</f>
        <v/>
      </c>
      <c r="C59" s="118" t="str">
        <f ca="1">+IF(J59&gt;0,MID(运营生产订单!$C$3,FIND("-",运营生产订单!$C$3)+1,20),"")</f>
        <v/>
      </c>
      <c r="D59" s="123" t="str">
        <f ca="1">+IF(J59&gt;0,VLOOKUP(C59&amp;H59&amp;I59,'（运营）数据源'!$A:$B,2,0),"")</f>
        <v/>
      </c>
      <c r="E59" s="123"/>
      <c r="F59" s="123" t="str">
        <f ca="1">+IF(J59&gt;0,VLOOKUP(D59,'（运营）数据源'!B:G,6,0),"")</f>
        <v/>
      </c>
      <c r="G59" s="118" t="str">
        <f ca="1">+IFERROR(VLOOKUP(D59,'（运营）数据源'!$B:$D,3,0),"")</f>
        <v/>
      </c>
      <c r="H59" s="124" t="str">
        <f ca="1" t="shared" si="10"/>
        <v>豆沙红209#</v>
      </c>
      <c r="I59" s="132" t="str">
        <f>+运营生产订单!$J$7</f>
        <v>4XL</v>
      </c>
      <c r="J59" s="118">
        <f ca="1">+SUMPRODUCT((运营生产订单!$A$9:$A$35=L59)*(运营生产订单!$C$7:$J$7=I59)*运营生产订单!$C$9:运营生产订单!$J$35)</f>
        <v>0</v>
      </c>
      <c r="K59" s="133" t="e">
        <f ca="1">VLOOKUP(D59,'（运营）数据源'!B:H,7,0)</f>
        <v>#N/A</v>
      </c>
      <c r="L59" s="80" t="str">
        <f ca="1" t="shared" si="11"/>
        <v>豆沙红209#</v>
      </c>
    </row>
    <row r="60" s="42" customFormat="1" spans="1:12">
      <c r="A60" s="122" t="str">
        <f ca="1">IF(J60&gt;0,运营生产订单!$H$3,"")</f>
        <v/>
      </c>
      <c r="B60" s="118" t="str">
        <f ca="1">+IF(J60&gt;0,运营生产订单!$C$4,"")</f>
        <v/>
      </c>
      <c r="C60" s="118" t="str">
        <f ca="1">+IF(J60&gt;0,MID(运营生产订单!$C$3,FIND("-",运营生产订单!$C$3)+1,20),"")</f>
        <v/>
      </c>
      <c r="D60" s="123" t="str">
        <f ca="1">+IF(J60&gt;0,VLOOKUP(C60&amp;H60&amp;I60,'（运营）数据源'!$A:$B,2,0),"")</f>
        <v/>
      </c>
      <c r="E60" s="123"/>
      <c r="F60" s="123" t="str">
        <f ca="1">+IF(J60&gt;0,VLOOKUP(D60,'（运营）数据源'!B:G,6,0),"")</f>
        <v/>
      </c>
      <c r="G60" s="118" t="str">
        <f ca="1">+IFERROR(VLOOKUP(D60,'（运营）数据源'!$B:$D,3,0),"")</f>
        <v/>
      </c>
      <c r="H60" s="124" t="str">
        <f ca="1" t="shared" si="10"/>
        <v>条纹-白底YH3024</v>
      </c>
      <c r="I60" s="132" t="str">
        <f>+运营生产订单!$C$7</f>
        <v>XS</v>
      </c>
      <c r="J60" s="118">
        <f ca="1">+SUMPRODUCT((运营生产订单!$A$9:$A$35=L60)*(运营生产订单!$C$7:$J$7=I60)*运营生产订单!$C$9:运营生产订单!$J$35)</f>
        <v>0</v>
      </c>
      <c r="K60" s="133" t="e">
        <f ca="1">VLOOKUP(D60,'（运营）数据源'!B:H,7,0)</f>
        <v>#N/A</v>
      </c>
      <c r="L60" s="80" t="str">
        <f ca="1" t="shared" si="11"/>
        <v>条纹-白底YH3024</v>
      </c>
    </row>
    <row r="61" s="42" customFormat="1" spans="1:12">
      <c r="A61" s="122" t="str">
        <f ca="1">IF(J61&gt;0,运营生产订单!$H$3,"")</f>
        <v/>
      </c>
      <c r="B61" s="118" t="str">
        <f ca="1">+IF(J61&gt;0,运营生产订单!$C$4,"")</f>
        <v/>
      </c>
      <c r="C61" s="118" t="str">
        <f ca="1">+IF(J61&gt;0,MID(运营生产订单!$C$3,FIND("-",运营生产订单!$C$3)+1,20),"")</f>
        <v/>
      </c>
      <c r="D61" s="123" t="str">
        <f ca="1">+IF(J61&gt;0,VLOOKUP(C61&amp;H61&amp;I61,'（运营）数据源'!$A:$B,2,0),"")</f>
        <v/>
      </c>
      <c r="E61" s="123"/>
      <c r="F61" s="123" t="str">
        <f ca="1">+IF(J61&gt;0,VLOOKUP(D61,'（运营）数据源'!B:G,6,0),"")</f>
        <v/>
      </c>
      <c r="G61" s="118" t="str">
        <f ca="1">+IFERROR(VLOOKUP(D61,'（运营）数据源'!$B:$D,3,0),"")</f>
        <v/>
      </c>
      <c r="H61" s="124" t="str">
        <f ca="1" t="shared" si="10"/>
        <v>条纹-白底YH3024</v>
      </c>
      <c r="I61" s="132" t="str">
        <f>+运营生产订单!$D$7</f>
        <v>S</v>
      </c>
      <c r="J61" s="118">
        <f ca="1">+SUMPRODUCT((运营生产订单!$A$9:$A$35=L61)*(运营生产订单!$C$7:$J$7=I61)*运营生产订单!$C$9:运营生产订单!$J$35)</f>
        <v>0</v>
      </c>
      <c r="K61" s="133" t="e">
        <f ca="1">VLOOKUP(D61,'（运营）数据源'!B:H,7,0)</f>
        <v>#N/A</v>
      </c>
      <c r="L61" s="80" t="str">
        <f ca="1" t="shared" si="11"/>
        <v>条纹-白底YH3024</v>
      </c>
    </row>
    <row r="62" s="42" customFormat="1" spans="1:12">
      <c r="A62" s="122">
        <f ca="1">IF(J62&gt;0,运营生产订单!$H$3,"")</f>
        <v>45251</v>
      </c>
      <c r="B62" s="118" t="str">
        <f ca="1">+IF(J62&gt;0,运营生产订单!$C$4,"")</f>
        <v>PO231121VS1004</v>
      </c>
      <c r="C62" s="118" t="str">
        <f ca="1">+IF(J62&gt;0,MID(运营生产订单!$C$3,FIND("-",运营生产订单!$C$3)+1,20),"")</f>
        <v>VS1004</v>
      </c>
      <c r="D62" s="123" t="str">
        <f ca="1">+IF(J62&gt;0,VLOOKUP(C62&amp;H62&amp;I62,'（运营）数据源'!$A:$B,2,0),"")</f>
        <v>VS1004-F White stripes-M</v>
      </c>
      <c r="E62" s="123"/>
      <c r="F62" s="123" t="str">
        <f ca="1">+IF(J62&gt;0,VLOOKUP(D62,'（运营）数据源'!B:G,6,0),"")</f>
        <v>丝光棉</v>
      </c>
      <c r="G62" s="118" t="str">
        <f ca="1">+IFERROR(VLOOKUP(D62,'（运营）数据源'!$B:$D,3,0),"")</f>
        <v>条纹-白底YH3024</v>
      </c>
      <c r="H62" s="124" t="str">
        <f ca="1" t="shared" ref="H62:H71" si="1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条纹-白底YH3024</v>
      </c>
      <c r="I62" s="132" t="str">
        <f>+运营生产订单!$E$7</f>
        <v>M</v>
      </c>
      <c r="J62" s="118">
        <f ca="1">+SUMPRODUCT((运营生产订单!$A$9:$A$35=L62)*(运营生产订单!$C$7:$J$7=I62)*运营生产订单!$C$9:运营生产订单!$J$35)</f>
        <v>20</v>
      </c>
      <c r="K62" s="133" t="str">
        <f ca="1">VLOOKUP(D62,'（运营）数据源'!B:H,7,0)</f>
        <v>剑邑布行</v>
      </c>
      <c r="L62" s="80" t="str">
        <f ca="1" t="shared" si="11"/>
        <v>条纹-白底YH3024</v>
      </c>
    </row>
    <row r="63" s="42" customFormat="1" spans="1:12">
      <c r="A63" s="122">
        <f ca="1">IF(J63&gt;0,运营生产订单!$H$3,"")</f>
        <v>45251</v>
      </c>
      <c r="B63" s="118" t="str">
        <f ca="1">+IF(J63&gt;0,运营生产订单!$C$4,"")</f>
        <v>PO231121VS1004</v>
      </c>
      <c r="C63" s="118" t="str">
        <f ca="1">+IF(J63&gt;0,MID(运营生产订单!$C$3,FIND("-",运营生产订单!$C$3)+1,20),"")</f>
        <v>VS1004</v>
      </c>
      <c r="D63" s="123" t="str">
        <f ca="1">+IF(J63&gt;0,VLOOKUP(C63&amp;H63&amp;I63,'（运营）数据源'!$A:$B,2,0),"")</f>
        <v>VS1004-F White stripes-L</v>
      </c>
      <c r="E63" s="123"/>
      <c r="F63" s="123" t="str">
        <f ca="1">+IF(J63&gt;0,VLOOKUP(D63,'（运营）数据源'!B:G,6,0),"")</f>
        <v>丝光棉</v>
      </c>
      <c r="G63" s="118" t="str">
        <f ca="1">+IFERROR(VLOOKUP(D63,'（运营）数据源'!$B:$D,3,0),"")</f>
        <v>条纹-白底YH3024</v>
      </c>
      <c r="H63" s="124" t="str">
        <f ca="1" t="shared" si="12"/>
        <v>条纹-白底YH3024</v>
      </c>
      <c r="I63" s="132" t="str">
        <f>+运营生产订单!$F$7</f>
        <v>L</v>
      </c>
      <c r="J63" s="118">
        <f ca="1">+SUMPRODUCT((运营生产订单!$A$9:$A$35=L63)*(运营生产订单!$C$7:$J$7=I63)*运营生产订单!$C$9:运营生产订单!$J$35)</f>
        <v>20</v>
      </c>
      <c r="K63" s="133" t="str">
        <f ca="1">VLOOKUP(D63,'（运营）数据源'!B:H,7,0)</f>
        <v>剑邑布行</v>
      </c>
      <c r="L63" s="80" t="str">
        <f ca="1" t="shared" si="11"/>
        <v>条纹-白底YH3024</v>
      </c>
    </row>
    <row r="64" s="42" customFormat="1" spans="1:12">
      <c r="A64" s="122">
        <f ca="1">IF(J64&gt;0,运营生产订单!$H$3,"")</f>
        <v>45251</v>
      </c>
      <c r="B64" s="118" t="str">
        <f ca="1">+IF(J64&gt;0,运营生产订单!$C$4,"")</f>
        <v>PO231121VS1004</v>
      </c>
      <c r="C64" s="118" t="str">
        <f ca="1">+IF(J64&gt;0,MID(运营生产订单!$C$3,FIND("-",运营生产订单!$C$3)+1,20),"")</f>
        <v>VS1004</v>
      </c>
      <c r="D64" s="123" t="str">
        <f ca="1">+IF(J64&gt;0,VLOOKUP(C64&amp;H64&amp;I64,'（运营）数据源'!$A:$B,2,0),"")</f>
        <v>VS1004-F White stripes-XL</v>
      </c>
      <c r="E64" s="123"/>
      <c r="F64" s="123" t="str">
        <f ca="1">+IF(J64&gt;0,VLOOKUP(D64,'（运营）数据源'!B:G,6,0),"")</f>
        <v>丝光棉</v>
      </c>
      <c r="G64" s="118" t="str">
        <f ca="1">+IFERROR(VLOOKUP(D64,'（运营）数据源'!$B:$D,3,0),"")</f>
        <v>条纹-白底YH3024</v>
      </c>
      <c r="H64" s="124" t="str">
        <f ca="1" t="shared" si="12"/>
        <v>条纹-白底YH3024</v>
      </c>
      <c r="I64" s="132" t="str">
        <f>+运营生产订单!$G$7</f>
        <v>XL</v>
      </c>
      <c r="J64" s="118">
        <f ca="1">+SUMPRODUCT((运营生产订单!$A$9:$A$35=L64)*(运营生产订单!$C$7:$J$7=I64)*运营生产订单!$C$9:运营生产订单!$J$35)</f>
        <v>20</v>
      </c>
      <c r="K64" s="133" t="str">
        <f ca="1">VLOOKUP(D64,'（运营）数据源'!B:H,7,0)</f>
        <v>剑邑布行</v>
      </c>
      <c r="L64" s="80" t="str">
        <f ca="1" t="shared" si="11"/>
        <v>条纹-白底YH3024</v>
      </c>
    </row>
    <row r="65" s="42" customFormat="1" spans="1:12">
      <c r="A65" s="122">
        <f ca="1">IF(J65&gt;0,运营生产订单!$H$3,"")</f>
        <v>45251</v>
      </c>
      <c r="B65" s="118" t="str">
        <f ca="1">+IF(J65&gt;0,运营生产订单!$C$4,"")</f>
        <v>PO231121VS1004</v>
      </c>
      <c r="C65" s="118" t="str">
        <f ca="1">+IF(J65&gt;0,MID(运营生产订单!$C$3,FIND("-",运营生产订单!$C$3)+1,20),"")</f>
        <v>VS1004</v>
      </c>
      <c r="D65" s="123" t="str">
        <f ca="1">+IF(J65&gt;0,VLOOKUP(C65&amp;H65&amp;I65,'（运营）数据源'!$A:$B,2,0),"")</f>
        <v>VS1004-F White stripes-2XL</v>
      </c>
      <c r="E65" s="123"/>
      <c r="F65" s="123" t="str">
        <f ca="1">+IF(J65&gt;0,VLOOKUP(D65,'（运营）数据源'!B:G,6,0),"")</f>
        <v>丝光棉</v>
      </c>
      <c r="G65" s="118" t="str">
        <f ca="1">+IFERROR(VLOOKUP(D65,'（运营）数据源'!$B:$D,3,0),"")</f>
        <v>条纹-白底YH3024</v>
      </c>
      <c r="H65" s="124" t="str">
        <f ca="1" t="shared" si="12"/>
        <v>条纹-白底YH3024</v>
      </c>
      <c r="I65" s="132" t="str">
        <f>+运营生产订单!$H$7</f>
        <v>2XL</v>
      </c>
      <c r="J65" s="118">
        <f ca="1">+SUMPRODUCT((运营生产订单!$A$9:$A$35=L65)*(运营生产订单!$C$7:$J$7=I65)*运营生产订单!$C$9:运营生产订单!$J$35)</f>
        <v>20</v>
      </c>
      <c r="K65" s="133" t="str">
        <f ca="1">VLOOKUP(D65,'（运营）数据源'!B:H,7,0)</f>
        <v>剑邑布行</v>
      </c>
      <c r="L65" s="80" t="str">
        <f ca="1" t="shared" ref="L65:L74" si="13">INDIRECT("运营生产订单!$A$"&amp;(INT((ROW()-4)/8)+9))</f>
        <v>条纹-白底YH3024</v>
      </c>
    </row>
    <row r="66" s="42" customFormat="1" spans="1:12">
      <c r="A66" s="122" t="str">
        <f ca="1">IF(J66&gt;0,运营生产订单!$H$3,"")</f>
        <v/>
      </c>
      <c r="B66" s="118" t="str">
        <f ca="1">+IF(J66&gt;0,运营生产订单!$C$4,"")</f>
        <v/>
      </c>
      <c r="C66" s="118" t="str">
        <f ca="1">+IF(J66&gt;0,MID(运营生产订单!$C$3,FIND("-",运营生产订单!$C$3)+1,20),"")</f>
        <v/>
      </c>
      <c r="D66" s="123" t="str">
        <f ca="1">+IF(J66&gt;0,VLOOKUP(C66&amp;H66&amp;I66,'（运营）数据源'!$A:$B,2,0),"")</f>
        <v/>
      </c>
      <c r="E66" s="123"/>
      <c r="F66" s="123" t="str">
        <f ca="1">+IF(J66&gt;0,VLOOKUP(D66,'（运营）数据源'!B:G,6,0),"")</f>
        <v/>
      </c>
      <c r="G66" s="118" t="str">
        <f ca="1">+IFERROR(VLOOKUP(D66,'（运营）数据源'!$B:$D,3,0),"")</f>
        <v/>
      </c>
      <c r="H66" s="124" t="str">
        <f ca="1" t="shared" si="12"/>
        <v>条纹-白底YH3024</v>
      </c>
      <c r="I66" s="132" t="str">
        <f>+运营生产订单!$I$7</f>
        <v>3XL</v>
      </c>
      <c r="J66" s="118">
        <f ca="1">+SUMPRODUCT((运营生产订单!$A$9:$A$35=L66)*(运营生产订单!$C$7:$J$7=I66)*运营生产订单!$C$9:运营生产订单!$J$35)</f>
        <v>0</v>
      </c>
      <c r="K66" s="133" t="e">
        <f ca="1">VLOOKUP(D66,'（运营）数据源'!B:H,7,0)</f>
        <v>#N/A</v>
      </c>
      <c r="L66" s="80" t="str">
        <f ca="1" t="shared" si="13"/>
        <v>条纹-白底YH3024</v>
      </c>
    </row>
    <row r="67" s="42" customFormat="1" spans="1:12">
      <c r="A67" s="122" t="str">
        <f ca="1">IF(J67&gt;0,运营生产订单!$H$3,"")</f>
        <v/>
      </c>
      <c r="B67" s="118" t="str">
        <f ca="1">+IF(J67&gt;0,运营生产订单!$C$4,"")</f>
        <v/>
      </c>
      <c r="C67" s="118" t="str">
        <f ca="1">+IF(J67&gt;0,MID(运营生产订单!$C$3,FIND("-",运营生产订单!$C$3)+1,20),"")</f>
        <v/>
      </c>
      <c r="D67" s="123" t="str">
        <f ca="1">+IF(J67&gt;0,VLOOKUP(C67&amp;H67&amp;I67,'（运营）数据源'!$A:$B,2,0),"")</f>
        <v/>
      </c>
      <c r="E67" s="123"/>
      <c r="F67" s="123" t="str">
        <f ca="1">+IF(J67&gt;0,VLOOKUP(D67,'（运营）数据源'!B:G,6,0),"")</f>
        <v/>
      </c>
      <c r="G67" s="118" t="str">
        <f ca="1">+IFERROR(VLOOKUP(D67,'（运营）数据源'!$B:$D,3,0),"")</f>
        <v/>
      </c>
      <c r="H67" s="124" t="str">
        <f ca="1" t="shared" si="12"/>
        <v>条纹-白底YH3024</v>
      </c>
      <c r="I67" s="132" t="str">
        <f>+运营生产订单!$J$7</f>
        <v>4XL</v>
      </c>
      <c r="J67" s="118">
        <f ca="1">+SUMPRODUCT((运营生产订单!$A$9:$A$35=L67)*(运营生产订单!$C$7:$J$7=I67)*运营生产订单!$C$9:运营生产订单!$J$35)</f>
        <v>0</v>
      </c>
      <c r="K67" s="133" t="e">
        <f ca="1">VLOOKUP(D67,'（运营）数据源'!B:H,7,0)</f>
        <v>#N/A</v>
      </c>
      <c r="L67" s="80" t="str">
        <f ca="1" t="shared" si="13"/>
        <v>条纹-白底YH3024</v>
      </c>
    </row>
    <row r="68" s="42" customFormat="1" spans="1:12">
      <c r="A68" s="122" t="str">
        <f ca="1">IF(J68&gt;0,运营生产订单!$H$3,"")</f>
        <v/>
      </c>
      <c r="B68" s="118" t="str">
        <f ca="1">+IF(J68&gt;0,运营生产订单!$C$4,"")</f>
        <v/>
      </c>
      <c r="C68" s="118" t="str">
        <f ca="1">+IF(J68&gt;0,MID(运营生产订单!$C$3,FIND("-",运营生产订单!$C$3)+1,20),"")</f>
        <v/>
      </c>
      <c r="D68" s="123" t="str">
        <f ca="1">+IF(J68&gt;0,VLOOKUP(C68&amp;H68&amp;I68,'（运营）数据源'!$A:$B,2,0),"")</f>
        <v/>
      </c>
      <c r="E68" s="123"/>
      <c r="F68" s="123" t="str">
        <f ca="1">+IF(J68&gt;0,VLOOKUP(D68,'（运营）数据源'!B:G,6,0),"")</f>
        <v/>
      </c>
      <c r="G68" s="118" t="str">
        <f ca="1">+IFERROR(VLOOKUP(D68,'（运营）数据源'!$B:$D,3,0),"")</f>
        <v/>
      </c>
      <c r="H68" s="124" t="str">
        <f ca="1" t="shared" si="12"/>
        <v>木棉浅蓝YH1008</v>
      </c>
      <c r="I68" s="132" t="str">
        <f>+运营生产订单!$C$7</f>
        <v>XS</v>
      </c>
      <c r="J68" s="118">
        <f ca="1">+SUMPRODUCT((运营生产订单!$A$9:$A$35=L68)*(运营生产订单!$C$7:$J$7=I68)*运营生产订单!$C$9:运营生产订单!$J$35)</f>
        <v>0</v>
      </c>
      <c r="K68" s="133" t="e">
        <f ca="1">VLOOKUP(D68,'（运营）数据源'!B:H,7,0)</f>
        <v>#N/A</v>
      </c>
      <c r="L68" s="80" t="str">
        <f ca="1" t="shared" si="13"/>
        <v>木棉浅蓝YH1008</v>
      </c>
    </row>
    <row r="69" s="42" customFormat="1" spans="1:12">
      <c r="A69" s="122">
        <f ca="1">IF(J69&gt;0,运营生产订单!$H$3,"")</f>
        <v>45251</v>
      </c>
      <c r="B69" s="118" t="str">
        <f ca="1">+IF(J69&gt;0,运营生产订单!$C$4,"")</f>
        <v>PO231121VS1004</v>
      </c>
      <c r="C69" s="118" t="str">
        <f ca="1">+IF(J69&gt;0,MID(运营生产订单!$C$3,FIND("-",运营生产订单!$C$3)+1,20),"")</f>
        <v>VS1004</v>
      </c>
      <c r="D69" s="123" t="str">
        <f ca="1">+IF(J69&gt;0,VLOOKUP(C69&amp;H69&amp;I69,'（运营）数据源'!$A:$B,2,0),"")</f>
        <v>VS1004-MuMian Light blue-S</v>
      </c>
      <c r="E69" s="123"/>
      <c r="F69" s="123" t="str">
        <f ca="1">+IF(J69&gt;0,VLOOKUP(D69,'（运营）数据源'!B:G,6,0),"")</f>
        <v>丝光棉</v>
      </c>
      <c r="G69" s="118" t="str">
        <f ca="1">+IFERROR(VLOOKUP(D69,'（运营）数据源'!$B:$D,3,0),"")</f>
        <v>木棉浅蓝YH1008</v>
      </c>
      <c r="H69" s="124" t="str">
        <f ca="1" t="shared" si="12"/>
        <v>木棉浅蓝YH1008</v>
      </c>
      <c r="I69" s="132" t="str">
        <f>+运营生产订单!$D$7</f>
        <v>S</v>
      </c>
      <c r="J69" s="118">
        <f ca="1">+SUMPRODUCT((运营生产订单!$A$9:$A$35=L69)*(运营生产订单!$C$7:$J$7=I69)*运营生产订单!$C$9:运营生产订单!$J$35)</f>
        <v>20</v>
      </c>
      <c r="K69" s="133" t="str">
        <f ca="1">VLOOKUP(D69,'（运营）数据源'!B:H,7,0)</f>
        <v>剑邑布行</v>
      </c>
      <c r="L69" s="80" t="str">
        <f ca="1" t="shared" si="13"/>
        <v>木棉浅蓝YH1008</v>
      </c>
    </row>
    <row r="70" s="42" customFormat="1" spans="1:12">
      <c r="A70" s="122">
        <f ca="1">IF(J70&gt;0,运营生产订单!$H$3,"")</f>
        <v>45251</v>
      </c>
      <c r="B70" s="118" t="str">
        <f ca="1">+IF(J70&gt;0,运营生产订单!$C$4,"")</f>
        <v>PO231121VS1004</v>
      </c>
      <c r="C70" s="118" t="str">
        <f ca="1">+IF(J70&gt;0,MID(运营生产订单!$C$3,FIND("-",运营生产订单!$C$3)+1,20),"")</f>
        <v>VS1004</v>
      </c>
      <c r="D70" s="123" t="str">
        <f ca="1">+IF(J70&gt;0,VLOOKUP(C70&amp;H70&amp;I70,'（运营）数据源'!$A:$B,2,0),"")</f>
        <v>VS1004-MuMian Light blue-M</v>
      </c>
      <c r="E70" s="123"/>
      <c r="F70" s="123" t="str">
        <f ca="1">+IF(J70&gt;0,VLOOKUP(D70,'（运营）数据源'!B:G,6,0),"")</f>
        <v>丝光棉</v>
      </c>
      <c r="G70" s="118" t="str">
        <f ca="1">+IFERROR(VLOOKUP(D70,'（运营）数据源'!$B:$D,3,0),"")</f>
        <v>木棉浅蓝YH1008</v>
      </c>
      <c r="H70" s="124" t="str">
        <f ca="1" t="shared" si="12"/>
        <v>木棉浅蓝YH1008</v>
      </c>
      <c r="I70" s="132" t="str">
        <f>+运营生产订单!$E$7</f>
        <v>M</v>
      </c>
      <c r="J70" s="118">
        <f ca="1">+SUMPRODUCT((运营生产订单!$A$9:$A$35=L70)*(运营生产订单!$C$7:$J$7=I70)*运营生产订单!$C$9:运营生产订单!$J$35)</f>
        <v>20</v>
      </c>
      <c r="K70" s="133" t="str">
        <f ca="1">VLOOKUP(D70,'（运营）数据源'!B:H,7,0)</f>
        <v>剑邑布行</v>
      </c>
      <c r="L70" s="80" t="str">
        <f ca="1" t="shared" si="13"/>
        <v>木棉浅蓝YH1008</v>
      </c>
    </row>
    <row r="71" s="42" customFormat="1" spans="1:12">
      <c r="A71" s="122">
        <f ca="1">IF(J71&gt;0,运营生产订单!$H$3,"")</f>
        <v>45251</v>
      </c>
      <c r="B71" s="118" t="str">
        <f ca="1">+IF(J71&gt;0,运营生产订单!$C$4,"")</f>
        <v>PO231121VS1004</v>
      </c>
      <c r="C71" s="118" t="str">
        <f ca="1">+IF(J71&gt;0,MID(运营生产订单!$C$3,FIND("-",运营生产订单!$C$3)+1,20),"")</f>
        <v>VS1004</v>
      </c>
      <c r="D71" s="123" t="str">
        <f ca="1">+IF(J71&gt;0,VLOOKUP(C71&amp;H71&amp;I71,'（运营）数据源'!$A:$B,2,0),"")</f>
        <v>VS1004-MuMian Light blue-L</v>
      </c>
      <c r="E71" s="123"/>
      <c r="F71" s="123" t="str">
        <f ca="1">+IF(J71&gt;0,VLOOKUP(D71,'（运营）数据源'!B:G,6,0),"")</f>
        <v>丝光棉</v>
      </c>
      <c r="G71" s="118" t="str">
        <f ca="1">+IFERROR(VLOOKUP(D71,'（运营）数据源'!$B:$D,3,0),"")</f>
        <v>木棉浅蓝YH1008</v>
      </c>
      <c r="H71" s="124" t="str">
        <f ca="1" t="shared" si="12"/>
        <v>木棉浅蓝YH1008</v>
      </c>
      <c r="I71" s="132" t="str">
        <f>+运营生产订单!$F$7</f>
        <v>L</v>
      </c>
      <c r="J71" s="118">
        <f ca="1">+SUMPRODUCT((运营生产订单!$A$9:$A$35=L71)*(运营生产订单!$C$7:$J$7=I71)*运营生产订单!$C$9:运营生产订单!$J$35)</f>
        <v>20</v>
      </c>
      <c r="K71" s="133" t="str">
        <f ca="1">VLOOKUP(D71,'（运营）数据源'!B:H,7,0)</f>
        <v>剑邑布行</v>
      </c>
      <c r="L71" s="80" t="str">
        <f ca="1" t="shared" si="13"/>
        <v>木棉浅蓝YH1008</v>
      </c>
    </row>
    <row r="72" s="42" customFormat="1" spans="1:12">
      <c r="A72" s="122">
        <f ca="1">IF(J72&gt;0,运营生产订单!$H$3,"")</f>
        <v>45251</v>
      </c>
      <c r="B72" s="118" t="str">
        <f ca="1">+IF(J72&gt;0,运营生产订单!$C$4,"")</f>
        <v>PO231121VS1004</v>
      </c>
      <c r="C72" s="118" t="str">
        <f ca="1">+IF(J72&gt;0,MID(运营生产订单!$C$3,FIND("-",运营生产订单!$C$3)+1,20),"")</f>
        <v>VS1004</v>
      </c>
      <c r="D72" s="123" t="str">
        <f ca="1">+IF(J72&gt;0,VLOOKUP(C72&amp;H72&amp;I72,'（运营）数据源'!$A:$B,2,0),"")</f>
        <v>VS1004-MuMian Light blue-XL</v>
      </c>
      <c r="E72" s="123"/>
      <c r="F72" s="123" t="str">
        <f ca="1">+IF(J72&gt;0,VLOOKUP(D72,'（运营）数据源'!B:G,6,0),"")</f>
        <v>丝光棉</v>
      </c>
      <c r="G72" s="118" t="str">
        <f ca="1">+IFERROR(VLOOKUP(D72,'（运营）数据源'!$B:$D,3,0),"")</f>
        <v>木棉浅蓝YH1008</v>
      </c>
      <c r="H72" s="124" t="str">
        <f ca="1" t="shared" ref="H72:H81" si="1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木棉浅蓝YH1008</v>
      </c>
      <c r="I72" s="132" t="str">
        <f>+运营生产订单!$G$7</f>
        <v>XL</v>
      </c>
      <c r="J72" s="118">
        <f ca="1">+SUMPRODUCT((运营生产订单!$A$9:$A$35=L72)*(运营生产订单!$C$7:$J$7=I72)*运营生产订单!$C$9:运营生产订单!$J$35)</f>
        <v>20</v>
      </c>
      <c r="K72" s="133" t="str">
        <f ca="1">VLOOKUP(D72,'（运营）数据源'!B:H,7,0)</f>
        <v>剑邑布行</v>
      </c>
      <c r="L72" s="80" t="str">
        <f ca="1" t="shared" si="13"/>
        <v>木棉浅蓝YH1008</v>
      </c>
    </row>
    <row r="73" s="42" customFormat="1" spans="1:12">
      <c r="A73" s="122">
        <f ca="1">IF(J73&gt;0,运营生产订单!$H$3,"")</f>
        <v>45251</v>
      </c>
      <c r="B73" s="118" t="str">
        <f ca="1">+IF(J73&gt;0,运营生产订单!$C$4,"")</f>
        <v>PO231121VS1004</v>
      </c>
      <c r="C73" s="118" t="str">
        <f ca="1">+IF(J73&gt;0,MID(运营生产订单!$C$3,FIND("-",运营生产订单!$C$3)+1,20),"")</f>
        <v>VS1004</v>
      </c>
      <c r="D73" s="123" t="str">
        <f ca="1">+IF(J73&gt;0,VLOOKUP(C73&amp;H73&amp;I73,'（运营）数据源'!$A:$B,2,0),"")</f>
        <v>VS1004-MuMian Light blue-XXL</v>
      </c>
      <c r="E73" s="123"/>
      <c r="F73" s="123" t="str">
        <f ca="1">+IF(J73&gt;0,VLOOKUP(D73,'（运营）数据源'!B:G,6,0),"")</f>
        <v>丝光棉</v>
      </c>
      <c r="G73" s="118" t="str">
        <f ca="1">+IFERROR(VLOOKUP(D73,'（运营）数据源'!$B:$D,3,0),"")</f>
        <v>木棉浅蓝YH1008</v>
      </c>
      <c r="H73" s="124" t="str">
        <f ca="1" t="shared" si="14"/>
        <v>木棉浅蓝YH1008</v>
      </c>
      <c r="I73" s="132" t="str">
        <f>+运营生产订单!$H$7</f>
        <v>2XL</v>
      </c>
      <c r="J73" s="118">
        <f ca="1">+SUMPRODUCT((运营生产订单!$A$9:$A$35=L73)*(运营生产订单!$C$7:$J$7=I73)*运营生产订单!$C$9:运营生产订单!$J$35)</f>
        <v>20</v>
      </c>
      <c r="K73" s="133" t="str">
        <f ca="1">VLOOKUP(D73,'（运营）数据源'!B:H,7,0)</f>
        <v>剑邑布行</v>
      </c>
      <c r="L73" s="80" t="str">
        <f ca="1" t="shared" si="13"/>
        <v>木棉浅蓝YH1008</v>
      </c>
    </row>
    <row r="74" s="42" customFormat="1" spans="1:12">
      <c r="A74" s="122">
        <f ca="1">IF(J74&gt;0,运营生产订单!$H$3,"")</f>
        <v>45251</v>
      </c>
      <c r="B74" s="118" t="str">
        <f ca="1">+IF(J74&gt;0,运营生产订单!$C$4,"")</f>
        <v>PO231121VS1004</v>
      </c>
      <c r="C74" s="118" t="str">
        <f ca="1">+IF(J74&gt;0,MID(运营生产订单!$C$3,FIND("-",运营生产订单!$C$3)+1,20),"")</f>
        <v>VS1004</v>
      </c>
      <c r="D74" s="123" t="str">
        <f ca="1">+IF(J74&gt;0,VLOOKUP(C74&amp;H74&amp;I74,'（运营）数据源'!$A:$B,2,0),"")</f>
        <v>VS1004-MuMian Light blue-3XL</v>
      </c>
      <c r="E74" s="123"/>
      <c r="F74" s="123" t="str">
        <f ca="1">+IF(J74&gt;0,VLOOKUP(D74,'（运营）数据源'!B:G,6,0),"")</f>
        <v>丝光棉</v>
      </c>
      <c r="G74" s="118" t="str">
        <f ca="1">+IFERROR(VLOOKUP(D74,'（运营）数据源'!$B:$D,3,0),"")</f>
        <v>木棉浅蓝YH1008</v>
      </c>
      <c r="H74" s="124" t="str">
        <f ca="1" t="shared" si="14"/>
        <v>木棉浅蓝YH1008</v>
      </c>
      <c r="I74" s="132" t="str">
        <f>+运营生产订单!$I$7</f>
        <v>3XL</v>
      </c>
      <c r="J74" s="118">
        <f ca="1">+SUMPRODUCT((运营生产订单!$A$9:$A$35=L74)*(运营生产订单!$C$7:$J$7=I74)*运营生产订单!$C$9:运营生产订单!$J$35)</f>
        <v>20</v>
      </c>
      <c r="K74" s="133" t="str">
        <f ca="1">VLOOKUP(D74,'（运营）数据源'!B:H,7,0)</f>
        <v>剑邑布行</v>
      </c>
      <c r="L74" s="80" t="str">
        <f ca="1" t="shared" si="13"/>
        <v>木棉浅蓝YH1008</v>
      </c>
    </row>
    <row r="75" s="42" customFormat="1" spans="1:12">
      <c r="A75" s="122" t="str">
        <f ca="1">IF(J75&gt;0,运营生产订单!$H$3,"")</f>
        <v/>
      </c>
      <c r="B75" s="118" t="str">
        <f ca="1">+IF(J75&gt;0,运营生产订单!$C$4,"")</f>
        <v/>
      </c>
      <c r="C75" s="118" t="str">
        <f ca="1">+IF(J75&gt;0,MID(运营生产订单!$C$3,FIND("-",运营生产订单!$C$3)+1,20),"")</f>
        <v/>
      </c>
      <c r="D75" s="123" t="str">
        <f ca="1">+IF(J75&gt;0,VLOOKUP(C75&amp;H75&amp;I75,'（运营）数据源'!$A:$B,2,0),"")</f>
        <v/>
      </c>
      <c r="E75" s="123"/>
      <c r="F75" s="123" t="str">
        <f ca="1">+IF(J75&gt;0,VLOOKUP(D75,'（运营）数据源'!B:G,6,0),"")</f>
        <v/>
      </c>
      <c r="G75" s="118" t="str">
        <f ca="1">+IFERROR(VLOOKUP(D75,'（运营）数据源'!$B:$D,3,0),"")</f>
        <v/>
      </c>
      <c r="H75" s="124" t="str">
        <f ca="1" t="shared" si="14"/>
        <v>木棉浅蓝YH1008</v>
      </c>
      <c r="I75" s="132" t="str">
        <f>+运营生产订单!$J$7</f>
        <v>4XL</v>
      </c>
      <c r="J75" s="118">
        <f ca="1">+SUMPRODUCT((运营生产订单!$A$9:$A$35=L75)*(运营生产订单!$C$7:$J$7=I75)*运营生产订单!$C$9:运营生产订单!$J$35)</f>
        <v>0</v>
      </c>
      <c r="K75" s="133" t="e">
        <f ca="1">VLOOKUP(D75,'（运营）数据源'!B:H,7,0)</f>
        <v>#N/A</v>
      </c>
      <c r="L75" s="80" t="str">
        <f ca="1" t="shared" ref="L75:L84" si="15">INDIRECT("运营生产订单!$A$"&amp;(INT((ROW()-4)/8)+9))</f>
        <v>木棉浅蓝YH1008</v>
      </c>
    </row>
    <row r="76" s="42" customFormat="1" spans="1:12">
      <c r="A76" s="122" t="str">
        <f ca="1">IF(J76&gt;0,运营生产订单!$H$3,"")</f>
        <v/>
      </c>
      <c r="B76" s="118" t="str">
        <f ca="1">+IF(J76&gt;0,运营生产订单!$C$4,"")</f>
        <v/>
      </c>
      <c r="C76" s="118" t="str">
        <f ca="1">+IF(J76&gt;0,MID(运营生产订单!$C$3,FIND("-",运营生产订单!$C$3)+1,20),"")</f>
        <v/>
      </c>
      <c r="D76" s="123" t="str">
        <f ca="1">+IF(J76&gt;0,VLOOKUP(C76&amp;H76&amp;I76,'（运营）数据源'!$A:$B,2,0),"")</f>
        <v/>
      </c>
      <c r="E76" s="123"/>
      <c r="F76" s="123" t="str">
        <f ca="1">+IF(J76&gt;0,VLOOKUP(D76,'（运营）数据源'!B:G,6,0),"")</f>
        <v/>
      </c>
      <c r="G76" s="118" t="str">
        <f ca="1">+IFERROR(VLOOKUP(D76,'（运营）数据源'!$B:$D,3,0),"")</f>
        <v/>
      </c>
      <c r="H76" s="124" t="str">
        <f ca="1" t="shared" si="14"/>
        <v>漫天三月红YH1026</v>
      </c>
      <c r="I76" s="132" t="str">
        <f>+运营生产订单!$C$7</f>
        <v>XS</v>
      </c>
      <c r="J76" s="118">
        <f ca="1">+SUMPRODUCT((运营生产订单!$A$9:$A$35=L76)*(运营生产订单!$C$7:$J$7=I76)*运营生产订单!$C$9:运营生产订单!$J$35)</f>
        <v>0</v>
      </c>
      <c r="K76" s="133" t="e">
        <f ca="1">VLOOKUP(D76,'（运营）数据源'!B:H,7,0)</f>
        <v>#N/A</v>
      </c>
      <c r="L76" s="80" t="str">
        <f ca="1" t="shared" si="15"/>
        <v>漫天三月红YH1026</v>
      </c>
    </row>
    <row r="77" s="42" customFormat="1" spans="1:12">
      <c r="A77" s="122" t="str">
        <f ca="1">IF(J77&gt;0,运营生产订单!$H$3,"")</f>
        <v/>
      </c>
      <c r="B77" s="118" t="str">
        <f ca="1">+IF(J77&gt;0,运营生产订单!$C$4,"")</f>
        <v/>
      </c>
      <c r="C77" s="118" t="str">
        <f ca="1">+IF(J77&gt;0,MID(运营生产订单!$C$3,FIND("-",运营生产订单!$C$3)+1,20),"")</f>
        <v/>
      </c>
      <c r="D77" s="123" t="str">
        <f ca="1">+IF(J77&gt;0,VLOOKUP(C77&amp;H77&amp;I77,'（运营）数据源'!$A:$B,2,0),"")</f>
        <v/>
      </c>
      <c r="E77" s="123"/>
      <c r="F77" s="123" t="str">
        <f ca="1">+IF(J77&gt;0,VLOOKUP(D77,'（运营）数据源'!B:G,6,0),"")</f>
        <v/>
      </c>
      <c r="G77" s="118" t="str">
        <f ca="1">+IFERROR(VLOOKUP(D77,'（运营）数据源'!$B:$D,3,0),"")</f>
        <v/>
      </c>
      <c r="H77" s="124" t="str">
        <f ca="1" t="shared" si="14"/>
        <v>漫天三月红YH1026</v>
      </c>
      <c r="I77" s="132" t="str">
        <f>+运营生产订单!$D$7</f>
        <v>S</v>
      </c>
      <c r="J77" s="118">
        <f ca="1">+SUMPRODUCT((运营生产订单!$A$9:$A$35=L77)*(运营生产订单!$C$7:$J$7=I77)*运营生产订单!$C$9:运营生产订单!$J$35)</f>
        <v>0</v>
      </c>
      <c r="K77" s="133" t="e">
        <f ca="1">VLOOKUP(D77,'（运营）数据源'!B:H,7,0)</f>
        <v>#N/A</v>
      </c>
      <c r="L77" s="80" t="str">
        <f ca="1" t="shared" si="15"/>
        <v>漫天三月红YH1026</v>
      </c>
    </row>
    <row r="78" s="42" customFormat="1" spans="1:12">
      <c r="A78" s="122" t="str">
        <f ca="1">IF(J78&gt;0,运营生产订单!$H$3,"")</f>
        <v/>
      </c>
      <c r="B78" s="118" t="str">
        <f ca="1">+IF(J78&gt;0,运营生产订单!$C$4,"")</f>
        <v/>
      </c>
      <c r="C78" s="118" t="str">
        <f ca="1">+IF(J78&gt;0,MID(运营生产订单!$C$3,FIND("-",运营生产订单!$C$3)+1,20),"")</f>
        <v/>
      </c>
      <c r="D78" s="123" t="str">
        <f ca="1">+IF(J78&gt;0,VLOOKUP(C78&amp;H78&amp;I78,'（运营）数据源'!$A:$B,2,0),"")</f>
        <v/>
      </c>
      <c r="E78" s="123"/>
      <c r="F78" s="123" t="str">
        <f ca="1">+IF(J78&gt;0,VLOOKUP(D78,'（运营）数据源'!B:G,6,0),"")</f>
        <v/>
      </c>
      <c r="G78" s="118" t="str">
        <f ca="1">+IFERROR(VLOOKUP(D78,'（运营）数据源'!$B:$D,3,0),"")</f>
        <v/>
      </c>
      <c r="H78" s="124" t="str">
        <f ca="1" t="shared" si="14"/>
        <v>漫天三月红YH1026</v>
      </c>
      <c r="I78" s="132" t="str">
        <f>+运营生产订单!$E$7</f>
        <v>M</v>
      </c>
      <c r="J78" s="118">
        <f ca="1">+SUMPRODUCT((运营生产订单!$A$9:$A$35=L78)*(运营生产订单!$C$7:$J$7=I78)*运营生产订单!$C$9:运营生产订单!$J$35)</f>
        <v>0</v>
      </c>
      <c r="K78" s="133" t="e">
        <f ca="1">VLOOKUP(D78,'（运营）数据源'!B:H,7,0)</f>
        <v>#N/A</v>
      </c>
      <c r="L78" s="80" t="str">
        <f ca="1" t="shared" si="15"/>
        <v>漫天三月红YH1026</v>
      </c>
    </row>
    <row r="79" s="42" customFormat="1" spans="1:12">
      <c r="A79" s="122">
        <f ca="1">IF(J79&gt;0,运营生产订单!$H$3,"")</f>
        <v>45251</v>
      </c>
      <c r="B79" s="118" t="str">
        <f ca="1">+IF(J79&gt;0,运营生产订单!$C$4,"")</f>
        <v>PO231121VS1004</v>
      </c>
      <c r="C79" s="118" t="str">
        <f ca="1">+IF(J79&gt;0,MID(运营生产订单!$C$3,FIND("-",运营生产订单!$C$3)+1,20),"")</f>
        <v>VS1004</v>
      </c>
      <c r="D79" s="123" t="str">
        <f ca="1">+IF(J79&gt;0,VLOOKUP(C79&amp;H79&amp;I79,'（运营）数据源'!$A:$B,2,0),"")</f>
        <v>VS1004-Sanyue red-L</v>
      </c>
      <c r="E79" s="123"/>
      <c r="F79" s="123" t="str">
        <f ca="1">+IF(J79&gt;0,VLOOKUP(D79,'（运营）数据源'!B:G,6,0),"")</f>
        <v>丝光棉</v>
      </c>
      <c r="G79" s="118" t="str">
        <f ca="1">+IFERROR(VLOOKUP(D79,'（运营）数据源'!$B:$D,3,0),"")</f>
        <v>漫天三月红YH1026</v>
      </c>
      <c r="H79" s="124" t="str">
        <f ca="1" t="shared" si="14"/>
        <v>漫天三月红YH1026</v>
      </c>
      <c r="I79" s="132" t="str">
        <f>+运营生产订单!$F$7</f>
        <v>L</v>
      </c>
      <c r="J79" s="118">
        <f ca="1">+SUMPRODUCT((运营生产订单!$A$9:$A$35=L79)*(运营生产订单!$C$7:$J$7=I79)*运营生产订单!$C$9:运营生产订单!$J$35)</f>
        <v>20</v>
      </c>
      <c r="K79" s="133" t="str">
        <f ca="1">VLOOKUP(D79,'（运营）数据源'!B:H,7,0)</f>
        <v>剑邑布行</v>
      </c>
      <c r="L79" s="80" t="str">
        <f ca="1" t="shared" si="15"/>
        <v>漫天三月红YH1026</v>
      </c>
    </row>
    <row r="80" s="42" customFormat="1" spans="1:12">
      <c r="A80" s="122">
        <f ca="1">IF(J80&gt;0,运营生产订单!$H$3,"")</f>
        <v>45251</v>
      </c>
      <c r="B80" s="118" t="str">
        <f ca="1">+IF(J80&gt;0,运营生产订单!$C$4,"")</f>
        <v>PO231121VS1004</v>
      </c>
      <c r="C80" s="118" t="str">
        <f ca="1">+IF(J80&gt;0,MID(运营生产订单!$C$3,FIND("-",运营生产订单!$C$3)+1,20),"")</f>
        <v>VS1004</v>
      </c>
      <c r="D80" s="123" t="str">
        <f ca="1">+IF(J80&gt;0,VLOOKUP(C80&amp;H80&amp;I80,'（运营）数据源'!$A:$B,2,0),"")</f>
        <v>VS1004-Sanyue red-XL</v>
      </c>
      <c r="E80" s="123"/>
      <c r="F80" s="123" t="str">
        <f ca="1">+IF(J80&gt;0,VLOOKUP(D80,'（运营）数据源'!B:G,6,0),"")</f>
        <v>丝光棉</v>
      </c>
      <c r="G80" s="118" t="str">
        <f ca="1">+IFERROR(VLOOKUP(D80,'（运营）数据源'!$B:$D,3,0),"")</f>
        <v>漫天三月红YH1026</v>
      </c>
      <c r="H80" s="124" t="str">
        <f ca="1" t="shared" si="14"/>
        <v>漫天三月红YH1026</v>
      </c>
      <c r="I80" s="132" t="str">
        <f>+运营生产订单!$G$7</f>
        <v>XL</v>
      </c>
      <c r="J80" s="118">
        <f ca="1">+SUMPRODUCT((运营生产订单!$A$9:$A$35=L80)*(运营生产订单!$C$7:$J$7=I80)*运营生产订单!$C$9:运营生产订单!$J$35)</f>
        <v>20</v>
      </c>
      <c r="K80" s="133" t="str">
        <f ca="1">VLOOKUP(D80,'（运营）数据源'!B:H,7,0)</f>
        <v>剑邑布行</v>
      </c>
      <c r="L80" s="80" t="str">
        <f ca="1" t="shared" si="15"/>
        <v>漫天三月红YH1026</v>
      </c>
    </row>
    <row r="81" s="42" customFormat="1" spans="1:12">
      <c r="A81" s="122">
        <f ca="1">IF(J81&gt;0,运营生产订单!$H$3,"")</f>
        <v>45251</v>
      </c>
      <c r="B81" s="118" t="str">
        <f ca="1">+IF(J81&gt;0,运营生产订单!$C$4,"")</f>
        <v>PO231121VS1004</v>
      </c>
      <c r="C81" s="118" t="str">
        <f ca="1">+IF(J81&gt;0,MID(运营生产订单!$C$3,FIND("-",运营生产订单!$C$3)+1,20),"")</f>
        <v>VS1004</v>
      </c>
      <c r="D81" s="123" t="str">
        <f ca="1">+IF(J81&gt;0,VLOOKUP(C81&amp;H81&amp;I81,'（运营）数据源'!$A:$B,2,0),"")</f>
        <v>VS1004-Sanyue red-XXL</v>
      </c>
      <c r="E81" s="123"/>
      <c r="F81" s="123" t="str">
        <f ca="1">+IF(J81&gt;0,VLOOKUP(D81,'（运营）数据源'!B:G,6,0),"")</f>
        <v>丝光棉</v>
      </c>
      <c r="G81" s="118" t="str">
        <f ca="1">+IFERROR(VLOOKUP(D81,'（运营）数据源'!$B:$D,3,0),"")</f>
        <v>漫天三月红YH1026</v>
      </c>
      <c r="H81" s="124" t="str">
        <f ca="1" t="shared" si="14"/>
        <v>漫天三月红YH1026</v>
      </c>
      <c r="I81" s="132" t="str">
        <f>+运营生产订单!$H$7</f>
        <v>2XL</v>
      </c>
      <c r="J81" s="118">
        <f ca="1">+SUMPRODUCT((运营生产订单!$A$9:$A$35=L81)*(运营生产订单!$C$7:$J$7=I81)*运营生产订单!$C$9:运营生产订单!$J$35)</f>
        <v>20</v>
      </c>
      <c r="K81" s="133" t="str">
        <f ca="1">VLOOKUP(D81,'（运营）数据源'!B:H,7,0)</f>
        <v>剑邑布行</v>
      </c>
      <c r="L81" s="80" t="str">
        <f ca="1" t="shared" si="15"/>
        <v>漫天三月红YH1026</v>
      </c>
    </row>
    <row r="82" s="42" customFormat="1" spans="1:12">
      <c r="A82" s="122">
        <f ca="1">IF(J82&gt;0,运营生产订单!$H$3,"")</f>
        <v>45251</v>
      </c>
      <c r="B82" s="118" t="str">
        <f ca="1">+IF(J82&gt;0,运营生产订单!$C$4,"")</f>
        <v>PO231121VS1004</v>
      </c>
      <c r="C82" s="118" t="str">
        <f ca="1">+IF(J82&gt;0,MID(运营生产订单!$C$3,FIND("-",运营生产订单!$C$3)+1,20),"")</f>
        <v>VS1004</v>
      </c>
      <c r="D82" s="123" t="str">
        <f ca="1">+IF(J82&gt;0,VLOOKUP(C82&amp;H82&amp;I82,'（运营）数据源'!$A:$B,2,0),"")</f>
        <v>VS1004-Sanyue red-3XL</v>
      </c>
      <c r="E82" s="123"/>
      <c r="F82" s="123" t="str">
        <f ca="1">+IF(J82&gt;0,VLOOKUP(D82,'（运营）数据源'!B:G,6,0),"")</f>
        <v>丝光棉</v>
      </c>
      <c r="G82" s="118" t="str">
        <f ca="1">+IFERROR(VLOOKUP(D82,'（运营）数据源'!$B:$D,3,0),"")</f>
        <v>漫天三月红YH1026</v>
      </c>
      <c r="H82" s="124" t="str">
        <f ca="1" t="shared" ref="H82:H91" si="1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漫天三月红YH1026</v>
      </c>
      <c r="I82" s="132" t="str">
        <f>+运营生产订单!$I$7</f>
        <v>3XL</v>
      </c>
      <c r="J82" s="118">
        <f ca="1">+SUMPRODUCT((运营生产订单!$A$9:$A$35=L82)*(运营生产订单!$C$7:$J$7=I82)*运营生产订单!$C$9:运营生产订单!$J$35)</f>
        <v>20</v>
      </c>
      <c r="K82" s="133" t="str">
        <f ca="1">VLOOKUP(D82,'（运营）数据源'!B:H,7,0)</f>
        <v>剑邑布行</v>
      </c>
      <c r="L82" s="80" t="str">
        <f ca="1" t="shared" si="15"/>
        <v>漫天三月红YH1026</v>
      </c>
    </row>
    <row r="83" s="42" customFormat="1" spans="1:12">
      <c r="A83" s="122" t="str">
        <f ca="1">IF(J83&gt;0,运营生产订单!$H$3,"")</f>
        <v/>
      </c>
      <c r="B83" s="118" t="str">
        <f ca="1">+IF(J83&gt;0,运营生产订单!$C$4,"")</f>
        <v/>
      </c>
      <c r="C83" s="118" t="str">
        <f ca="1">+IF(J83&gt;0,MID(运营生产订单!$C$3,FIND("-",运营生产订单!$C$3)+1,20),"")</f>
        <v/>
      </c>
      <c r="D83" s="123" t="str">
        <f ca="1">+IF(J83&gt;0,VLOOKUP(C83&amp;H83&amp;I83,'（运营）数据源'!$A:$B,2,0),"")</f>
        <v/>
      </c>
      <c r="E83" s="123"/>
      <c r="F83" s="123" t="str">
        <f ca="1">+IF(J83&gt;0,VLOOKUP(D83,'（运营）数据源'!B:G,6,0),"")</f>
        <v/>
      </c>
      <c r="G83" s="118" t="str">
        <f ca="1">+IFERROR(VLOOKUP(D83,'（运营）数据源'!$B:$D,3,0),"")</f>
        <v/>
      </c>
      <c r="H83" s="124" t="str">
        <f ca="1" t="shared" si="16"/>
        <v>漫天三月红YH1026</v>
      </c>
      <c r="I83" s="132" t="str">
        <f>+运营生产订单!$J$7</f>
        <v>4XL</v>
      </c>
      <c r="J83" s="118">
        <f ca="1">+SUMPRODUCT((运营生产订单!$A$9:$A$35=L83)*(运营生产订单!$C$7:$J$7=I83)*运营生产订单!$C$9:运营生产订单!$J$35)</f>
        <v>0</v>
      </c>
      <c r="K83" s="133" t="e">
        <f ca="1">VLOOKUP(D83,'（运营）数据源'!B:H,7,0)</f>
        <v>#N/A</v>
      </c>
      <c r="L83" s="80" t="str">
        <f ca="1" t="shared" si="15"/>
        <v>漫天三月红YH1026</v>
      </c>
    </row>
    <row r="84" s="42" customFormat="1" spans="1:12">
      <c r="A84" s="122" t="str">
        <f ca="1">IF(J84&gt;0,运营生产订单!$H$3,"")</f>
        <v/>
      </c>
      <c r="B84" s="118" t="str">
        <f ca="1">+IF(J84&gt;0,运营生产订单!$C$4,"")</f>
        <v/>
      </c>
      <c r="C84" s="118" t="str">
        <f ca="1">+IF(J84&gt;0,MID(运营生产订单!$C$3,FIND("-",运营生产订单!$C$3)+1,20),"")</f>
        <v/>
      </c>
      <c r="D84" s="123" t="str">
        <f ca="1">+IF(J84&gt;0,VLOOKUP(C84&amp;H84&amp;I84,'（运营）数据源'!$A:$B,2,0),"")</f>
        <v/>
      </c>
      <c r="E84" s="123"/>
      <c r="F84" s="123" t="str">
        <f ca="1">+IF(J84&gt;0,VLOOKUP(D84,'（运营）数据源'!B:G,6,0),"")</f>
        <v/>
      </c>
      <c r="G84" s="118" t="str">
        <f ca="1">+IFERROR(VLOOKUP(D84,'（运营）数据源'!$B:$D,3,0),"")</f>
        <v/>
      </c>
      <c r="H84" s="124" t="str">
        <f ca="1" t="shared" si="16"/>
        <v>黑白格G02-03</v>
      </c>
      <c r="I84" s="132" t="str">
        <f>+运营生产订单!$C$7</f>
        <v>XS</v>
      </c>
      <c r="J84" s="118">
        <f ca="1">+SUMPRODUCT((运营生产订单!$A$9:$A$35=L84)*(运营生产订单!$C$7:$J$7=I84)*运营生产订单!$C$9:运营生产订单!$J$35)</f>
        <v>0</v>
      </c>
      <c r="K84" s="133" t="e">
        <f ca="1">VLOOKUP(D84,'（运营）数据源'!B:H,7,0)</f>
        <v>#N/A</v>
      </c>
      <c r="L84" s="80" t="str">
        <f ca="1" t="shared" si="15"/>
        <v>黑白格G02-03</v>
      </c>
    </row>
    <row r="85" s="42" customFormat="1" spans="1:12">
      <c r="A85" s="122" t="str">
        <f ca="1">IF(J85&gt;0,运营生产订单!$H$3,"")</f>
        <v/>
      </c>
      <c r="B85" s="118" t="str">
        <f ca="1">+IF(J85&gt;0,运营生产订单!$C$4,"")</f>
        <v/>
      </c>
      <c r="C85" s="118" t="str">
        <f ca="1">+IF(J85&gt;0,MID(运营生产订单!$C$3,FIND("-",运营生产订单!$C$3)+1,20),"")</f>
        <v/>
      </c>
      <c r="D85" s="123" t="str">
        <f ca="1">+IF(J85&gt;0,VLOOKUP(C85&amp;H85&amp;I85,'（运营）数据源'!$A:$B,2,0),"")</f>
        <v/>
      </c>
      <c r="E85" s="123"/>
      <c r="F85" s="123" t="str">
        <f ca="1">+IF(J85&gt;0,VLOOKUP(D85,'（运营）数据源'!B:G,6,0),"")</f>
        <v/>
      </c>
      <c r="G85" s="118" t="str">
        <f ca="1">+IFERROR(VLOOKUP(D85,'（运营）数据源'!$B:$D,3,0),"")</f>
        <v/>
      </c>
      <c r="H85" s="124" t="str">
        <f ca="1" t="shared" si="16"/>
        <v>黑白格G02-03</v>
      </c>
      <c r="I85" s="132" t="str">
        <f>+运营生产订单!$D$7</f>
        <v>S</v>
      </c>
      <c r="J85" s="118">
        <f ca="1">+SUMPRODUCT((运营生产订单!$A$9:$A$35=L85)*(运营生产订单!$C$7:$J$7=I85)*运营生产订单!$C$9:运营生产订单!$J$35)</f>
        <v>0</v>
      </c>
      <c r="K85" s="133" t="e">
        <f ca="1">VLOOKUP(D85,'（运营）数据源'!B:H,7,0)</f>
        <v>#N/A</v>
      </c>
      <c r="L85" s="80" t="str">
        <f ca="1" t="shared" ref="L85:L94" si="17">INDIRECT("运营生产订单!$A$"&amp;(INT((ROW()-4)/8)+9))</f>
        <v>黑白格G02-03</v>
      </c>
    </row>
    <row r="86" s="42" customFormat="1" spans="1:12">
      <c r="A86" s="122">
        <f ca="1">IF(J86&gt;0,运营生产订单!$H$3,"")</f>
        <v>45251</v>
      </c>
      <c r="B86" s="118" t="str">
        <f ca="1">+IF(J86&gt;0,运营生产订单!$C$4,"")</f>
        <v>PO231121VS1004</v>
      </c>
      <c r="C86" s="118" t="str">
        <f ca="1">+IF(J86&gt;0,MID(运营生产订单!$C$3,FIND("-",运营生产订单!$C$3)+1,20),"")</f>
        <v>VS1004</v>
      </c>
      <c r="D86" s="123" t="str">
        <f ca="1">+IF(J86&gt;0,VLOOKUP(C86&amp;H86&amp;I86,'（运营）数据源'!$A:$B,2,0),"")</f>
        <v>VS1004-Hei Bai Ge-M</v>
      </c>
      <c r="E86" s="123"/>
      <c r="F86" s="123" t="str">
        <f ca="1">+IF(J86&gt;0,VLOOKUP(D86,'（运营）数据源'!B:G,6,0),"")</f>
        <v>丝光棉</v>
      </c>
      <c r="G86" s="118" t="str">
        <f ca="1">+IFERROR(VLOOKUP(D86,'（运营）数据源'!$B:$D,3,0),"")</f>
        <v>黑白格G02-03</v>
      </c>
      <c r="H86" s="124" t="str">
        <f ca="1" t="shared" si="16"/>
        <v>黑白格G02-03</v>
      </c>
      <c r="I86" s="132" t="str">
        <f>+运营生产订单!$E$7</f>
        <v>M</v>
      </c>
      <c r="J86" s="118">
        <f ca="1">+SUMPRODUCT((运营生产订单!$A$9:$A$35=L86)*(运营生产订单!$C$7:$J$7=I86)*运营生产订单!$C$9:运营生产订单!$J$35)</f>
        <v>20</v>
      </c>
      <c r="K86" s="133" t="str">
        <f ca="1">VLOOKUP(D86,'（运营）数据源'!B:H,7,0)</f>
        <v>剑邑布行</v>
      </c>
      <c r="L86" s="80" t="str">
        <f ca="1" t="shared" si="17"/>
        <v>黑白格G02-03</v>
      </c>
    </row>
    <row r="87" s="42" customFormat="1" spans="1:12">
      <c r="A87" s="122">
        <f ca="1">IF(J87&gt;0,运营生产订单!$H$3,"")</f>
        <v>45251</v>
      </c>
      <c r="B87" s="118" t="str">
        <f ca="1">+IF(J87&gt;0,运营生产订单!$C$4,"")</f>
        <v>PO231121VS1004</v>
      </c>
      <c r="C87" s="118" t="str">
        <f ca="1">+IF(J87&gt;0,MID(运营生产订单!$C$3,FIND("-",运营生产订单!$C$3)+1,20),"")</f>
        <v>VS1004</v>
      </c>
      <c r="D87" s="123" t="str">
        <f ca="1">+IF(J87&gt;0,VLOOKUP(C87&amp;H87&amp;I87,'（运营）数据源'!$A:$B,2,0),"")</f>
        <v>VS1004-Hei Bai Ge-L</v>
      </c>
      <c r="E87" s="123"/>
      <c r="F87" s="123" t="str">
        <f ca="1">+IF(J87&gt;0,VLOOKUP(D87,'（运营）数据源'!B:G,6,0),"")</f>
        <v>丝光棉</v>
      </c>
      <c r="G87" s="118" t="str">
        <f ca="1">+IFERROR(VLOOKUP(D87,'（运营）数据源'!$B:$D,3,0),"")</f>
        <v>黑白格G02-03</v>
      </c>
      <c r="H87" s="124" t="str">
        <f ca="1" t="shared" si="16"/>
        <v>黑白格G02-03</v>
      </c>
      <c r="I87" s="132" t="str">
        <f>+运营生产订单!$F$7</f>
        <v>L</v>
      </c>
      <c r="J87" s="118">
        <f ca="1">+SUMPRODUCT((运营生产订单!$A$9:$A$35=L87)*(运营生产订单!$C$7:$J$7=I87)*运营生产订单!$C$9:运营生产订单!$J$35)</f>
        <v>20</v>
      </c>
      <c r="K87" s="133" t="str">
        <f ca="1">VLOOKUP(D87,'（运营）数据源'!B:H,7,0)</f>
        <v>剑邑布行</v>
      </c>
      <c r="L87" s="80" t="str">
        <f ca="1" t="shared" si="17"/>
        <v>黑白格G02-03</v>
      </c>
    </row>
    <row r="88" s="42" customFormat="1" spans="1:12">
      <c r="A88" s="122">
        <f ca="1">IF(J88&gt;0,运营生产订单!$H$3,"")</f>
        <v>45251</v>
      </c>
      <c r="B88" s="118" t="str">
        <f ca="1">+IF(J88&gt;0,运营生产订单!$C$4,"")</f>
        <v>PO231121VS1004</v>
      </c>
      <c r="C88" s="118" t="str">
        <f ca="1">+IF(J88&gt;0,MID(运营生产订单!$C$3,FIND("-",运营生产订单!$C$3)+1,20),"")</f>
        <v>VS1004</v>
      </c>
      <c r="D88" s="123" t="str">
        <f ca="1">+IF(J88&gt;0,VLOOKUP(C88&amp;H88&amp;I88,'（运营）数据源'!$A:$B,2,0),"")</f>
        <v>VS1004-Hei Bai Ge-XL</v>
      </c>
      <c r="E88" s="123"/>
      <c r="F88" s="123" t="str">
        <f ca="1">+IF(J88&gt;0,VLOOKUP(D88,'（运营）数据源'!B:G,6,0),"")</f>
        <v>丝光棉</v>
      </c>
      <c r="G88" s="118" t="str">
        <f ca="1">+IFERROR(VLOOKUP(D88,'（运营）数据源'!$B:$D,3,0),"")</f>
        <v>黑白格G02-03</v>
      </c>
      <c r="H88" s="124" t="str">
        <f ca="1" t="shared" si="16"/>
        <v>黑白格G02-03</v>
      </c>
      <c r="I88" s="132" t="str">
        <f>+运营生产订单!$G$7</f>
        <v>XL</v>
      </c>
      <c r="J88" s="118">
        <f ca="1">+SUMPRODUCT((运营生产订单!$A$9:$A$35=L88)*(运营生产订单!$C$7:$J$7=I88)*运营生产订单!$C$9:运营生产订单!$J$35)</f>
        <v>20</v>
      </c>
      <c r="K88" s="133" t="str">
        <f ca="1">VLOOKUP(D88,'（运营）数据源'!B:H,7,0)</f>
        <v>剑邑布行</v>
      </c>
      <c r="L88" s="80" t="str">
        <f ca="1" t="shared" si="17"/>
        <v>黑白格G02-03</v>
      </c>
    </row>
    <row r="89" s="42" customFormat="1" spans="1:12">
      <c r="A89" s="122">
        <f ca="1">IF(J89&gt;0,运营生产订单!$H$3,"")</f>
        <v>45251</v>
      </c>
      <c r="B89" s="118" t="str">
        <f ca="1">+IF(J89&gt;0,运营生产订单!$C$4,"")</f>
        <v>PO231121VS1004</v>
      </c>
      <c r="C89" s="118" t="str">
        <f ca="1">+IF(J89&gt;0,MID(运营生产订单!$C$3,FIND("-",运营生产订单!$C$3)+1,20),"")</f>
        <v>VS1004</v>
      </c>
      <c r="D89" s="123" t="str">
        <f ca="1">+IF(J89&gt;0,VLOOKUP(C89&amp;H89&amp;I89,'（运营）数据源'!$A:$B,2,0),"")</f>
        <v>VS1004-Hei Bai Ge-XXL</v>
      </c>
      <c r="E89" s="123"/>
      <c r="F89" s="123" t="str">
        <f ca="1">+IF(J89&gt;0,VLOOKUP(D89,'（运营）数据源'!B:G,6,0),"")</f>
        <v>丝光棉</v>
      </c>
      <c r="G89" s="118" t="str">
        <f ca="1">+IFERROR(VLOOKUP(D89,'（运营）数据源'!$B:$D,3,0),"")</f>
        <v>黑白格G02-03</v>
      </c>
      <c r="H89" s="124" t="str">
        <f ca="1" t="shared" si="16"/>
        <v>黑白格G02-03</v>
      </c>
      <c r="I89" s="132" t="str">
        <f>+运营生产订单!$H$7</f>
        <v>2XL</v>
      </c>
      <c r="J89" s="118">
        <f ca="1">+SUMPRODUCT((运营生产订单!$A$9:$A$35=L89)*(运营生产订单!$C$7:$J$7=I89)*运营生产订单!$C$9:运营生产订单!$J$35)</f>
        <v>20</v>
      </c>
      <c r="K89" s="133" t="str">
        <f ca="1">VLOOKUP(D89,'（运营）数据源'!B:H,7,0)</f>
        <v>剑邑布行</v>
      </c>
      <c r="L89" s="80" t="str">
        <f ca="1" t="shared" si="17"/>
        <v>黑白格G02-03</v>
      </c>
    </row>
    <row r="90" s="42" customFormat="1" spans="1:12">
      <c r="A90" s="122">
        <f ca="1">IF(J90&gt;0,运营生产订单!$H$3,"")</f>
        <v>45251</v>
      </c>
      <c r="B90" s="118" t="str">
        <f ca="1">+IF(J90&gt;0,运营生产订单!$C$4,"")</f>
        <v>PO231121VS1004</v>
      </c>
      <c r="C90" s="118" t="str">
        <f ca="1">+IF(J90&gt;0,MID(运营生产订单!$C$3,FIND("-",运营生产订单!$C$3)+1,20),"")</f>
        <v>VS1004</v>
      </c>
      <c r="D90" s="123" t="str">
        <f ca="1">+IF(J90&gt;0,VLOOKUP(C90&amp;H90&amp;I90,'（运营）数据源'!$A:$B,2,0),"")</f>
        <v>VS1004-Hei Bai Ge-3XL</v>
      </c>
      <c r="E90" s="123"/>
      <c r="F90" s="123" t="str">
        <f ca="1">+IF(J90&gt;0,VLOOKUP(D90,'（运营）数据源'!B:G,6,0),"")</f>
        <v>丝光棉</v>
      </c>
      <c r="G90" s="118" t="str">
        <f ca="1">+IFERROR(VLOOKUP(D90,'（运营）数据源'!$B:$D,3,0),"")</f>
        <v>黑白格G02-03</v>
      </c>
      <c r="H90" s="124" t="str">
        <f ca="1" t="shared" si="16"/>
        <v>黑白格G02-03</v>
      </c>
      <c r="I90" s="132" t="str">
        <f>+运营生产订单!$I$7</f>
        <v>3XL</v>
      </c>
      <c r="J90" s="118">
        <f ca="1">+SUMPRODUCT((运营生产订单!$A$9:$A$35=L90)*(运营生产订单!$C$7:$J$7=I90)*运营生产订单!$C$9:运营生产订单!$J$35)</f>
        <v>20</v>
      </c>
      <c r="K90" s="133" t="str">
        <f ca="1">VLOOKUP(D90,'（运营）数据源'!B:H,7,0)</f>
        <v>剑邑布行</v>
      </c>
      <c r="L90" s="80" t="str">
        <f ca="1" t="shared" si="17"/>
        <v>黑白格G02-03</v>
      </c>
    </row>
    <row r="91" s="42" customFormat="1" spans="1:12">
      <c r="A91" s="122" t="str">
        <f ca="1">IF(J91&gt;0,运营生产订单!$H$3,"")</f>
        <v/>
      </c>
      <c r="B91" s="118" t="str">
        <f ca="1">+IF(J91&gt;0,运营生产订单!$C$4,"")</f>
        <v/>
      </c>
      <c r="C91" s="118" t="str">
        <f ca="1">+IF(J91&gt;0,MID(运营生产订单!$C$3,FIND("-",运营生产订单!$C$3)+1,20),"")</f>
        <v/>
      </c>
      <c r="D91" s="123" t="str">
        <f ca="1">+IF(J91&gt;0,VLOOKUP(C91&amp;H91&amp;I91,'（运营）数据源'!$A:$B,2,0),"")</f>
        <v/>
      </c>
      <c r="E91" s="123"/>
      <c r="F91" s="123" t="str">
        <f ca="1">+IF(J91&gt;0,VLOOKUP(D91,'（运营）数据源'!B:G,6,0),"")</f>
        <v/>
      </c>
      <c r="G91" s="118" t="str">
        <f ca="1">+IFERROR(VLOOKUP(D91,'（运营）数据源'!$B:$D,3,0),"")</f>
        <v/>
      </c>
      <c r="H91" s="124" t="str">
        <f ca="1" t="shared" si="16"/>
        <v>黑白格G02-03</v>
      </c>
      <c r="I91" s="132" t="str">
        <f>+运营生产订单!$J$7</f>
        <v>4XL</v>
      </c>
      <c r="J91" s="118">
        <f ca="1">+SUMPRODUCT((运营生产订单!$A$9:$A$35=L91)*(运营生产订单!$C$7:$J$7=I91)*运营生产订单!$C$9:运营生产订单!$J$35)</f>
        <v>0</v>
      </c>
      <c r="K91" s="133" t="e">
        <f ca="1">VLOOKUP(D91,'（运营）数据源'!B:H,7,0)</f>
        <v>#N/A</v>
      </c>
      <c r="L91" s="80" t="str">
        <f ca="1" t="shared" si="17"/>
        <v>黑白格G02-03</v>
      </c>
    </row>
    <row r="92" s="42" customFormat="1" spans="1:12">
      <c r="A92" s="122" t="str">
        <f ca="1">IF(J92&gt;0,运营生产订单!$H$3,"")</f>
        <v/>
      </c>
      <c r="B92" s="118" t="str">
        <f ca="1">+IF(J92&gt;0,运营生产订单!$C$4,"")</f>
        <v/>
      </c>
      <c r="C92" s="118" t="str">
        <f ca="1">+IF(J92&gt;0,MID(运营生产订单!$C$3,FIND("-",运营生产订单!$C$3)+1,20),"")</f>
        <v/>
      </c>
      <c r="D92" s="123" t="str">
        <f ca="1">+IF(J92&gt;0,VLOOKUP(C92&amp;H92&amp;I92,'（运营）数据源'!$A:$B,2,0),"")</f>
        <v/>
      </c>
      <c r="E92" s="123"/>
      <c r="F92" s="123" t="str">
        <f ca="1">+IF(J92&gt;0,VLOOKUP(D92,'（运营）数据源'!B:G,6,0),"")</f>
        <v/>
      </c>
      <c r="G92" s="118" t="str">
        <f ca="1">+IFERROR(VLOOKUP(D92,'（运营）数据源'!$B:$D,3,0),"")</f>
        <v/>
      </c>
      <c r="H92" s="124" t="str">
        <f ca="1" t="shared" ref="H92:H101" si="1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大花蓝绿YH0022</v>
      </c>
      <c r="I92" s="132" t="str">
        <f>+运营生产订单!$C$7</f>
        <v>XS</v>
      </c>
      <c r="J92" s="118">
        <f ca="1">+SUMPRODUCT((运营生产订单!$A$9:$A$35=L92)*(运营生产订单!$C$7:$J$7=I92)*运营生产订单!$C$9:运营生产订单!$J$35)</f>
        <v>0</v>
      </c>
      <c r="K92" s="133" t="e">
        <f ca="1">VLOOKUP(D92,'（运营）数据源'!B:H,7,0)</f>
        <v>#N/A</v>
      </c>
      <c r="L92" s="80" t="str">
        <f ca="1" t="shared" si="17"/>
        <v>大花蓝绿YH0022</v>
      </c>
    </row>
    <row r="93" s="42" customFormat="1" spans="1:12">
      <c r="A93" s="122" t="str">
        <f ca="1">IF(J93&gt;0,运营生产订单!$H$3,"")</f>
        <v/>
      </c>
      <c r="B93" s="118" t="str">
        <f ca="1">+IF(J93&gt;0,运营生产订单!$C$4,"")</f>
        <v/>
      </c>
      <c r="C93" s="118" t="str">
        <f ca="1">+IF(J93&gt;0,MID(运营生产订单!$C$3,FIND("-",运营生产订单!$C$3)+1,20),"")</f>
        <v/>
      </c>
      <c r="D93" s="123" t="str">
        <f ca="1">+IF(J93&gt;0,VLOOKUP(C93&amp;H93&amp;I93,'（运营）数据源'!$A:$B,2,0),"")</f>
        <v/>
      </c>
      <c r="E93" s="123"/>
      <c r="F93" s="123" t="str">
        <f ca="1">+IF(J93&gt;0,VLOOKUP(D93,'（运营）数据源'!B:G,6,0),"")</f>
        <v/>
      </c>
      <c r="G93" s="118" t="str">
        <f ca="1">+IFERROR(VLOOKUP(D93,'（运营）数据源'!$B:$D,3,0),"")</f>
        <v/>
      </c>
      <c r="H93" s="124" t="str">
        <f ca="1" t="shared" si="18"/>
        <v>大花蓝绿YH0022</v>
      </c>
      <c r="I93" s="132" t="str">
        <f>+运营生产订单!$D$7</f>
        <v>S</v>
      </c>
      <c r="J93" s="118">
        <f ca="1">+SUMPRODUCT((运营生产订单!$A$9:$A$35=L93)*(运营生产订单!$C$7:$J$7=I93)*运营生产订单!$C$9:运营生产订单!$J$35)</f>
        <v>0</v>
      </c>
      <c r="K93" s="133" t="e">
        <f ca="1">VLOOKUP(D93,'（运营）数据源'!B:H,7,0)</f>
        <v>#N/A</v>
      </c>
      <c r="L93" s="80" t="str">
        <f ca="1" t="shared" si="17"/>
        <v>大花蓝绿YH0022</v>
      </c>
    </row>
    <row r="94" s="42" customFormat="1" spans="1:12">
      <c r="A94" s="122">
        <f ca="1">IF(J94&gt;0,运营生产订单!$H$3,"")</f>
        <v>45251</v>
      </c>
      <c r="B94" s="118" t="str">
        <f ca="1">+IF(J94&gt;0,运营生产订单!$C$4,"")</f>
        <v>PO231121VS1004</v>
      </c>
      <c r="C94" s="118" t="str">
        <f ca="1">+IF(J94&gt;0,MID(运营生产订单!$C$3,FIND("-",运营生产订单!$C$3)+1,20),"")</f>
        <v>VS1004</v>
      </c>
      <c r="D94" s="123" t="str">
        <f ca="1">+IF(J94&gt;0,VLOOKUP(C94&amp;H94&amp;I94,'（运营）数据源'!$A:$B,2,0),"")</f>
        <v>VS1004-Floral Black Green-M</v>
      </c>
      <c r="E94" s="123"/>
      <c r="F94" s="123" t="str">
        <f ca="1">+IF(J94&gt;0,VLOOKUP(D94,'（运营）数据源'!B:G,6,0),"")</f>
        <v>丝光棉</v>
      </c>
      <c r="G94" s="118" t="str">
        <f ca="1">+IFERROR(VLOOKUP(D94,'（运营）数据源'!$B:$D,3,0),"")</f>
        <v>大花蓝绿YH0022</v>
      </c>
      <c r="H94" s="124" t="str">
        <f ca="1" t="shared" si="18"/>
        <v>大花蓝绿YH0022</v>
      </c>
      <c r="I94" s="132" t="str">
        <f>+运营生产订单!$E$7</f>
        <v>M</v>
      </c>
      <c r="J94" s="118">
        <f ca="1">+SUMPRODUCT((运营生产订单!$A$9:$A$35=L94)*(运营生产订单!$C$7:$J$7=I94)*运营生产订单!$C$9:运营生产订单!$J$35)</f>
        <v>20</v>
      </c>
      <c r="K94" s="133" t="str">
        <f ca="1">VLOOKUP(D94,'（运营）数据源'!B:H,7,0)</f>
        <v>剑邑布行</v>
      </c>
      <c r="L94" s="80" t="str">
        <f ca="1" t="shared" si="17"/>
        <v>大花蓝绿YH0022</v>
      </c>
    </row>
    <row r="95" s="42" customFormat="1" spans="1:12">
      <c r="A95" s="122">
        <f ca="1">IF(J95&gt;0,运营生产订单!$H$3,"")</f>
        <v>45251</v>
      </c>
      <c r="B95" s="118" t="str">
        <f ca="1">+IF(J95&gt;0,运营生产订单!$C$4,"")</f>
        <v>PO231121VS1004</v>
      </c>
      <c r="C95" s="118" t="str">
        <f ca="1">+IF(J95&gt;0,MID(运营生产订单!$C$3,FIND("-",运营生产订单!$C$3)+1,20),"")</f>
        <v>VS1004</v>
      </c>
      <c r="D95" s="123" t="str">
        <f ca="1">+IF(J95&gt;0,VLOOKUP(C95&amp;H95&amp;I95,'（运营）数据源'!$A:$B,2,0),"")</f>
        <v>VS1004-Floral Black Green-L</v>
      </c>
      <c r="E95" s="123"/>
      <c r="F95" s="123" t="str">
        <f ca="1">+IF(J95&gt;0,VLOOKUP(D95,'（运营）数据源'!B:G,6,0),"")</f>
        <v>丝光棉</v>
      </c>
      <c r="G95" s="118" t="str">
        <f ca="1">+IFERROR(VLOOKUP(D95,'（运营）数据源'!$B:$D,3,0),"")</f>
        <v>大花蓝绿YH0022</v>
      </c>
      <c r="H95" s="124" t="str">
        <f ca="1" t="shared" si="18"/>
        <v>大花蓝绿YH0022</v>
      </c>
      <c r="I95" s="132" t="str">
        <f>+运营生产订单!$F$7</f>
        <v>L</v>
      </c>
      <c r="J95" s="118">
        <f ca="1">+SUMPRODUCT((运营生产订单!$A$9:$A$35=L95)*(运营生产订单!$C$7:$J$7=I95)*运营生产订单!$C$9:运营生产订单!$J$35)</f>
        <v>20</v>
      </c>
      <c r="K95" s="133" t="str">
        <f ca="1">VLOOKUP(D95,'（运营）数据源'!B:H,7,0)</f>
        <v>剑邑布行</v>
      </c>
      <c r="L95" s="80" t="str">
        <f ca="1" t="shared" ref="L95:L104" si="19">INDIRECT("运营生产订单!$A$"&amp;(INT((ROW()-4)/8)+9))</f>
        <v>大花蓝绿YH0022</v>
      </c>
    </row>
    <row r="96" s="42" customFormat="1" spans="1:12">
      <c r="A96" s="122">
        <f ca="1">IF(J96&gt;0,运营生产订单!$H$3,"")</f>
        <v>45251</v>
      </c>
      <c r="B96" s="118" t="str">
        <f ca="1">+IF(J96&gt;0,运营生产订单!$C$4,"")</f>
        <v>PO231121VS1004</v>
      </c>
      <c r="C96" s="118" t="str">
        <f ca="1">+IF(J96&gt;0,MID(运营生产订单!$C$3,FIND("-",运营生产订单!$C$3)+1,20),"")</f>
        <v>VS1004</v>
      </c>
      <c r="D96" s="123" t="str">
        <f ca="1">+IF(J96&gt;0,VLOOKUP(C96&amp;H96&amp;I96,'（运营）数据源'!$A:$B,2,0),"")</f>
        <v>VS1004-Floral Black Green-XL</v>
      </c>
      <c r="E96" s="123"/>
      <c r="F96" s="123" t="str">
        <f ca="1">+IF(J96&gt;0,VLOOKUP(D96,'（运营）数据源'!B:G,6,0),"")</f>
        <v>丝光棉</v>
      </c>
      <c r="G96" s="118" t="str">
        <f ca="1">+IFERROR(VLOOKUP(D96,'（运营）数据源'!$B:$D,3,0),"")</f>
        <v>大花蓝绿YH0022</v>
      </c>
      <c r="H96" s="124" t="str">
        <f ca="1" t="shared" si="18"/>
        <v>大花蓝绿YH0022</v>
      </c>
      <c r="I96" s="132" t="str">
        <f>+运营生产订单!$G$7</f>
        <v>XL</v>
      </c>
      <c r="J96" s="118">
        <f ca="1">+SUMPRODUCT((运营生产订单!$A$9:$A$35=L96)*(运营生产订单!$C$7:$J$7=I96)*运营生产订单!$C$9:运营生产订单!$J$35)</f>
        <v>20</v>
      </c>
      <c r="K96" s="133" t="str">
        <f ca="1">VLOOKUP(D96,'（运营）数据源'!B:H,7,0)</f>
        <v>剑邑布行</v>
      </c>
      <c r="L96" s="80" t="str">
        <f ca="1" t="shared" si="19"/>
        <v>大花蓝绿YH0022</v>
      </c>
    </row>
    <row r="97" s="42" customFormat="1" spans="1:12">
      <c r="A97" s="122" t="str">
        <f ca="1">IF(J97&gt;0,运营生产订单!$H$3,"")</f>
        <v/>
      </c>
      <c r="B97" s="118" t="str">
        <f ca="1">+IF(J97&gt;0,运营生产订单!$C$4,"")</f>
        <v/>
      </c>
      <c r="C97" s="118" t="str">
        <f ca="1">+IF(J97&gt;0,MID(运营生产订单!$C$3,FIND("-",运营生产订单!$C$3)+1,20),"")</f>
        <v/>
      </c>
      <c r="D97" s="123" t="str">
        <f ca="1">+IF(J97&gt;0,VLOOKUP(C97&amp;H97&amp;I97,'（运营）数据源'!$A:$B,2,0),"")</f>
        <v/>
      </c>
      <c r="E97" s="123"/>
      <c r="F97" s="123" t="str">
        <f ca="1">+IF(J97&gt;0,VLOOKUP(D97,'（运营）数据源'!B:G,6,0),"")</f>
        <v/>
      </c>
      <c r="G97" s="118" t="str">
        <f ca="1">+IFERROR(VLOOKUP(D97,'（运营）数据源'!$B:$D,3,0),"")</f>
        <v/>
      </c>
      <c r="H97" s="124" t="str">
        <f ca="1" t="shared" si="18"/>
        <v>大花蓝绿YH0022</v>
      </c>
      <c r="I97" s="132" t="str">
        <f>+运营生产订单!$H$7</f>
        <v>2XL</v>
      </c>
      <c r="J97" s="118">
        <f ca="1">+SUMPRODUCT((运营生产订单!$A$9:$A$35=L97)*(运营生产订单!$C$7:$J$7=I97)*运营生产订单!$C$9:运营生产订单!$J$35)</f>
        <v>0</v>
      </c>
      <c r="K97" s="133" t="e">
        <f ca="1">VLOOKUP(D97,'（运营）数据源'!B:H,7,0)</f>
        <v>#N/A</v>
      </c>
      <c r="L97" s="80" t="str">
        <f ca="1" t="shared" si="19"/>
        <v>大花蓝绿YH0022</v>
      </c>
    </row>
    <row r="98" s="42" customFormat="1" spans="1:12">
      <c r="A98" s="122" t="str">
        <f ca="1">IF(J98&gt;0,运营生产订单!$H$3,"")</f>
        <v/>
      </c>
      <c r="B98" s="118" t="str">
        <f ca="1">+IF(J98&gt;0,运营生产订单!$C$4,"")</f>
        <v/>
      </c>
      <c r="C98" s="118" t="str">
        <f ca="1">+IF(J98&gt;0,MID(运营生产订单!$C$3,FIND("-",运营生产订单!$C$3)+1,20),"")</f>
        <v/>
      </c>
      <c r="D98" s="123" t="str">
        <f ca="1">+IF(J98&gt;0,VLOOKUP(C98&amp;H98&amp;I98,'（运营）数据源'!$A:$B,2,0),"")</f>
        <v/>
      </c>
      <c r="E98" s="123"/>
      <c r="F98" s="123" t="str">
        <f ca="1">+IF(J98&gt;0,VLOOKUP(D98,'（运营）数据源'!B:G,6,0),"")</f>
        <v/>
      </c>
      <c r="G98" s="118" t="str">
        <f ca="1">+IFERROR(VLOOKUP(D98,'（运营）数据源'!$B:$D,3,0),"")</f>
        <v/>
      </c>
      <c r="H98" s="124" t="str">
        <f ca="1" t="shared" si="18"/>
        <v>大花蓝绿YH0022</v>
      </c>
      <c r="I98" s="132" t="str">
        <f>+运营生产订单!$I$7</f>
        <v>3XL</v>
      </c>
      <c r="J98" s="118">
        <f ca="1">+SUMPRODUCT((运营生产订单!$A$9:$A$35=L98)*(运营生产订单!$C$7:$J$7=I98)*运营生产订单!$C$9:运营生产订单!$J$35)</f>
        <v>0</v>
      </c>
      <c r="K98" s="133" t="e">
        <f ca="1">VLOOKUP(D98,'（运营）数据源'!B:H,7,0)</f>
        <v>#N/A</v>
      </c>
      <c r="L98" s="80" t="str">
        <f ca="1" t="shared" si="19"/>
        <v>大花蓝绿YH0022</v>
      </c>
    </row>
    <row r="99" s="42" customFormat="1" spans="1:12">
      <c r="A99" s="122" t="str">
        <f ca="1">IF(J99&gt;0,运营生产订单!$H$3,"")</f>
        <v/>
      </c>
      <c r="B99" s="118" t="str">
        <f ca="1">+IF(J99&gt;0,运营生产订单!$C$4,"")</f>
        <v/>
      </c>
      <c r="C99" s="118" t="str">
        <f ca="1">+IF(J99&gt;0,MID(运营生产订单!$C$3,FIND("-",运营生产订单!$C$3)+1,20),"")</f>
        <v/>
      </c>
      <c r="D99" s="123" t="str">
        <f ca="1">+IF(J99&gt;0,VLOOKUP(C99&amp;H99&amp;I99,'（运营）数据源'!$A:$B,2,0),"")</f>
        <v/>
      </c>
      <c r="E99" s="123"/>
      <c r="F99" s="123" t="str">
        <f ca="1">+IF(J99&gt;0,VLOOKUP(D99,'（运营）数据源'!B:G,6,0),"")</f>
        <v/>
      </c>
      <c r="G99" s="118" t="str">
        <f ca="1">+IFERROR(VLOOKUP(D99,'（运营）数据源'!$B:$D,3,0),"")</f>
        <v/>
      </c>
      <c r="H99" s="124" t="str">
        <f ca="1" t="shared" si="18"/>
        <v>大花蓝绿YH0022</v>
      </c>
      <c r="I99" s="132" t="str">
        <f>+运营生产订单!$J$7</f>
        <v>4XL</v>
      </c>
      <c r="J99" s="118">
        <f ca="1">+SUMPRODUCT((运营生产订单!$A$9:$A$35=L99)*(运营生产订单!$C$7:$J$7=I99)*运营生产订单!$C$9:运营生产订单!$J$35)</f>
        <v>0</v>
      </c>
      <c r="K99" s="133" t="e">
        <f ca="1">VLOOKUP(D99,'（运营）数据源'!B:H,7,0)</f>
        <v>#N/A</v>
      </c>
      <c r="L99" s="80" t="str">
        <f ca="1" t="shared" si="19"/>
        <v>大花蓝绿YH0022</v>
      </c>
    </row>
    <row r="100" s="42" customFormat="1" spans="1:12">
      <c r="A100" s="122" t="str">
        <f ca="1">IF(J100&gt;0,运营生产订单!$H$3,"")</f>
        <v/>
      </c>
      <c r="B100" s="118" t="str">
        <f ca="1">+IF(J100&gt;0,运营生产订单!$C$4,"")</f>
        <v/>
      </c>
      <c r="C100" s="118" t="str">
        <f ca="1">+IF(J100&gt;0,MID(运营生产订单!$C$3,FIND("-",运营生产订单!$C$3)+1,20),"")</f>
        <v/>
      </c>
      <c r="D100" s="123" t="str">
        <f ca="1">+IF(J100&gt;0,VLOOKUP(C100&amp;H100&amp;I100,'（运营）数据源'!$A:$B,2,0),"")</f>
        <v/>
      </c>
      <c r="E100" s="123"/>
      <c r="F100" s="123" t="str">
        <f ca="1">+IF(J100&gt;0,VLOOKUP(D100,'（运营）数据源'!B:G,6,0),"")</f>
        <v/>
      </c>
      <c r="G100" s="118" t="str">
        <f ca="1">+IFERROR(VLOOKUP(D100,'（运营）数据源'!$B:$D,3,0),"")</f>
        <v/>
      </c>
      <c r="H100" s="124" t="str">
        <f ca="1" t="shared" si="18"/>
        <v>白百合YH0045</v>
      </c>
      <c r="I100" s="132" t="str">
        <f>+运营生产订单!$C$7</f>
        <v>XS</v>
      </c>
      <c r="J100" s="118">
        <f ca="1">+SUMPRODUCT((运营生产订单!$A$9:$A$35=L100)*(运营生产订单!$C$7:$J$7=I100)*运营生产订单!$C$9:运营生产订单!$J$35)</f>
        <v>0</v>
      </c>
      <c r="K100" s="133" t="e">
        <f ca="1">VLOOKUP(D100,'（运营）数据源'!B:H,7,0)</f>
        <v>#N/A</v>
      </c>
      <c r="L100" s="80" t="str">
        <f ca="1" t="shared" si="19"/>
        <v>白百合YH0045</v>
      </c>
    </row>
    <row r="101" s="42" customFormat="1" spans="1:12">
      <c r="A101" s="122" t="str">
        <f ca="1">IF(J101&gt;0,运营生产订单!$H$3,"")</f>
        <v/>
      </c>
      <c r="B101" s="118" t="str">
        <f ca="1">+IF(J101&gt;0,运营生产订单!$C$4,"")</f>
        <v/>
      </c>
      <c r="C101" s="118" t="str">
        <f ca="1">+IF(J101&gt;0,MID(运营生产订单!$C$3,FIND("-",运营生产订单!$C$3)+1,20),"")</f>
        <v/>
      </c>
      <c r="D101" s="123" t="str">
        <f ca="1">+IF(J101&gt;0,VLOOKUP(C101&amp;H101&amp;I101,'（运营）数据源'!$A:$B,2,0),"")</f>
        <v/>
      </c>
      <c r="E101" s="123"/>
      <c r="F101" s="123" t="str">
        <f ca="1">+IF(J101&gt;0,VLOOKUP(D101,'（运营）数据源'!B:G,6,0),"")</f>
        <v/>
      </c>
      <c r="G101" s="118" t="str">
        <f ca="1">+IFERROR(VLOOKUP(D101,'（运营）数据源'!$B:$D,3,0),"")</f>
        <v/>
      </c>
      <c r="H101" s="124" t="str">
        <f ca="1" t="shared" si="18"/>
        <v>白百合YH0045</v>
      </c>
      <c r="I101" s="132" t="str">
        <f>+运营生产订单!$D$7</f>
        <v>S</v>
      </c>
      <c r="J101" s="118">
        <f ca="1">+SUMPRODUCT((运营生产订单!$A$9:$A$35=L101)*(运营生产订单!$C$7:$J$7=I101)*运营生产订单!$C$9:运营生产订单!$J$35)</f>
        <v>0</v>
      </c>
      <c r="K101" s="133" t="e">
        <f ca="1">VLOOKUP(D101,'（运营）数据源'!B:H,7,0)</f>
        <v>#N/A</v>
      </c>
      <c r="L101" s="80" t="str">
        <f ca="1" t="shared" si="19"/>
        <v>白百合YH0045</v>
      </c>
    </row>
    <row r="102" s="42" customFormat="1" spans="1:12">
      <c r="A102" s="122">
        <f ca="1">IF(J102&gt;0,运营生产订单!$H$3,"")</f>
        <v>45251</v>
      </c>
      <c r="B102" s="118" t="str">
        <f ca="1">+IF(J102&gt;0,运营生产订单!$C$4,"")</f>
        <v>PO231121VS1004</v>
      </c>
      <c r="C102" s="118" t="str">
        <f ca="1">+IF(J102&gt;0,MID(运营生产订单!$C$3,FIND("-",运营生产订单!$C$3)+1,20),"")</f>
        <v>VS1004</v>
      </c>
      <c r="D102" s="123" t="str">
        <f ca="1">+IF(J102&gt;0,VLOOKUP(C102&amp;H102&amp;I102,'（运营）数据源'!$A:$B,2,0),"")</f>
        <v>VS1004-F  Bai He-M</v>
      </c>
      <c r="E102" s="123"/>
      <c r="F102" s="123" t="str">
        <f ca="1">+IF(J102&gt;0,VLOOKUP(D102,'（运营）数据源'!B:G,6,0),"")</f>
        <v>丝光棉</v>
      </c>
      <c r="G102" s="118" t="str">
        <f ca="1">+IFERROR(VLOOKUP(D102,'（运营）数据源'!$B:$D,3,0),"")</f>
        <v>白百合YH0045</v>
      </c>
      <c r="H102" s="124" t="str">
        <f ca="1" t="shared" ref="H102:H111" si="2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白百合YH0045</v>
      </c>
      <c r="I102" s="132" t="str">
        <f>+运营生产订单!$E$7</f>
        <v>M</v>
      </c>
      <c r="J102" s="118">
        <f ca="1">+SUMPRODUCT((运营生产订单!$A$9:$A$35=L102)*(运营生产订单!$C$7:$J$7=I102)*运营生产订单!$C$9:运营生产订单!$J$35)</f>
        <v>20</v>
      </c>
      <c r="K102" s="133" t="str">
        <f ca="1">VLOOKUP(D102,'（运营）数据源'!B:H,7,0)</f>
        <v>剑邑布行</v>
      </c>
      <c r="L102" s="80" t="str">
        <f ca="1" t="shared" si="19"/>
        <v>白百合YH0045</v>
      </c>
    </row>
    <row r="103" s="42" customFormat="1" spans="1:12">
      <c r="A103" s="122">
        <f ca="1">IF(J103&gt;0,运营生产订单!$H$3,"")</f>
        <v>45251</v>
      </c>
      <c r="B103" s="118" t="str">
        <f ca="1">+IF(J103&gt;0,运营生产订单!$C$4,"")</f>
        <v>PO231121VS1004</v>
      </c>
      <c r="C103" s="118" t="str">
        <f ca="1">+IF(J103&gt;0,MID(运营生产订单!$C$3,FIND("-",运营生产订单!$C$3)+1,20),"")</f>
        <v>VS1004</v>
      </c>
      <c r="D103" s="123" t="str">
        <f ca="1">+IF(J103&gt;0,VLOOKUP(C103&amp;H103&amp;I103,'（运营）数据源'!$A:$B,2,0),"")</f>
        <v>VS1004-F  Bai He-L</v>
      </c>
      <c r="E103" s="123"/>
      <c r="F103" s="123" t="str">
        <f ca="1">+IF(J103&gt;0,VLOOKUP(D103,'（运营）数据源'!B:G,6,0),"")</f>
        <v>丝光棉</v>
      </c>
      <c r="G103" s="118" t="str">
        <f ca="1">+IFERROR(VLOOKUP(D103,'（运营）数据源'!$B:$D,3,0),"")</f>
        <v>白百合YH0045</v>
      </c>
      <c r="H103" s="124" t="str">
        <f ca="1" t="shared" si="20"/>
        <v>白百合YH0045</v>
      </c>
      <c r="I103" s="132" t="str">
        <f>+运营生产订单!$F$7</f>
        <v>L</v>
      </c>
      <c r="J103" s="118">
        <f ca="1">+SUMPRODUCT((运营生产订单!$A$9:$A$35=L103)*(运营生产订单!$C$7:$J$7=I103)*运营生产订单!$C$9:运营生产订单!$J$35)</f>
        <v>20</v>
      </c>
      <c r="K103" s="133" t="str">
        <f ca="1">VLOOKUP(D103,'（运营）数据源'!B:H,7,0)</f>
        <v>剑邑布行</v>
      </c>
      <c r="L103" s="80" t="str">
        <f ca="1" t="shared" si="19"/>
        <v>白百合YH0045</v>
      </c>
    </row>
    <row r="104" s="42" customFormat="1" spans="1:12">
      <c r="A104" s="122">
        <f ca="1">IF(J104&gt;0,运营生产订单!$H$3,"")</f>
        <v>45251</v>
      </c>
      <c r="B104" s="118" t="str">
        <f ca="1">+IF(J104&gt;0,运营生产订单!$C$4,"")</f>
        <v>PO231121VS1004</v>
      </c>
      <c r="C104" s="118" t="str">
        <f ca="1">+IF(J104&gt;0,MID(运营生产订单!$C$3,FIND("-",运营生产订单!$C$3)+1,20),"")</f>
        <v>VS1004</v>
      </c>
      <c r="D104" s="123" t="str">
        <f ca="1">+IF(J104&gt;0,VLOOKUP(C104&amp;H104&amp;I104,'（运营）数据源'!$A:$B,2,0),"")</f>
        <v>VS1004-F  Bai He-XL</v>
      </c>
      <c r="E104" s="123"/>
      <c r="F104" s="123" t="str">
        <f ca="1">+IF(J104&gt;0,VLOOKUP(D104,'（运营）数据源'!B:G,6,0),"")</f>
        <v>丝光棉</v>
      </c>
      <c r="G104" s="118" t="str">
        <f ca="1">+IFERROR(VLOOKUP(D104,'（运营）数据源'!$B:$D,3,0),"")</f>
        <v>白百合YH0045</v>
      </c>
      <c r="H104" s="124" t="str">
        <f ca="1" t="shared" si="20"/>
        <v>白百合YH0045</v>
      </c>
      <c r="I104" s="132" t="str">
        <f>+运营生产订单!$G$7</f>
        <v>XL</v>
      </c>
      <c r="J104" s="118">
        <f ca="1">+SUMPRODUCT((运营生产订单!$A$9:$A$35=L104)*(运营生产订单!$C$7:$J$7=I104)*运营生产订单!$C$9:运营生产订单!$J$35)</f>
        <v>20</v>
      </c>
      <c r="K104" s="133" t="str">
        <f ca="1">VLOOKUP(D104,'（运营）数据源'!B:H,7,0)</f>
        <v>剑邑布行</v>
      </c>
      <c r="L104" s="80" t="str">
        <f ca="1" t="shared" si="19"/>
        <v>白百合YH0045</v>
      </c>
    </row>
    <row r="105" s="42" customFormat="1" spans="1:12">
      <c r="A105" s="122">
        <f ca="1">IF(J105&gt;0,运营生产订单!$H$3,"")</f>
        <v>45251</v>
      </c>
      <c r="B105" s="118" t="str">
        <f ca="1">+IF(J105&gt;0,运营生产订单!$C$4,"")</f>
        <v>PO231121VS1004</v>
      </c>
      <c r="C105" s="118" t="str">
        <f ca="1">+IF(J105&gt;0,MID(运营生产订单!$C$3,FIND("-",运营生产订单!$C$3)+1,20),"")</f>
        <v>VS1004</v>
      </c>
      <c r="D105" s="123" t="str">
        <f ca="1">+IF(J105&gt;0,VLOOKUP(C105&amp;H105&amp;I105,'（运营）数据源'!$A:$B,2,0),"")</f>
        <v>VS1004-F  Bai He-XXL</v>
      </c>
      <c r="E105" s="123"/>
      <c r="F105" s="123" t="str">
        <f ca="1">+IF(J105&gt;0,VLOOKUP(D105,'（运营）数据源'!B:G,6,0),"")</f>
        <v>丝光棉</v>
      </c>
      <c r="G105" s="118" t="str">
        <f ca="1">+IFERROR(VLOOKUP(D105,'（运营）数据源'!$B:$D,3,0),"")</f>
        <v>白百合YH0045</v>
      </c>
      <c r="H105" s="124" t="str">
        <f ca="1" t="shared" si="20"/>
        <v>白百合YH0045</v>
      </c>
      <c r="I105" s="132" t="str">
        <f>+运营生产订单!$H$7</f>
        <v>2XL</v>
      </c>
      <c r="J105" s="118">
        <f ca="1">+SUMPRODUCT((运营生产订单!$A$9:$A$35=L105)*(运营生产订单!$C$7:$J$7=I105)*运营生产订单!$C$9:运营生产订单!$J$35)</f>
        <v>20</v>
      </c>
      <c r="K105" s="133" t="str">
        <f ca="1">VLOOKUP(D105,'（运营）数据源'!B:H,7,0)</f>
        <v>剑邑布行</v>
      </c>
      <c r="L105" s="80" t="str">
        <f ca="1" t="shared" ref="L105:L114" si="21">INDIRECT("运营生产订单!$A$"&amp;(INT((ROW()-4)/8)+9))</f>
        <v>白百合YH0045</v>
      </c>
    </row>
    <row r="106" s="42" customFormat="1" spans="1:12">
      <c r="A106" s="122" t="str">
        <f ca="1">IF(J106&gt;0,运营生产订单!$H$3,"")</f>
        <v/>
      </c>
      <c r="B106" s="118" t="str">
        <f ca="1">+IF(J106&gt;0,运营生产订单!$C$4,"")</f>
        <v/>
      </c>
      <c r="C106" s="118" t="str">
        <f ca="1">+IF(J106&gt;0,MID(运营生产订单!$C$3,FIND("-",运营生产订单!$C$3)+1,20),"")</f>
        <v/>
      </c>
      <c r="D106" s="123" t="str">
        <f ca="1">+IF(J106&gt;0,VLOOKUP(C106&amp;H106&amp;I106,'（运营）数据源'!$A:$B,2,0),"")</f>
        <v/>
      </c>
      <c r="E106" s="123"/>
      <c r="F106" s="123" t="str">
        <f ca="1">+IF(J106&gt;0,VLOOKUP(D106,'（运营）数据源'!B:G,6,0),"")</f>
        <v/>
      </c>
      <c r="G106" s="118" t="str">
        <f ca="1">+IFERROR(VLOOKUP(D106,'（运营）数据源'!$B:$D,3,0),"")</f>
        <v/>
      </c>
      <c r="H106" s="124" t="str">
        <f ca="1" t="shared" si="20"/>
        <v>白百合YH0045</v>
      </c>
      <c r="I106" s="132" t="str">
        <f>+运营生产订单!$I$7</f>
        <v>3XL</v>
      </c>
      <c r="J106" s="118">
        <f ca="1">+SUMPRODUCT((运营生产订单!$A$9:$A$35=L106)*(运营生产订单!$C$7:$J$7=I106)*运营生产订单!$C$9:运营生产订单!$J$35)</f>
        <v>0</v>
      </c>
      <c r="K106" s="133" t="e">
        <f ca="1">VLOOKUP(D106,'（运营）数据源'!B:H,7,0)</f>
        <v>#N/A</v>
      </c>
      <c r="L106" s="80" t="str">
        <f ca="1" t="shared" si="21"/>
        <v>白百合YH0045</v>
      </c>
    </row>
    <row r="107" s="42" customFormat="1" spans="1:12">
      <c r="A107" s="122" t="str">
        <f ca="1">IF(J107&gt;0,运营生产订单!$H$3,"")</f>
        <v/>
      </c>
      <c r="B107" s="118" t="str">
        <f ca="1">+IF(J107&gt;0,运营生产订单!$C$4,"")</f>
        <v/>
      </c>
      <c r="C107" s="118" t="str">
        <f ca="1">+IF(J107&gt;0,MID(运营生产订单!$C$3,FIND("-",运营生产订单!$C$3)+1,20),"")</f>
        <v/>
      </c>
      <c r="D107" s="123" t="str">
        <f ca="1">+IF(J107&gt;0,VLOOKUP(C107&amp;H107&amp;I107,'（运营）数据源'!$A:$B,2,0),"")</f>
        <v/>
      </c>
      <c r="E107" s="123"/>
      <c r="F107" s="123" t="str">
        <f ca="1">+IF(J107&gt;0,VLOOKUP(D107,'（运营）数据源'!B:G,6,0),"")</f>
        <v/>
      </c>
      <c r="G107" s="118" t="str">
        <f ca="1">+IFERROR(VLOOKUP(D107,'（运营）数据源'!$B:$D,3,0),"")</f>
        <v/>
      </c>
      <c r="H107" s="124" t="str">
        <f ca="1" t="shared" si="20"/>
        <v>白百合YH0045</v>
      </c>
      <c r="I107" s="132" t="str">
        <f>+运营生产订单!$J$7</f>
        <v>4XL</v>
      </c>
      <c r="J107" s="118">
        <f ca="1">+SUMPRODUCT((运营生产订单!$A$9:$A$35=L107)*(运营生产订单!$C$7:$J$7=I107)*运营生产订单!$C$9:运营生产订单!$J$35)</f>
        <v>0</v>
      </c>
      <c r="K107" s="133" t="e">
        <f ca="1">VLOOKUP(D107,'（运营）数据源'!B:H,7,0)</f>
        <v>#N/A</v>
      </c>
      <c r="L107" s="80" t="str">
        <f ca="1" t="shared" si="21"/>
        <v>白百合YH0045</v>
      </c>
    </row>
    <row r="108" s="42" customFormat="1" spans="1:12">
      <c r="A108" s="122" t="str">
        <f ca="1">IF(J108&gt;0,运营生产订单!$H$3,"")</f>
        <v/>
      </c>
      <c r="B108" s="118" t="str">
        <f ca="1">+IF(J108&gt;0,运营生产订单!$C$4,"")</f>
        <v/>
      </c>
      <c r="C108" s="118" t="str">
        <f ca="1">+IF(J108&gt;0,MID(运营生产订单!$C$3,FIND("-",运营生产订单!$C$3)+1,20),"")</f>
        <v/>
      </c>
      <c r="D108" s="123" t="str">
        <f ca="1">+IF(J108&gt;0,VLOOKUP(C108&amp;H108&amp;I108,'（运营）数据源'!$A:$B,2,0),"")</f>
        <v/>
      </c>
      <c r="E108" s="123"/>
      <c r="F108" s="123" t="str">
        <f ca="1">+IF(J108&gt;0,VLOOKUP(D108,'（运营）数据源'!B:G,6,0),"")</f>
        <v/>
      </c>
      <c r="G108" s="118" t="str">
        <f ca="1">+IFERROR(VLOOKUP(D108,'（运营）数据源'!$B:$D,3,0),"")</f>
        <v/>
      </c>
      <c r="H108" s="124">
        <f ca="1" t="shared" si="20"/>
        <v>0</v>
      </c>
      <c r="I108" s="132" t="str">
        <f>+运营生产订单!$C$7</f>
        <v>XS</v>
      </c>
      <c r="J108" s="118">
        <f ca="1">+SUMPRODUCT((运营生产订单!$A$9:$A$35=L108)*(运营生产订单!$C$7:$J$7=I108)*运营生产订单!$C$9:运营生产订单!$J$35)</f>
        <v>0</v>
      </c>
      <c r="K108" s="133" t="e">
        <f ca="1">VLOOKUP(D108,'（运营）数据源'!B:H,7,0)</f>
        <v>#N/A</v>
      </c>
      <c r="L108" s="80">
        <f ca="1" t="shared" si="21"/>
        <v>0</v>
      </c>
    </row>
    <row r="109" s="42" customFormat="1" spans="1:12">
      <c r="A109" s="122" t="str">
        <f ca="1">IF(J109&gt;0,运营生产订单!$H$3,"")</f>
        <v/>
      </c>
      <c r="B109" s="118" t="str">
        <f ca="1">+IF(J109&gt;0,运营生产订单!$C$4,"")</f>
        <v/>
      </c>
      <c r="C109" s="118" t="str">
        <f ca="1">+IF(J109&gt;0,MID(运营生产订单!$C$3,FIND("-",运营生产订单!$C$3)+1,20),"")</f>
        <v/>
      </c>
      <c r="D109" s="123" t="str">
        <f ca="1">+IF(J109&gt;0,VLOOKUP(C109&amp;H109&amp;I109,'（运营）数据源'!$A:$B,2,0),"")</f>
        <v/>
      </c>
      <c r="E109" s="123"/>
      <c r="F109" s="123" t="str">
        <f ca="1">+IF(J109&gt;0,VLOOKUP(D109,'（运营）数据源'!B:G,6,0),"")</f>
        <v/>
      </c>
      <c r="G109" s="118" t="str">
        <f ca="1">+IFERROR(VLOOKUP(D109,'（运营）数据源'!$B:$D,3,0),"")</f>
        <v/>
      </c>
      <c r="H109" s="124">
        <f ca="1" t="shared" si="20"/>
        <v>0</v>
      </c>
      <c r="I109" s="132" t="str">
        <f>+运营生产订单!$D$7</f>
        <v>S</v>
      </c>
      <c r="J109" s="118">
        <f ca="1">+SUMPRODUCT((运营生产订单!$A$9:$A$35=L109)*(运营生产订单!$C$7:$J$7=I109)*运营生产订单!$C$9:运营生产订单!$J$35)</f>
        <v>0</v>
      </c>
      <c r="K109" s="133" t="e">
        <f ca="1">VLOOKUP(D109,'（运营）数据源'!B:H,7,0)</f>
        <v>#N/A</v>
      </c>
      <c r="L109" s="80">
        <f ca="1" t="shared" si="21"/>
        <v>0</v>
      </c>
    </row>
    <row r="110" s="42" customFormat="1" spans="1:12">
      <c r="A110" s="122" t="str">
        <f ca="1">IF(J110&gt;0,运营生产订单!$H$3,"")</f>
        <v/>
      </c>
      <c r="B110" s="118" t="str">
        <f ca="1">+IF(J110&gt;0,运营生产订单!$C$4,"")</f>
        <v/>
      </c>
      <c r="C110" s="118" t="str">
        <f ca="1">+IF(J110&gt;0,MID(运营生产订单!$C$3,FIND("-",运营生产订单!$C$3)+1,20),"")</f>
        <v/>
      </c>
      <c r="D110" s="123" t="str">
        <f ca="1">+IF(J110&gt;0,VLOOKUP(C110&amp;H110&amp;I110,'（运营）数据源'!$A:$B,2,0),"")</f>
        <v/>
      </c>
      <c r="E110" s="123"/>
      <c r="F110" s="123" t="str">
        <f ca="1">+IF(J110&gt;0,VLOOKUP(D110,'（运营）数据源'!B:G,6,0),"")</f>
        <v/>
      </c>
      <c r="G110" s="118" t="str">
        <f ca="1">+IFERROR(VLOOKUP(D110,'（运营）数据源'!$B:$D,3,0),"")</f>
        <v/>
      </c>
      <c r="H110" s="124">
        <f ca="1" t="shared" si="20"/>
        <v>0</v>
      </c>
      <c r="I110" s="132" t="str">
        <f>+运营生产订单!$E$7</f>
        <v>M</v>
      </c>
      <c r="J110" s="118">
        <f ca="1">+SUMPRODUCT((运营生产订单!$A$9:$A$35=L110)*(运营生产订单!$C$7:$J$7=I110)*运营生产订单!$C$9:运营生产订单!$J$35)</f>
        <v>0</v>
      </c>
      <c r="K110" s="133" t="e">
        <f ca="1">VLOOKUP(D110,'（运营）数据源'!B:H,7,0)</f>
        <v>#N/A</v>
      </c>
      <c r="L110" s="80">
        <f ca="1" t="shared" si="21"/>
        <v>0</v>
      </c>
    </row>
    <row r="111" s="42" customFormat="1" spans="1:12">
      <c r="A111" s="122" t="str">
        <f ca="1">IF(J111&gt;0,运营生产订单!$H$3,"")</f>
        <v/>
      </c>
      <c r="B111" s="118" t="str">
        <f ca="1">+IF(J111&gt;0,运营生产订单!$C$4,"")</f>
        <v/>
      </c>
      <c r="C111" s="118" t="str">
        <f ca="1">+IF(J111&gt;0,MID(运营生产订单!$C$3,FIND("-",运营生产订单!$C$3)+1,20),"")</f>
        <v/>
      </c>
      <c r="D111" s="123" t="str">
        <f ca="1">+IF(J111&gt;0,VLOOKUP(C111&amp;H111&amp;I111,'（运营）数据源'!$A:$B,2,0),"")</f>
        <v/>
      </c>
      <c r="E111" s="123"/>
      <c r="F111" s="123" t="str">
        <f ca="1">+IF(J111&gt;0,VLOOKUP(D111,'（运营）数据源'!B:G,6,0),"")</f>
        <v/>
      </c>
      <c r="G111" s="118" t="str">
        <f ca="1">+IFERROR(VLOOKUP(D111,'（运营）数据源'!$B:$D,3,0),"")</f>
        <v/>
      </c>
      <c r="H111" s="124">
        <f ca="1" t="shared" si="20"/>
        <v>0</v>
      </c>
      <c r="I111" s="132" t="str">
        <f>+运营生产订单!$F$7</f>
        <v>L</v>
      </c>
      <c r="J111" s="118">
        <f ca="1">+SUMPRODUCT((运营生产订单!$A$9:$A$35=L111)*(运营生产订单!$C$7:$J$7=I111)*运营生产订单!$C$9:运营生产订单!$J$35)</f>
        <v>0</v>
      </c>
      <c r="K111" s="133" t="e">
        <f ca="1">VLOOKUP(D111,'（运营）数据源'!B:H,7,0)</f>
        <v>#N/A</v>
      </c>
      <c r="L111" s="80">
        <f ca="1" t="shared" si="21"/>
        <v>0</v>
      </c>
    </row>
    <row r="112" s="42" customFormat="1" spans="1:12">
      <c r="A112" s="122" t="str">
        <f ca="1">IF(J112&gt;0,运营生产订单!$H$3,"")</f>
        <v/>
      </c>
      <c r="B112" s="118" t="str">
        <f ca="1">+IF(J112&gt;0,运营生产订单!$C$4,"")</f>
        <v/>
      </c>
      <c r="C112" s="118" t="str">
        <f ca="1">+IF(J112&gt;0,MID(运营生产订单!$C$3,FIND("-",运营生产订单!$C$3)+1,20),"")</f>
        <v/>
      </c>
      <c r="D112" s="123" t="str">
        <f ca="1">+IF(J112&gt;0,VLOOKUP(C112&amp;H112&amp;I112,'（运营）数据源'!$A:$B,2,0),"")</f>
        <v/>
      </c>
      <c r="E112" s="123"/>
      <c r="F112" s="123" t="str">
        <f ca="1">+IF(J112&gt;0,VLOOKUP(D112,'（运营）数据源'!B:G,6,0),"")</f>
        <v/>
      </c>
      <c r="G112" s="118" t="str">
        <f ca="1">+IFERROR(VLOOKUP(D112,'（运营）数据源'!$B:$D,3,0),"")</f>
        <v/>
      </c>
      <c r="H112" s="124">
        <f ca="1" t="shared" ref="H112:H121" si="2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12" s="132" t="str">
        <f>+运营生产订单!$G$7</f>
        <v>XL</v>
      </c>
      <c r="J112" s="118">
        <f ca="1">+SUMPRODUCT((运营生产订单!$A$9:$A$35=L112)*(运营生产订单!$C$7:$J$7=I112)*运营生产订单!$C$9:运营生产订单!$J$35)</f>
        <v>0</v>
      </c>
      <c r="K112" s="133" t="e">
        <f ca="1">VLOOKUP(D112,'（运营）数据源'!B:H,7,0)</f>
        <v>#N/A</v>
      </c>
      <c r="L112" s="80">
        <f ca="1" t="shared" si="21"/>
        <v>0</v>
      </c>
    </row>
    <row r="113" s="42" customFormat="1" spans="1:12">
      <c r="A113" s="122" t="str">
        <f ca="1">IF(J113&gt;0,运营生产订单!$H$3,"")</f>
        <v/>
      </c>
      <c r="B113" s="118" t="str">
        <f ca="1">+IF(J113&gt;0,运营生产订单!$C$4,"")</f>
        <v/>
      </c>
      <c r="C113" s="118" t="str">
        <f ca="1">+IF(J113&gt;0,MID(运营生产订单!$C$3,FIND("-",运营生产订单!$C$3)+1,20),"")</f>
        <v/>
      </c>
      <c r="D113" s="123" t="str">
        <f ca="1">+IF(J113&gt;0,VLOOKUP(C113&amp;H113&amp;I113,'（运营）数据源'!$A:$B,2,0),"")</f>
        <v/>
      </c>
      <c r="E113" s="123"/>
      <c r="F113" s="123" t="str">
        <f ca="1">+IF(J113&gt;0,VLOOKUP(D113,'（运营）数据源'!B:G,6,0),"")</f>
        <v/>
      </c>
      <c r="G113" s="118" t="str">
        <f ca="1">+IFERROR(VLOOKUP(D113,'（运营）数据源'!$B:$D,3,0),"")</f>
        <v/>
      </c>
      <c r="H113" s="124">
        <f ca="1" t="shared" si="22"/>
        <v>0</v>
      </c>
      <c r="I113" s="132" t="str">
        <f>+运营生产订单!$H$7</f>
        <v>2XL</v>
      </c>
      <c r="J113" s="118">
        <f ca="1">+SUMPRODUCT((运营生产订单!$A$9:$A$35=L113)*(运营生产订单!$C$7:$J$7=I113)*运营生产订单!$C$9:运营生产订单!$J$35)</f>
        <v>0</v>
      </c>
      <c r="K113" s="133" t="e">
        <f ca="1">VLOOKUP(D113,'（运营）数据源'!B:H,7,0)</f>
        <v>#N/A</v>
      </c>
      <c r="L113" s="80">
        <f ca="1" t="shared" si="21"/>
        <v>0</v>
      </c>
    </row>
    <row r="114" s="42" customFormat="1" spans="1:12">
      <c r="A114" s="122" t="str">
        <f ca="1">IF(J114&gt;0,运营生产订单!$H$3,"")</f>
        <v/>
      </c>
      <c r="B114" s="118" t="str">
        <f ca="1">+IF(J114&gt;0,运营生产订单!$C$4,"")</f>
        <v/>
      </c>
      <c r="C114" s="118" t="str">
        <f ca="1">+IF(J114&gt;0,MID(运营生产订单!$C$3,FIND("-",运营生产订单!$C$3)+1,20),"")</f>
        <v/>
      </c>
      <c r="D114" s="123" t="str">
        <f ca="1">+IF(J114&gt;0,VLOOKUP(C114&amp;H114&amp;I114,'（运营）数据源'!$A:$B,2,0),"")</f>
        <v/>
      </c>
      <c r="E114" s="123"/>
      <c r="F114" s="123" t="str">
        <f ca="1">+IF(J114&gt;0,VLOOKUP(D114,'（运营）数据源'!B:G,6,0),"")</f>
        <v/>
      </c>
      <c r="G114" s="118" t="str">
        <f ca="1">+IFERROR(VLOOKUP(D114,'（运营）数据源'!$B:$D,3,0),"")</f>
        <v/>
      </c>
      <c r="H114" s="124">
        <f ca="1" t="shared" si="22"/>
        <v>0</v>
      </c>
      <c r="I114" s="132" t="str">
        <f>+运营生产订单!$I$7</f>
        <v>3XL</v>
      </c>
      <c r="J114" s="118">
        <f ca="1">+SUMPRODUCT((运营生产订单!$A$9:$A$35=L114)*(运营生产订单!$C$7:$J$7=I114)*运营生产订单!$C$9:运营生产订单!$J$35)</f>
        <v>0</v>
      </c>
      <c r="K114" s="133" t="e">
        <f ca="1">VLOOKUP(D114,'（运营）数据源'!B:H,7,0)</f>
        <v>#N/A</v>
      </c>
      <c r="L114" s="80">
        <f ca="1" t="shared" si="21"/>
        <v>0</v>
      </c>
    </row>
    <row r="115" s="42" customFormat="1" spans="1:12">
      <c r="A115" s="122" t="str">
        <f ca="1">IF(J115&gt;0,运营生产订单!$H$3,"")</f>
        <v/>
      </c>
      <c r="B115" s="118" t="str">
        <f ca="1">+IF(J115&gt;0,运营生产订单!$C$4,"")</f>
        <v/>
      </c>
      <c r="C115" s="118" t="str">
        <f ca="1">+IF(J115&gt;0,MID(运营生产订单!$C$3,FIND("-",运营生产订单!$C$3)+1,20),"")</f>
        <v/>
      </c>
      <c r="D115" s="123" t="str">
        <f ca="1">+IF(J115&gt;0,VLOOKUP(C115&amp;H115&amp;I115,'（运营）数据源'!$A:$B,2,0),"")</f>
        <v/>
      </c>
      <c r="E115" s="123"/>
      <c r="F115" s="123" t="str">
        <f ca="1">+IF(J115&gt;0,VLOOKUP(D115,'（运营）数据源'!B:G,6,0),"")</f>
        <v/>
      </c>
      <c r="G115" s="118" t="str">
        <f ca="1">+IFERROR(VLOOKUP(D115,'（运营）数据源'!$B:$D,3,0),"")</f>
        <v/>
      </c>
      <c r="H115" s="124">
        <f ca="1" t="shared" si="22"/>
        <v>0</v>
      </c>
      <c r="I115" s="132" t="str">
        <f>+运营生产订单!$J$7</f>
        <v>4XL</v>
      </c>
      <c r="J115" s="118">
        <f ca="1">+SUMPRODUCT((运营生产订单!$A$9:$A$35=L115)*(运营生产订单!$C$7:$J$7=I115)*运营生产订单!$C$9:运营生产订单!$J$35)</f>
        <v>0</v>
      </c>
      <c r="K115" s="133" t="e">
        <f ca="1">VLOOKUP(D115,'（运营）数据源'!B:H,7,0)</f>
        <v>#N/A</v>
      </c>
      <c r="L115" s="80">
        <f ca="1" t="shared" ref="L115:L124" si="23">INDIRECT("运营生产订单!$A$"&amp;(INT((ROW()-4)/8)+9))</f>
        <v>0</v>
      </c>
    </row>
    <row r="116" s="42" customFormat="1" spans="1:12">
      <c r="A116" s="122" t="str">
        <f ca="1">IF(J116&gt;0,运营生产订单!$H$3,"")</f>
        <v/>
      </c>
      <c r="B116" s="118" t="str">
        <f ca="1">+IF(J116&gt;0,运营生产订单!$C$4,"")</f>
        <v/>
      </c>
      <c r="C116" s="118" t="str">
        <f ca="1">+IF(J116&gt;0,MID(运营生产订单!$C$3,FIND("-",运营生产订单!$C$3)+1,20),"")</f>
        <v/>
      </c>
      <c r="D116" s="123" t="str">
        <f ca="1">+IF(J116&gt;0,VLOOKUP(C116&amp;H116&amp;I116,'（运营）数据源'!$A:$B,2,0),"")</f>
        <v/>
      </c>
      <c r="E116" s="123"/>
      <c r="F116" s="123" t="str">
        <f ca="1">+IF(J116&gt;0,VLOOKUP(D116,'（运营）数据源'!B:G,6,0),"")</f>
        <v/>
      </c>
      <c r="G116" s="118" t="str">
        <f ca="1">+IFERROR(VLOOKUP(D116,'（运营）数据源'!$B:$D,3,0),"")</f>
        <v/>
      </c>
      <c r="H116" s="124" t="str">
        <f ca="1" t="shared" si="22"/>
        <v>日本棉黑色109#</v>
      </c>
      <c r="I116" s="132" t="str">
        <f>+运营生产订单!$C$7</f>
        <v>XS</v>
      </c>
      <c r="J116" s="118">
        <f ca="1">+SUMPRODUCT((运营生产订单!$A$9:$A$35=L116)*(运营生产订单!$C$7:$J$7=I116)*运营生产订单!$C$9:运营生产订单!$J$35)</f>
        <v>0</v>
      </c>
      <c r="K116" s="133" t="e">
        <f ca="1">VLOOKUP(D116,'（运营）数据源'!B:H,7,0)</f>
        <v>#N/A</v>
      </c>
      <c r="L116" s="80" t="str">
        <f ca="1" t="shared" si="23"/>
        <v>日本棉黑色109#</v>
      </c>
    </row>
    <row r="117" s="42" customFormat="1" spans="1:12">
      <c r="A117" s="122" t="str">
        <f ca="1">IF(J117&gt;0,运营生产订单!$H$3,"")</f>
        <v/>
      </c>
      <c r="B117" s="118" t="str">
        <f ca="1">+IF(J117&gt;0,运营生产订单!$C$4,"")</f>
        <v/>
      </c>
      <c r="C117" s="118" t="str">
        <f ca="1">+IF(J117&gt;0,MID(运营生产订单!$C$3,FIND("-",运营生产订单!$C$3)+1,20),"")</f>
        <v/>
      </c>
      <c r="D117" s="123" t="str">
        <f ca="1">+IF(J117&gt;0,VLOOKUP(C117&amp;H117&amp;I117,'（运营）数据源'!$A:$B,2,0),"")</f>
        <v/>
      </c>
      <c r="E117" s="123"/>
      <c r="F117" s="123" t="str">
        <f ca="1">+IF(J117&gt;0,VLOOKUP(D117,'（运营）数据源'!B:G,6,0),"")</f>
        <v/>
      </c>
      <c r="G117" s="118" t="str">
        <f ca="1">+IFERROR(VLOOKUP(D117,'（运营）数据源'!$B:$D,3,0),"")</f>
        <v/>
      </c>
      <c r="H117" s="124" t="str">
        <f ca="1" t="shared" si="22"/>
        <v>日本棉黑色109#</v>
      </c>
      <c r="I117" s="132" t="str">
        <f>+运营生产订单!$D$7</f>
        <v>S</v>
      </c>
      <c r="J117" s="118">
        <f ca="1">+SUMPRODUCT((运营生产订单!$A$9:$A$35=L117)*(运营生产订单!$C$7:$J$7=I117)*运营生产订单!$C$9:运营生产订单!$J$35)</f>
        <v>0</v>
      </c>
      <c r="K117" s="133" t="e">
        <f ca="1">VLOOKUP(D117,'（运营）数据源'!B:H,7,0)</f>
        <v>#N/A</v>
      </c>
      <c r="L117" s="80" t="str">
        <f ca="1" t="shared" si="23"/>
        <v>日本棉黑色109#</v>
      </c>
    </row>
    <row r="118" s="42" customFormat="1" spans="1:12">
      <c r="A118" s="122" t="str">
        <f ca="1">IF(J118&gt;0,运营生产订单!$H$3,"")</f>
        <v/>
      </c>
      <c r="B118" s="118" t="str">
        <f ca="1">+IF(J118&gt;0,运营生产订单!$C$4,"")</f>
        <v/>
      </c>
      <c r="C118" s="118" t="str">
        <f ca="1">+IF(J118&gt;0,MID(运营生产订单!$C$3,FIND("-",运营生产订单!$C$3)+1,20),"")</f>
        <v/>
      </c>
      <c r="D118" s="123" t="str">
        <f ca="1">+IF(J118&gt;0,VLOOKUP(C118&amp;H118&amp;I118,'（运营）数据源'!$A:$B,2,0),"")</f>
        <v/>
      </c>
      <c r="E118" s="123"/>
      <c r="F118" s="123" t="str">
        <f ca="1">+IF(J118&gt;0,VLOOKUP(D118,'（运营）数据源'!B:G,6,0),"")</f>
        <v/>
      </c>
      <c r="G118" s="118" t="str">
        <f ca="1">+IFERROR(VLOOKUP(D118,'（运营）数据源'!$B:$D,3,0),"")</f>
        <v/>
      </c>
      <c r="H118" s="124" t="str">
        <f ca="1" t="shared" si="22"/>
        <v>日本棉黑色109#</v>
      </c>
      <c r="I118" s="132" t="str">
        <f>+运营生产订单!$E$7</f>
        <v>M</v>
      </c>
      <c r="J118" s="118">
        <f ca="1">+SUMPRODUCT((运营生产订单!$A$9:$A$35=L118)*(运营生产订单!$C$7:$J$7=I118)*运营生产订单!$C$9:运营生产订单!$J$35)</f>
        <v>0</v>
      </c>
      <c r="K118" s="133" t="e">
        <f ca="1">VLOOKUP(D118,'（运营）数据源'!B:H,7,0)</f>
        <v>#N/A</v>
      </c>
      <c r="L118" s="80" t="str">
        <f ca="1" t="shared" si="23"/>
        <v>日本棉黑色109#</v>
      </c>
    </row>
    <row r="119" s="42" customFormat="1" spans="1:12">
      <c r="A119" s="122" t="str">
        <f ca="1">IF(J119&gt;0,运营生产订单!$H$3,"")</f>
        <v/>
      </c>
      <c r="B119" s="118" t="str">
        <f ca="1">+IF(J119&gt;0,运营生产订单!$C$4,"")</f>
        <v/>
      </c>
      <c r="C119" s="118" t="str">
        <f ca="1">+IF(J119&gt;0,MID(运营生产订单!$C$3,FIND("-",运营生产订单!$C$3)+1,20),"")</f>
        <v/>
      </c>
      <c r="D119" s="123" t="str">
        <f ca="1">+IF(J119&gt;0,VLOOKUP(C119&amp;H119&amp;I119,'（运营）数据源'!$A:$B,2,0),"")</f>
        <v/>
      </c>
      <c r="E119" s="123"/>
      <c r="F119" s="123" t="str">
        <f ca="1">+IF(J119&gt;0,VLOOKUP(D119,'（运营）数据源'!B:G,6,0),"")</f>
        <v/>
      </c>
      <c r="G119" s="118" t="str">
        <f ca="1">+IFERROR(VLOOKUP(D119,'（运营）数据源'!$B:$D,3,0),"")</f>
        <v/>
      </c>
      <c r="H119" s="124" t="str">
        <f ca="1" t="shared" si="22"/>
        <v>日本棉黑色109#</v>
      </c>
      <c r="I119" s="132" t="str">
        <f>+运营生产订单!$F$7</f>
        <v>L</v>
      </c>
      <c r="J119" s="118">
        <f ca="1">+SUMPRODUCT((运营生产订单!$A$9:$A$35=L119)*(运营生产订单!$C$7:$J$7=I119)*运营生产订单!$C$9:运营生产订单!$J$35)</f>
        <v>0</v>
      </c>
      <c r="K119" s="133" t="e">
        <f ca="1">VLOOKUP(D119,'（运营）数据源'!B:H,7,0)</f>
        <v>#N/A</v>
      </c>
      <c r="L119" s="80" t="str">
        <f ca="1" t="shared" si="23"/>
        <v>日本棉黑色109#</v>
      </c>
    </row>
    <row r="120" s="42" customFormat="1" spans="1:12">
      <c r="A120" s="122" t="str">
        <f ca="1">IF(J120&gt;0,运营生产订单!$H$3,"")</f>
        <v/>
      </c>
      <c r="B120" s="118" t="str">
        <f ca="1">+IF(J120&gt;0,运营生产订单!$C$4,"")</f>
        <v/>
      </c>
      <c r="C120" s="118" t="str">
        <f ca="1">+IF(J120&gt;0,MID(运营生产订单!$C$3,FIND("-",运营生产订单!$C$3)+1,20),"")</f>
        <v/>
      </c>
      <c r="D120" s="123" t="str">
        <f ca="1">+IF(J120&gt;0,VLOOKUP(C120&amp;H120&amp;I120,'（运营）数据源'!$A:$B,2,0),"")</f>
        <v/>
      </c>
      <c r="E120" s="123"/>
      <c r="F120" s="123" t="str">
        <f ca="1">+IF(J120&gt;0,VLOOKUP(D120,'（运营）数据源'!B:G,6,0),"")</f>
        <v/>
      </c>
      <c r="G120" s="118" t="str">
        <f ca="1">+IFERROR(VLOOKUP(D120,'（运营）数据源'!$B:$D,3,0),"")</f>
        <v/>
      </c>
      <c r="H120" s="124" t="str">
        <f ca="1" t="shared" si="22"/>
        <v>日本棉黑色109#</v>
      </c>
      <c r="I120" s="132" t="str">
        <f>+运营生产订单!$G$7</f>
        <v>XL</v>
      </c>
      <c r="J120" s="118">
        <f ca="1">+SUMPRODUCT((运营生产订单!$A$9:$A$35=L120)*(运营生产订单!$C$7:$J$7=I120)*运营生产订单!$C$9:运营生产订单!$J$35)</f>
        <v>0</v>
      </c>
      <c r="K120" s="133" t="e">
        <f ca="1">VLOOKUP(D120,'（运营）数据源'!B:H,7,0)</f>
        <v>#N/A</v>
      </c>
      <c r="L120" s="80" t="str">
        <f ca="1" t="shared" si="23"/>
        <v>日本棉黑色109#</v>
      </c>
    </row>
    <row r="121" s="42" customFormat="1" spans="1:12">
      <c r="A121" s="122" t="str">
        <f ca="1">IF(J121&gt;0,运营生产订单!$H$3,"")</f>
        <v/>
      </c>
      <c r="B121" s="118" t="str">
        <f ca="1">+IF(J121&gt;0,运营生产订单!$C$4,"")</f>
        <v/>
      </c>
      <c r="C121" s="118" t="str">
        <f ca="1">+IF(J121&gt;0,MID(运营生产订单!$C$3,FIND("-",运营生产订单!$C$3)+1,20),"")</f>
        <v/>
      </c>
      <c r="D121" s="123" t="str">
        <f ca="1">+IF(J121&gt;0,VLOOKUP(C121&amp;H121&amp;I121,'（运营）数据源'!$A:$B,2,0),"")</f>
        <v/>
      </c>
      <c r="E121" s="123"/>
      <c r="F121" s="123" t="str">
        <f ca="1">+IF(J121&gt;0,VLOOKUP(D121,'（运营）数据源'!B:G,6,0),"")</f>
        <v/>
      </c>
      <c r="G121" s="118" t="str">
        <f ca="1">+IFERROR(VLOOKUP(D121,'（运营）数据源'!$B:$D,3,0),"")</f>
        <v/>
      </c>
      <c r="H121" s="124" t="str">
        <f ca="1" t="shared" si="22"/>
        <v>日本棉黑色109#</v>
      </c>
      <c r="I121" s="132" t="str">
        <f>+运营生产订单!$H$7</f>
        <v>2XL</v>
      </c>
      <c r="J121" s="118">
        <f ca="1">+SUMPRODUCT((运营生产订单!$A$9:$A$35=L121)*(运营生产订单!$C$7:$J$7=I121)*运营生产订单!$C$9:运营生产订单!$J$35)</f>
        <v>0</v>
      </c>
      <c r="K121" s="133" t="e">
        <f ca="1">VLOOKUP(D121,'（运营）数据源'!B:H,7,0)</f>
        <v>#N/A</v>
      </c>
      <c r="L121" s="80" t="str">
        <f ca="1" t="shared" si="23"/>
        <v>日本棉黑色109#</v>
      </c>
    </row>
    <row r="122" s="42" customFormat="1" spans="1:12">
      <c r="A122" s="122" t="str">
        <f ca="1">IF(J122&gt;0,运营生产订单!$H$3,"")</f>
        <v/>
      </c>
      <c r="B122" s="118" t="str">
        <f ca="1">+IF(J122&gt;0,运营生产订单!$C$4,"")</f>
        <v/>
      </c>
      <c r="C122" s="118" t="str">
        <f ca="1">+IF(J122&gt;0,MID(运营生产订单!$C$3,FIND("-",运营生产订单!$C$3)+1,20),"")</f>
        <v/>
      </c>
      <c r="D122" s="123" t="str">
        <f ca="1">+IF(J122&gt;0,VLOOKUP(C122&amp;H122&amp;I122,'（运营）数据源'!$A:$B,2,0),"")</f>
        <v/>
      </c>
      <c r="E122" s="123"/>
      <c r="F122" s="123" t="str">
        <f ca="1">+IF(J122&gt;0,VLOOKUP(D122,'（运营）数据源'!B:G,6,0),"")</f>
        <v/>
      </c>
      <c r="G122" s="118" t="str">
        <f ca="1">+IFERROR(VLOOKUP(D122,'（运营）数据源'!$B:$D,3,0),"")</f>
        <v/>
      </c>
      <c r="H122" s="124" t="str">
        <f ca="1" t="shared" ref="H122:H131" si="2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日本棉黑色109#</v>
      </c>
      <c r="I122" s="132" t="str">
        <f>+运营生产订单!$I$7</f>
        <v>3XL</v>
      </c>
      <c r="J122" s="118">
        <f ca="1">+SUMPRODUCT((运营生产订单!$A$9:$A$35=L122)*(运营生产订单!$C$7:$J$7=I122)*运营生产订单!$C$9:运营生产订单!$J$35)</f>
        <v>0</v>
      </c>
      <c r="K122" s="133" t="e">
        <f ca="1">VLOOKUP(D122,'（运营）数据源'!B:H,7,0)</f>
        <v>#N/A</v>
      </c>
      <c r="L122" s="80" t="str">
        <f ca="1" t="shared" si="23"/>
        <v>日本棉黑色109#</v>
      </c>
    </row>
    <row r="123" s="42" customFormat="1" spans="1:12">
      <c r="A123" s="122" t="str">
        <f ca="1">IF(J123&gt;0,运营生产订单!$H$3,"")</f>
        <v/>
      </c>
      <c r="B123" s="118" t="str">
        <f ca="1">+IF(J123&gt;0,运营生产订单!$C$4,"")</f>
        <v/>
      </c>
      <c r="C123" s="118" t="str">
        <f ca="1">+IF(J123&gt;0,MID(运营生产订单!$C$3,FIND("-",运营生产订单!$C$3)+1,20),"")</f>
        <v/>
      </c>
      <c r="D123" s="123" t="str">
        <f ca="1">+IF(J123&gt;0,VLOOKUP(C123&amp;H123&amp;I123,'（运营）数据源'!$A:$B,2,0),"")</f>
        <v/>
      </c>
      <c r="E123" s="123"/>
      <c r="F123" s="123" t="str">
        <f ca="1">+IF(J123&gt;0,VLOOKUP(D123,'（运营）数据源'!B:G,6,0),"")</f>
        <v/>
      </c>
      <c r="G123" s="118" t="str">
        <f ca="1">+IFERROR(VLOOKUP(D123,'（运营）数据源'!$B:$D,3,0),"")</f>
        <v/>
      </c>
      <c r="H123" s="124" t="str">
        <f ca="1" t="shared" si="24"/>
        <v>日本棉黑色109#</v>
      </c>
      <c r="I123" s="132" t="str">
        <f>+运营生产订单!$J$7</f>
        <v>4XL</v>
      </c>
      <c r="J123" s="118">
        <f ca="1">+SUMPRODUCT((运营生产订单!$A$9:$A$35=L123)*(运营生产订单!$C$7:$J$7=I123)*运营生产订单!$C$9:运营生产订单!$J$35)</f>
        <v>0</v>
      </c>
      <c r="K123" s="133" t="e">
        <f ca="1">VLOOKUP(D123,'（运营）数据源'!B:H,7,0)</f>
        <v>#N/A</v>
      </c>
      <c r="L123" s="80" t="str">
        <f ca="1" t="shared" si="23"/>
        <v>日本棉黑色109#</v>
      </c>
    </row>
    <row r="124" s="42" customFormat="1" spans="1:12">
      <c r="A124" s="122" t="str">
        <f ca="1">IF(J124&gt;0,运营生产订单!$H$3,"")</f>
        <v/>
      </c>
      <c r="B124" s="118" t="str">
        <f ca="1">+IF(J124&gt;0,运营生产订单!$C$4,"")</f>
        <v/>
      </c>
      <c r="C124" s="118" t="str">
        <f ca="1">+IF(J124&gt;0,MID(运营生产订单!$C$3,FIND("-",运营生产订单!$C$3)+1,20),"")</f>
        <v/>
      </c>
      <c r="D124" s="123" t="str">
        <f ca="1">+IF(J124&gt;0,VLOOKUP(C124&amp;H124&amp;I124,'（运营）数据源'!$A:$B,2,0),"")</f>
        <v/>
      </c>
      <c r="E124" s="123"/>
      <c r="F124" s="123" t="str">
        <f ca="1">+IF(J124&gt;0,VLOOKUP(D124,'（运营）数据源'!B:G,6,0),"")</f>
        <v/>
      </c>
      <c r="G124" s="118" t="str">
        <f ca="1">+IFERROR(VLOOKUP(D124,'（运营）数据源'!$B:$D,3,0),"")</f>
        <v/>
      </c>
      <c r="H124" s="124" t="str">
        <f ca="1" t="shared" si="24"/>
        <v>（印+黑）月季黑YH0047</v>
      </c>
      <c r="I124" s="132" t="str">
        <f>+运营生产订单!$C$7</f>
        <v>XS</v>
      </c>
      <c r="J124" s="118">
        <f ca="1">+SUMPRODUCT((运营生产订单!$A$9:$A$35=L124)*(运营生产订单!$C$7:$J$7=I124)*运营生产订单!$C$9:运营生产订单!$J$35)</f>
        <v>0</v>
      </c>
      <c r="K124" s="133" t="e">
        <f ca="1">VLOOKUP(D124,'（运营）数据源'!B:H,7,0)</f>
        <v>#N/A</v>
      </c>
      <c r="L124" s="80" t="str">
        <f ca="1" t="shared" si="23"/>
        <v>（印+黑）月季黑YH0047</v>
      </c>
    </row>
    <row r="125" s="42" customFormat="1" spans="1:12">
      <c r="A125" s="122" t="str">
        <f ca="1">IF(J125&gt;0,运营生产订单!$H$3,"")</f>
        <v/>
      </c>
      <c r="B125" s="118" t="str">
        <f ca="1">+IF(J125&gt;0,运营生产订单!$C$4,"")</f>
        <v/>
      </c>
      <c r="C125" s="118" t="str">
        <f ca="1">+IF(J125&gt;0,MID(运营生产订单!$C$3,FIND("-",运营生产订单!$C$3)+1,20),"")</f>
        <v/>
      </c>
      <c r="D125" s="123" t="str">
        <f ca="1">+IF(J125&gt;0,VLOOKUP(C125&amp;H125&amp;I125,'（运营）数据源'!$A:$B,2,0),"")</f>
        <v/>
      </c>
      <c r="E125" s="123"/>
      <c r="F125" s="123" t="str">
        <f ca="1">+IF(J125&gt;0,VLOOKUP(D125,'（运营）数据源'!B:G,6,0),"")</f>
        <v/>
      </c>
      <c r="G125" s="118" t="str">
        <f ca="1">+IFERROR(VLOOKUP(D125,'（运营）数据源'!$B:$D,3,0),"")</f>
        <v/>
      </c>
      <c r="H125" s="124" t="str">
        <f ca="1" t="shared" si="24"/>
        <v>（印+黑）月季黑YH0047</v>
      </c>
      <c r="I125" s="132" t="str">
        <f>+运营生产订单!$D$7</f>
        <v>S</v>
      </c>
      <c r="J125" s="118">
        <f ca="1">+SUMPRODUCT((运营生产订单!$A$9:$A$35=L125)*(运营生产订单!$C$7:$J$7=I125)*运营生产订单!$C$9:运营生产订单!$J$35)</f>
        <v>0</v>
      </c>
      <c r="K125" s="133" t="e">
        <f ca="1">VLOOKUP(D125,'（运营）数据源'!B:H,7,0)</f>
        <v>#N/A</v>
      </c>
      <c r="L125" s="80" t="str">
        <f ca="1" t="shared" ref="L125:L134" si="25">INDIRECT("运营生产订单!$A$"&amp;(INT((ROW()-4)/8)+9))</f>
        <v>（印+黑）月季黑YH0047</v>
      </c>
    </row>
    <row r="126" s="42" customFormat="1" spans="1:12">
      <c r="A126" s="122">
        <f ca="1">IF(J126&gt;0,运营生产订单!$H$3,"")</f>
        <v>45251</v>
      </c>
      <c r="B126" s="118" t="str">
        <f ca="1">+IF(J126&gt;0,运营生产订单!$C$4,"")</f>
        <v>PO231121VS1004</v>
      </c>
      <c r="C126" s="118" t="str">
        <f ca="1">+IF(J126&gt;0,MID(运营生产订单!$C$3,FIND("-",运营生产订单!$C$3)+1,20),"")</f>
        <v>VS1004</v>
      </c>
      <c r="D126" s="123" t="str">
        <f ca="1">+IF(J126&gt;0,VLOOKUP(C126&amp;H126&amp;I126,'（运营）数据源'!$A:$B,2,0),"")</f>
        <v>VS1004--jie-Pink rose-M</v>
      </c>
      <c r="E126" s="123"/>
      <c r="F126" s="123" t="str">
        <f ca="1">+IF(J126&gt;0,VLOOKUP(D126,'（运营）数据源'!B:G,6,0),"")</f>
        <v>丝光棉</v>
      </c>
      <c r="G126" s="118" t="str">
        <f ca="1">+IFERROR(VLOOKUP(D126,'（运营）数据源'!$B:$D,3,0),"")</f>
        <v>（印+黑）月季黑YH0047</v>
      </c>
      <c r="H126" s="124" t="str">
        <f ca="1" t="shared" si="24"/>
        <v>（印+黑）月季黑YH0047</v>
      </c>
      <c r="I126" s="132" t="str">
        <f>+运营生产订单!$E$7</f>
        <v>M</v>
      </c>
      <c r="J126" s="118">
        <f ca="1">+SUMPRODUCT((运营生产订单!$A$9:$A$35=L126)*(运营生产订单!$C$7:$J$7=I126)*运营生产订单!$C$9:运营生产订单!$J$35)</f>
        <v>20</v>
      </c>
      <c r="K126" s="133" t="str">
        <f ca="1">VLOOKUP(D126,'（运营）数据源'!B:H,7,0)</f>
        <v>剑邑布行</v>
      </c>
      <c r="L126" s="80" t="str">
        <f ca="1" t="shared" si="25"/>
        <v>（印+黑）月季黑YH0047</v>
      </c>
    </row>
    <row r="127" s="42" customFormat="1" spans="1:12">
      <c r="A127" s="122">
        <f ca="1">IF(J127&gt;0,运营生产订单!$H$3,"")</f>
        <v>45251</v>
      </c>
      <c r="B127" s="118" t="str">
        <f ca="1">+IF(J127&gt;0,运营生产订单!$C$4,"")</f>
        <v>PO231121VS1004</v>
      </c>
      <c r="C127" s="118" t="str">
        <f ca="1">+IF(J127&gt;0,MID(运营生产订单!$C$3,FIND("-",运营生产订单!$C$3)+1,20),"")</f>
        <v>VS1004</v>
      </c>
      <c r="D127" s="123" t="str">
        <f ca="1">+IF(J127&gt;0,VLOOKUP(C127&amp;H127&amp;I127,'（运营）数据源'!$A:$B,2,0),"")</f>
        <v>VS1004--jie-Pink rose-L</v>
      </c>
      <c r="E127" s="123"/>
      <c r="F127" s="123" t="str">
        <f ca="1">+IF(J127&gt;0,VLOOKUP(D127,'（运营）数据源'!B:G,6,0),"")</f>
        <v>丝光棉</v>
      </c>
      <c r="G127" s="118" t="str">
        <f ca="1">+IFERROR(VLOOKUP(D127,'（运营）数据源'!$B:$D,3,0),"")</f>
        <v>（印+黑）月季黑YH0047</v>
      </c>
      <c r="H127" s="124" t="str">
        <f ca="1" t="shared" si="24"/>
        <v>（印+黑）月季黑YH0047</v>
      </c>
      <c r="I127" s="132" t="str">
        <f>+运营生产订单!$F$7</f>
        <v>L</v>
      </c>
      <c r="J127" s="118">
        <f ca="1">+SUMPRODUCT((运营生产订单!$A$9:$A$35=L127)*(运营生产订单!$C$7:$J$7=I127)*运营生产订单!$C$9:运营生产订单!$J$35)</f>
        <v>20</v>
      </c>
      <c r="K127" s="133" t="str">
        <f ca="1">VLOOKUP(D127,'（运营）数据源'!B:H,7,0)</f>
        <v>剑邑布行</v>
      </c>
      <c r="L127" s="80" t="str">
        <f ca="1" t="shared" si="25"/>
        <v>（印+黑）月季黑YH0047</v>
      </c>
    </row>
    <row r="128" s="42" customFormat="1" spans="1:12">
      <c r="A128" s="122">
        <f ca="1">IF(J128&gt;0,运营生产订单!$H$3,"")</f>
        <v>45251</v>
      </c>
      <c r="B128" s="118" t="str">
        <f ca="1">+IF(J128&gt;0,运营生产订单!$C$4,"")</f>
        <v>PO231121VS1004</v>
      </c>
      <c r="C128" s="118" t="str">
        <f ca="1">+IF(J128&gt;0,MID(运营生产订单!$C$3,FIND("-",运营生产订单!$C$3)+1,20),"")</f>
        <v>VS1004</v>
      </c>
      <c r="D128" s="123" t="str">
        <f ca="1">+IF(J128&gt;0,VLOOKUP(C128&amp;H128&amp;I128,'（运营）数据源'!$A:$B,2,0),"")</f>
        <v>VS1004--jie-Pink rose-XL</v>
      </c>
      <c r="E128" s="123"/>
      <c r="F128" s="123" t="str">
        <f ca="1">+IF(J128&gt;0,VLOOKUP(D128,'（运营）数据源'!B:G,6,0),"")</f>
        <v>丝光棉</v>
      </c>
      <c r="G128" s="118" t="str">
        <f ca="1">+IFERROR(VLOOKUP(D128,'（运营）数据源'!$B:$D,3,0),"")</f>
        <v>（印+黑）月季黑YH0047</v>
      </c>
      <c r="H128" s="124" t="str">
        <f ca="1" t="shared" si="24"/>
        <v>（印+黑）月季黑YH0047</v>
      </c>
      <c r="I128" s="132" t="str">
        <f>+运营生产订单!$G$7</f>
        <v>XL</v>
      </c>
      <c r="J128" s="118">
        <f ca="1">+SUMPRODUCT((运营生产订单!$A$9:$A$35=L128)*(运营生产订单!$C$7:$J$7=I128)*运营生产订单!$C$9:运营生产订单!$J$35)</f>
        <v>20</v>
      </c>
      <c r="K128" s="133" t="str">
        <f ca="1">VLOOKUP(D128,'（运营）数据源'!B:H,7,0)</f>
        <v>剑邑布行</v>
      </c>
      <c r="L128" s="80" t="str">
        <f ca="1" t="shared" si="25"/>
        <v>（印+黑）月季黑YH0047</v>
      </c>
    </row>
    <row r="129" s="42" customFormat="1" spans="1:12">
      <c r="A129" s="122" t="str">
        <f ca="1">IF(J129&gt;0,运营生产订单!$H$3,"")</f>
        <v/>
      </c>
      <c r="B129" s="118" t="str">
        <f ca="1">+IF(J129&gt;0,运营生产订单!$C$4,"")</f>
        <v/>
      </c>
      <c r="C129" s="118" t="str">
        <f ca="1">+IF(J129&gt;0,MID(运营生产订单!$C$3,FIND("-",运营生产订单!$C$3)+1,20),"")</f>
        <v/>
      </c>
      <c r="D129" s="123" t="str">
        <f ca="1">+IF(J129&gt;0,VLOOKUP(C129&amp;H129&amp;I129,'（运营）数据源'!$A:$B,2,0),"")</f>
        <v/>
      </c>
      <c r="E129" s="123"/>
      <c r="F129" s="123" t="str">
        <f ca="1">+IF(J129&gt;0,VLOOKUP(D129,'（运营）数据源'!B:G,6,0),"")</f>
        <v/>
      </c>
      <c r="G129" s="118" t="str">
        <f ca="1">+IFERROR(VLOOKUP(D129,'（运营）数据源'!$B:$D,3,0),"")</f>
        <v/>
      </c>
      <c r="H129" s="124" t="str">
        <f ca="1" t="shared" si="24"/>
        <v>（印+黑）月季黑YH0047</v>
      </c>
      <c r="I129" s="132" t="str">
        <f>+运营生产订单!$H$7</f>
        <v>2XL</v>
      </c>
      <c r="J129" s="118">
        <f ca="1">+SUMPRODUCT((运营生产订单!$A$9:$A$35=L129)*(运营生产订单!$C$7:$J$7=I129)*运营生产订单!$C$9:运营生产订单!$J$35)</f>
        <v>0</v>
      </c>
      <c r="K129" s="133" t="e">
        <f ca="1">VLOOKUP(D129,'（运营）数据源'!B:H,7,0)</f>
        <v>#N/A</v>
      </c>
      <c r="L129" s="80" t="str">
        <f ca="1" t="shared" si="25"/>
        <v>（印+黑）月季黑YH0047</v>
      </c>
    </row>
    <row r="130" s="42" customFormat="1" spans="1:12">
      <c r="A130" s="122" t="str">
        <f ca="1">IF(J130&gt;0,运营生产订单!$H$3,"")</f>
        <v/>
      </c>
      <c r="B130" s="118" t="str">
        <f ca="1">+IF(J130&gt;0,运营生产订单!$C$4,"")</f>
        <v/>
      </c>
      <c r="C130" s="118" t="str">
        <f ca="1">+IF(J130&gt;0,MID(运营生产订单!$C$3,FIND("-",运营生产订单!$C$3)+1,20),"")</f>
        <v/>
      </c>
      <c r="D130" s="123" t="str">
        <f ca="1">+IF(J130&gt;0,VLOOKUP(C130&amp;H130&amp;I130,'（运营）数据源'!$A:$B,2,0),"")</f>
        <v/>
      </c>
      <c r="E130" s="123"/>
      <c r="F130" s="123" t="str">
        <f ca="1">+IF(J130&gt;0,VLOOKUP(D130,'（运营）数据源'!B:G,6,0),"")</f>
        <v/>
      </c>
      <c r="G130" s="118" t="str">
        <f ca="1">+IFERROR(VLOOKUP(D130,'（运营）数据源'!$B:$D,3,0),"")</f>
        <v/>
      </c>
      <c r="H130" s="124" t="str">
        <f ca="1" t="shared" si="24"/>
        <v>（印+黑）月季黑YH0047</v>
      </c>
      <c r="I130" s="132" t="str">
        <f>+运营生产订单!$I$7</f>
        <v>3XL</v>
      </c>
      <c r="J130" s="118">
        <f ca="1">+SUMPRODUCT((运营生产订单!$A$9:$A$35=L130)*(运营生产订单!$C$7:$J$7=I130)*运营生产订单!$C$9:运营生产订单!$J$35)</f>
        <v>0</v>
      </c>
      <c r="K130" s="133" t="e">
        <f ca="1">VLOOKUP(D130,'（运营）数据源'!B:H,7,0)</f>
        <v>#N/A</v>
      </c>
      <c r="L130" s="80" t="str">
        <f ca="1" t="shared" si="25"/>
        <v>（印+黑）月季黑YH0047</v>
      </c>
    </row>
    <row r="131" s="42" customFormat="1" spans="1:12">
      <c r="A131" s="122" t="str">
        <f ca="1">IF(J131&gt;0,运营生产订单!$H$3,"")</f>
        <v/>
      </c>
      <c r="B131" s="118" t="str">
        <f ca="1">+IF(J131&gt;0,运营生产订单!$C$4,"")</f>
        <v/>
      </c>
      <c r="C131" s="118" t="str">
        <f ca="1">+IF(J131&gt;0,MID(运营生产订单!$C$3,FIND("-",运营生产订单!$C$3)+1,20),"")</f>
        <v/>
      </c>
      <c r="D131" s="123" t="str">
        <f ca="1">+IF(J131&gt;0,VLOOKUP(C131&amp;H131&amp;I131,'（运营）数据源'!$A:$B,2,0),"")</f>
        <v/>
      </c>
      <c r="E131" s="123"/>
      <c r="F131" s="123" t="str">
        <f ca="1">+IF(J131&gt;0,VLOOKUP(D131,'（运营）数据源'!B:G,6,0),"")</f>
        <v/>
      </c>
      <c r="G131" s="118" t="str">
        <f ca="1">+IFERROR(VLOOKUP(D131,'（运营）数据源'!$B:$D,3,0),"")</f>
        <v/>
      </c>
      <c r="H131" s="124" t="str">
        <f ca="1" t="shared" si="24"/>
        <v>（印+黑）月季黑YH0047</v>
      </c>
      <c r="I131" s="132" t="str">
        <f>+运营生产订单!$J$7</f>
        <v>4XL</v>
      </c>
      <c r="J131" s="118">
        <f ca="1">+SUMPRODUCT((运营生产订单!$A$9:$A$35=L131)*(运营生产订单!$C$7:$J$7=I131)*运营生产订单!$C$9:运营生产订单!$J$35)</f>
        <v>0</v>
      </c>
      <c r="K131" s="133" t="e">
        <f ca="1">VLOOKUP(D131,'（运营）数据源'!B:H,7,0)</f>
        <v>#N/A</v>
      </c>
      <c r="L131" s="80" t="str">
        <f ca="1" t="shared" si="25"/>
        <v>（印+黑）月季黑YH0047</v>
      </c>
    </row>
    <row r="132" s="42" customFormat="1" spans="1:12">
      <c r="A132" s="122" t="str">
        <f ca="1">IF(J132&gt;0,运营生产订单!$H$3,"")</f>
        <v/>
      </c>
      <c r="B132" s="118" t="str">
        <f ca="1">+IF(J132&gt;0,运营生产订单!$C$4,"")</f>
        <v/>
      </c>
      <c r="C132" s="118" t="str">
        <f ca="1">+IF(J132&gt;0,MID(运营生产订单!$C$3,FIND("-",运营生产订单!$C$3)+1,20),"")</f>
        <v/>
      </c>
      <c r="D132" s="123" t="str">
        <f ca="1">+IF(J132&gt;0,VLOOKUP(C132&amp;H132&amp;I132,'（运营）数据源'!$A:$B,2,0),"")</f>
        <v/>
      </c>
      <c r="E132" s="123"/>
      <c r="F132" s="123" t="str">
        <f ca="1">+IF(J132&gt;0,VLOOKUP(D132,'（运营）数据源'!B:G,6,0),"")</f>
        <v/>
      </c>
      <c r="G132" s="118" t="str">
        <f ca="1">+IFERROR(VLOOKUP(D132,'（运营）数据源'!$B:$D,3,0),"")</f>
        <v/>
      </c>
      <c r="H132" s="124" t="str">
        <f ca="1" t="shared" ref="H132:H141" si="2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（印+黑）黑底-白纹YH0017</v>
      </c>
      <c r="I132" s="132" t="str">
        <f>+运营生产订单!$C$7</f>
        <v>XS</v>
      </c>
      <c r="J132" s="118">
        <f ca="1">+SUMPRODUCT((运营生产订单!$A$9:$A$35=L132)*(运营生产订单!$C$7:$J$7=I132)*运营生产订单!$C$9:运营生产订单!$J$35)</f>
        <v>0</v>
      </c>
      <c r="K132" s="133" t="e">
        <f ca="1">VLOOKUP(D132,'（运营）数据源'!B:H,7,0)</f>
        <v>#N/A</v>
      </c>
      <c r="L132" s="80" t="str">
        <f ca="1" t="shared" si="25"/>
        <v>（印+黑）黑底-白纹YH0017</v>
      </c>
    </row>
    <row r="133" s="42" customFormat="1" spans="1:12">
      <c r="A133" s="122" t="str">
        <f ca="1">IF(J133&gt;0,运营生产订单!$H$3,"")</f>
        <v/>
      </c>
      <c r="B133" s="118" t="str">
        <f ca="1">+IF(J133&gt;0,运营生产订单!$C$4,"")</f>
        <v/>
      </c>
      <c r="C133" s="118" t="str">
        <f ca="1">+IF(J133&gt;0,MID(运营生产订单!$C$3,FIND("-",运营生产订单!$C$3)+1,20),"")</f>
        <v/>
      </c>
      <c r="D133" s="123" t="str">
        <f ca="1">+IF(J133&gt;0,VLOOKUP(C133&amp;H133&amp;I133,'（运营）数据源'!$A:$B,2,0),"")</f>
        <v/>
      </c>
      <c r="E133" s="123"/>
      <c r="F133" s="123" t="str">
        <f ca="1">+IF(J133&gt;0,VLOOKUP(D133,'（运营）数据源'!B:G,6,0),"")</f>
        <v/>
      </c>
      <c r="G133" s="118" t="str">
        <f ca="1">+IFERROR(VLOOKUP(D133,'（运营）数据源'!$B:$D,3,0),"")</f>
        <v/>
      </c>
      <c r="H133" s="124" t="str">
        <f ca="1" t="shared" si="26"/>
        <v>（印+黑）黑底-白纹YH0017</v>
      </c>
      <c r="I133" s="132" t="str">
        <f>+运营生产订单!$D$7</f>
        <v>S</v>
      </c>
      <c r="J133" s="118">
        <f ca="1">+SUMPRODUCT((运营生产订单!$A$9:$A$35=L133)*(运营生产订单!$C$7:$J$7=I133)*运营生产订单!$C$9:运营生产订单!$J$35)</f>
        <v>0</v>
      </c>
      <c r="K133" s="133" t="e">
        <f ca="1">VLOOKUP(D133,'（运营）数据源'!B:H,7,0)</f>
        <v>#N/A</v>
      </c>
      <c r="L133" s="80" t="str">
        <f ca="1" t="shared" si="25"/>
        <v>（印+黑）黑底-白纹YH0017</v>
      </c>
    </row>
    <row r="134" s="42" customFormat="1" spans="1:12">
      <c r="A134" s="122">
        <f ca="1">IF(J134&gt;0,运营生产订单!$H$3,"")</f>
        <v>45251</v>
      </c>
      <c r="B134" s="118" t="str">
        <f ca="1">+IF(J134&gt;0,运营生产订单!$C$4,"")</f>
        <v>PO231121VS1004</v>
      </c>
      <c r="C134" s="118" t="str">
        <f ca="1">+IF(J134&gt;0,MID(运营生产订单!$C$3,FIND("-",运营生产订单!$C$3)+1,20),"")</f>
        <v>VS1004</v>
      </c>
      <c r="D134" s="123" t="str">
        <f ca="1">+IF(J134&gt;0,VLOOKUP(C134&amp;H134&amp;I134,'（运营）数据源'!$A:$B,2,0),"")</f>
        <v>VS1004-jie-Flower Black White-M</v>
      </c>
      <c r="E134" s="123"/>
      <c r="F134" s="123" t="str">
        <f ca="1">+IF(J134&gt;0,VLOOKUP(D134,'（运营）数据源'!B:G,6,0),"")</f>
        <v>丝光棉</v>
      </c>
      <c r="G134" s="118" t="str">
        <f ca="1">+IFERROR(VLOOKUP(D134,'（运营）数据源'!$B:$D,3,0),"")</f>
        <v>（印+黑）黑底-白纹YH0017</v>
      </c>
      <c r="H134" s="124" t="str">
        <f ca="1" t="shared" si="26"/>
        <v>（印+黑）黑底-白纹YH0017</v>
      </c>
      <c r="I134" s="132" t="str">
        <f>+运营生产订单!$E$7</f>
        <v>M</v>
      </c>
      <c r="J134" s="118">
        <f ca="1">+SUMPRODUCT((运营生产订单!$A$9:$A$35=L134)*(运营生产订单!$C$7:$J$7=I134)*运营生产订单!$C$9:运营生产订单!$J$35)</f>
        <v>20</v>
      </c>
      <c r="K134" s="133" t="str">
        <f ca="1">VLOOKUP(D134,'（运营）数据源'!B:H,7,0)</f>
        <v>剑邑布行</v>
      </c>
      <c r="L134" s="80" t="str">
        <f ca="1" t="shared" si="25"/>
        <v>（印+黑）黑底-白纹YH0017</v>
      </c>
    </row>
    <row r="135" s="42" customFormat="1" spans="1:12">
      <c r="A135" s="122">
        <f ca="1">IF(J135&gt;0,运营生产订单!$H$3,"")</f>
        <v>45251</v>
      </c>
      <c r="B135" s="118" t="str">
        <f ca="1">+IF(J135&gt;0,运营生产订单!$C$4,"")</f>
        <v>PO231121VS1004</v>
      </c>
      <c r="C135" s="118" t="str">
        <f ca="1">+IF(J135&gt;0,MID(运营生产订单!$C$3,FIND("-",运营生产订单!$C$3)+1,20),"")</f>
        <v>VS1004</v>
      </c>
      <c r="D135" s="123" t="str">
        <f ca="1">+IF(J135&gt;0,VLOOKUP(C135&amp;H135&amp;I135,'（运营）数据源'!$A:$B,2,0),"")</f>
        <v>VS1004-jie-Flower Black White-L</v>
      </c>
      <c r="E135" s="123"/>
      <c r="F135" s="123" t="str">
        <f ca="1">+IF(J135&gt;0,VLOOKUP(D135,'（运营）数据源'!B:G,6,0),"")</f>
        <v>丝光棉</v>
      </c>
      <c r="G135" s="118" t="str">
        <f ca="1">+IFERROR(VLOOKUP(D135,'（运营）数据源'!$B:$D,3,0),"")</f>
        <v>（印+黑）黑底-白纹YH0017</v>
      </c>
      <c r="H135" s="124" t="str">
        <f ca="1" t="shared" si="26"/>
        <v>（印+黑）黑底-白纹YH0017</v>
      </c>
      <c r="I135" s="132" t="str">
        <f>+运营生产订单!$F$7</f>
        <v>L</v>
      </c>
      <c r="J135" s="118">
        <f ca="1">+SUMPRODUCT((运营生产订单!$A$9:$A$35=L135)*(运营生产订单!$C$7:$J$7=I135)*运营生产订单!$C$9:运营生产订单!$J$35)</f>
        <v>20</v>
      </c>
      <c r="K135" s="133" t="str">
        <f ca="1">VLOOKUP(D135,'（运营）数据源'!B:H,7,0)</f>
        <v>剑邑布行</v>
      </c>
      <c r="L135" s="80" t="str">
        <f ca="1" t="shared" ref="L135:L144" si="27">INDIRECT("运营生产订单!$A$"&amp;(INT((ROW()-4)/8)+9))</f>
        <v>（印+黑）黑底-白纹YH0017</v>
      </c>
    </row>
    <row r="136" s="42" customFormat="1" spans="1:12">
      <c r="A136" s="122" t="str">
        <f ca="1">IF(J136&gt;0,运营生产订单!$H$3,"")</f>
        <v/>
      </c>
      <c r="B136" s="118" t="str">
        <f ca="1">+IF(J136&gt;0,运营生产订单!$C$4,"")</f>
        <v/>
      </c>
      <c r="C136" s="118" t="str">
        <f ca="1">+IF(J136&gt;0,MID(运营生产订单!$C$3,FIND("-",运营生产订单!$C$3)+1,20),"")</f>
        <v/>
      </c>
      <c r="D136" s="123" t="str">
        <f ca="1">+IF(J136&gt;0,VLOOKUP(C136&amp;H136&amp;I136,'（运营）数据源'!$A:$B,2,0),"")</f>
        <v/>
      </c>
      <c r="E136" s="123"/>
      <c r="F136" s="123" t="str">
        <f ca="1">+IF(J136&gt;0,VLOOKUP(D136,'（运营）数据源'!B:G,6,0),"")</f>
        <v/>
      </c>
      <c r="G136" s="118" t="str">
        <f ca="1">+IFERROR(VLOOKUP(D136,'（运营）数据源'!$B:$D,3,0),"")</f>
        <v/>
      </c>
      <c r="H136" s="124" t="str">
        <f ca="1" t="shared" si="26"/>
        <v>（印+黑）黑底-白纹YH0017</v>
      </c>
      <c r="I136" s="132" t="str">
        <f>+运营生产订单!$G$7</f>
        <v>XL</v>
      </c>
      <c r="J136" s="118">
        <f ca="1">+SUMPRODUCT((运营生产订单!$A$9:$A$35=L136)*(运营生产订单!$C$7:$J$7=I136)*运营生产订单!$C$9:运营生产订单!$J$35)</f>
        <v>0</v>
      </c>
      <c r="K136" s="133" t="e">
        <f ca="1">VLOOKUP(D136,'（运营）数据源'!B:H,7,0)</f>
        <v>#N/A</v>
      </c>
      <c r="L136" s="80" t="str">
        <f ca="1" t="shared" si="27"/>
        <v>（印+黑）黑底-白纹YH0017</v>
      </c>
    </row>
    <row r="137" s="42" customFormat="1" spans="1:12">
      <c r="A137" s="122">
        <f ca="1">IF(J137&gt;0,运营生产订单!$H$3,"")</f>
        <v>45251</v>
      </c>
      <c r="B137" s="118" t="str">
        <f ca="1">+IF(J137&gt;0,运营生产订单!$C$4,"")</f>
        <v>PO231121VS1004</v>
      </c>
      <c r="C137" s="118" t="str">
        <f ca="1">+IF(J137&gt;0,MID(运营生产订单!$C$3,FIND("-",运营生产订单!$C$3)+1,20),"")</f>
        <v>VS1004</v>
      </c>
      <c r="D137" s="123" t="str">
        <f ca="1">+IF(J137&gt;0,VLOOKUP(C137&amp;H137&amp;I137,'（运营）数据源'!$A:$B,2,0),"")</f>
        <v>VS1004-jie-Flower Black White-XXL</v>
      </c>
      <c r="E137" s="123"/>
      <c r="F137" s="123" t="str">
        <f ca="1">+IF(J137&gt;0,VLOOKUP(D137,'（运营）数据源'!B:G,6,0),"")</f>
        <v>丝光棉</v>
      </c>
      <c r="G137" s="118" t="str">
        <f ca="1">+IFERROR(VLOOKUP(D137,'（运营）数据源'!$B:$D,3,0),"")</f>
        <v>（印+黑）黑底-白纹YH0017</v>
      </c>
      <c r="H137" s="124" t="str">
        <f ca="1" t="shared" si="26"/>
        <v>（印+黑）黑底-白纹YH0017</v>
      </c>
      <c r="I137" s="132" t="str">
        <f>+运营生产订单!$H$7</f>
        <v>2XL</v>
      </c>
      <c r="J137" s="118">
        <f ca="1">+SUMPRODUCT((运营生产订单!$A$9:$A$35=L137)*(运营生产订单!$C$7:$J$7=I137)*运营生产订单!$C$9:运营生产订单!$J$35)</f>
        <v>20</v>
      </c>
      <c r="K137" s="133" t="str">
        <f ca="1">VLOOKUP(D137,'（运营）数据源'!B:H,7,0)</f>
        <v>剑邑布行</v>
      </c>
      <c r="L137" s="80" t="str">
        <f ca="1" t="shared" si="27"/>
        <v>（印+黑）黑底-白纹YH0017</v>
      </c>
    </row>
    <row r="138" s="42" customFormat="1" spans="1:12">
      <c r="A138" s="122" t="str">
        <f ca="1">IF(J138&gt;0,运营生产订单!$H$3,"")</f>
        <v/>
      </c>
      <c r="B138" s="118" t="str">
        <f ca="1">+IF(J138&gt;0,运营生产订单!$C$4,"")</f>
        <v/>
      </c>
      <c r="C138" s="118" t="str">
        <f ca="1">+IF(J138&gt;0,MID(运营生产订单!$C$3,FIND("-",运营生产订单!$C$3)+1,20),"")</f>
        <v/>
      </c>
      <c r="D138" s="123" t="str">
        <f ca="1">+IF(J138&gt;0,VLOOKUP(C138&amp;H138&amp;I138,'（运营）数据源'!$A:$B,2,0),"")</f>
        <v/>
      </c>
      <c r="E138" s="123"/>
      <c r="F138" s="123" t="str">
        <f ca="1">+IF(J138&gt;0,VLOOKUP(D138,'（运营）数据源'!B:G,6,0),"")</f>
        <v/>
      </c>
      <c r="G138" s="118" t="str">
        <f ca="1">+IFERROR(VLOOKUP(D138,'（运营）数据源'!$B:$D,3,0),"")</f>
        <v/>
      </c>
      <c r="H138" s="124" t="str">
        <f ca="1" t="shared" si="26"/>
        <v>（印+黑）黑底-白纹YH0017</v>
      </c>
      <c r="I138" s="132" t="str">
        <f>+运营生产订单!$I$7</f>
        <v>3XL</v>
      </c>
      <c r="J138" s="118">
        <f ca="1">+SUMPRODUCT((运营生产订单!$A$9:$A$35=L138)*(运营生产订单!$C$7:$J$7=I138)*运营生产订单!$C$9:运营生产订单!$J$35)</f>
        <v>0</v>
      </c>
      <c r="K138" s="133" t="e">
        <f ca="1">VLOOKUP(D138,'（运营）数据源'!B:H,7,0)</f>
        <v>#N/A</v>
      </c>
      <c r="L138" s="80" t="str">
        <f ca="1" t="shared" si="27"/>
        <v>（印+黑）黑底-白纹YH0017</v>
      </c>
    </row>
    <row r="139" s="42" customFormat="1" spans="1:12">
      <c r="A139" s="122" t="str">
        <f ca="1">IF(J139&gt;0,运营生产订单!$H$3,"")</f>
        <v/>
      </c>
      <c r="B139" s="118" t="str">
        <f ca="1">+IF(J139&gt;0,运营生产订单!$C$4,"")</f>
        <v/>
      </c>
      <c r="C139" s="118" t="str">
        <f ca="1">+IF(J139&gt;0,MID(运营生产订单!$C$3,FIND("-",运营生产订单!$C$3)+1,20),"")</f>
        <v/>
      </c>
      <c r="D139" s="123" t="str">
        <f ca="1">+IF(J139&gt;0,VLOOKUP(C139&amp;H139&amp;I139,'（运营）数据源'!$A:$B,2,0),"")</f>
        <v/>
      </c>
      <c r="E139" s="123"/>
      <c r="F139" s="123" t="str">
        <f ca="1">+IF(J139&gt;0,VLOOKUP(D139,'（运营）数据源'!B:G,6,0),"")</f>
        <v/>
      </c>
      <c r="G139" s="118" t="str">
        <f ca="1">+IFERROR(VLOOKUP(D139,'（运营）数据源'!$B:$D,3,0),"")</f>
        <v/>
      </c>
      <c r="H139" s="124" t="str">
        <f ca="1" t="shared" si="26"/>
        <v>（印+黑）黑底-白纹YH0017</v>
      </c>
      <c r="I139" s="132" t="str">
        <f>+运营生产订单!$J$7</f>
        <v>4XL</v>
      </c>
      <c r="J139" s="118">
        <f ca="1">+SUMPRODUCT((运营生产订单!$A$9:$A$35=L139)*(运营生产订单!$C$7:$J$7=I139)*运营生产订单!$C$9:运营生产订单!$J$35)</f>
        <v>0</v>
      </c>
      <c r="K139" s="133" t="e">
        <f ca="1">VLOOKUP(D139,'（运营）数据源'!B:H,7,0)</f>
        <v>#N/A</v>
      </c>
      <c r="L139" s="80" t="str">
        <f ca="1" t="shared" si="27"/>
        <v>（印+黑）黑底-白纹YH0017</v>
      </c>
    </row>
    <row r="140" s="42" customFormat="1" spans="1:12">
      <c r="A140" s="122" t="str">
        <f ca="1">IF(J140&gt;0,运营生产订单!$H$3,"")</f>
        <v/>
      </c>
      <c r="B140" s="118" t="str">
        <f ca="1">+IF(J140&gt;0,运营生产订单!$C$4,"")</f>
        <v/>
      </c>
      <c r="C140" s="118" t="str">
        <f ca="1">+IF(J140&gt;0,MID(运营生产订单!$C$3,FIND("-",运营生产订单!$C$3)+1,20),"")</f>
        <v/>
      </c>
      <c r="D140" s="123" t="str">
        <f ca="1">+IF(J140&gt;0,VLOOKUP(C140&amp;H140&amp;I140,'（运营）数据源'!$A:$B,2,0),"")</f>
        <v/>
      </c>
      <c r="E140" s="123"/>
      <c r="F140" s="123" t="str">
        <f ca="1">+IF(J140&gt;0,VLOOKUP(D140,'（运营）数据源'!B:G,6,0),"")</f>
        <v/>
      </c>
      <c r="G140" s="118" t="str">
        <f ca="1">+IFERROR(VLOOKUP(D140,'（运营）数据源'!$B:$D,3,0),"")</f>
        <v/>
      </c>
      <c r="H140" s="124">
        <f ca="1" t="shared" si="26"/>
        <v>0</v>
      </c>
      <c r="I140" s="132" t="str">
        <f>+运营生产订单!$C$7</f>
        <v>XS</v>
      </c>
      <c r="J140" s="118">
        <f ca="1">+SUMPRODUCT((运营生产订单!$A$9:$A$35=L140)*(运营生产订单!$C$7:$J$7=I140)*运营生产订单!$C$9:运营生产订单!$J$35)</f>
        <v>0</v>
      </c>
      <c r="K140" s="133" t="e">
        <f ca="1">VLOOKUP(D140,'（运营）数据源'!B:H,7,0)</f>
        <v>#N/A</v>
      </c>
      <c r="L140" s="80">
        <f ca="1" t="shared" si="27"/>
        <v>0</v>
      </c>
    </row>
    <row r="141" s="42" customFormat="1" spans="1:12">
      <c r="A141" s="122" t="str">
        <f ca="1">IF(J141&gt;0,运营生产订单!$H$3,"")</f>
        <v/>
      </c>
      <c r="B141" s="118" t="str">
        <f ca="1">+IF(J141&gt;0,运营生产订单!$C$4,"")</f>
        <v/>
      </c>
      <c r="C141" s="118" t="str">
        <f ca="1">+IF(J141&gt;0,MID(运营生产订单!$C$3,FIND("-",运营生产订单!$C$3)+1,20),"")</f>
        <v/>
      </c>
      <c r="D141" s="123" t="str">
        <f ca="1">+IF(J141&gt;0,VLOOKUP(C141&amp;H141&amp;I141,'（运营）数据源'!$A:$B,2,0),"")</f>
        <v/>
      </c>
      <c r="E141" s="123"/>
      <c r="F141" s="123" t="str">
        <f ca="1">+IF(J141&gt;0,VLOOKUP(D141,'（运营）数据源'!B:G,6,0),"")</f>
        <v/>
      </c>
      <c r="G141" s="118" t="str">
        <f ca="1">+IFERROR(VLOOKUP(D141,'（运营）数据源'!$B:$D,3,0),"")</f>
        <v/>
      </c>
      <c r="H141" s="124">
        <f ca="1" t="shared" si="26"/>
        <v>0</v>
      </c>
      <c r="I141" s="132" t="str">
        <f>+运营生产订单!$D$7</f>
        <v>S</v>
      </c>
      <c r="J141" s="118">
        <f ca="1">+SUMPRODUCT((运营生产订单!$A$9:$A$35=L141)*(运营生产订单!$C$7:$J$7=I141)*运营生产订单!$C$9:运营生产订单!$J$35)</f>
        <v>0</v>
      </c>
      <c r="K141" s="133" t="e">
        <f ca="1">VLOOKUP(D141,'（运营）数据源'!B:H,7,0)</f>
        <v>#N/A</v>
      </c>
      <c r="L141" s="80">
        <f ca="1" t="shared" si="27"/>
        <v>0</v>
      </c>
    </row>
    <row r="142" s="42" customFormat="1" spans="1:12">
      <c r="A142" s="122" t="str">
        <f ca="1">IF(J142&gt;0,运营生产订单!$H$3,"")</f>
        <v/>
      </c>
      <c r="B142" s="118" t="str">
        <f ca="1">+IF(J142&gt;0,运营生产订单!$C$4,"")</f>
        <v/>
      </c>
      <c r="C142" s="118" t="str">
        <f ca="1">+IF(J142&gt;0,MID(运营生产订单!$C$3,FIND("-",运营生产订单!$C$3)+1,20),"")</f>
        <v/>
      </c>
      <c r="D142" s="123" t="str">
        <f ca="1">+IF(J142&gt;0,VLOOKUP(C142&amp;H142&amp;I142,'（运营）数据源'!$A:$B,2,0),"")</f>
        <v/>
      </c>
      <c r="E142" s="123"/>
      <c r="F142" s="123" t="str">
        <f ca="1">+IF(J142&gt;0,VLOOKUP(D142,'（运营）数据源'!B:G,6,0),"")</f>
        <v/>
      </c>
      <c r="G142" s="118" t="str">
        <f ca="1">+IFERROR(VLOOKUP(D142,'（运营）数据源'!$B:$D,3,0),"")</f>
        <v/>
      </c>
      <c r="H142" s="124">
        <f ca="1" t="shared" ref="H142:H151" si="2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42" s="132" t="str">
        <f>+运营生产订单!$E$7</f>
        <v>M</v>
      </c>
      <c r="J142" s="118">
        <f ca="1">+SUMPRODUCT((运营生产订单!$A$9:$A$35=L142)*(运营生产订单!$C$7:$J$7=I142)*运营生产订单!$C$9:运营生产订单!$J$35)</f>
        <v>0</v>
      </c>
      <c r="K142" s="133" t="e">
        <f ca="1">VLOOKUP(D142,'（运营）数据源'!B:H,7,0)</f>
        <v>#N/A</v>
      </c>
      <c r="L142" s="80">
        <f ca="1" t="shared" si="27"/>
        <v>0</v>
      </c>
    </row>
    <row r="143" s="42" customFormat="1" spans="1:12">
      <c r="A143" s="122" t="str">
        <f ca="1">IF(J143&gt;0,运营生产订单!$H$3,"")</f>
        <v/>
      </c>
      <c r="B143" s="118" t="str">
        <f ca="1">+IF(J143&gt;0,运营生产订单!$C$4,"")</f>
        <v/>
      </c>
      <c r="C143" s="118" t="str">
        <f ca="1">+IF(J143&gt;0,MID(运营生产订单!$C$3,FIND("-",运营生产订单!$C$3)+1,20),"")</f>
        <v/>
      </c>
      <c r="D143" s="123" t="str">
        <f ca="1">+IF(J143&gt;0,VLOOKUP(C143&amp;H143&amp;I143,'（运营）数据源'!$A:$B,2,0),"")</f>
        <v/>
      </c>
      <c r="E143" s="123"/>
      <c r="F143" s="123" t="str">
        <f ca="1">+IF(J143&gt;0,VLOOKUP(D143,'（运营）数据源'!B:G,6,0),"")</f>
        <v/>
      </c>
      <c r="G143" s="118" t="str">
        <f ca="1">+IFERROR(VLOOKUP(D143,'（运营）数据源'!$B:$D,3,0),"")</f>
        <v/>
      </c>
      <c r="H143" s="124">
        <f ca="1" t="shared" si="28"/>
        <v>0</v>
      </c>
      <c r="I143" s="132" t="str">
        <f>+运营生产订单!$F$7</f>
        <v>L</v>
      </c>
      <c r="J143" s="118">
        <f ca="1">+SUMPRODUCT((运营生产订单!$A$9:$A$35=L143)*(运营生产订单!$C$7:$J$7=I143)*运营生产订单!$C$9:运营生产订单!$J$35)</f>
        <v>0</v>
      </c>
      <c r="K143" s="133" t="e">
        <f ca="1">VLOOKUP(D143,'（运营）数据源'!B:H,7,0)</f>
        <v>#N/A</v>
      </c>
      <c r="L143" s="80">
        <f ca="1" t="shared" si="27"/>
        <v>0</v>
      </c>
    </row>
    <row r="144" s="42" customFormat="1" spans="1:12">
      <c r="A144" s="122" t="str">
        <f ca="1">IF(J144&gt;0,运营生产订单!$H$3,"")</f>
        <v/>
      </c>
      <c r="B144" s="118" t="str">
        <f ca="1">+IF(J144&gt;0,运营生产订单!$C$4,"")</f>
        <v/>
      </c>
      <c r="C144" s="118" t="str">
        <f ca="1">+IF(J144&gt;0,MID(运营生产订单!$C$3,FIND("-",运营生产订单!$C$3)+1,20),"")</f>
        <v/>
      </c>
      <c r="D144" s="123" t="str">
        <f ca="1">+IF(J144&gt;0,VLOOKUP(C144&amp;H144&amp;I144,'（运营）数据源'!$A:$B,2,0),"")</f>
        <v/>
      </c>
      <c r="E144" s="123"/>
      <c r="F144" s="123" t="str">
        <f ca="1">+IF(J144&gt;0,VLOOKUP(D144,'（运营）数据源'!B:G,6,0),"")</f>
        <v/>
      </c>
      <c r="G144" s="118" t="str">
        <f ca="1">+IFERROR(VLOOKUP(D144,'（运营）数据源'!$B:$D,3,0),"")</f>
        <v/>
      </c>
      <c r="H144" s="124">
        <f ca="1" t="shared" si="28"/>
        <v>0</v>
      </c>
      <c r="I144" s="132" t="str">
        <f>+运营生产订单!$G$7</f>
        <v>XL</v>
      </c>
      <c r="J144" s="118">
        <f ca="1">+SUMPRODUCT((运营生产订单!$A$9:$A$35=L144)*(运营生产订单!$C$7:$J$7=I144)*运营生产订单!$C$9:运营生产订单!$J$35)</f>
        <v>0</v>
      </c>
      <c r="K144" s="133" t="e">
        <f ca="1">VLOOKUP(D144,'（运营）数据源'!B:H,7,0)</f>
        <v>#N/A</v>
      </c>
      <c r="L144" s="80">
        <f ca="1" t="shared" si="27"/>
        <v>0</v>
      </c>
    </row>
    <row r="145" s="42" customFormat="1" spans="1:12">
      <c r="A145" s="122" t="str">
        <f ca="1">IF(J145&gt;0,运营生产订单!$H$3,"")</f>
        <v/>
      </c>
      <c r="B145" s="118" t="str">
        <f ca="1">+IF(J145&gt;0,运营生产订单!$C$4,"")</f>
        <v/>
      </c>
      <c r="C145" s="118" t="str">
        <f ca="1">+IF(J145&gt;0,MID(运营生产订单!$C$3,FIND("-",运营生产订单!$C$3)+1,20),"")</f>
        <v/>
      </c>
      <c r="D145" s="123" t="str">
        <f ca="1">+IF(J145&gt;0,VLOOKUP(C145&amp;H145&amp;I145,'（运营）数据源'!$A:$B,2,0),"")</f>
        <v/>
      </c>
      <c r="E145" s="123"/>
      <c r="F145" s="123" t="str">
        <f ca="1">+IF(J145&gt;0,VLOOKUP(D145,'（运营）数据源'!B:G,6,0),"")</f>
        <v/>
      </c>
      <c r="G145" s="118" t="str">
        <f ca="1">+IFERROR(VLOOKUP(D145,'（运营）数据源'!$B:$D,3,0),"")</f>
        <v/>
      </c>
      <c r="H145" s="124">
        <f ca="1" t="shared" si="28"/>
        <v>0</v>
      </c>
      <c r="I145" s="132" t="str">
        <f>+运营生产订单!$H$7</f>
        <v>2XL</v>
      </c>
      <c r="J145" s="118">
        <f ca="1">+SUMPRODUCT((运营生产订单!$A$9:$A$35=L145)*(运营生产订单!$C$7:$J$7=I145)*运营生产订单!$C$9:运营生产订单!$J$35)</f>
        <v>0</v>
      </c>
      <c r="K145" s="133" t="e">
        <f ca="1">VLOOKUP(D145,'（运营）数据源'!B:H,7,0)</f>
        <v>#N/A</v>
      </c>
      <c r="L145" s="80">
        <f ca="1" t="shared" ref="L145:L154" si="29">INDIRECT("运营生产订单!$A$"&amp;(INT((ROW()-4)/8)+9))</f>
        <v>0</v>
      </c>
    </row>
    <row r="146" s="42" customFormat="1" spans="1:12">
      <c r="A146" s="122" t="str">
        <f ca="1">IF(J146&gt;0,运营生产订单!$H$3,"")</f>
        <v/>
      </c>
      <c r="B146" s="118" t="str">
        <f ca="1">+IF(J146&gt;0,运营生产订单!$C$4,"")</f>
        <v/>
      </c>
      <c r="C146" s="118" t="str">
        <f ca="1">+IF(J146&gt;0,MID(运营生产订单!$C$3,FIND("-",运营生产订单!$C$3)+1,20),"")</f>
        <v/>
      </c>
      <c r="D146" s="123" t="str">
        <f ca="1">+IF(J146&gt;0,VLOOKUP(C146&amp;H146&amp;I146,'（运营）数据源'!$A:$B,2,0),"")</f>
        <v/>
      </c>
      <c r="E146" s="123"/>
      <c r="F146" s="123" t="str">
        <f ca="1">+IF(J146&gt;0,VLOOKUP(D146,'（运营）数据源'!B:G,6,0),"")</f>
        <v/>
      </c>
      <c r="G146" s="118" t="str">
        <f ca="1">+IFERROR(VLOOKUP(D146,'（运营）数据源'!$B:$D,3,0),"")</f>
        <v/>
      </c>
      <c r="H146" s="124">
        <f ca="1" t="shared" si="28"/>
        <v>0</v>
      </c>
      <c r="I146" s="132" t="str">
        <f>+运营生产订单!$I$7</f>
        <v>3XL</v>
      </c>
      <c r="J146" s="118">
        <f ca="1">+SUMPRODUCT((运营生产订单!$A$9:$A$35=L146)*(运营生产订单!$C$7:$J$7=I146)*运营生产订单!$C$9:运营生产订单!$J$35)</f>
        <v>0</v>
      </c>
      <c r="K146" s="133" t="e">
        <f ca="1">VLOOKUP(D146,'（运营）数据源'!B:H,7,0)</f>
        <v>#N/A</v>
      </c>
      <c r="L146" s="80">
        <f ca="1" t="shared" si="29"/>
        <v>0</v>
      </c>
    </row>
    <row r="147" s="42" customFormat="1" spans="1:12">
      <c r="A147" s="122" t="str">
        <f ca="1">IF(J147&gt;0,运营生产订单!$H$3,"")</f>
        <v/>
      </c>
      <c r="B147" s="118" t="str">
        <f ca="1">+IF(J147&gt;0,运营生产订单!$C$4,"")</f>
        <v/>
      </c>
      <c r="C147" s="118" t="str">
        <f ca="1">+IF(J147&gt;0,MID(运营生产订单!$C$3,FIND("-",运营生产订单!$C$3)+1,20),"")</f>
        <v/>
      </c>
      <c r="D147" s="123" t="str">
        <f ca="1">+IF(J147&gt;0,VLOOKUP(C147&amp;H147&amp;I147,'（运营）数据源'!$A:$B,2,0),"")</f>
        <v/>
      </c>
      <c r="E147" s="123"/>
      <c r="F147" s="123" t="str">
        <f ca="1">+IF(J147&gt;0,VLOOKUP(D147,'（运营）数据源'!B:G,6,0),"")</f>
        <v/>
      </c>
      <c r="G147" s="118" t="str">
        <f ca="1">+IFERROR(VLOOKUP(D147,'（运营）数据源'!$B:$D,3,0),"")</f>
        <v/>
      </c>
      <c r="H147" s="124">
        <f ca="1" t="shared" si="28"/>
        <v>0</v>
      </c>
      <c r="I147" s="132" t="str">
        <f>+运营生产订单!$J$7</f>
        <v>4XL</v>
      </c>
      <c r="J147" s="118">
        <f ca="1">+SUMPRODUCT((运营生产订单!$A$9:$A$35=L147)*(运营生产订单!$C$7:$J$7=I147)*运营生产订单!$C$9:运营生产订单!$J$35)</f>
        <v>0</v>
      </c>
      <c r="K147" s="133" t="e">
        <f ca="1">VLOOKUP(D147,'（运营）数据源'!B:H,7,0)</f>
        <v>#N/A</v>
      </c>
      <c r="L147" s="80">
        <f ca="1" t="shared" si="29"/>
        <v>0</v>
      </c>
    </row>
    <row r="148" s="42" customFormat="1" spans="1:12">
      <c r="A148" s="122" t="str">
        <f ca="1">IF(J148&gt;0,运营生产订单!$H$3,"")</f>
        <v/>
      </c>
      <c r="B148" s="118" t="str">
        <f ca="1">+IF(J148&gt;0,运营生产订单!$C$4,"")</f>
        <v/>
      </c>
      <c r="C148" s="118" t="str">
        <f ca="1">+IF(J148&gt;0,MID(运营生产订单!$C$3,FIND("-",运营生产订单!$C$3)+1,20),"")</f>
        <v/>
      </c>
      <c r="D148" s="123" t="str">
        <f ca="1">+IF(J148&gt;0,VLOOKUP(C148&amp;H148&amp;I148,'（运营）数据源'!$A:$B,2,0),"")</f>
        <v/>
      </c>
      <c r="E148" s="123"/>
      <c r="F148" s="123" t="str">
        <f ca="1">+IF(J148&gt;0,VLOOKUP(D148,'（运营）数据源'!B:G,6,0),"")</f>
        <v/>
      </c>
      <c r="G148" s="118" t="str">
        <f ca="1">+IFERROR(VLOOKUP(D148,'（运营）数据源'!$B:$D,3,0),"")</f>
        <v/>
      </c>
      <c r="H148" s="124">
        <f ca="1" t="shared" si="28"/>
        <v>0</v>
      </c>
      <c r="I148" s="132" t="str">
        <f>+运营生产订单!$C$7</f>
        <v>XS</v>
      </c>
      <c r="J148" s="118">
        <f ca="1">+SUMPRODUCT((运营生产订单!$A$9:$A$35=L148)*(运营生产订单!$C$7:$J$7=I148)*运营生产订单!$C$9:运营生产订单!$J$35)</f>
        <v>0</v>
      </c>
      <c r="K148" s="133" t="e">
        <f ca="1">VLOOKUP(D148,'（运营）数据源'!B:H,7,0)</f>
        <v>#N/A</v>
      </c>
      <c r="L148" s="80">
        <f ca="1" t="shared" si="29"/>
        <v>0</v>
      </c>
    </row>
    <row r="149" s="42" customFormat="1" spans="1:12">
      <c r="A149" s="122" t="str">
        <f ca="1">IF(J149&gt;0,运营生产订单!$H$3,"")</f>
        <v/>
      </c>
      <c r="B149" s="118" t="str">
        <f ca="1">+IF(J149&gt;0,运营生产订单!$C$4,"")</f>
        <v/>
      </c>
      <c r="C149" s="118" t="str">
        <f ca="1">+IF(J149&gt;0,MID(运营生产订单!$C$3,FIND("-",运营生产订单!$C$3)+1,20),"")</f>
        <v/>
      </c>
      <c r="D149" s="123" t="str">
        <f ca="1">+IF(J149&gt;0,VLOOKUP(C149&amp;H149&amp;I149,'（运营）数据源'!$A:$B,2,0),"")</f>
        <v/>
      </c>
      <c r="E149" s="123"/>
      <c r="F149" s="123" t="str">
        <f ca="1">+IF(J149&gt;0,VLOOKUP(D149,'（运营）数据源'!B:G,6,0),"")</f>
        <v/>
      </c>
      <c r="G149" s="118" t="str">
        <f ca="1">+IFERROR(VLOOKUP(D149,'（运营）数据源'!$B:$D,3,0),"")</f>
        <v/>
      </c>
      <c r="H149" s="124">
        <f ca="1" t="shared" si="28"/>
        <v>0</v>
      </c>
      <c r="I149" s="132" t="str">
        <f>+运营生产订单!$D$7</f>
        <v>S</v>
      </c>
      <c r="J149" s="118">
        <f ca="1">+SUMPRODUCT((运营生产订单!$A$9:$A$35=L149)*(运营生产订单!$C$7:$J$7=I149)*运营生产订单!$C$9:运营生产订单!$J$35)</f>
        <v>0</v>
      </c>
      <c r="K149" s="133" t="e">
        <f ca="1">VLOOKUP(D149,'（运营）数据源'!B:H,7,0)</f>
        <v>#N/A</v>
      </c>
      <c r="L149" s="80">
        <f ca="1" t="shared" si="29"/>
        <v>0</v>
      </c>
    </row>
    <row r="150" s="42" customFormat="1" spans="1:12">
      <c r="A150" s="122" t="str">
        <f ca="1">IF(J150&gt;0,运营生产订单!$H$3,"")</f>
        <v/>
      </c>
      <c r="B150" s="118" t="str">
        <f ca="1">+IF(J150&gt;0,运营生产订单!$C$4,"")</f>
        <v/>
      </c>
      <c r="C150" s="118" t="str">
        <f ca="1">+IF(J150&gt;0,MID(运营生产订单!$C$3,FIND("-",运营生产订单!$C$3)+1,20),"")</f>
        <v/>
      </c>
      <c r="D150" s="123" t="str">
        <f ca="1">+IF(J150&gt;0,VLOOKUP(C150&amp;H150&amp;I150,'（运营）数据源'!$A:$B,2,0),"")</f>
        <v/>
      </c>
      <c r="E150" s="123"/>
      <c r="F150" s="123" t="str">
        <f ca="1">+IF(J150&gt;0,VLOOKUP(D150,'（运营）数据源'!B:G,6,0),"")</f>
        <v/>
      </c>
      <c r="G150" s="118" t="str">
        <f ca="1">+IFERROR(VLOOKUP(D150,'（运营）数据源'!$B:$D,3,0),"")</f>
        <v/>
      </c>
      <c r="H150" s="124">
        <f ca="1" t="shared" si="28"/>
        <v>0</v>
      </c>
      <c r="I150" s="132" t="str">
        <f>+运营生产订单!$E$7</f>
        <v>M</v>
      </c>
      <c r="J150" s="118">
        <f ca="1">+SUMPRODUCT((运营生产订单!$A$9:$A$35=L150)*(运营生产订单!$C$7:$J$7=I150)*运营生产订单!$C$9:运营生产订单!$J$35)</f>
        <v>0</v>
      </c>
      <c r="K150" s="133" t="e">
        <f ca="1">VLOOKUP(D150,'（运营）数据源'!B:H,7,0)</f>
        <v>#N/A</v>
      </c>
      <c r="L150" s="80">
        <f ca="1" t="shared" si="29"/>
        <v>0</v>
      </c>
    </row>
    <row r="151" s="42" customFormat="1" spans="1:12">
      <c r="A151" s="122" t="str">
        <f ca="1">IF(J151&gt;0,运营生产订单!$H$3,"")</f>
        <v/>
      </c>
      <c r="B151" s="118" t="str">
        <f ca="1">+IF(J151&gt;0,运营生产订单!$C$4,"")</f>
        <v/>
      </c>
      <c r="C151" s="118" t="str">
        <f ca="1">+IF(J151&gt;0,MID(运营生产订单!$C$3,FIND("-",运营生产订单!$C$3)+1,20),"")</f>
        <v/>
      </c>
      <c r="D151" s="123" t="str">
        <f ca="1">+IF(J151&gt;0,VLOOKUP(C151&amp;H151&amp;I151,'（运营）数据源'!$A:$B,2,0),"")</f>
        <v/>
      </c>
      <c r="E151" s="123"/>
      <c r="F151" s="123" t="str">
        <f ca="1">+IF(J151&gt;0,VLOOKUP(D151,'（运营）数据源'!B:G,6,0),"")</f>
        <v/>
      </c>
      <c r="G151" s="118" t="str">
        <f ca="1">+IFERROR(VLOOKUP(D151,'（运营）数据源'!$B:$D,3,0),"")</f>
        <v/>
      </c>
      <c r="H151" s="124">
        <f ca="1" t="shared" si="28"/>
        <v>0</v>
      </c>
      <c r="I151" s="132" t="str">
        <f>+运营生产订单!$F$7</f>
        <v>L</v>
      </c>
      <c r="J151" s="118">
        <f ca="1">+SUMPRODUCT((运营生产订单!$A$9:$A$35=L151)*(运营生产订单!$C$7:$J$7=I151)*运营生产订单!$C$9:运营生产订单!$J$35)</f>
        <v>0</v>
      </c>
      <c r="K151" s="133" t="e">
        <f ca="1">VLOOKUP(D151,'（运营）数据源'!B:H,7,0)</f>
        <v>#N/A</v>
      </c>
      <c r="L151" s="80">
        <f ca="1" t="shared" si="29"/>
        <v>0</v>
      </c>
    </row>
    <row r="152" s="42" customFormat="1" spans="1:12">
      <c r="A152" s="122" t="str">
        <f ca="1">IF(J152&gt;0,运营生产订单!$H$3,"")</f>
        <v/>
      </c>
      <c r="B152" s="118" t="str">
        <f ca="1">+IF(J152&gt;0,运营生产订单!$C$4,"")</f>
        <v/>
      </c>
      <c r="C152" s="118" t="str">
        <f ca="1">+IF(J152&gt;0,MID(运营生产订单!$C$3,FIND("-",运营生产订单!$C$3)+1,20),"")</f>
        <v/>
      </c>
      <c r="D152" s="123" t="str">
        <f ca="1">+IF(J152&gt;0,VLOOKUP(C152&amp;H152&amp;I152,'（运营）数据源'!$A:$B,2,0),"")</f>
        <v/>
      </c>
      <c r="E152" s="123"/>
      <c r="F152" s="123" t="str">
        <f ca="1">+IF(J152&gt;0,VLOOKUP(D152,'（运营）数据源'!B:G,6,0),"")</f>
        <v/>
      </c>
      <c r="G152" s="118" t="str">
        <f ca="1">+IFERROR(VLOOKUP(D152,'（运营）数据源'!$B:$D,3,0),"")</f>
        <v/>
      </c>
      <c r="H152" s="124">
        <f ca="1" t="shared" ref="H152:H161" si="30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52" s="132" t="str">
        <f>+运营生产订单!$G$7</f>
        <v>XL</v>
      </c>
      <c r="J152" s="118">
        <f ca="1">+SUMPRODUCT((运营生产订单!$A$9:$A$35=L152)*(运营生产订单!$C$7:$J$7=I152)*运营生产订单!$C$9:运营生产订单!$J$35)</f>
        <v>0</v>
      </c>
      <c r="K152" s="133" t="e">
        <f ca="1">VLOOKUP(D152,'（运营）数据源'!B:H,7,0)</f>
        <v>#N/A</v>
      </c>
      <c r="L152" s="80">
        <f ca="1" t="shared" si="29"/>
        <v>0</v>
      </c>
    </row>
    <row r="153" s="42" customFormat="1" spans="1:12">
      <c r="A153" s="122" t="str">
        <f ca="1">IF(J153&gt;0,运营生产订单!$H$3,"")</f>
        <v/>
      </c>
      <c r="B153" s="118" t="str">
        <f ca="1">+IF(J153&gt;0,运营生产订单!$C$4,"")</f>
        <v/>
      </c>
      <c r="C153" s="118" t="str">
        <f ca="1">+IF(J153&gt;0,MID(运营生产订单!$C$3,FIND("-",运营生产订单!$C$3)+1,20),"")</f>
        <v/>
      </c>
      <c r="D153" s="123" t="str">
        <f ca="1">+IF(J153&gt;0,VLOOKUP(C153&amp;H153&amp;I153,'（运营）数据源'!$A:$B,2,0),"")</f>
        <v/>
      </c>
      <c r="E153" s="123"/>
      <c r="F153" s="123" t="str">
        <f ca="1">+IF(J153&gt;0,VLOOKUP(D153,'（运营）数据源'!B:G,6,0),"")</f>
        <v/>
      </c>
      <c r="G153" s="118" t="str">
        <f ca="1">+IFERROR(VLOOKUP(D153,'（运营）数据源'!$B:$D,3,0),"")</f>
        <v/>
      </c>
      <c r="H153" s="124">
        <f ca="1" t="shared" si="30"/>
        <v>0</v>
      </c>
      <c r="I153" s="132" t="str">
        <f>+运营生产订单!$H$7</f>
        <v>2XL</v>
      </c>
      <c r="J153" s="118">
        <f ca="1">+SUMPRODUCT((运营生产订单!$A$9:$A$35=L153)*(运营生产订单!$C$7:$J$7=I153)*运营生产订单!$C$9:运营生产订单!$J$35)</f>
        <v>0</v>
      </c>
      <c r="K153" s="133" t="e">
        <f ca="1">VLOOKUP(D153,'（运营）数据源'!B:H,7,0)</f>
        <v>#N/A</v>
      </c>
      <c r="L153" s="80">
        <f ca="1" t="shared" si="29"/>
        <v>0</v>
      </c>
    </row>
    <row r="154" s="42" customFormat="1" spans="1:12">
      <c r="A154" s="122" t="str">
        <f ca="1">IF(J154&gt;0,运营生产订单!$H$3,"")</f>
        <v/>
      </c>
      <c r="B154" s="118" t="str">
        <f ca="1">+IF(J154&gt;0,运营生产订单!$C$4,"")</f>
        <v/>
      </c>
      <c r="C154" s="118" t="str">
        <f ca="1">+IF(J154&gt;0,MID(运营生产订单!$C$3,FIND("-",运营生产订单!$C$3)+1,20),"")</f>
        <v/>
      </c>
      <c r="D154" s="123" t="str">
        <f ca="1">+IF(J154&gt;0,VLOOKUP(C154&amp;H154&amp;I154,'（运营）数据源'!$A:$B,2,0),"")</f>
        <v/>
      </c>
      <c r="E154" s="123"/>
      <c r="F154" s="123" t="str">
        <f ca="1">+IF(J154&gt;0,VLOOKUP(D154,'（运营）数据源'!B:G,6,0),"")</f>
        <v/>
      </c>
      <c r="G154" s="118" t="str">
        <f ca="1">+IFERROR(VLOOKUP(D154,'（运营）数据源'!$B:$D,3,0),"")</f>
        <v/>
      </c>
      <c r="H154" s="124">
        <f ca="1" t="shared" si="30"/>
        <v>0</v>
      </c>
      <c r="I154" s="132" t="str">
        <f>+运营生产订单!$I$7</f>
        <v>3XL</v>
      </c>
      <c r="J154" s="118">
        <f ca="1">+SUMPRODUCT((运营生产订单!$A$9:$A$35=L154)*(运营生产订单!$C$7:$J$7=I154)*运营生产订单!$C$9:运营生产订单!$J$35)</f>
        <v>0</v>
      </c>
      <c r="K154" s="133" t="e">
        <f ca="1">VLOOKUP(D154,'（运营）数据源'!B:H,7,0)</f>
        <v>#N/A</v>
      </c>
      <c r="L154" s="80">
        <f ca="1" t="shared" si="29"/>
        <v>0</v>
      </c>
    </row>
    <row r="155" s="42" customFormat="1" spans="1:12">
      <c r="A155" s="122" t="str">
        <f ca="1">IF(J155&gt;0,运营生产订单!$H$3,"")</f>
        <v/>
      </c>
      <c r="B155" s="118" t="str">
        <f ca="1">+IF(J155&gt;0,运营生产订单!$C$4,"")</f>
        <v/>
      </c>
      <c r="C155" s="118" t="str">
        <f ca="1">+IF(J155&gt;0,MID(运营生产订单!$C$3,FIND("-",运营生产订单!$C$3)+1,20),"")</f>
        <v/>
      </c>
      <c r="D155" s="123" t="str">
        <f ca="1">+IF(J155&gt;0,VLOOKUP(C155&amp;H155&amp;I155,'（运营）数据源'!$A:$B,2,0),"")</f>
        <v/>
      </c>
      <c r="E155" s="123"/>
      <c r="F155" s="123" t="str">
        <f ca="1">+IF(J155&gt;0,VLOOKUP(D155,'（运营）数据源'!B:G,6,0),"")</f>
        <v/>
      </c>
      <c r="G155" s="118" t="str">
        <f ca="1">+IFERROR(VLOOKUP(D155,'（运营）数据源'!$B:$D,3,0),"")</f>
        <v/>
      </c>
      <c r="H155" s="124">
        <f ca="1" t="shared" si="30"/>
        <v>0</v>
      </c>
      <c r="I155" s="132" t="str">
        <f>+运营生产订单!$J$7</f>
        <v>4XL</v>
      </c>
      <c r="J155" s="118">
        <f ca="1">+SUMPRODUCT((运营生产订单!$A$9:$A$35=L155)*(运营生产订单!$C$7:$J$7=I155)*运营生产订单!$C$9:运营生产订单!$J$35)</f>
        <v>0</v>
      </c>
      <c r="K155" s="133" t="e">
        <f ca="1">VLOOKUP(D155,'（运营）数据源'!B:H,7,0)</f>
        <v>#N/A</v>
      </c>
      <c r="L155" s="80">
        <f ca="1" t="shared" ref="L155:L164" si="31">INDIRECT("运营生产订单!$A$"&amp;(INT((ROW()-4)/8)+9))</f>
        <v>0</v>
      </c>
    </row>
    <row r="156" s="42" customFormat="1" spans="1:12">
      <c r="A156" s="122" t="str">
        <f ca="1">IF(J156&gt;0,运营生产订单!$H$3,"")</f>
        <v/>
      </c>
      <c r="B156" s="118" t="str">
        <f ca="1">+IF(J156&gt;0,运营生产订单!$C$4,"")</f>
        <v/>
      </c>
      <c r="C156" s="118" t="str">
        <f ca="1">+IF(J156&gt;0,MID(运营生产订单!$C$3,FIND("-",运营生产订单!$C$3)+1,20),"")</f>
        <v/>
      </c>
      <c r="D156" s="123" t="str">
        <f ca="1">+IF(J156&gt;0,VLOOKUP(C156&amp;H156&amp;I156,'（运营）数据源'!$A:$B,2,0),"")</f>
        <v/>
      </c>
      <c r="E156" s="123"/>
      <c r="F156" s="123" t="str">
        <f ca="1">+IF(J156&gt;0,VLOOKUP(D156,'（运营）数据源'!B:G,6,0),"")</f>
        <v/>
      </c>
      <c r="G156" s="118" t="str">
        <f ca="1">+IFERROR(VLOOKUP(D156,'（运营）数据源'!$B:$D,3,0),"")</f>
        <v/>
      </c>
      <c r="H156" s="124">
        <f ca="1" t="shared" si="30"/>
        <v>0</v>
      </c>
      <c r="I156" s="132" t="str">
        <f>+运营生产订单!$C$7</f>
        <v>XS</v>
      </c>
      <c r="J156" s="118">
        <f ca="1">+SUMPRODUCT((运营生产订单!$A$9:$A$35=L156)*(运营生产订单!$C$7:$J$7=I156)*运营生产订单!$C$9:运营生产订单!$J$35)</f>
        <v>0</v>
      </c>
      <c r="K156" s="133" t="e">
        <f ca="1">VLOOKUP(D156,'（运营）数据源'!B:H,7,0)</f>
        <v>#N/A</v>
      </c>
      <c r="L156" s="80">
        <f ca="1" t="shared" si="31"/>
        <v>0</v>
      </c>
    </row>
    <row r="157" s="42" customFormat="1" spans="1:12">
      <c r="A157" s="122" t="str">
        <f ca="1">IF(J157&gt;0,运营生产订单!$H$3,"")</f>
        <v/>
      </c>
      <c r="B157" s="118" t="str">
        <f ca="1">+IF(J157&gt;0,运营生产订单!$C$4,"")</f>
        <v/>
      </c>
      <c r="C157" s="118" t="str">
        <f ca="1">+IF(J157&gt;0,MID(运营生产订单!$C$3,FIND("-",运营生产订单!$C$3)+1,20),"")</f>
        <v/>
      </c>
      <c r="D157" s="123" t="str">
        <f ca="1">+IF(J157&gt;0,VLOOKUP(C157&amp;H157&amp;I157,'（运营）数据源'!$A:$B,2,0),"")</f>
        <v/>
      </c>
      <c r="E157" s="123"/>
      <c r="F157" s="123" t="str">
        <f ca="1">+IF(J157&gt;0,VLOOKUP(D157,'（运营）数据源'!B:G,6,0),"")</f>
        <v/>
      </c>
      <c r="G157" s="118" t="str">
        <f ca="1">+IFERROR(VLOOKUP(D157,'（运营）数据源'!$B:$D,3,0),"")</f>
        <v/>
      </c>
      <c r="H157" s="124">
        <f ca="1" t="shared" si="30"/>
        <v>0</v>
      </c>
      <c r="I157" s="132" t="str">
        <f>+运营生产订单!$D$7</f>
        <v>S</v>
      </c>
      <c r="J157" s="118">
        <f ca="1">+SUMPRODUCT((运营生产订单!$A$9:$A$35=L157)*(运营生产订单!$C$7:$J$7=I157)*运营生产订单!$C$9:运营生产订单!$J$35)</f>
        <v>0</v>
      </c>
      <c r="K157" s="133" t="e">
        <f ca="1">VLOOKUP(D157,'（运营）数据源'!B:H,7,0)</f>
        <v>#N/A</v>
      </c>
      <c r="L157" s="80">
        <f ca="1" t="shared" si="31"/>
        <v>0</v>
      </c>
    </row>
    <row r="158" s="42" customFormat="1" spans="1:12">
      <c r="A158" s="122" t="str">
        <f ca="1">IF(J158&gt;0,运营生产订单!$H$3,"")</f>
        <v/>
      </c>
      <c r="B158" s="118" t="str">
        <f ca="1">+IF(J158&gt;0,运营生产订单!$C$4,"")</f>
        <v/>
      </c>
      <c r="C158" s="118" t="str">
        <f ca="1">+IF(J158&gt;0,MID(运营生产订单!$C$3,FIND("-",运营生产订单!$C$3)+1,20),"")</f>
        <v/>
      </c>
      <c r="D158" s="123" t="str">
        <f ca="1">+IF(J158&gt;0,VLOOKUP(C158&amp;H158&amp;I158,'（运营）数据源'!$A:$B,2,0),"")</f>
        <v/>
      </c>
      <c r="E158" s="123"/>
      <c r="F158" s="123" t="str">
        <f ca="1">+IF(J158&gt;0,VLOOKUP(D158,'（运营）数据源'!B:G,6,0),"")</f>
        <v/>
      </c>
      <c r="G158" s="118" t="str">
        <f ca="1">+IFERROR(VLOOKUP(D158,'（运营）数据源'!$B:$D,3,0),"")</f>
        <v/>
      </c>
      <c r="H158" s="124">
        <f ca="1" t="shared" si="30"/>
        <v>0</v>
      </c>
      <c r="I158" s="132" t="str">
        <f>+运营生产订单!$E$7</f>
        <v>M</v>
      </c>
      <c r="J158" s="118">
        <f ca="1">+SUMPRODUCT((运营生产订单!$A$9:$A$35=L158)*(运营生产订单!$C$7:$J$7=I158)*运营生产订单!$C$9:运营生产订单!$J$35)</f>
        <v>0</v>
      </c>
      <c r="K158" s="133" t="e">
        <f ca="1">VLOOKUP(D158,'（运营）数据源'!B:H,7,0)</f>
        <v>#N/A</v>
      </c>
      <c r="L158" s="80">
        <f ca="1" t="shared" si="31"/>
        <v>0</v>
      </c>
    </row>
    <row r="159" s="42" customFormat="1" spans="1:12">
      <c r="A159" s="122" t="str">
        <f ca="1">IF(J159&gt;0,运营生产订单!$H$3,"")</f>
        <v/>
      </c>
      <c r="B159" s="118" t="str">
        <f ca="1">+IF(J159&gt;0,运营生产订单!$C$4,"")</f>
        <v/>
      </c>
      <c r="C159" s="118" t="str">
        <f ca="1">+IF(J159&gt;0,MID(运营生产订单!$C$3,FIND("-",运营生产订单!$C$3)+1,20),"")</f>
        <v/>
      </c>
      <c r="D159" s="123" t="str">
        <f ca="1">+IF(J159&gt;0,VLOOKUP(C159&amp;H159&amp;I159,'（运营）数据源'!$A:$B,2,0),"")</f>
        <v/>
      </c>
      <c r="E159" s="123"/>
      <c r="F159" s="123" t="str">
        <f ca="1">+IF(J159&gt;0,VLOOKUP(D159,'（运营）数据源'!B:G,6,0),"")</f>
        <v/>
      </c>
      <c r="G159" s="118" t="str">
        <f ca="1">+IFERROR(VLOOKUP(D159,'（运营）数据源'!$B:$D,3,0),"")</f>
        <v/>
      </c>
      <c r="H159" s="124">
        <f ca="1" t="shared" si="30"/>
        <v>0</v>
      </c>
      <c r="I159" s="132" t="str">
        <f>+运营生产订单!$F$7</f>
        <v>L</v>
      </c>
      <c r="J159" s="118">
        <f ca="1">+SUMPRODUCT((运营生产订单!$A$9:$A$35=L159)*(运营生产订单!$C$7:$J$7=I159)*运营生产订单!$C$9:运营生产订单!$J$35)</f>
        <v>0</v>
      </c>
      <c r="K159" s="133" t="e">
        <f ca="1">VLOOKUP(D159,'（运营）数据源'!B:H,7,0)</f>
        <v>#N/A</v>
      </c>
      <c r="L159" s="80">
        <f ca="1" t="shared" si="31"/>
        <v>0</v>
      </c>
    </row>
    <row r="160" s="42" customFormat="1" spans="1:12">
      <c r="A160" s="122" t="str">
        <f ca="1">IF(J160&gt;0,运营生产订单!$H$3,"")</f>
        <v/>
      </c>
      <c r="B160" s="118" t="str">
        <f ca="1">+IF(J160&gt;0,运营生产订单!$C$4,"")</f>
        <v/>
      </c>
      <c r="C160" s="118" t="str">
        <f ca="1">+IF(J160&gt;0,MID(运营生产订单!$C$3,FIND("-",运营生产订单!$C$3)+1,20),"")</f>
        <v/>
      </c>
      <c r="D160" s="123" t="str">
        <f ca="1">+IF(J160&gt;0,VLOOKUP(C160&amp;H160&amp;I160,'（运营）数据源'!$A:$B,2,0),"")</f>
        <v/>
      </c>
      <c r="E160" s="123"/>
      <c r="F160" s="123" t="str">
        <f ca="1">+IF(J160&gt;0,VLOOKUP(D160,'（运营）数据源'!B:G,6,0),"")</f>
        <v/>
      </c>
      <c r="G160" s="118" t="str">
        <f ca="1">+IFERROR(VLOOKUP(D160,'（运营）数据源'!$B:$D,3,0),"")</f>
        <v/>
      </c>
      <c r="H160" s="124">
        <f ca="1" t="shared" si="30"/>
        <v>0</v>
      </c>
      <c r="I160" s="132" t="str">
        <f>+运营生产订单!$G$7</f>
        <v>XL</v>
      </c>
      <c r="J160" s="118">
        <f ca="1">+SUMPRODUCT((运营生产订单!$A$9:$A$35=L160)*(运营生产订单!$C$7:$J$7=I160)*运营生产订单!$C$9:运营生产订单!$J$35)</f>
        <v>0</v>
      </c>
      <c r="K160" s="133" t="e">
        <f ca="1">VLOOKUP(D160,'（运营）数据源'!B:H,7,0)</f>
        <v>#N/A</v>
      </c>
      <c r="L160" s="80">
        <f ca="1" t="shared" si="31"/>
        <v>0</v>
      </c>
    </row>
    <row r="161" s="42" customFormat="1" spans="1:12">
      <c r="A161" s="122" t="str">
        <f ca="1">IF(J161&gt;0,运营生产订单!$H$3,"")</f>
        <v/>
      </c>
      <c r="B161" s="118" t="str">
        <f ca="1">+IF(J161&gt;0,运营生产订单!$C$4,"")</f>
        <v/>
      </c>
      <c r="C161" s="118" t="str">
        <f ca="1">+IF(J161&gt;0,MID(运营生产订单!$C$3,FIND("-",运营生产订单!$C$3)+1,20),"")</f>
        <v/>
      </c>
      <c r="D161" s="123" t="str">
        <f ca="1">+IF(J161&gt;0,VLOOKUP(C161&amp;H161&amp;I161,'（运营）数据源'!$A:$B,2,0),"")</f>
        <v/>
      </c>
      <c r="E161" s="123"/>
      <c r="F161" s="123" t="str">
        <f ca="1">+IF(J161&gt;0,VLOOKUP(D161,'（运营）数据源'!B:G,6,0),"")</f>
        <v/>
      </c>
      <c r="G161" s="118" t="str">
        <f ca="1">+IFERROR(VLOOKUP(D161,'（运营）数据源'!$B:$D,3,0),"")</f>
        <v/>
      </c>
      <c r="H161" s="124">
        <f ca="1" t="shared" si="30"/>
        <v>0</v>
      </c>
      <c r="I161" s="132" t="str">
        <f>+运营生产订单!$H$7</f>
        <v>2XL</v>
      </c>
      <c r="J161" s="118">
        <f ca="1">+SUMPRODUCT((运营生产订单!$A$9:$A$35=L161)*(运营生产订单!$C$7:$J$7=I161)*运营生产订单!$C$9:运营生产订单!$J$35)</f>
        <v>0</v>
      </c>
      <c r="K161" s="133" t="e">
        <f ca="1">VLOOKUP(D161,'（运营）数据源'!B:H,7,0)</f>
        <v>#N/A</v>
      </c>
      <c r="L161" s="80">
        <f ca="1" t="shared" si="31"/>
        <v>0</v>
      </c>
    </row>
    <row r="162" s="42" customFormat="1" spans="1:12">
      <c r="A162" s="122" t="str">
        <f ca="1">IF(J162&gt;0,运营生产订单!$H$3,"")</f>
        <v/>
      </c>
      <c r="B162" s="118" t="str">
        <f ca="1">+IF(J162&gt;0,运营生产订单!$C$4,"")</f>
        <v/>
      </c>
      <c r="C162" s="118" t="str">
        <f ca="1">+IF(J162&gt;0,MID(运营生产订单!$C$3,FIND("-",运营生产订单!$C$3)+1,20),"")</f>
        <v/>
      </c>
      <c r="D162" s="123" t="str">
        <f ca="1">+IF(J162&gt;0,VLOOKUP(C162&amp;H162&amp;I162,'（运营）数据源'!$A:$B,2,0),"")</f>
        <v/>
      </c>
      <c r="E162" s="123"/>
      <c r="F162" s="123" t="str">
        <f ca="1">+IF(J162&gt;0,VLOOKUP(D162,'（运营）数据源'!B:G,6,0),"")</f>
        <v/>
      </c>
      <c r="G162" s="118" t="str">
        <f ca="1">+IFERROR(VLOOKUP(D162,'（运营）数据源'!$B:$D,3,0),"")</f>
        <v/>
      </c>
      <c r="H162" s="124">
        <f ca="1" t="shared" ref="H162:H171" si="32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62" s="132" t="str">
        <f>+运营生产订单!$I$7</f>
        <v>3XL</v>
      </c>
      <c r="J162" s="118">
        <f ca="1">+SUMPRODUCT((运营生产订单!$A$9:$A$35=L162)*(运营生产订单!$C$7:$J$7=I162)*运营生产订单!$C$9:运营生产订单!$J$35)</f>
        <v>0</v>
      </c>
      <c r="K162" s="133" t="e">
        <f ca="1">VLOOKUP(D162,'（运营）数据源'!B:H,7,0)</f>
        <v>#N/A</v>
      </c>
      <c r="L162" s="80">
        <f ca="1" t="shared" si="31"/>
        <v>0</v>
      </c>
    </row>
    <row r="163" s="42" customFormat="1" spans="1:12">
      <c r="A163" s="122" t="str">
        <f ca="1">IF(J163&gt;0,运营生产订单!$H$3,"")</f>
        <v/>
      </c>
      <c r="B163" s="118" t="str">
        <f ca="1">+IF(J163&gt;0,运营生产订单!$C$4,"")</f>
        <v/>
      </c>
      <c r="C163" s="118" t="str">
        <f ca="1">+IF(J163&gt;0,MID(运营生产订单!$C$3,FIND("-",运营生产订单!$C$3)+1,20),"")</f>
        <v/>
      </c>
      <c r="D163" s="123" t="str">
        <f ca="1">+IF(J163&gt;0,VLOOKUP(C163&amp;H163&amp;I163,'（运营）数据源'!$A:$B,2,0),"")</f>
        <v/>
      </c>
      <c r="E163" s="123"/>
      <c r="F163" s="123" t="str">
        <f ca="1">+IF(J163&gt;0,VLOOKUP(D163,'（运营）数据源'!B:G,6,0),"")</f>
        <v/>
      </c>
      <c r="G163" s="118" t="str">
        <f ca="1">+IFERROR(VLOOKUP(D163,'（运营）数据源'!$B:$D,3,0),"")</f>
        <v/>
      </c>
      <c r="H163" s="124">
        <f ca="1" t="shared" si="32"/>
        <v>0</v>
      </c>
      <c r="I163" s="132" t="str">
        <f>+运营生产订单!$J$7</f>
        <v>4XL</v>
      </c>
      <c r="J163" s="118">
        <f ca="1">+SUMPRODUCT((运营生产订单!$A$9:$A$35=L163)*(运营生产订单!$C$7:$J$7=I163)*运营生产订单!$C$9:运营生产订单!$J$35)</f>
        <v>0</v>
      </c>
      <c r="K163" s="133" t="e">
        <f ca="1">VLOOKUP(D163,'（运营）数据源'!B:H,7,0)</f>
        <v>#N/A</v>
      </c>
      <c r="L163" s="80">
        <f ca="1" t="shared" si="31"/>
        <v>0</v>
      </c>
    </row>
    <row r="164" s="42" customFormat="1" spans="1:12">
      <c r="A164" s="122" t="str">
        <f ca="1">IF(J164&gt;0,运营生产订单!$H$3,"")</f>
        <v/>
      </c>
      <c r="B164" s="118" t="str">
        <f ca="1">+IF(J164&gt;0,运营生产订单!$C$4,"")</f>
        <v/>
      </c>
      <c r="C164" s="118" t="str">
        <f ca="1">+IF(J164&gt;0,MID(运营生产订单!$C$3,FIND("-",运营生产订单!$C$3)+1,20),"")</f>
        <v/>
      </c>
      <c r="D164" s="123" t="str">
        <f ca="1">+IF(J164&gt;0,VLOOKUP(C164&amp;H164&amp;I164,'（运营）数据源'!$A:$B,2,0),"")</f>
        <v/>
      </c>
      <c r="E164" s="123"/>
      <c r="F164" s="123" t="str">
        <f ca="1">+IF(J164&gt;0,VLOOKUP(D164,'（运营）数据源'!B:G,6,0),"")</f>
        <v/>
      </c>
      <c r="G164" s="118" t="str">
        <f ca="1">+IFERROR(VLOOKUP(D164,'（运营）数据源'!$B:$D,3,0),"")</f>
        <v/>
      </c>
      <c r="H164" s="124">
        <f ca="1" t="shared" si="32"/>
        <v>0</v>
      </c>
      <c r="I164" s="132" t="str">
        <f>+运营生产订单!$C$7</f>
        <v>XS</v>
      </c>
      <c r="J164" s="118">
        <f ca="1">+SUMPRODUCT((运营生产订单!$A$9:$A$35=L164)*(运营生产订单!$C$7:$J$7=I164)*运营生产订单!$C$9:运营生产订单!$J$35)</f>
        <v>0</v>
      </c>
      <c r="K164" s="133" t="e">
        <f ca="1">VLOOKUP(D164,'（运营）数据源'!B:H,7,0)</f>
        <v>#N/A</v>
      </c>
      <c r="L164" s="80">
        <f ca="1" t="shared" si="31"/>
        <v>0</v>
      </c>
    </row>
    <row r="165" s="42" customFormat="1" spans="1:12">
      <c r="A165" s="122" t="str">
        <f ca="1">IF(J165&gt;0,运营生产订单!$H$3,"")</f>
        <v/>
      </c>
      <c r="B165" s="118" t="str">
        <f ca="1">+IF(J165&gt;0,运营生产订单!$C$4,"")</f>
        <v/>
      </c>
      <c r="C165" s="118" t="str">
        <f ca="1">+IF(J165&gt;0,MID(运营生产订单!$C$3,FIND("-",运营生产订单!$C$3)+1,20),"")</f>
        <v/>
      </c>
      <c r="D165" s="123" t="str">
        <f ca="1">+IF(J165&gt;0,VLOOKUP(C165&amp;H165&amp;I165,'（运营）数据源'!$A:$B,2,0),"")</f>
        <v/>
      </c>
      <c r="E165" s="123"/>
      <c r="F165" s="123" t="str">
        <f ca="1">+IF(J165&gt;0,VLOOKUP(D165,'（运营）数据源'!B:G,6,0),"")</f>
        <v/>
      </c>
      <c r="G165" s="118" t="str">
        <f ca="1">+IFERROR(VLOOKUP(D165,'（运营）数据源'!$B:$D,3,0),"")</f>
        <v/>
      </c>
      <c r="H165" s="124">
        <f ca="1" t="shared" si="32"/>
        <v>0</v>
      </c>
      <c r="I165" s="132" t="str">
        <f>+运营生产订单!$D$7</f>
        <v>S</v>
      </c>
      <c r="J165" s="118">
        <f ca="1">+SUMPRODUCT((运营生产订单!$A$9:$A$35=L165)*(运营生产订单!$C$7:$J$7=I165)*运营生产订单!$C$9:运营生产订单!$J$35)</f>
        <v>0</v>
      </c>
      <c r="K165" s="133" t="e">
        <f ca="1">VLOOKUP(D165,'（运营）数据源'!B:H,7,0)</f>
        <v>#N/A</v>
      </c>
      <c r="L165" s="80">
        <f ca="1" t="shared" ref="L165:L174" si="33">INDIRECT("运营生产订单!$A$"&amp;(INT((ROW()-4)/8)+9))</f>
        <v>0</v>
      </c>
    </row>
    <row r="166" s="42" customFormat="1" spans="1:12">
      <c r="A166" s="122" t="str">
        <f ca="1">IF(J166&gt;0,运营生产订单!$H$3,"")</f>
        <v/>
      </c>
      <c r="B166" s="118" t="str">
        <f ca="1">+IF(J166&gt;0,运营生产订单!$C$4,"")</f>
        <v/>
      </c>
      <c r="C166" s="118" t="str">
        <f ca="1">+IF(J166&gt;0,MID(运营生产订单!$C$3,FIND("-",运营生产订单!$C$3)+1,20),"")</f>
        <v/>
      </c>
      <c r="D166" s="123" t="str">
        <f ca="1">+IF(J166&gt;0,VLOOKUP(C166&amp;H166&amp;I166,'（运营）数据源'!$A:$B,2,0),"")</f>
        <v/>
      </c>
      <c r="E166" s="123"/>
      <c r="F166" s="123" t="str">
        <f ca="1">+IF(J166&gt;0,VLOOKUP(D166,'（运营）数据源'!B:G,6,0),"")</f>
        <v/>
      </c>
      <c r="G166" s="118" t="str">
        <f ca="1">+IFERROR(VLOOKUP(D166,'（运营）数据源'!$B:$D,3,0),"")</f>
        <v/>
      </c>
      <c r="H166" s="124">
        <f ca="1" t="shared" si="32"/>
        <v>0</v>
      </c>
      <c r="I166" s="132" t="str">
        <f>+运营生产订单!$E$7</f>
        <v>M</v>
      </c>
      <c r="J166" s="118">
        <f ca="1">+SUMPRODUCT((运营生产订单!$A$9:$A$35=L166)*(运营生产订单!$C$7:$J$7=I166)*运营生产订单!$C$9:运营生产订单!$J$35)</f>
        <v>0</v>
      </c>
      <c r="K166" s="133" t="e">
        <f ca="1">VLOOKUP(D166,'（运营）数据源'!B:H,7,0)</f>
        <v>#N/A</v>
      </c>
      <c r="L166" s="80">
        <f ca="1" t="shared" si="33"/>
        <v>0</v>
      </c>
    </row>
    <row r="167" s="42" customFormat="1" spans="1:12">
      <c r="A167" s="122" t="str">
        <f ca="1">IF(J167&gt;0,运营生产订单!$H$3,"")</f>
        <v/>
      </c>
      <c r="B167" s="118" t="str">
        <f ca="1">+IF(J167&gt;0,运营生产订单!$C$4,"")</f>
        <v/>
      </c>
      <c r="C167" s="118" t="str">
        <f ca="1">+IF(J167&gt;0,MID(运营生产订单!$C$3,FIND("-",运营生产订单!$C$3)+1,20),"")</f>
        <v/>
      </c>
      <c r="D167" s="123" t="str">
        <f ca="1">+IF(J167&gt;0,VLOOKUP(C167&amp;H167&amp;I167,'（运营）数据源'!$A:$B,2,0),"")</f>
        <v/>
      </c>
      <c r="E167" s="123"/>
      <c r="F167" s="123" t="str">
        <f ca="1">+IF(J167&gt;0,VLOOKUP(D167,'（运营）数据源'!B:G,6,0),"")</f>
        <v/>
      </c>
      <c r="G167" s="118" t="str">
        <f ca="1">+IFERROR(VLOOKUP(D167,'（运营）数据源'!$B:$D,3,0),"")</f>
        <v/>
      </c>
      <c r="H167" s="124">
        <f ca="1" t="shared" si="32"/>
        <v>0</v>
      </c>
      <c r="I167" s="132" t="str">
        <f>+运营生产订单!$F$7</f>
        <v>L</v>
      </c>
      <c r="J167" s="118">
        <f ca="1">+SUMPRODUCT((运营生产订单!$A$9:$A$35=L167)*(运营生产订单!$C$7:$J$7=I167)*运营生产订单!$C$9:运营生产订单!$J$35)</f>
        <v>0</v>
      </c>
      <c r="K167" s="133" t="e">
        <f ca="1">VLOOKUP(D167,'（运营）数据源'!B:H,7,0)</f>
        <v>#N/A</v>
      </c>
      <c r="L167" s="80">
        <f ca="1" t="shared" si="33"/>
        <v>0</v>
      </c>
    </row>
    <row r="168" s="42" customFormat="1" spans="1:12">
      <c r="A168" s="122" t="str">
        <f ca="1">IF(J168&gt;0,运营生产订单!$H$3,"")</f>
        <v/>
      </c>
      <c r="B168" s="118" t="str">
        <f ca="1">+IF(J168&gt;0,运营生产订单!$C$4,"")</f>
        <v/>
      </c>
      <c r="C168" s="118" t="str">
        <f ca="1">+IF(J168&gt;0,MID(运营生产订单!$C$3,FIND("-",运营生产订单!$C$3)+1,20),"")</f>
        <v/>
      </c>
      <c r="D168" s="123" t="str">
        <f ca="1">+IF(J168&gt;0,VLOOKUP(C168&amp;H168&amp;I168,'（运营）数据源'!$A:$B,2,0),"")</f>
        <v/>
      </c>
      <c r="E168" s="123"/>
      <c r="F168" s="123" t="str">
        <f ca="1">+IF(J168&gt;0,VLOOKUP(D168,'（运营）数据源'!B:G,6,0),"")</f>
        <v/>
      </c>
      <c r="G168" s="118" t="str">
        <f ca="1">+IFERROR(VLOOKUP(D168,'（运营）数据源'!$B:$D,3,0),"")</f>
        <v/>
      </c>
      <c r="H168" s="124">
        <f ca="1" t="shared" si="32"/>
        <v>0</v>
      </c>
      <c r="I168" s="132" t="str">
        <f>+运营生产订单!$G$7</f>
        <v>XL</v>
      </c>
      <c r="J168" s="118">
        <f ca="1">+SUMPRODUCT((运营生产订单!$A$9:$A$35=L168)*(运营生产订单!$C$7:$J$7=I168)*运营生产订单!$C$9:运营生产订单!$J$35)</f>
        <v>0</v>
      </c>
      <c r="K168" s="133" t="e">
        <f ca="1">VLOOKUP(D168,'（运营）数据源'!B:H,7,0)</f>
        <v>#N/A</v>
      </c>
      <c r="L168" s="80">
        <f ca="1" t="shared" si="33"/>
        <v>0</v>
      </c>
    </row>
    <row r="169" s="42" customFormat="1" spans="1:12">
      <c r="A169" s="122" t="str">
        <f ca="1">IF(J169&gt;0,运营生产订单!$H$3,"")</f>
        <v/>
      </c>
      <c r="B169" s="118" t="str">
        <f ca="1">+IF(J169&gt;0,运营生产订单!$C$4,"")</f>
        <v/>
      </c>
      <c r="C169" s="118" t="str">
        <f ca="1">+IF(J169&gt;0,MID(运营生产订单!$C$3,FIND("-",运营生产订单!$C$3)+1,20),"")</f>
        <v/>
      </c>
      <c r="D169" s="123" t="str">
        <f ca="1">+IF(J169&gt;0,VLOOKUP(C169&amp;H169&amp;I169,'（运营）数据源'!$A:$B,2,0),"")</f>
        <v/>
      </c>
      <c r="E169" s="123"/>
      <c r="F169" s="123" t="str">
        <f ca="1">+IF(J169&gt;0,VLOOKUP(D169,'（运营）数据源'!B:G,6,0),"")</f>
        <v/>
      </c>
      <c r="G169" s="118" t="str">
        <f ca="1">+IFERROR(VLOOKUP(D169,'（运营）数据源'!$B:$D,3,0),"")</f>
        <v/>
      </c>
      <c r="H169" s="124">
        <f ca="1" t="shared" si="32"/>
        <v>0</v>
      </c>
      <c r="I169" s="132" t="str">
        <f>+运营生产订单!$H$7</f>
        <v>2XL</v>
      </c>
      <c r="J169" s="118">
        <f ca="1">+SUMPRODUCT((运营生产订单!$A$9:$A$35=L169)*(运营生产订单!$C$7:$J$7=I169)*运营生产订单!$C$9:运营生产订单!$J$35)</f>
        <v>0</v>
      </c>
      <c r="K169" s="133" t="e">
        <f ca="1">VLOOKUP(D169,'（运营）数据源'!B:H,7,0)</f>
        <v>#N/A</v>
      </c>
      <c r="L169" s="80">
        <f ca="1" t="shared" si="33"/>
        <v>0</v>
      </c>
    </row>
    <row r="170" s="42" customFormat="1" spans="1:12">
      <c r="A170" s="122" t="str">
        <f ca="1">IF(J170&gt;0,运营生产订单!$H$3,"")</f>
        <v/>
      </c>
      <c r="B170" s="118" t="str">
        <f ca="1">+IF(J170&gt;0,运营生产订单!$C$4,"")</f>
        <v/>
      </c>
      <c r="C170" s="118" t="str">
        <f ca="1">+IF(J170&gt;0,MID(运营生产订单!$C$3,FIND("-",运营生产订单!$C$3)+1,20),"")</f>
        <v/>
      </c>
      <c r="D170" s="123" t="str">
        <f ca="1">+IF(J170&gt;0,VLOOKUP(C170&amp;H170&amp;I170,'（运营）数据源'!$A:$B,2,0),"")</f>
        <v/>
      </c>
      <c r="E170" s="123"/>
      <c r="F170" s="123" t="str">
        <f ca="1">+IF(J170&gt;0,VLOOKUP(D170,'（运营）数据源'!B:G,6,0),"")</f>
        <v/>
      </c>
      <c r="G170" s="118" t="str">
        <f ca="1">+IFERROR(VLOOKUP(D170,'（运营）数据源'!$B:$D,3,0),"")</f>
        <v/>
      </c>
      <c r="H170" s="124">
        <f ca="1" t="shared" si="32"/>
        <v>0</v>
      </c>
      <c r="I170" s="132" t="str">
        <f>+运营生产订单!$I$7</f>
        <v>3XL</v>
      </c>
      <c r="J170" s="118">
        <f ca="1">+SUMPRODUCT((运营生产订单!$A$9:$A$35=L170)*(运营生产订单!$C$7:$J$7=I170)*运营生产订单!$C$9:运营生产订单!$J$35)</f>
        <v>0</v>
      </c>
      <c r="K170" s="133" t="e">
        <f ca="1">VLOOKUP(D170,'（运营）数据源'!B:H,7,0)</f>
        <v>#N/A</v>
      </c>
      <c r="L170" s="80">
        <f ca="1" t="shared" si="33"/>
        <v>0</v>
      </c>
    </row>
    <row r="171" s="42" customFormat="1" spans="1:12">
      <c r="A171" s="122" t="str">
        <f ca="1">IF(J171&gt;0,运营生产订单!$H$3,"")</f>
        <v/>
      </c>
      <c r="B171" s="118" t="str">
        <f ca="1">+IF(J171&gt;0,运营生产订单!$C$4,"")</f>
        <v/>
      </c>
      <c r="C171" s="118" t="str">
        <f ca="1">+IF(J171&gt;0,MID(运营生产订单!$C$3,FIND("-",运营生产订单!$C$3)+1,20),"")</f>
        <v/>
      </c>
      <c r="D171" s="123" t="str">
        <f ca="1">+IF(J171&gt;0,VLOOKUP(C171&amp;H171&amp;I171,'（运营）数据源'!$A:$B,2,0),"")</f>
        <v/>
      </c>
      <c r="E171" s="123"/>
      <c r="F171" s="123" t="str">
        <f ca="1">+IF(J171&gt;0,VLOOKUP(D171,'（运营）数据源'!B:G,6,0),"")</f>
        <v/>
      </c>
      <c r="G171" s="118" t="str">
        <f ca="1">+IFERROR(VLOOKUP(D171,'（运营）数据源'!$B:$D,3,0),"")</f>
        <v/>
      </c>
      <c r="H171" s="124">
        <f ca="1" t="shared" si="32"/>
        <v>0</v>
      </c>
      <c r="I171" s="132" t="str">
        <f>+运营生产订单!$J$7</f>
        <v>4XL</v>
      </c>
      <c r="J171" s="118">
        <f ca="1">+SUMPRODUCT((运营生产订单!$A$9:$A$35=L171)*(运营生产订单!$C$7:$J$7=I171)*运营生产订单!$C$9:运营生产订单!$J$35)</f>
        <v>0</v>
      </c>
      <c r="K171" s="133" t="e">
        <f ca="1">VLOOKUP(D171,'（运营）数据源'!B:H,7,0)</f>
        <v>#N/A</v>
      </c>
      <c r="L171" s="80">
        <f ca="1" t="shared" si="33"/>
        <v>0</v>
      </c>
    </row>
    <row r="172" s="42" customFormat="1" spans="1:12">
      <c r="A172" s="122" t="str">
        <f ca="1">IF(J172&gt;0,运营生产订单!$H$3,"")</f>
        <v/>
      </c>
      <c r="B172" s="118" t="str">
        <f ca="1">+IF(J172&gt;0,运营生产订单!$C$4,"")</f>
        <v/>
      </c>
      <c r="C172" s="118" t="str">
        <f ca="1">+IF(J172&gt;0,MID(运营生产订单!$C$3,FIND("-",运营生产订单!$C$3)+1,20),"")</f>
        <v/>
      </c>
      <c r="D172" s="123" t="str">
        <f ca="1">+IF(J172&gt;0,VLOOKUP(C172&amp;H172&amp;I172,'（运营）数据源'!$A:$B,2,0),"")</f>
        <v/>
      </c>
      <c r="E172" s="123"/>
      <c r="F172" s="123" t="str">
        <f ca="1">+IF(J172&gt;0,VLOOKUP(D172,'（运营）数据源'!B:G,6,0),"")</f>
        <v/>
      </c>
      <c r="G172" s="118" t="str">
        <f ca="1">+IFERROR(VLOOKUP(D172,'（运营）数据源'!$B:$D,3,0),"")</f>
        <v/>
      </c>
      <c r="H172" s="124">
        <f ca="1" t="shared" ref="H172:H181" si="34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72" s="132" t="str">
        <f>+运营生产订单!$C$7</f>
        <v>XS</v>
      </c>
      <c r="J172" s="118">
        <f ca="1">+SUMPRODUCT((运营生产订单!$A$9:$A$35=L172)*(运营生产订单!$C$7:$J$7=I172)*运营生产订单!$C$9:运营生产订单!$J$35)</f>
        <v>0</v>
      </c>
      <c r="K172" s="133" t="e">
        <f ca="1">VLOOKUP(D172,'（运营）数据源'!B:H,7,0)</f>
        <v>#N/A</v>
      </c>
      <c r="L172" s="80">
        <f ca="1" t="shared" si="33"/>
        <v>0</v>
      </c>
    </row>
    <row r="173" s="42" customFormat="1" spans="1:12">
      <c r="A173" s="122" t="str">
        <f ca="1">IF(J173&gt;0,运营生产订单!$H$3,"")</f>
        <v/>
      </c>
      <c r="B173" s="118" t="str">
        <f ca="1">+IF(J173&gt;0,运营生产订单!$C$4,"")</f>
        <v/>
      </c>
      <c r="C173" s="118" t="str">
        <f ca="1">+IF(J173&gt;0,MID(运营生产订单!$C$3,FIND("-",运营生产订单!$C$3)+1,20),"")</f>
        <v/>
      </c>
      <c r="D173" s="123" t="str">
        <f ca="1">+IF(J173&gt;0,VLOOKUP(C173&amp;H173&amp;I173,'（运营）数据源'!$A:$B,2,0),"")</f>
        <v/>
      </c>
      <c r="E173" s="123"/>
      <c r="F173" s="123" t="str">
        <f ca="1">+IF(J173&gt;0,VLOOKUP(D173,'（运营）数据源'!B:G,6,0),"")</f>
        <v/>
      </c>
      <c r="G173" s="118" t="str">
        <f ca="1">+IFERROR(VLOOKUP(D173,'（运营）数据源'!$B:$D,3,0),"")</f>
        <v/>
      </c>
      <c r="H173" s="124">
        <f ca="1" t="shared" si="34"/>
        <v>0</v>
      </c>
      <c r="I173" s="132" t="str">
        <f>+运营生产订单!$D$7</f>
        <v>S</v>
      </c>
      <c r="J173" s="118">
        <f ca="1">+SUMPRODUCT((运营生产订单!$A$9:$A$35=L173)*(运营生产订单!$C$7:$J$7=I173)*运营生产订单!$C$9:运营生产订单!$J$35)</f>
        <v>0</v>
      </c>
      <c r="K173" s="133" t="e">
        <f ca="1">VLOOKUP(D173,'（运营）数据源'!B:H,7,0)</f>
        <v>#N/A</v>
      </c>
      <c r="L173" s="80">
        <f ca="1" t="shared" si="33"/>
        <v>0</v>
      </c>
    </row>
    <row r="174" s="42" customFormat="1" spans="1:12">
      <c r="A174" s="122" t="str">
        <f ca="1">IF(J174&gt;0,运营生产订单!$H$3,"")</f>
        <v/>
      </c>
      <c r="B174" s="118" t="str">
        <f ca="1">+IF(J174&gt;0,运营生产订单!$C$4,"")</f>
        <v/>
      </c>
      <c r="C174" s="118" t="str">
        <f ca="1">+IF(J174&gt;0,MID(运营生产订单!$C$3,FIND("-",运营生产订单!$C$3)+1,20),"")</f>
        <v/>
      </c>
      <c r="D174" s="123" t="str">
        <f ca="1">+IF(J174&gt;0,VLOOKUP(C174&amp;H174&amp;I174,'（运营）数据源'!$A:$B,2,0),"")</f>
        <v/>
      </c>
      <c r="E174" s="123"/>
      <c r="F174" s="123" t="str">
        <f ca="1">+IF(J174&gt;0,VLOOKUP(D174,'（运营）数据源'!B:G,6,0),"")</f>
        <v/>
      </c>
      <c r="G174" s="118" t="str">
        <f ca="1">+IFERROR(VLOOKUP(D174,'（运营）数据源'!$B:$D,3,0),"")</f>
        <v/>
      </c>
      <c r="H174" s="124">
        <f ca="1" t="shared" si="34"/>
        <v>0</v>
      </c>
      <c r="I174" s="132" t="str">
        <f>+运营生产订单!$E$7</f>
        <v>M</v>
      </c>
      <c r="J174" s="118">
        <f ca="1">+SUMPRODUCT((运营生产订单!$A$9:$A$35=L174)*(运营生产订单!$C$7:$J$7=I174)*运营生产订单!$C$9:运营生产订单!$J$35)</f>
        <v>0</v>
      </c>
      <c r="K174" s="133" t="e">
        <f ca="1">VLOOKUP(D174,'（运营）数据源'!B:H,7,0)</f>
        <v>#N/A</v>
      </c>
      <c r="L174" s="80">
        <f ca="1" t="shared" si="33"/>
        <v>0</v>
      </c>
    </row>
    <row r="175" s="42" customFormat="1" spans="1:12">
      <c r="A175" s="122" t="str">
        <f ca="1">IF(J175&gt;0,运营生产订单!$H$3,"")</f>
        <v/>
      </c>
      <c r="B175" s="118" t="str">
        <f ca="1">+IF(J175&gt;0,运营生产订单!$C$4,"")</f>
        <v/>
      </c>
      <c r="C175" s="118" t="str">
        <f ca="1">+IF(J175&gt;0,MID(运营生产订单!$C$3,FIND("-",运营生产订单!$C$3)+1,20),"")</f>
        <v/>
      </c>
      <c r="D175" s="123" t="str">
        <f ca="1">+IF(J175&gt;0,VLOOKUP(C175&amp;H175&amp;I175,'（运营）数据源'!$A:$B,2,0),"")</f>
        <v/>
      </c>
      <c r="E175" s="123"/>
      <c r="F175" s="123" t="str">
        <f ca="1">+IF(J175&gt;0,VLOOKUP(D175,'（运营）数据源'!B:G,6,0),"")</f>
        <v/>
      </c>
      <c r="G175" s="118" t="str">
        <f ca="1">+IFERROR(VLOOKUP(D175,'（运营）数据源'!$B:$D,3,0),"")</f>
        <v/>
      </c>
      <c r="H175" s="124">
        <f ca="1" t="shared" si="34"/>
        <v>0</v>
      </c>
      <c r="I175" s="132" t="str">
        <f>+运营生产订单!$F$7</f>
        <v>L</v>
      </c>
      <c r="J175" s="118">
        <f ca="1">+SUMPRODUCT((运营生产订单!$A$9:$A$35=L175)*(运营生产订单!$C$7:$J$7=I175)*运营生产订单!$C$9:运营生产订单!$J$35)</f>
        <v>0</v>
      </c>
      <c r="K175" s="133" t="e">
        <f ca="1">VLOOKUP(D175,'（运营）数据源'!B:H,7,0)</f>
        <v>#N/A</v>
      </c>
      <c r="L175" s="80">
        <f ca="1" t="shared" ref="L175:L184" si="35">INDIRECT("运营生产订单!$A$"&amp;(INT((ROW()-4)/8)+9))</f>
        <v>0</v>
      </c>
    </row>
    <row r="176" s="42" customFormat="1" spans="1:12">
      <c r="A176" s="122" t="str">
        <f ca="1">IF(J176&gt;0,运营生产订单!$H$3,"")</f>
        <v/>
      </c>
      <c r="B176" s="118" t="str">
        <f ca="1">+IF(J176&gt;0,运营生产订单!$C$4,"")</f>
        <v/>
      </c>
      <c r="C176" s="118" t="str">
        <f ca="1">+IF(J176&gt;0,MID(运营生产订单!$C$3,FIND("-",运营生产订单!$C$3)+1,20),"")</f>
        <v/>
      </c>
      <c r="D176" s="123" t="str">
        <f ca="1">+IF(J176&gt;0,VLOOKUP(C176&amp;H176&amp;I176,'（运营）数据源'!$A:$B,2,0),"")</f>
        <v/>
      </c>
      <c r="E176" s="123"/>
      <c r="F176" s="123" t="str">
        <f ca="1">+IF(J176&gt;0,VLOOKUP(D176,'（运营）数据源'!B:G,6,0),"")</f>
        <v/>
      </c>
      <c r="G176" s="118" t="str">
        <f ca="1">+IFERROR(VLOOKUP(D176,'（运营）数据源'!$B:$D,3,0),"")</f>
        <v/>
      </c>
      <c r="H176" s="124">
        <f ca="1" t="shared" si="34"/>
        <v>0</v>
      </c>
      <c r="I176" s="132" t="str">
        <f>+运营生产订单!$G$7</f>
        <v>XL</v>
      </c>
      <c r="J176" s="118">
        <f ca="1">+SUMPRODUCT((运营生产订单!$A$9:$A$35=L176)*(运营生产订单!$C$7:$J$7=I176)*运营生产订单!$C$9:运营生产订单!$J$35)</f>
        <v>0</v>
      </c>
      <c r="K176" s="133" t="e">
        <f ca="1">VLOOKUP(D176,'（运营）数据源'!B:H,7,0)</f>
        <v>#N/A</v>
      </c>
      <c r="L176" s="80">
        <f ca="1" t="shared" si="35"/>
        <v>0</v>
      </c>
    </row>
    <row r="177" s="42" customFormat="1" spans="1:12">
      <c r="A177" s="122" t="str">
        <f ca="1">IF(J177&gt;0,运营生产订单!$H$3,"")</f>
        <v/>
      </c>
      <c r="B177" s="118" t="str">
        <f ca="1">+IF(J177&gt;0,运营生产订单!$C$4,"")</f>
        <v/>
      </c>
      <c r="C177" s="118" t="str">
        <f ca="1">+IF(J177&gt;0,MID(运营生产订单!$C$3,FIND("-",运营生产订单!$C$3)+1,20),"")</f>
        <v/>
      </c>
      <c r="D177" s="123" t="str">
        <f ca="1">+IF(J177&gt;0,VLOOKUP(C177&amp;H177&amp;I177,'（运营）数据源'!$A:$B,2,0),"")</f>
        <v/>
      </c>
      <c r="E177" s="123"/>
      <c r="F177" s="123" t="str">
        <f ca="1">+IF(J177&gt;0,VLOOKUP(D177,'（运营）数据源'!B:G,6,0),"")</f>
        <v/>
      </c>
      <c r="G177" s="118" t="str">
        <f ca="1">+IFERROR(VLOOKUP(D177,'（运营）数据源'!$B:$D,3,0),"")</f>
        <v/>
      </c>
      <c r="H177" s="124">
        <f ca="1" t="shared" si="34"/>
        <v>0</v>
      </c>
      <c r="I177" s="132" t="str">
        <f>+运营生产订单!$H$7</f>
        <v>2XL</v>
      </c>
      <c r="J177" s="118">
        <f ca="1">+SUMPRODUCT((运营生产订单!$A$9:$A$35=L177)*(运营生产订单!$C$7:$J$7=I177)*运营生产订单!$C$9:运营生产订单!$J$35)</f>
        <v>0</v>
      </c>
      <c r="K177" s="133" t="e">
        <f ca="1">VLOOKUP(D177,'（运营）数据源'!B:H,7,0)</f>
        <v>#N/A</v>
      </c>
      <c r="L177" s="80">
        <f ca="1" t="shared" si="35"/>
        <v>0</v>
      </c>
    </row>
    <row r="178" s="42" customFormat="1" spans="1:12">
      <c r="A178" s="122" t="str">
        <f ca="1">IF(J178&gt;0,运营生产订单!$H$3,"")</f>
        <v/>
      </c>
      <c r="B178" s="118" t="str">
        <f ca="1">+IF(J178&gt;0,运营生产订单!$C$4,"")</f>
        <v/>
      </c>
      <c r="C178" s="118" t="str">
        <f ca="1">+IF(J178&gt;0,MID(运营生产订单!$C$3,FIND("-",运营生产订单!$C$3)+1,20),"")</f>
        <v/>
      </c>
      <c r="D178" s="123" t="str">
        <f ca="1">+IF(J178&gt;0,VLOOKUP(C178&amp;H178&amp;I178,'（运营）数据源'!$A:$B,2,0),"")</f>
        <v/>
      </c>
      <c r="E178" s="123"/>
      <c r="F178" s="123" t="str">
        <f ca="1">+IF(J178&gt;0,VLOOKUP(D178,'（运营）数据源'!B:G,6,0),"")</f>
        <v/>
      </c>
      <c r="G178" s="118" t="str">
        <f ca="1">+IFERROR(VLOOKUP(D178,'（运营）数据源'!$B:$D,3,0),"")</f>
        <v/>
      </c>
      <c r="H178" s="124">
        <f ca="1" t="shared" si="34"/>
        <v>0</v>
      </c>
      <c r="I178" s="132" t="str">
        <f>+运营生产订单!$I$7</f>
        <v>3XL</v>
      </c>
      <c r="J178" s="118">
        <f ca="1">+SUMPRODUCT((运营生产订单!$A$9:$A$35=L178)*(运营生产订单!$C$7:$J$7=I178)*运营生产订单!$C$9:运营生产订单!$J$35)</f>
        <v>0</v>
      </c>
      <c r="K178" s="133" t="e">
        <f ca="1">VLOOKUP(D178,'（运营）数据源'!B:H,7,0)</f>
        <v>#N/A</v>
      </c>
      <c r="L178" s="80">
        <f ca="1" t="shared" si="35"/>
        <v>0</v>
      </c>
    </row>
    <row r="179" s="42" customFormat="1" spans="1:12">
      <c r="A179" s="122" t="str">
        <f ca="1">IF(J179&gt;0,运营生产订单!$H$3,"")</f>
        <v/>
      </c>
      <c r="B179" s="118" t="str">
        <f ca="1">+IF(J179&gt;0,运营生产订单!$C$4,"")</f>
        <v/>
      </c>
      <c r="C179" s="118" t="str">
        <f ca="1">+IF(J179&gt;0,MID(运营生产订单!$C$3,FIND("-",运营生产订单!$C$3)+1,20),"")</f>
        <v/>
      </c>
      <c r="D179" s="123" t="str">
        <f ca="1">+IF(J179&gt;0,VLOOKUP(C179&amp;H179&amp;I179,'（运营）数据源'!$A:$B,2,0),"")</f>
        <v/>
      </c>
      <c r="E179" s="123"/>
      <c r="F179" s="123" t="str">
        <f ca="1">+IF(J179&gt;0,VLOOKUP(D179,'（运营）数据源'!B:G,6,0),"")</f>
        <v/>
      </c>
      <c r="G179" s="118" t="str">
        <f ca="1">+IFERROR(VLOOKUP(D179,'（运营）数据源'!$B:$D,3,0),"")</f>
        <v/>
      </c>
      <c r="H179" s="124">
        <f ca="1" t="shared" si="34"/>
        <v>0</v>
      </c>
      <c r="I179" s="132" t="str">
        <f>+运营生产订单!$J$7</f>
        <v>4XL</v>
      </c>
      <c r="J179" s="118">
        <f ca="1">+SUMPRODUCT((运营生产订单!$A$9:$A$35=L179)*(运营生产订单!$C$7:$J$7=I179)*运营生产订单!$C$9:运营生产订单!$J$35)</f>
        <v>0</v>
      </c>
      <c r="K179" s="133" t="e">
        <f ca="1">VLOOKUP(D179,'（运营）数据源'!B:H,7,0)</f>
        <v>#N/A</v>
      </c>
      <c r="L179" s="80">
        <f ca="1" t="shared" si="35"/>
        <v>0</v>
      </c>
    </row>
    <row r="180" s="42" customFormat="1" spans="1:12">
      <c r="A180" s="122" t="str">
        <f ca="1">IF(J180&gt;0,运营生产订单!$H$3,"")</f>
        <v/>
      </c>
      <c r="B180" s="118" t="str">
        <f ca="1">+IF(J180&gt;0,运营生产订单!$C$4,"")</f>
        <v/>
      </c>
      <c r="C180" s="118" t="str">
        <f ca="1">+IF(J180&gt;0,MID(运营生产订单!$C$3,FIND("-",运营生产订单!$C$3)+1,20),"")</f>
        <v/>
      </c>
      <c r="D180" s="123" t="str">
        <f ca="1">+IF(J180&gt;0,VLOOKUP(C180&amp;H180&amp;I180,'（运营）数据源'!$A:$B,2,0),"")</f>
        <v/>
      </c>
      <c r="E180" s="123"/>
      <c r="F180" s="123" t="str">
        <f ca="1">+IF(J180&gt;0,VLOOKUP(D180,'（运营）数据源'!B:G,6,0),"")</f>
        <v/>
      </c>
      <c r="G180" s="118" t="str">
        <f ca="1">+IFERROR(VLOOKUP(D180,'（运营）数据源'!$B:$D,3,0),"")</f>
        <v/>
      </c>
      <c r="H180" s="124">
        <f ca="1" t="shared" si="34"/>
        <v>0</v>
      </c>
      <c r="I180" s="132" t="str">
        <f>+运营生产订单!$C$7</f>
        <v>XS</v>
      </c>
      <c r="J180" s="118">
        <f ca="1">+SUMPRODUCT((运营生产订单!$A$9:$A$35=L180)*(运营生产订单!$C$7:$J$7=I180)*运营生产订单!$C$9:运营生产订单!$J$35)</f>
        <v>0</v>
      </c>
      <c r="K180" s="133" t="e">
        <f ca="1">VLOOKUP(D180,'（运营）数据源'!B:H,7,0)</f>
        <v>#N/A</v>
      </c>
      <c r="L180" s="80">
        <f ca="1" t="shared" si="35"/>
        <v>0</v>
      </c>
    </row>
    <row r="181" s="42" customFormat="1" spans="1:12">
      <c r="A181" s="122" t="str">
        <f ca="1">IF(J181&gt;0,运营生产订单!$H$3,"")</f>
        <v/>
      </c>
      <c r="B181" s="118" t="str">
        <f ca="1">+IF(J181&gt;0,运营生产订单!$C$4,"")</f>
        <v/>
      </c>
      <c r="C181" s="118" t="str">
        <f ca="1">+IF(J181&gt;0,MID(运营生产订单!$C$3,FIND("-",运营生产订单!$C$3)+1,20),"")</f>
        <v/>
      </c>
      <c r="D181" s="123" t="str">
        <f ca="1">+IF(J181&gt;0,VLOOKUP(C181&amp;H181&amp;I181,'（运营）数据源'!$A:$B,2,0),"")</f>
        <v/>
      </c>
      <c r="E181" s="123"/>
      <c r="F181" s="123" t="str">
        <f ca="1">+IF(J181&gt;0,VLOOKUP(D181,'（运营）数据源'!B:G,6,0),"")</f>
        <v/>
      </c>
      <c r="G181" s="118" t="str">
        <f ca="1">+IFERROR(VLOOKUP(D181,'（运营）数据源'!$B:$D,3,0),"")</f>
        <v/>
      </c>
      <c r="H181" s="124">
        <f ca="1" t="shared" si="34"/>
        <v>0</v>
      </c>
      <c r="I181" s="132" t="str">
        <f>+运营生产订单!$D$7</f>
        <v>S</v>
      </c>
      <c r="J181" s="118">
        <f ca="1">+SUMPRODUCT((运营生产订单!$A$9:$A$35=L181)*(运营生产订单!$C$7:$J$7=I181)*运营生产订单!$C$9:运营生产订单!$J$35)</f>
        <v>0</v>
      </c>
      <c r="K181" s="133" t="e">
        <f ca="1">VLOOKUP(D181,'（运营）数据源'!B:H,7,0)</f>
        <v>#N/A</v>
      </c>
      <c r="L181" s="80">
        <f ca="1" t="shared" si="35"/>
        <v>0</v>
      </c>
    </row>
    <row r="182" s="42" customFormat="1" spans="1:12">
      <c r="A182" s="122" t="str">
        <f ca="1">IF(J182&gt;0,运营生产订单!$H$3,"")</f>
        <v/>
      </c>
      <c r="B182" s="118" t="str">
        <f ca="1">+IF(J182&gt;0,运营生产订单!$C$4,"")</f>
        <v/>
      </c>
      <c r="C182" s="118" t="str">
        <f ca="1">+IF(J182&gt;0,MID(运营生产订单!$C$3,FIND("-",运营生产订单!$C$3)+1,20),"")</f>
        <v/>
      </c>
      <c r="D182" s="123" t="str">
        <f ca="1">+IF(J182&gt;0,VLOOKUP(C182&amp;H182&amp;I182,'（运营）数据源'!$A:$B,2,0),"")</f>
        <v/>
      </c>
      <c r="E182" s="123"/>
      <c r="F182" s="123" t="str">
        <f ca="1">+IF(J182&gt;0,VLOOKUP(D182,'（运营）数据源'!B:G,6,0),"")</f>
        <v/>
      </c>
      <c r="G182" s="118" t="str">
        <f ca="1">+IFERROR(VLOOKUP(D182,'（运营）数据源'!$B:$D,3,0),"")</f>
        <v/>
      </c>
      <c r="H182" s="124">
        <f ca="1" t="shared" ref="H182:H192" si="36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82" s="132" t="str">
        <f>+运营生产订单!$E$7</f>
        <v>M</v>
      </c>
      <c r="J182" s="118">
        <f ca="1">+SUMPRODUCT((运营生产订单!$A$9:$A$35=L182)*(运营生产订单!$C$7:$J$7=I182)*运营生产订单!$C$9:运营生产订单!$J$35)</f>
        <v>0</v>
      </c>
      <c r="K182" s="133" t="e">
        <f ca="1">VLOOKUP(D182,'（运营）数据源'!B:H,7,0)</f>
        <v>#N/A</v>
      </c>
      <c r="L182" s="80">
        <f ca="1" t="shared" si="35"/>
        <v>0</v>
      </c>
    </row>
    <row r="183" s="42" customFormat="1" spans="1:12">
      <c r="A183" s="122" t="str">
        <f ca="1">IF(J183&gt;0,运营生产订单!$H$3,"")</f>
        <v/>
      </c>
      <c r="B183" s="118" t="str">
        <f ca="1">+IF(J183&gt;0,运营生产订单!$C$4,"")</f>
        <v/>
      </c>
      <c r="C183" s="118" t="str">
        <f ca="1">+IF(J183&gt;0,MID(运营生产订单!$C$3,FIND("-",运营生产订单!$C$3)+1,20),"")</f>
        <v/>
      </c>
      <c r="D183" s="123" t="str">
        <f ca="1">+IF(J183&gt;0,VLOOKUP(C183&amp;H183&amp;I183,'（运营）数据源'!$A:$B,2,0),"")</f>
        <v/>
      </c>
      <c r="E183" s="123"/>
      <c r="F183" s="123" t="str">
        <f ca="1">+IF(J183&gt;0,VLOOKUP(D183,'（运营）数据源'!B:G,6,0),"")</f>
        <v/>
      </c>
      <c r="G183" s="118" t="str">
        <f ca="1">+IFERROR(VLOOKUP(D183,'（运营）数据源'!$B:$D,3,0),"")</f>
        <v/>
      </c>
      <c r="H183" s="124">
        <f ca="1" t="shared" si="36"/>
        <v>0</v>
      </c>
      <c r="I183" s="132" t="str">
        <f>+运营生产订单!$F$7</f>
        <v>L</v>
      </c>
      <c r="J183" s="118">
        <f ca="1">+SUMPRODUCT((运营生产订单!$A$9:$A$35=L183)*(运营生产订单!$C$7:$J$7=I183)*运营生产订单!$C$9:运营生产订单!$J$35)</f>
        <v>0</v>
      </c>
      <c r="K183" s="133" t="e">
        <f ca="1">VLOOKUP(D183,'（运营）数据源'!B:H,7,0)</f>
        <v>#N/A</v>
      </c>
      <c r="L183" s="80">
        <f ca="1" t="shared" si="35"/>
        <v>0</v>
      </c>
    </row>
    <row r="184" s="42" customFormat="1" spans="1:12">
      <c r="A184" s="122" t="str">
        <f ca="1">IF(J184&gt;0,运营生产订单!$H$3,"")</f>
        <v/>
      </c>
      <c r="B184" s="118" t="str">
        <f ca="1">+IF(J184&gt;0,运营生产订单!$C$4,"")</f>
        <v/>
      </c>
      <c r="C184" s="118" t="str">
        <f ca="1">+IF(J184&gt;0,MID(运营生产订单!$C$3,FIND("-",运营生产订单!$C$3)+1,20),"")</f>
        <v/>
      </c>
      <c r="D184" s="123" t="str">
        <f ca="1">+IF(J184&gt;0,VLOOKUP(C184&amp;H184&amp;I184,'（运营）数据源'!$A:$B,2,0),"")</f>
        <v/>
      </c>
      <c r="E184" s="123"/>
      <c r="F184" s="123" t="str">
        <f ca="1">+IF(J184&gt;0,VLOOKUP(D184,'（运营）数据源'!B:G,6,0),"")</f>
        <v/>
      </c>
      <c r="G184" s="118" t="str">
        <f ca="1">+IFERROR(VLOOKUP(D184,'（运营）数据源'!$B:$D,3,0),"")</f>
        <v/>
      </c>
      <c r="H184" s="124">
        <f ca="1" t="shared" si="36"/>
        <v>0</v>
      </c>
      <c r="I184" s="132" t="str">
        <f>+运营生产订单!$G$7</f>
        <v>XL</v>
      </c>
      <c r="J184" s="118">
        <f ca="1">+SUMPRODUCT((运营生产订单!$A$9:$A$35=L184)*(运营生产订单!$C$7:$J$7=I184)*运营生产订单!$C$9:运营生产订单!$J$35)</f>
        <v>0</v>
      </c>
      <c r="K184" s="133" t="e">
        <f ca="1">VLOOKUP(D184,'（运营）数据源'!B:H,7,0)</f>
        <v>#N/A</v>
      </c>
      <c r="L184" s="80">
        <f ca="1" t="shared" si="35"/>
        <v>0</v>
      </c>
    </row>
    <row r="185" s="42" customFormat="1" spans="1:12">
      <c r="A185" s="122" t="str">
        <f ca="1">IF(J185&gt;0,运营生产订单!$H$3,"")</f>
        <v/>
      </c>
      <c r="B185" s="118" t="str">
        <f ca="1">+IF(J185&gt;0,运营生产订单!$C$4,"")</f>
        <v/>
      </c>
      <c r="C185" s="118" t="str">
        <f ca="1">+IF(J185&gt;0,MID(运营生产订单!$C$3,FIND("-",运营生产订单!$C$3)+1,20),"")</f>
        <v/>
      </c>
      <c r="D185" s="123" t="str">
        <f ca="1">+IF(J185&gt;0,VLOOKUP(C185&amp;H185&amp;I185,'（运营）数据源'!$A:$B,2,0),"")</f>
        <v/>
      </c>
      <c r="E185" s="123"/>
      <c r="F185" s="123" t="str">
        <f ca="1">+IF(J185&gt;0,VLOOKUP(D185,'（运营）数据源'!B:G,6,0),"")</f>
        <v/>
      </c>
      <c r="G185" s="118" t="str">
        <f ca="1">+IFERROR(VLOOKUP(D185,'（运营）数据源'!$B:$D,3,0),"")</f>
        <v/>
      </c>
      <c r="H185" s="124">
        <f ca="1" t="shared" si="36"/>
        <v>0</v>
      </c>
      <c r="I185" s="132" t="str">
        <f>+运营生产订单!$H$7</f>
        <v>2XL</v>
      </c>
      <c r="J185" s="118">
        <f ca="1">+SUMPRODUCT((运营生产订单!$A$9:$A$35=L185)*(运营生产订单!$C$7:$J$7=I185)*运营生产订单!$C$9:运营生产订单!$J$35)</f>
        <v>0</v>
      </c>
      <c r="K185" s="133" t="e">
        <f ca="1">VLOOKUP(D185,'（运营）数据源'!B:H,7,0)</f>
        <v>#N/A</v>
      </c>
      <c r="L185" s="80">
        <f ca="1" t="shared" ref="L185:L194" si="37">INDIRECT("运营生产订单!$A$"&amp;(INT((ROW()-4)/8)+9))</f>
        <v>0</v>
      </c>
    </row>
    <row r="186" s="42" customFormat="1" spans="1:12">
      <c r="A186" s="122" t="str">
        <f ca="1">IF(J186&gt;0,运营生产订单!$H$3,"")</f>
        <v/>
      </c>
      <c r="B186" s="118" t="str">
        <f ca="1">+IF(J186&gt;0,运营生产订单!$C$4,"")</f>
        <v/>
      </c>
      <c r="C186" s="118" t="str">
        <f ca="1">+IF(J186&gt;0,MID(运营生产订单!$C$3,FIND("-",运营生产订单!$C$3)+1,20),"")</f>
        <v/>
      </c>
      <c r="D186" s="123" t="str">
        <f ca="1">+IF(J186&gt;0,VLOOKUP(C186&amp;H186&amp;I186,'（运营）数据源'!$A:$B,2,0),"")</f>
        <v/>
      </c>
      <c r="E186" s="123"/>
      <c r="F186" s="123" t="str">
        <f ca="1">+IF(J186&gt;0,VLOOKUP(D186,'（运营）数据源'!B:G,6,0),"")</f>
        <v/>
      </c>
      <c r="G186" s="118" t="str">
        <f ca="1">+IFERROR(VLOOKUP(D186,'（运营）数据源'!$B:$D,3,0),"")</f>
        <v/>
      </c>
      <c r="H186" s="124">
        <f ca="1" t="shared" si="36"/>
        <v>0</v>
      </c>
      <c r="I186" s="132" t="str">
        <f>+运营生产订单!$I$7</f>
        <v>3XL</v>
      </c>
      <c r="J186" s="118">
        <f ca="1">+SUMPRODUCT((运营生产订单!$A$9:$A$35=L186)*(运营生产订单!$C$7:$J$7=I186)*运营生产订单!$C$9:运营生产订单!$J$35)</f>
        <v>0</v>
      </c>
      <c r="K186" s="133" t="e">
        <f ca="1">VLOOKUP(D186,'（运营）数据源'!B:H,7,0)</f>
        <v>#N/A</v>
      </c>
      <c r="L186" s="80">
        <f ca="1" t="shared" si="37"/>
        <v>0</v>
      </c>
    </row>
    <row r="187" s="42" customFormat="1" spans="1:12">
      <c r="A187" s="122" t="str">
        <f ca="1">IF(J187&gt;0,运营生产订单!$H$3,"")</f>
        <v/>
      </c>
      <c r="B187" s="118" t="str">
        <f ca="1">+IF(J187&gt;0,运营生产订单!$C$4,"")</f>
        <v/>
      </c>
      <c r="C187" s="118" t="str">
        <f ca="1">+IF(J187&gt;0,MID(运营生产订单!$C$3,FIND("-",运营生产订单!$C$3)+1,20),"")</f>
        <v/>
      </c>
      <c r="D187" s="123" t="str">
        <f ca="1">+IF(J187&gt;0,VLOOKUP(C187&amp;H187&amp;I187,'（运营）数据源'!$A:$B,2,0),"")</f>
        <v/>
      </c>
      <c r="E187" s="123"/>
      <c r="F187" s="123" t="str">
        <f ca="1">+IF(J187&gt;0,VLOOKUP(D187,'（运营）数据源'!B:G,6,0),"")</f>
        <v/>
      </c>
      <c r="G187" s="118" t="str">
        <f ca="1">+IFERROR(VLOOKUP(D187,'（运营）数据源'!$B:$D,3,0),"")</f>
        <v/>
      </c>
      <c r="H187" s="124">
        <f ca="1" t="shared" si="36"/>
        <v>0</v>
      </c>
      <c r="I187" s="132" t="str">
        <f>+运营生产订单!$J$7</f>
        <v>4XL</v>
      </c>
      <c r="J187" s="118">
        <f ca="1">+SUMPRODUCT((运营生产订单!$A$9:$A$35=L187)*(运营生产订单!$C$7:$J$7=I187)*运营生产订单!$C$9:运营生产订单!$J$35)</f>
        <v>0</v>
      </c>
      <c r="K187" s="133" t="e">
        <f ca="1">VLOOKUP(D187,'（运营）数据源'!B:H,7,0)</f>
        <v>#N/A</v>
      </c>
      <c r="L187" s="80">
        <f ca="1" t="shared" si="37"/>
        <v>0</v>
      </c>
    </row>
    <row r="188" s="42" customFormat="1" spans="1:12">
      <c r="A188" s="122" t="str">
        <f ca="1">IF(J188&gt;0,运营生产订单!$H$3,"")</f>
        <v/>
      </c>
      <c r="B188" s="118" t="str">
        <f ca="1">+IF(J188&gt;0,运营生产订单!$C$4,"")</f>
        <v/>
      </c>
      <c r="C188" s="118" t="str">
        <f ca="1">+IF(J188&gt;0,MID(运营生产订单!$C$3,FIND("-",运营生产订单!$C$3)+1,20),"")</f>
        <v/>
      </c>
      <c r="D188" s="123" t="str">
        <f ca="1">+IF(J188&gt;0,VLOOKUP(C188&amp;H188&amp;I188,'（运营）数据源'!$A:$B,2,0),"")</f>
        <v/>
      </c>
      <c r="E188" s="123"/>
      <c r="F188" s="123" t="str">
        <f ca="1">+IF(J188&gt;0,VLOOKUP(D188,'（运营）数据源'!B:G,6,0),"")</f>
        <v/>
      </c>
      <c r="G188" s="118" t="str">
        <f ca="1">+IFERROR(VLOOKUP(D188,'（运营）数据源'!$B:$D,3,0),"")</f>
        <v/>
      </c>
      <c r="H188" s="124">
        <f ca="1" t="shared" ref="H188:H195" si="38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88" s="132" t="str">
        <f>+运营生产订单!$C$7</f>
        <v>XS</v>
      </c>
      <c r="J188" s="118">
        <f ca="1">+SUMPRODUCT((运营生产订单!$A$9:$A$35=L188)*(运营生产订单!$C$7:$J$7=I188)*运营生产订单!$C$9:运营生产订单!$J$35)</f>
        <v>0</v>
      </c>
      <c r="K188" s="133" t="e">
        <f ca="1">VLOOKUP(D188,'（运营）数据源'!B:H,7,0)</f>
        <v>#N/A</v>
      </c>
      <c r="L188" s="80">
        <f ca="1" t="shared" si="37"/>
        <v>0</v>
      </c>
    </row>
    <row r="189" s="42" customFormat="1" spans="1:12">
      <c r="A189" s="122" t="str">
        <f ca="1">IF(J189&gt;0,运营生产订单!$H$3,"")</f>
        <v/>
      </c>
      <c r="B189" s="118" t="str">
        <f ca="1">+IF(J189&gt;0,运营生产订单!$C$4,"")</f>
        <v/>
      </c>
      <c r="C189" s="118" t="str">
        <f ca="1">+IF(J189&gt;0,MID(运营生产订单!$C$3,FIND("-",运营生产订单!$C$3)+1,20),"")</f>
        <v/>
      </c>
      <c r="D189" s="123" t="str">
        <f ca="1">+IF(J189&gt;0,VLOOKUP(C189&amp;H189&amp;I189,'（运营）数据源'!$A:$B,2,0),"")</f>
        <v/>
      </c>
      <c r="E189" s="123"/>
      <c r="F189" s="123" t="str">
        <f ca="1">+IF(J189&gt;0,VLOOKUP(D189,'（运营）数据源'!B:G,6,0),"")</f>
        <v/>
      </c>
      <c r="G189" s="118" t="str">
        <f ca="1">+IFERROR(VLOOKUP(D189,'（运营）数据源'!$B:$D,3,0),"")</f>
        <v/>
      </c>
      <c r="H189" s="124">
        <f ca="1" t="shared" si="38"/>
        <v>0</v>
      </c>
      <c r="I189" s="132" t="str">
        <f>+运营生产订单!$D$7</f>
        <v>S</v>
      </c>
      <c r="J189" s="118">
        <f ca="1">+SUMPRODUCT((运营生产订单!$A$9:$A$35=L189)*(运营生产订单!$C$7:$J$7=I189)*运营生产订单!$C$9:运营生产订单!$J$35)</f>
        <v>0</v>
      </c>
      <c r="K189" s="133" t="e">
        <f ca="1">VLOOKUP(D189,'（运营）数据源'!B:H,7,0)</f>
        <v>#N/A</v>
      </c>
      <c r="L189" s="80">
        <f ca="1" t="shared" si="37"/>
        <v>0</v>
      </c>
    </row>
    <row r="190" s="42" customFormat="1" spans="1:12">
      <c r="A190" s="122" t="str">
        <f ca="1">IF(J190&gt;0,运营生产订单!$H$3,"")</f>
        <v/>
      </c>
      <c r="B190" s="118" t="str">
        <f ca="1">+IF(J190&gt;0,运营生产订单!$C$4,"")</f>
        <v/>
      </c>
      <c r="C190" s="118" t="str">
        <f ca="1">+IF(J190&gt;0,MID(运营生产订单!$C$3,FIND("-",运营生产订单!$C$3)+1,20),"")</f>
        <v/>
      </c>
      <c r="D190" s="123" t="str">
        <f ca="1">+IF(J190&gt;0,VLOOKUP(C190&amp;H190&amp;I190,'（运营）数据源'!$A:$B,2,0),"")</f>
        <v/>
      </c>
      <c r="E190" s="123"/>
      <c r="F190" s="123" t="str">
        <f ca="1">+IF(J190&gt;0,VLOOKUP(D190,'（运营）数据源'!B:G,6,0),"")</f>
        <v/>
      </c>
      <c r="G190" s="118" t="str">
        <f ca="1">+IFERROR(VLOOKUP(D190,'（运营）数据源'!$B:$D,3,0),"")</f>
        <v/>
      </c>
      <c r="H190" s="124">
        <f ca="1" t="shared" si="38"/>
        <v>0</v>
      </c>
      <c r="I190" s="132" t="str">
        <f>+运营生产订单!$E$7</f>
        <v>M</v>
      </c>
      <c r="J190" s="118">
        <f ca="1">+SUMPRODUCT((运营生产订单!$A$9:$A$35=L190)*(运营生产订单!$C$7:$J$7=I190)*运营生产订单!$C$9:运营生产订单!$J$35)</f>
        <v>0</v>
      </c>
      <c r="K190" s="133" t="e">
        <f ca="1">VLOOKUP(D190,'（运营）数据源'!B:H,7,0)</f>
        <v>#N/A</v>
      </c>
      <c r="L190" s="80">
        <f ca="1" t="shared" si="37"/>
        <v>0</v>
      </c>
    </row>
    <row r="191" s="42" customFormat="1" spans="1:12">
      <c r="A191" s="122" t="str">
        <f ca="1">IF(J191&gt;0,运营生产订单!$H$3,"")</f>
        <v/>
      </c>
      <c r="B191" s="118" t="str">
        <f ca="1">+IF(J191&gt;0,运营生产订单!$C$4,"")</f>
        <v/>
      </c>
      <c r="C191" s="118" t="str">
        <f ca="1">+IF(J191&gt;0,MID(运营生产订单!$C$3,FIND("-",运营生产订单!$C$3)+1,20),"")</f>
        <v/>
      </c>
      <c r="D191" s="123" t="str">
        <f ca="1">+IF(J191&gt;0,VLOOKUP(C191&amp;H191&amp;I191,'（运营）数据源'!$A:$B,2,0),"")</f>
        <v/>
      </c>
      <c r="E191" s="123"/>
      <c r="F191" s="123" t="str">
        <f ca="1">+IF(J191&gt;0,VLOOKUP(D191,'（运营）数据源'!B:G,6,0),"")</f>
        <v/>
      </c>
      <c r="G191" s="118" t="str">
        <f ca="1">+IFERROR(VLOOKUP(D191,'（运营）数据源'!$B:$D,3,0),"")</f>
        <v/>
      </c>
      <c r="H191" s="124">
        <f ca="1" t="shared" si="38"/>
        <v>0</v>
      </c>
      <c r="I191" s="132" t="str">
        <f>+运营生产订单!$F$7</f>
        <v>L</v>
      </c>
      <c r="J191" s="118">
        <f ca="1">+SUMPRODUCT((运营生产订单!$A$9:$A$35=L191)*(运营生产订单!$C$7:$J$7=I191)*运营生产订单!$C$9:运营生产订单!$J$35)</f>
        <v>0</v>
      </c>
      <c r="K191" s="133" t="e">
        <f ca="1">VLOOKUP(D191,'（运营）数据源'!B:H,7,0)</f>
        <v>#N/A</v>
      </c>
      <c r="L191" s="80">
        <f ca="1" t="shared" si="37"/>
        <v>0</v>
      </c>
    </row>
    <row r="192" s="42" customFormat="1" spans="1:12">
      <c r="A192" s="122" t="str">
        <f ca="1">IF(J192&gt;0,运营生产订单!$H$3,"")</f>
        <v/>
      </c>
      <c r="B192" s="118" t="str">
        <f ca="1">+IF(J192&gt;0,运营生产订单!$C$4,"")</f>
        <v/>
      </c>
      <c r="C192" s="118" t="str">
        <f ca="1">+IF(J192&gt;0,MID(运营生产订单!$C$3,FIND("-",运营生产订单!$C$3)+1,20),"")</f>
        <v/>
      </c>
      <c r="D192" s="123" t="str">
        <f ca="1">+IF(J192&gt;0,VLOOKUP(C192&amp;H192&amp;I192,'（运营）数据源'!$A:$B,2,0),"")</f>
        <v/>
      </c>
      <c r="E192" s="123"/>
      <c r="F192" s="123" t="str">
        <f ca="1">+IF(J192&gt;0,VLOOKUP(D192,'（运营）数据源'!B:G,6,0),"")</f>
        <v/>
      </c>
      <c r="G192" s="118" t="str">
        <f ca="1">+IFERROR(VLOOKUP(D192,'（运营）数据源'!$B:$D,3,0),"")</f>
        <v/>
      </c>
      <c r="H192" s="124">
        <f ca="1" t="shared" si="38"/>
        <v>0</v>
      </c>
      <c r="I192" s="132" t="str">
        <f>+运营生产订单!$G$7</f>
        <v>XL</v>
      </c>
      <c r="J192" s="118">
        <f ca="1">+SUMPRODUCT((运营生产订单!$A$9:$A$35=L192)*(运营生产订单!$C$7:$J$7=I192)*运营生产订单!$C$9:运营生产订单!$J$35)</f>
        <v>0</v>
      </c>
      <c r="K192" s="133" t="e">
        <f ca="1">VLOOKUP(D192,'（运营）数据源'!B:H,7,0)</f>
        <v>#N/A</v>
      </c>
      <c r="L192" s="80">
        <f ca="1" t="shared" si="37"/>
        <v>0</v>
      </c>
    </row>
    <row r="193" s="42" customFormat="1" spans="1:12">
      <c r="A193" s="122" t="str">
        <f ca="1">IF(J193&gt;0,运营生产订单!$H$3,"")</f>
        <v/>
      </c>
      <c r="B193" s="118" t="str">
        <f ca="1">+IF(J193&gt;0,运营生产订单!$C$4,"")</f>
        <v/>
      </c>
      <c r="C193" s="118" t="str">
        <f ca="1">+IF(J193&gt;0,MID(运营生产订单!$C$3,FIND("-",运营生产订单!$C$3)+1,20),"")</f>
        <v/>
      </c>
      <c r="D193" s="123" t="str">
        <f ca="1">+IF(J193&gt;0,VLOOKUP(C193&amp;H193&amp;I193,'（运营）数据源'!$A:$B,2,0),"")</f>
        <v/>
      </c>
      <c r="E193" s="123"/>
      <c r="F193" s="123" t="str">
        <f ca="1">+IF(J193&gt;0,VLOOKUP(D193,'（运营）数据源'!B:G,6,0),"")</f>
        <v/>
      </c>
      <c r="G193" s="118" t="str">
        <f ca="1">+IFERROR(VLOOKUP(D193,'（运营）数据源'!$B:$D,3,0),"")</f>
        <v/>
      </c>
      <c r="H193" s="124">
        <f ca="1" t="shared" si="38"/>
        <v>0</v>
      </c>
      <c r="I193" s="132" t="str">
        <f>+运营生产订单!$H$7</f>
        <v>2XL</v>
      </c>
      <c r="J193" s="118">
        <f ca="1">+SUMPRODUCT((运营生产订单!$A$9:$A$35=L193)*(运营生产订单!$C$7:$J$7=I193)*运营生产订单!$C$9:运营生产订单!$J$35)</f>
        <v>0</v>
      </c>
      <c r="K193" s="133" t="e">
        <f ca="1">VLOOKUP(D193,'（运营）数据源'!B:H,7,0)</f>
        <v>#N/A</v>
      </c>
      <c r="L193" s="80">
        <f ca="1" t="shared" si="37"/>
        <v>0</v>
      </c>
    </row>
    <row r="194" s="42" customFormat="1" spans="1:12">
      <c r="A194" s="122" t="str">
        <f ca="1">IF(J194&gt;0,运营生产订单!$H$3,"")</f>
        <v/>
      </c>
      <c r="B194" s="118" t="str">
        <f ca="1">+IF(J194&gt;0,运营生产订单!$C$4,"")</f>
        <v/>
      </c>
      <c r="C194" s="118" t="str">
        <f ca="1">+IF(J194&gt;0,MID(运营生产订单!$C$3,FIND("-",运营生产订单!$C$3)+1,20),"")</f>
        <v/>
      </c>
      <c r="D194" s="123" t="str">
        <f ca="1">+IF(J194&gt;0,VLOOKUP(C194&amp;H194&amp;I194,'（运营）数据源'!$A:$B,2,0),"")</f>
        <v/>
      </c>
      <c r="E194" s="123"/>
      <c r="F194" s="123" t="str">
        <f ca="1">+IF(J194&gt;0,VLOOKUP(D194,'（运营）数据源'!B:G,6,0),"")</f>
        <v/>
      </c>
      <c r="G194" s="118" t="str">
        <f ca="1">+IFERROR(VLOOKUP(D194,'（运营）数据源'!$B:$D,3,0),"")</f>
        <v/>
      </c>
      <c r="H194" s="124">
        <f ca="1" t="shared" si="38"/>
        <v>0</v>
      </c>
      <c r="I194" s="132" t="str">
        <f>+运营生产订单!$I$7</f>
        <v>3XL</v>
      </c>
      <c r="J194" s="118">
        <f ca="1">+SUMPRODUCT((运营生产订单!$A$9:$A$35=L194)*(运营生产订单!$C$7:$J$7=I194)*运营生产订单!$C$9:运营生产订单!$J$35)</f>
        <v>0</v>
      </c>
      <c r="K194" s="133" t="e">
        <f ca="1">VLOOKUP(D194,'（运营）数据源'!B:H,7,0)</f>
        <v>#N/A</v>
      </c>
      <c r="L194" s="80">
        <f ca="1" t="shared" si="37"/>
        <v>0</v>
      </c>
    </row>
    <row r="195" s="42" customFormat="1" spans="1:12">
      <c r="A195" s="122" t="str">
        <f ca="1">IF(J195&gt;0,运营生产订单!$H$3,"")</f>
        <v/>
      </c>
      <c r="B195" s="118" t="str">
        <f ca="1">+IF(J195&gt;0,运营生产订单!$C$4,"")</f>
        <v/>
      </c>
      <c r="C195" s="118" t="str">
        <f ca="1">+IF(J195&gt;0,MID(运营生产订单!$C$3,FIND("-",运营生产订单!$C$3)+1,20),"")</f>
        <v/>
      </c>
      <c r="D195" s="123" t="str">
        <f ca="1">+IF(J195&gt;0,VLOOKUP(C195&amp;H195&amp;I195,'（运营）数据源'!$A:$B,2,0),"")</f>
        <v/>
      </c>
      <c r="E195" s="123"/>
      <c r="F195" s="123" t="str">
        <f ca="1">+IF(J195&gt;0,VLOOKUP(D195,'（运营）数据源'!B:G,6,0),"")</f>
        <v/>
      </c>
      <c r="G195" s="118" t="str">
        <f ca="1">+IFERROR(VLOOKUP(D195,'（运营）数据源'!$B:$D,3,0),"")</f>
        <v/>
      </c>
      <c r="H195" s="124">
        <f ca="1" t="shared" ref="H195:H204" si="39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195" s="132" t="str">
        <f>+运营生产订单!$J$7</f>
        <v>4XL</v>
      </c>
      <c r="J195" s="118">
        <f ca="1">+SUMPRODUCT((运营生产订单!$A$9:$A$35=L195)*(运营生产订单!$C$7:$J$7=I195)*运营生产订单!$C$9:运营生产订单!$J$35)</f>
        <v>0</v>
      </c>
      <c r="K195" s="133" t="e">
        <f ca="1">VLOOKUP(D195,'（运营）数据源'!B:H,7,0)</f>
        <v>#N/A</v>
      </c>
      <c r="L195" s="80">
        <f ca="1" t="shared" ref="L195:L204" si="40">INDIRECT("运营生产订单!$A$"&amp;(INT((ROW()-4)/8)+9))</f>
        <v>0</v>
      </c>
    </row>
    <row r="196" s="42" customFormat="1" spans="1:12">
      <c r="A196" s="122" t="str">
        <f ca="1">IF(J196&gt;0,运营生产订单!$H$3,"")</f>
        <v/>
      </c>
      <c r="B196" s="118" t="str">
        <f ca="1">+IF(J196&gt;0,运营生产订单!$C$4,"")</f>
        <v/>
      </c>
      <c r="C196" s="118" t="str">
        <f ca="1">+IF(J196&gt;0,MID(运营生产订单!$C$3,FIND("-",运营生产订单!$C$3)+1,20),"")</f>
        <v/>
      </c>
      <c r="D196" s="123" t="str">
        <f ca="1">+IF(J196&gt;0,VLOOKUP(C196&amp;H196&amp;I196,'（运营）数据源'!$A:$B,2,0),"")</f>
        <v/>
      </c>
      <c r="E196" s="123"/>
      <c r="F196" s="123" t="str">
        <f ca="1">+IF(J196&gt;0,VLOOKUP(D196,'（运营）数据源'!B:G,6,0),"")</f>
        <v/>
      </c>
      <c r="G196" s="118" t="str">
        <f ca="1">+IFERROR(VLOOKUP(D196,'（运营）数据源'!$B:$D,3,0),"")</f>
        <v/>
      </c>
      <c r="H196" s="124">
        <f ca="1" t="shared" si="39"/>
        <v>0</v>
      </c>
      <c r="I196" s="132" t="str">
        <f>+运营生产订单!$C$7</f>
        <v>XS</v>
      </c>
      <c r="J196" s="118">
        <f ca="1">+SUMPRODUCT((运营生产订单!$A$9:$A$35=L196)*(运营生产订单!$C$7:$J$7=I196)*运营生产订单!$C$9:运营生产订单!$J$35)</f>
        <v>0</v>
      </c>
      <c r="K196" s="133" t="e">
        <f ca="1">VLOOKUP(D196,'（运营）数据源'!B:H,7,0)</f>
        <v>#N/A</v>
      </c>
      <c r="L196" s="80">
        <f ca="1" t="shared" si="40"/>
        <v>0</v>
      </c>
    </row>
    <row r="197" s="42" customFormat="1" spans="1:12">
      <c r="A197" s="122" t="str">
        <f ca="1">IF(J197&gt;0,运营生产订单!$H$3,"")</f>
        <v/>
      </c>
      <c r="B197" s="118" t="str">
        <f ca="1">+IF(J197&gt;0,运营生产订单!$C$4,"")</f>
        <v/>
      </c>
      <c r="C197" s="118" t="str">
        <f ca="1">+IF(J197&gt;0,MID(运营生产订单!$C$3,FIND("-",运营生产订单!$C$3)+1,20),"")</f>
        <v/>
      </c>
      <c r="D197" s="123" t="str">
        <f ca="1">+IF(J197&gt;0,VLOOKUP(C197&amp;H197&amp;I197,'（运营）数据源'!$A:$B,2,0),"")</f>
        <v/>
      </c>
      <c r="E197" s="123"/>
      <c r="F197" s="123" t="str">
        <f ca="1">+IF(J197&gt;0,VLOOKUP(D197,'（运营）数据源'!B:G,6,0),"")</f>
        <v/>
      </c>
      <c r="G197" s="118" t="str">
        <f ca="1">+IFERROR(VLOOKUP(D197,'（运营）数据源'!$B:$D,3,0),"")</f>
        <v/>
      </c>
      <c r="H197" s="124">
        <f ca="1" t="shared" si="39"/>
        <v>0</v>
      </c>
      <c r="I197" s="132" t="str">
        <f>+运营生产订单!$D$7</f>
        <v>S</v>
      </c>
      <c r="J197" s="118">
        <f ca="1">+SUMPRODUCT((运营生产订单!$A$9:$A$35=L197)*(运营生产订单!$C$7:$J$7=I197)*运营生产订单!$C$9:运营生产订单!$J$35)</f>
        <v>0</v>
      </c>
      <c r="K197" s="133" t="e">
        <f ca="1">VLOOKUP(D197,'（运营）数据源'!B:H,7,0)</f>
        <v>#N/A</v>
      </c>
      <c r="L197" s="80">
        <f ca="1" t="shared" si="40"/>
        <v>0</v>
      </c>
    </row>
    <row r="198" s="42" customFormat="1" spans="1:12">
      <c r="A198" s="122" t="str">
        <f ca="1">IF(J198&gt;0,运营生产订单!$H$3,"")</f>
        <v/>
      </c>
      <c r="B198" s="118" t="str">
        <f ca="1">+IF(J198&gt;0,运营生产订单!$C$4,"")</f>
        <v/>
      </c>
      <c r="C198" s="118" t="str">
        <f ca="1">+IF(J198&gt;0,MID(运营生产订单!$C$3,FIND("-",运营生产订单!$C$3)+1,20),"")</f>
        <v/>
      </c>
      <c r="D198" s="123" t="str">
        <f ca="1">+IF(J198&gt;0,VLOOKUP(C198&amp;H198&amp;I198,'（运营）数据源'!$A:$B,2,0),"")</f>
        <v/>
      </c>
      <c r="E198" s="123"/>
      <c r="F198" s="123" t="str">
        <f ca="1">+IF(J198&gt;0,VLOOKUP(D198,'（运营）数据源'!B:G,6,0),"")</f>
        <v/>
      </c>
      <c r="G198" s="118" t="str">
        <f ca="1">+IFERROR(VLOOKUP(D198,'（运营）数据源'!$B:$D,3,0),"")</f>
        <v/>
      </c>
      <c r="H198" s="124">
        <f ca="1" t="shared" si="39"/>
        <v>0</v>
      </c>
      <c r="I198" s="132" t="str">
        <f>+运营生产订单!$E$7</f>
        <v>M</v>
      </c>
      <c r="J198" s="118">
        <f ca="1">+SUMPRODUCT((运营生产订单!$A$9:$A$35=L198)*(运营生产订单!$C$7:$J$7=I198)*运营生产订单!$C$9:运营生产订单!$J$35)</f>
        <v>0</v>
      </c>
      <c r="K198" s="133" t="e">
        <f ca="1">VLOOKUP(D198,'（运营）数据源'!B:H,7,0)</f>
        <v>#N/A</v>
      </c>
      <c r="L198" s="80">
        <f ca="1" t="shared" si="40"/>
        <v>0</v>
      </c>
    </row>
    <row r="199" s="42" customFormat="1" spans="1:12">
      <c r="A199" s="122" t="str">
        <f ca="1">IF(J199&gt;0,运营生产订单!$H$3,"")</f>
        <v/>
      </c>
      <c r="B199" s="118" t="str">
        <f ca="1">+IF(J199&gt;0,运营生产订单!$C$4,"")</f>
        <v/>
      </c>
      <c r="C199" s="118" t="str">
        <f ca="1">+IF(J199&gt;0,MID(运营生产订单!$C$3,FIND("-",运营生产订单!$C$3)+1,20),"")</f>
        <v/>
      </c>
      <c r="D199" s="123" t="str">
        <f ca="1">+IF(J199&gt;0,VLOOKUP(C199&amp;H199&amp;I199,'（运营）数据源'!$A:$B,2,0),"")</f>
        <v/>
      </c>
      <c r="E199" s="123"/>
      <c r="F199" s="123" t="str">
        <f ca="1">+IF(J199&gt;0,VLOOKUP(D199,'（运营）数据源'!B:G,6,0),"")</f>
        <v/>
      </c>
      <c r="G199" s="118" t="str">
        <f ca="1">+IFERROR(VLOOKUP(D199,'（运营）数据源'!$B:$D,3,0),"")</f>
        <v/>
      </c>
      <c r="H199" s="124">
        <f ca="1" t="shared" si="39"/>
        <v>0</v>
      </c>
      <c r="I199" s="132" t="str">
        <f>+运营生产订单!$F$7</f>
        <v>L</v>
      </c>
      <c r="J199" s="118">
        <f ca="1">+SUMPRODUCT((运营生产订单!$A$9:$A$35=L199)*(运营生产订单!$C$7:$J$7=I199)*运营生产订单!$C$9:运营生产订单!$J$35)</f>
        <v>0</v>
      </c>
      <c r="K199" s="133" t="e">
        <f ca="1">VLOOKUP(D199,'（运营）数据源'!B:H,7,0)</f>
        <v>#N/A</v>
      </c>
      <c r="L199" s="80">
        <f ca="1" t="shared" si="40"/>
        <v>0</v>
      </c>
    </row>
    <row r="200" s="42" customFormat="1" spans="1:12">
      <c r="A200" s="122" t="str">
        <f ca="1">IF(J200&gt;0,运营生产订单!$H$3,"")</f>
        <v/>
      </c>
      <c r="B200" s="118" t="str">
        <f ca="1">+IF(J200&gt;0,运营生产订单!$C$4,"")</f>
        <v/>
      </c>
      <c r="C200" s="118" t="str">
        <f ca="1">+IF(J200&gt;0,MID(运营生产订单!$C$3,FIND("-",运营生产订单!$C$3)+1,20),"")</f>
        <v/>
      </c>
      <c r="D200" s="123" t="str">
        <f ca="1">+IF(J200&gt;0,VLOOKUP(C200&amp;H200&amp;I200,'（运营）数据源'!$A:$B,2,0),"")</f>
        <v/>
      </c>
      <c r="E200" s="123"/>
      <c r="F200" s="123" t="str">
        <f ca="1">+IF(J200&gt;0,VLOOKUP(D200,'（运营）数据源'!B:G,6,0),"")</f>
        <v/>
      </c>
      <c r="G200" s="118" t="str">
        <f ca="1">+IFERROR(VLOOKUP(D200,'（运营）数据源'!$B:$D,3,0),"")</f>
        <v/>
      </c>
      <c r="H200" s="124">
        <f ca="1" t="shared" si="39"/>
        <v>0</v>
      </c>
      <c r="I200" s="132" t="str">
        <f>+运营生产订单!$G$7</f>
        <v>XL</v>
      </c>
      <c r="J200" s="118">
        <f ca="1">+SUMPRODUCT((运营生产订单!$A$9:$A$35=L200)*(运营生产订单!$C$7:$J$7=I200)*运营生产订单!$C$9:运营生产订单!$J$35)</f>
        <v>0</v>
      </c>
      <c r="K200" s="133" t="e">
        <f ca="1">VLOOKUP(D200,'（运营）数据源'!B:H,7,0)</f>
        <v>#N/A</v>
      </c>
      <c r="L200" s="80">
        <f ca="1" t="shared" si="40"/>
        <v>0</v>
      </c>
    </row>
    <row r="201" s="42" customFormat="1" spans="1:12">
      <c r="A201" s="122" t="str">
        <f ca="1">IF(J201&gt;0,运营生产订单!$H$3,"")</f>
        <v/>
      </c>
      <c r="B201" s="118" t="str">
        <f ca="1">+IF(J201&gt;0,运营生产订单!$C$4,"")</f>
        <v/>
      </c>
      <c r="C201" s="118" t="str">
        <f ca="1">+IF(J201&gt;0,MID(运营生产订单!$C$3,FIND("-",运营生产订单!$C$3)+1,20),"")</f>
        <v/>
      </c>
      <c r="D201" s="123" t="str">
        <f ca="1">+IF(J201&gt;0,VLOOKUP(C201&amp;H201&amp;I201,'（运营）数据源'!$A:$B,2,0),"")</f>
        <v/>
      </c>
      <c r="E201" s="123"/>
      <c r="F201" s="123" t="str">
        <f ca="1">+IF(J201&gt;0,VLOOKUP(D201,'（运营）数据源'!B:G,6,0),"")</f>
        <v/>
      </c>
      <c r="G201" s="118" t="str">
        <f ca="1">+IFERROR(VLOOKUP(D201,'（运营）数据源'!$B:$D,3,0),"")</f>
        <v/>
      </c>
      <c r="H201" s="124">
        <f ca="1" t="shared" si="39"/>
        <v>0</v>
      </c>
      <c r="I201" s="132" t="str">
        <f>+运营生产订单!$H$7</f>
        <v>2XL</v>
      </c>
      <c r="J201" s="118">
        <f ca="1">+SUMPRODUCT((运营生产订单!$A$9:$A$35=L201)*(运营生产订单!$C$7:$J$7=I201)*运营生产订单!$C$9:运营生产订单!$J$35)</f>
        <v>0</v>
      </c>
      <c r="K201" s="133" t="e">
        <f ca="1">VLOOKUP(D201,'（运营）数据源'!B:H,7,0)</f>
        <v>#N/A</v>
      </c>
      <c r="L201" s="80">
        <f ca="1" t="shared" si="40"/>
        <v>0</v>
      </c>
    </row>
    <row r="202" s="42" customFormat="1" spans="1:12">
      <c r="A202" s="122" t="str">
        <f ca="1">IF(J202&gt;0,运营生产订单!$H$3,"")</f>
        <v/>
      </c>
      <c r="B202" s="118" t="str">
        <f ca="1">+IF(J202&gt;0,运营生产订单!$C$4,"")</f>
        <v/>
      </c>
      <c r="C202" s="118" t="str">
        <f ca="1">+IF(J202&gt;0,MID(运营生产订单!$C$3,FIND("-",运营生产订单!$C$3)+1,20),"")</f>
        <v/>
      </c>
      <c r="D202" s="123" t="str">
        <f ca="1">+IF(J202&gt;0,VLOOKUP(C202&amp;H202&amp;I202,'（运营）数据源'!$A:$B,2,0),"")</f>
        <v/>
      </c>
      <c r="E202" s="123"/>
      <c r="F202" s="123" t="str">
        <f ca="1">+IF(J202&gt;0,VLOOKUP(D202,'（运营）数据源'!B:G,6,0),"")</f>
        <v/>
      </c>
      <c r="G202" s="118" t="str">
        <f ca="1">+IFERROR(VLOOKUP(D202,'（运营）数据源'!$B:$D,3,0),"")</f>
        <v/>
      </c>
      <c r="H202" s="124">
        <f ca="1" t="shared" si="39"/>
        <v>0</v>
      </c>
      <c r="I202" s="132" t="str">
        <f>+运营生产订单!$I$7</f>
        <v>3XL</v>
      </c>
      <c r="J202" s="118">
        <f ca="1">+SUMPRODUCT((运营生产订单!$A$9:$A$35=L202)*(运营生产订单!$C$7:$J$7=I202)*运营生产订单!$C$9:运营生产订单!$J$35)</f>
        <v>0</v>
      </c>
      <c r="K202" s="133" t="e">
        <f ca="1">VLOOKUP(D202,'（运营）数据源'!B:H,7,0)</f>
        <v>#N/A</v>
      </c>
      <c r="L202" s="80">
        <f ca="1" t="shared" si="40"/>
        <v>0</v>
      </c>
    </row>
    <row r="203" s="42" customFormat="1" spans="1:12">
      <c r="A203" s="122" t="str">
        <f ca="1">IF(J203&gt;0,运营生产订单!$H$3,"")</f>
        <v/>
      </c>
      <c r="B203" s="118" t="str">
        <f ca="1">+IF(J203&gt;0,运营生产订单!$C$4,"")</f>
        <v/>
      </c>
      <c r="C203" s="118" t="str">
        <f ca="1">+IF(J203&gt;0,MID(运营生产订单!$C$3,FIND("-",运营生产订单!$C$3)+1,20),"")</f>
        <v/>
      </c>
      <c r="D203" s="123" t="str">
        <f ca="1">+IF(J203&gt;0,VLOOKUP(C203&amp;H203&amp;I203,'（运营）数据源'!$A:$B,2,0),"")</f>
        <v/>
      </c>
      <c r="E203" s="123"/>
      <c r="F203" s="123" t="str">
        <f ca="1">+IF(J203&gt;0,VLOOKUP(D203,'（运营）数据源'!B:G,6,0),"")</f>
        <v/>
      </c>
      <c r="G203" s="118" t="str">
        <f ca="1">+IFERROR(VLOOKUP(D203,'（运营）数据源'!$B:$D,3,0),"")</f>
        <v/>
      </c>
      <c r="H203" s="124">
        <f ca="1" t="shared" si="39"/>
        <v>0</v>
      </c>
      <c r="I203" s="132" t="str">
        <f>+运营生产订单!$J$7</f>
        <v>4XL</v>
      </c>
      <c r="J203" s="118">
        <f ca="1">+SUMPRODUCT((运营生产订单!$A$9:$A$35=L203)*(运营生产订单!$C$7:$J$7=I203)*运营生产订单!$C$9:运营生产订单!$J$35)</f>
        <v>0</v>
      </c>
      <c r="K203" s="133" t="e">
        <f ca="1">VLOOKUP(D203,'（运营）数据源'!B:H,7,0)</f>
        <v>#N/A</v>
      </c>
      <c r="L203" s="80">
        <f ca="1" t="shared" si="40"/>
        <v>0</v>
      </c>
    </row>
    <row r="204" s="42" customFormat="1" spans="1:12">
      <c r="A204" s="122" t="str">
        <f ca="1">IF(J204&gt;0,运营生产订单!$H$3,"")</f>
        <v/>
      </c>
      <c r="B204" s="118" t="str">
        <f ca="1">+IF(J204&gt;0,运营生产订单!$C$4,"")</f>
        <v/>
      </c>
      <c r="C204" s="118" t="str">
        <f ca="1">+IF(J204&gt;0,MID(运营生产订单!$C$3,FIND("-",运营生产订单!$C$3)+1,20),"")</f>
        <v/>
      </c>
      <c r="D204" s="123" t="str">
        <f ca="1">+IF(J204&gt;0,VLOOKUP(C204&amp;H204&amp;I204,'（运营）数据源'!$A:$B,2,0),"")</f>
        <v/>
      </c>
      <c r="E204" s="123"/>
      <c r="F204" s="123" t="str">
        <f ca="1">+IF(J204&gt;0,VLOOKUP(D204,'（运营）数据源'!B:G,6,0),"")</f>
        <v/>
      </c>
      <c r="G204" s="118" t="str">
        <f ca="1">+IFERROR(VLOOKUP(D204,'（运营）数据源'!$B:$D,3,0),"")</f>
        <v/>
      </c>
      <c r="H204" s="124">
        <f ca="1" t="shared" si="39"/>
        <v>0</v>
      </c>
      <c r="I204" s="132" t="str">
        <f>+运营生产订单!$C$7</f>
        <v>XS</v>
      </c>
      <c r="J204" s="118">
        <f ca="1">+SUMPRODUCT((运营生产订单!$A$9:$A$35=L204)*(运营生产订单!$C$7:$J$7=I204)*运营生产订单!$C$9:运营生产订单!$J$35)</f>
        <v>0</v>
      </c>
      <c r="K204" s="133" t="e">
        <f ca="1">VLOOKUP(D204,'（运营）数据源'!B:H,7,0)</f>
        <v>#N/A</v>
      </c>
      <c r="L204" s="80">
        <f ca="1" t="shared" si="40"/>
        <v>0</v>
      </c>
    </row>
    <row r="205" s="42" customFormat="1" spans="1:12">
      <c r="A205" s="122" t="str">
        <f ca="1">IF(J205&gt;0,运营生产订单!$H$3,"")</f>
        <v/>
      </c>
      <c r="B205" s="118" t="str">
        <f ca="1">+IF(J205&gt;0,运营生产订单!$C$4,"")</f>
        <v/>
      </c>
      <c r="C205" s="118" t="str">
        <f ca="1">+IF(J205&gt;0,MID(运营生产订单!$C$3,FIND("-",运营生产订单!$C$3)+1,20),"")</f>
        <v/>
      </c>
      <c r="D205" s="123" t="str">
        <f ca="1">+IF(J205&gt;0,VLOOKUP(C205&amp;H205&amp;I205,'（运营）数据源'!$A:$B,2,0),"")</f>
        <v/>
      </c>
      <c r="E205" s="123"/>
      <c r="F205" s="123" t="str">
        <f ca="1">+IF(J205&gt;0,VLOOKUP(D205,'（运营）数据源'!B:G,6,0),"")</f>
        <v/>
      </c>
      <c r="G205" s="118" t="str">
        <f ca="1">+IFERROR(VLOOKUP(D205,'（运营）数据源'!$B:$D,3,0),"")</f>
        <v/>
      </c>
      <c r="H205" s="124">
        <f ca="1" t="shared" ref="H205:H219" si="41">+IF(ISNUMBER(FIND(" ",INDIRECT("运营生产订单!$A$"&amp;(INT((ROW()-4)/8)+9)))),LEFT(INDIRECT("运营生产订单!$A$"&amp;(INT((ROW()-4)/8)+9)),FIND(" ",INDIRECT("运营生产订单!$A$"&amp;(INT((ROW()-4)/8)+9)),1)-1),INDIRECT("运营生产订单!$A$"&amp;(INT((ROW()-4)/8)+9)))</f>
        <v>0</v>
      </c>
      <c r="I205" s="132" t="str">
        <f>+运营生产订单!$D$7</f>
        <v>S</v>
      </c>
      <c r="J205" s="118">
        <f ca="1">+SUMPRODUCT((运营生产订单!$A$9:$A$35=L205)*(运营生产订单!$C$7:$J$7=I205)*运营生产订单!$C$9:运营生产订单!$J$35)</f>
        <v>0</v>
      </c>
      <c r="K205" s="133" t="e">
        <f ca="1">VLOOKUP(D205,'（运营）数据源'!B:H,7,0)</f>
        <v>#N/A</v>
      </c>
      <c r="L205" s="80">
        <f ca="1" t="shared" ref="L205:L219" si="42">INDIRECT("运营生产订单!$A$"&amp;(INT((ROW()-4)/8)+9))</f>
        <v>0</v>
      </c>
    </row>
    <row r="206" s="42" customFormat="1" spans="1:12">
      <c r="A206" s="122" t="str">
        <f ca="1">IF(J206&gt;0,运营生产订单!$H$3,"")</f>
        <v/>
      </c>
      <c r="B206" s="118" t="str">
        <f ca="1">+IF(J206&gt;0,运营生产订单!$C$4,"")</f>
        <v/>
      </c>
      <c r="C206" s="118" t="str">
        <f ca="1">+IF(J206&gt;0,MID(运营生产订单!$C$3,FIND("-",运营生产订单!$C$3)+1,20),"")</f>
        <v/>
      </c>
      <c r="D206" s="123" t="str">
        <f ca="1">+IF(J206&gt;0,VLOOKUP(C206&amp;H206&amp;I206,'（运营）数据源'!$A:$B,2,0),"")</f>
        <v/>
      </c>
      <c r="E206" s="123"/>
      <c r="F206" s="123" t="str">
        <f ca="1">+IF(J206&gt;0,VLOOKUP(D206,'（运营）数据源'!B:G,6,0),"")</f>
        <v/>
      </c>
      <c r="G206" s="118" t="str">
        <f ca="1">+IFERROR(VLOOKUP(D206,'（运营）数据源'!$B:$D,3,0),"")</f>
        <v/>
      </c>
      <c r="H206" s="124">
        <f ca="1" t="shared" si="41"/>
        <v>0</v>
      </c>
      <c r="I206" s="132" t="str">
        <f>+运营生产订单!$E$7</f>
        <v>M</v>
      </c>
      <c r="J206" s="118">
        <f ca="1">+SUMPRODUCT((运营生产订单!$A$9:$A$35=L206)*(运营生产订单!$C$7:$J$7=I206)*运营生产订单!$C$9:运营生产订单!$J$35)</f>
        <v>0</v>
      </c>
      <c r="K206" s="133" t="e">
        <f ca="1">VLOOKUP(D206,'（运营）数据源'!B:H,7,0)</f>
        <v>#N/A</v>
      </c>
      <c r="L206" s="80">
        <f ca="1" t="shared" si="42"/>
        <v>0</v>
      </c>
    </row>
    <row r="207" s="42" customFormat="1" spans="1:12">
      <c r="A207" s="122" t="str">
        <f ca="1">IF(J207&gt;0,运营生产订单!$H$3,"")</f>
        <v/>
      </c>
      <c r="B207" s="118" t="str">
        <f ca="1">+IF(J207&gt;0,运营生产订单!$C$4,"")</f>
        <v/>
      </c>
      <c r="C207" s="118" t="str">
        <f ca="1">+IF(J207&gt;0,MID(运营生产订单!$C$3,FIND("-",运营生产订单!$C$3)+1,20),"")</f>
        <v/>
      </c>
      <c r="D207" s="123" t="str">
        <f ca="1">+IF(J207&gt;0,VLOOKUP(C207&amp;H207&amp;I207,'（运营）数据源'!$A:$B,2,0),"")</f>
        <v/>
      </c>
      <c r="E207" s="123"/>
      <c r="F207" s="123" t="str">
        <f ca="1">+IF(J207&gt;0,VLOOKUP(D207,'（运营）数据源'!B:G,6,0),"")</f>
        <v/>
      </c>
      <c r="G207" s="118" t="str">
        <f ca="1">+IFERROR(VLOOKUP(D207,'（运营）数据源'!$B:$D,3,0),"")</f>
        <v/>
      </c>
      <c r="H207" s="124">
        <f ca="1" t="shared" si="41"/>
        <v>0</v>
      </c>
      <c r="I207" s="132" t="str">
        <f>+运营生产订单!$F$7</f>
        <v>L</v>
      </c>
      <c r="J207" s="118">
        <f ca="1">+SUMPRODUCT((运营生产订单!$A$9:$A$35=L207)*(运营生产订单!$C$7:$J$7=I207)*运营生产订单!$C$9:运营生产订单!$J$35)</f>
        <v>0</v>
      </c>
      <c r="K207" s="133" t="e">
        <f ca="1">VLOOKUP(D207,'（运营）数据源'!B:H,7,0)</f>
        <v>#N/A</v>
      </c>
      <c r="L207" s="80">
        <f ca="1" t="shared" si="42"/>
        <v>0</v>
      </c>
    </row>
    <row r="208" s="42" customFormat="1" spans="1:12">
      <c r="A208" s="122" t="str">
        <f ca="1">IF(J208&gt;0,运营生产订单!$H$3,"")</f>
        <v/>
      </c>
      <c r="B208" s="118" t="str">
        <f ca="1">+IF(J208&gt;0,运营生产订单!$C$4,"")</f>
        <v/>
      </c>
      <c r="C208" s="118" t="str">
        <f ca="1">+IF(J208&gt;0,MID(运营生产订单!$C$3,FIND("-",运营生产订单!$C$3)+1,20),"")</f>
        <v/>
      </c>
      <c r="D208" s="123" t="str">
        <f ca="1">+IF(J208&gt;0,VLOOKUP(C208&amp;H208&amp;I208,'（运营）数据源'!$A:$B,2,0),"")</f>
        <v/>
      </c>
      <c r="E208" s="123"/>
      <c r="F208" s="123" t="str">
        <f ca="1">+IF(J208&gt;0,VLOOKUP(D208,'（运营）数据源'!B:G,6,0),"")</f>
        <v/>
      </c>
      <c r="G208" s="118" t="str">
        <f ca="1">+IFERROR(VLOOKUP(D208,'（运营）数据源'!$B:$D,3,0),"")</f>
        <v/>
      </c>
      <c r="H208" s="124">
        <f ca="1" t="shared" si="41"/>
        <v>0</v>
      </c>
      <c r="I208" s="132" t="str">
        <f>+运营生产订单!$G$7</f>
        <v>XL</v>
      </c>
      <c r="J208" s="118">
        <f ca="1">+SUMPRODUCT((运营生产订单!$A$9:$A$35=L208)*(运营生产订单!$C$7:$J$7=I208)*运营生产订单!$C$9:运营生产订单!$J$35)</f>
        <v>0</v>
      </c>
      <c r="K208" s="133" t="e">
        <f ca="1">VLOOKUP(D208,'（运营）数据源'!B:H,7,0)</f>
        <v>#N/A</v>
      </c>
      <c r="L208" s="80">
        <f ca="1" t="shared" si="42"/>
        <v>0</v>
      </c>
    </row>
    <row r="209" s="42" customFormat="1" spans="1:12">
      <c r="A209" s="122" t="str">
        <f ca="1">IF(J209&gt;0,运营生产订单!$H$3,"")</f>
        <v/>
      </c>
      <c r="B209" s="118" t="str">
        <f ca="1">+IF(J209&gt;0,运营生产订单!$C$4,"")</f>
        <v/>
      </c>
      <c r="C209" s="118" t="str">
        <f ca="1">+IF(J209&gt;0,MID(运营生产订单!$C$3,FIND("-",运营生产订单!$C$3)+1,20),"")</f>
        <v/>
      </c>
      <c r="D209" s="123" t="str">
        <f ca="1">+IF(J209&gt;0,VLOOKUP(C209&amp;H209&amp;I209,'（运营）数据源'!$A:$B,2,0),"")</f>
        <v/>
      </c>
      <c r="E209" s="123"/>
      <c r="F209" s="123" t="str">
        <f ca="1">+IF(J209&gt;0,VLOOKUP(D209,'（运营）数据源'!B:G,6,0),"")</f>
        <v/>
      </c>
      <c r="G209" s="118" t="str">
        <f ca="1">+IFERROR(VLOOKUP(D209,'（运营）数据源'!$B:$D,3,0),"")</f>
        <v/>
      </c>
      <c r="H209" s="124">
        <f ca="1" t="shared" si="41"/>
        <v>0</v>
      </c>
      <c r="I209" s="132" t="str">
        <f>+运营生产订单!$H$7</f>
        <v>2XL</v>
      </c>
      <c r="J209" s="118">
        <f ca="1">+SUMPRODUCT((运营生产订单!$A$9:$A$35=L209)*(运营生产订单!$C$7:$J$7=I209)*运营生产订单!$C$9:运营生产订单!$J$35)</f>
        <v>0</v>
      </c>
      <c r="K209" s="133" t="e">
        <f ca="1">VLOOKUP(D209,'（运营）数据源'!B:H,7,0)</f>
        <v>#N/A</v>
      </c>
      <c r="L209" s="80">
        <f ca="1" t="shared" si="42"/>
        <v>0</v>
      </c>
    </row>
    <row r="210" s="42" customFormat="1" spans="1:12">
      <c r="A210" s="122" t="str">
        <f ca="1">IF(J210&gt;0,运营生产订单!$H$3,"")</f>
        <v/>
      </c>
      <c r="B210" s="118" t="str">
        <f ca="1">+IF(J210&gt;0,运营生产订单!$C$4,"")</f>
        <v/>
      </c>
      <c r="C210" s="118" t="str">
        <f ca="1">+IF(J210&gt;0,MID(运营生产订单!$C$3,FIND("-",运营生产订单!$C$3)+1,20),"")</f>
        <v/>
      </c>
      <c r="D210" s="123" t="str">
        <f ca="1">+IF(J210&gt;0,VLOOKUP(C210&amp;H210&amp;I210,'（运营）数据源'!$A:$B,2,0),"")</f>
        <v/>
      </c>
      <c r="E210" s="123"/>
      <c r="F210" s="123" t="str">
        <f ca="1">+IF(J210&gt;0,VLOOKUP(D210,'（运营）数据源'!B:G,6,0),"")</f>
        <v/>
      </c>
      <c r="G210" s="118" t="str">
        <f ca="1">+IFERROR(VLOOKUP(D210,'（运营）数据源'!$B:$D,3,0),"")</f>
        <v/>
      </c>
      <c r="H210" s="124">
        <f ca="1" t="shared" si="41"/>
        <v>0</v>
      </c>
      <c r="I210" s="132" t="str">
        <f>+运营生产订单!$I$7</f>
        <v>3XL</v>
      </c>
      <c r="J210" s="118">
        <f ca="1">+SUMPRODUCT((运营生产订单!$A$9:$A$35=L210)*(运营生产订单!$C$7:$J$7=I210)*运营生产订单!$C$9:运营生产订单!$J$35)</f>
        <v>0</v>
      </c>
      <c r="K210" s="133" t="e">
        <f ca="1">VLOOKUP(D210,'（运营）数据源'!B:H,7,0)</f>
        <v>#N/A</v>
      </c>
      <c r="L210" s="80">
        <f ca="1" t="shared" si="42"/>
        <v>0</v>
      </c>
    </row>
    <row r="211" s="42" customFormat="1" spans="1:12">
      <c r="A211" s="122" t="str">
        <f ca="1">IF(J211&gt;0,运营生产订单!$H$3,"")</f>
        <v/>
      </c>
      <c r="B211" s="118" t="str">
        <f ca="1">+IF(J211&gt;0,运营生产订单!$C$4,"")</f>
        <v/>
      </c>
      <c r="C211" s="118" t="str">
        <f ca="1">+IF(J211&gt;0,MID(运营生产订单!$C$3,FIND("-",运营生产订单!$C$3)+1,20),"")</f>
        <v/>
      </c>
      <c r="D211" s="123" t="str">
        <f ca="1">+IF(J211&gt;0,VLOOKUP(C211&amp;H211&amp;I211,'（运营）数据源'!$A:$B,2,0),"")</f>
        <v/>
      </c>
      <c r="E211" s="123"/>
      <c r="F211" s="123" t="str">
        <f ca="1">+IF(J211&gt;0,VLOOKUP(D211,'（运营）数据源'!B:G,6,0),"")</f>
        <v/>
      </c>
      <c r="G211" s="118" t="str">
        <f ca="1">+IFERROR(VLOOKUP(D211,'（运营）数据源'!$B:$D,3,0),"")</f>
        <v/>
      </c>
      <c r="H211" s="124">
        <f ca="1" t="shared" si="41"/>
        <v>0</v>
      </c>
      <c r="I211" s="132" t="str">
        <f>+运营生产订单!$J$7</f>
        <v>4XL</v>
      </c>
      <c r="J211" s="118">
        <f ca="1">+SUMPRODUCT((运营生产订单!$A$9:$A$35=L211)*(运营生产订单!$C$7:$J$7=I211)*运营生产订单!$C$9:运营生产订单!$J$35)</f>
        <v>0</v>
      </c>
      <c r="K211" s="133" t="e">
        <f ca="1">VLOOKUP(D211,'（运营）数据源'!B:H,7,0)</f>
        <v>#N/A</v>
      </c>
      <c r="L211" s="80">
        <f ca="1" t="shared" si="42"/>
        <v>0</v>
      </c>
    </row>
    <row r="212" s="42" customFormat="1" spans="1:12">
      <c r="A212" s="122" t="str">
        <f ca="1">IF(J212&gt;0,运营生产订单!$H$3,"")</f>
        <v/>
      </c>
      <c r="B212" s="118" t="str">
        <f ca="1">+IF(J212&gt;0,运营生产订单!$C$4,"")</f>
        <v/>
      </c>
      <c r="C212" s="118" t="str">
        <f ca="1">+IF(J212&gt;0,MID(运营生产订单!$C$3,FIND("-",运营生产订单!$C$3)+1,20),"")</f>
        <v/>
      </c>
      <c r="D212" s="123" t="str">
        <f ca="1">+IF(J212&gt;0,VLOOKUP(C212&amp;H212&amp;I212,'（运营）数据源'!$A:$B,2,0),"")</f>
        <v/>
      </c>
      <c r="E212" s="123"/>
      <c r="F212" s="123" t="str">
        <f ca="1">+IF(J212&gt;0,VLOOKUP(D212,'（运营）数据源'!B:G,6,0),"")</f>
        <v/>
      </c>
      <c r="G212" s="118" t="str">
        <f ca="1">+IFERROR(VLOOKUP(D212,'（运营）数据源'!$B:$D,3,0),"")</f>
        <v/>
      </c>
      <c r="H212" s="124">
        <f ca="1" t="shared" si="41"/>
        <v>0</v>
      </c>
      <c r="I212" s="132" t="str">
        <f>+运营生产订单!$C$7</f>
        <v>XS</v>
      </c>
      <c r="J212" s="118">
        <f ca="1">+SUMPRODUCT((运营生产订单!$A$9:$A$35=L212)*(运营生产订单!$C$7:$J$7=I212)*运营生产订单!$C$9:运营生产订单!$J$35)</f>
        <v>0</v>
      </c>
      <c r="K212" s="133" t="e">
        <f ca="1">VLOOKUP(D212,'（运营）数据源'!B:H,7,0)</f>
        <v>#N/A</v>
      </c>
      <c r="L212" s="80">
        <f ca="1" t="shared" si="42"/>
        <v>0</v>
      </c>
    </row>
    <row r="213" s="42" customFormat="1" spans="1:12">
      <c r="A213" s="122" t="str">
        <f ca="1">IF(J213&gt;0,运营生产订单!$H$3,"")</f>
        <v/>
      </c>
      <c r="B213" s="118" t="str">
        <f ca="1">+IF(J213&gt;0,运营生产订单!$C$4,"")</f>
        <v/>
      </c>
      <c r="C213" s="118" t="str">
        <f ca="1">+IF(J213&gt;0,MID(运营生产订单!$C$3,FIND("-",运营生产订单!$C$3)+1,20),"")</f>
        <v/>
      </c>
      <c r="D213" s="123" t="str">
        <f ca="1">+IF(J213&gt;0,VLOOKUP(C213&amp;H213&amp;I213,'（运营）数据源'!$A:$B,2,0),"")</f>
        <v/>
      </c>
      <c r="E213" s="123"/>
      <c r="F213" s="123" t="str">
        <f ca="1">+IF(J213&gt;0,VLOOKUP(D213,'（运营）数据源'!B:G,6,0),"")</f>
        <v/>
      </c>
      <c r="G213" s="118" t="str">
        <f ca="1">+IFERROR(VLOOKUP(D213,'（运营）数据源'!$B:$D,3,0),"")</f>
        <v/>
      </c>
      <c r="H213" s="124">
        <f ca="1" t="shared" si="41"/>
        <v>0</v>
      </c>
      <c r="I213" s="132" t="str">
        <f>+运营生产订单!$D$7</f>
        <v>S</v>
      </c>
      <c r="J213" s="118">
        <f ca="1">+SUMPRODUCT((运营生产订单!$A$9:$A$35=L213)*(运营生产订单!$C$7:$J$7=I213)*运营生产订单!$C$9:运营生产订单!$J$35)</f>
        <v>0</v>
      </c>
      <c r="K213" s="133" t="e">
        <f ca="1">VLOOKUP(D213,'（运营）数据源'!B:H,7,0)</f>
        <v>#N/A</v>
      </c>
      <c r="L213" s="80">
        <f ca="1" t="shared" si="42"/>
        <v>0</v>
      </c>
    </row>
    <row r="214" s="42" customFormat="1" spans="1:12">
      <c r="A214" s="122" t="str">
        <f ca="1">IF(J214&gt;0,运营生产订单!$H$3,"")</f>
        <v/>
      </c>
      <c r="B214" s="118" t="str">
        <f ca="1">+IF(J214&gt;0,运营生产订单!$C$4,"")</f>
        <v/>
      </c>
      <c r="C214" s="118" t="str">
        <f ca="1">+IF(J214&gt;0,MID(运营生产订单!$C$3,FIND("-",运营生产订单!$C$3)+1,20),"")</f>
        <v/>
      </c>
      <c r="D214" s="123" t="str">
        <f ca="1">+IF(J214&gt;0,VLOOKUP(C214&amp;H214&amp;I214,'（运营）数据源'!$A:$B,2,0),"")</f>
        <v/>
      </c>
      <c r="E214" s="123"/>
      <c r="F214" s="123" t="str">
        <f ca="1">+IF(J214&gt;0,VLOOKUP(D214,'（运营）数据源'!B:G,6,0),"")</f>
        <v/>
      </c>
      <c r="G214" s="118" t="str">
        <f ca="1">+IFERROR(VLOOKUP(D214,'（运营）数据源'!$B:$D,3,0),"")</f>
        <v/>
      </c>
      <c r="H214" s="124">
        <f ca="1" t="shared" si="41"/>
        <v>0</v>
      </c>
      <c r="I214" s="132" t="str">
        <f>+运营生产订单!$E$7</f>
        <v>M</v>
      </c>
      <c r="J214" s="118">
        <f ca="1">+SUMPRODUCT((运营生产订单!$A$9:$A$35=L214)*(运营生产订单!$C$7:$J$7=I214)*运营生产订单!$C$9:运营生产订单!$J$35)</f>
        <v>0</v>
      </c>
      <c r="K214" s="133" t="e">
        <f ca="1">VLOOKUP(D214,'（运营）数据源'!B:H,7,0)</f>
        <v>#N/A</v>
      </c>
      <c r="L214" s="80">
        <f ca="1" t="shared" si="42"/>
        <v>0</v>
      </c>
    </row>
    <row r="215" s="42" customFormat="1" spans="1:12">
      <c r="A215" s="122" t="str">
        <f ca="1">IF(J215&gt;0,运营生产订单!$H$3,"")</f>
        <v/>
      </c>
      <c r="B215" s="118" t="str">
        <f ca="1">+IF(J215&gt;0,运营生产订单!$C$4,"")</f>
        <v/>
      </c>
      <c r="C215" s="118" t="str">
        <f ca="1">+IF(J215&gt;0,MID(运营生产订单!$C$3,FIND("-",运营生产订单!$C$3)+1,20),"")</f>
        <v/>
      </c>
      <c r="D215" s="123" t="str">
        <f ca="1">+IF(J215&gt;0,VLOOKUP(C215&amp;H215&amp;I215,'（运营）数据源'!$A:$B,2,0),"")</f>
        <v/>
      </c>
      <c r="E215" s="123"/>
      <c r="F215" s="123" t="str">
        <f ca="1">+IF(J215&gt;0,VLOOKUP(D215,'（运营）数据源'!B:G,6,0),"")</f>
        <v/>
      </c>
      <c r="G215" s="118" t="str">
        <f ca="1">+IFERROR(VLOOKUP(D215,'（运营）数据源'!$B:$D,3,0),"")</f>
        <v/>
      </c>
      <c r="H215" s="124">
        <f ca="1" t="shared" si="41"/>
        <v>0</v>
      </c>
      <c r="I215" s="132" t="str">
        <f>+运营生产订单!$F$7</f>
        <v>L</v>
      </c>
      <c r="J215" s="118">
        <f ca="1">+SUMPRODUCT((运营生产订单!$A$9:$A$35=L215)*(运营生产订单!$C$7:$J$7=I215)*运营生产订单!$C$9:运营生产订单!$J$35)</f>
        <v>0</v>
      </c>
      <c r="K215" s="133" t="e">
        <f ca="1">VLOOKUP(D215,'（运营）数据源'!B:H,7,0)</f>
        <v>#N/A</v>
      </c>
      <c r="L215" s="80">
        <f ca="1" t="shared" si="42"/>
        <v>0</v>
      </c>
    </row>
    <row r="216" s="42" customFormat="1" spans="1:12">
      <c r="A216" s="122" t="str">
        <f ca="1">IF(J216&gt;0,运营生产订单!$H$3,"")</f>
        <v/>
      </c>
      <c r="B216" s="118" t="str">
        <f ca="1">+IF(J216&gt;0,运营生产订单!$C$4,"")</f>
        <v/>
      </c>
      <c r="C216" s="118" t="str">
        <f ca="1">+IF(J216&gt;0,MID(运营生产订单!$C$3,FIND("-",运营生产订单!$C$3)+1,20),"")</f>
        <v/>
      </c>
      <c r="D216" s="123" t="str">
        <f ca="1">+IF(J216&gt;0,VLOOKUP(C216&amp;H216&amp;I216,'（运营）数据源'!$A:$B,2,0),"")</f>
        <v/>
      </c>
      <c r="E216" s="123"/>
      <c r="F216" s="123" t="str">
        <f ca="1">+IF(J216&gt;0,VLOOKUP(D216,'（运营）数据源'!B:G,6,0),"")</f>
        <v/>
      </c>
      <c r="G216" s="118" t="str">
        <f ca="1">+IFERROR(VLOOKUP(D216,'（运营）数据源'!$B:$D,3,0),"")</f>
        <v/>
      </c>
      <c r="H216" s="124">
        <f ca="1" t="shared" si="41"/>
        <v>0</v>
      </c>
      <c r="I216" s="132" t="str">
        <f>+运营生产订单!$G$7</f>
        <v>XL</v>
      </c>
      <c r="J216" s="118">
        <f ca="1">+SUMPRODUCT((运营生产订单!$A$9:$A$35=L216)*(运营生产订单!$C$7:$J$7=I216)*运营生产订单!$C$9:运营生产订单!$J$35)</f>
        <v>0</v>
      </c>
      <c r="K216" s="133" t="e">
        <f ca="1">VLOOKUP(D216,'（运营）数据源'!B:H,7,0)</f>
        <v>#N/A</v>
      </c>
      <c r="L216" s="80">
        <f ca="1" t="shared" si="42"/>
        <v>0</v>
      </c>
    </row>
    <row r="217" s="42" customFormat="1" spans="1:12">
      <c r="A217" s="122" t="str">
        <f ca="1">IF(J217&gt;0,运营生产订单!$H$3,"")</f>
        <v/>
      </c>
      <c r="B217" s="118" t="str">
        <f ca="1">+IF(J217&gt;0,运营生产订单!$C$4,"")</f>
        <v/>
      </c>
      <c r="C217" s="118" t="str">
        <f ca="1">+IF(J217&gt;0,MID(运营生产订单!$C$3,FIND("-",运营生产订单!$C$3)+1,20),"")</f>
        <v/>
      </c>
      <c r="D217" s="123" t="str">
        <f ca="1">+IF(J217&gt;0,VLOOKUP(C217&amp;H217&amp;I217,'（运营）数据源'!$A:$B,2,0),"")</f>
        <v/>
      </c>
      <c r="E217" s="123"/>
      <c r="F217" s="123" t="str">
        <f ca="1">+IF(J217&gt;0,VLOOKUP(D217,'（运营）数据源'!B:G,6,0),"")</f>
        <v/>
      </c>
      <c r="G217" s="118" t="str">
        <f ca="1">+IFERROR(VLOOKUP(D217,'（运营）数据源'!$B:$D,3,0),"")</f>
        <v/>
      </c>
      <c r="H217" s="124">
        <f ca="1" t="shared" si="41"/>
        <v>0</v>
      </c>
      <c r="I217" s="132" t="str">
        <f>+运营生产订单!$H$7</f>
        <v>2XL</v>
      </c>
      <c r="J217" s="118">
        <f ca="1">+SUMPRODUCT((运营生产订单!$A$9:$A$35=L217)*(运营生产订单!$C$7:$J$7=I217)*运营生产订单!$C$9:运营生产订单!$J$35)</f>
        <v>0</v>
      </c>
      <c r="K217" s="133" t="e">
        <f ca="1">VLOOKUP(D217,'（运营）数据源'!B:H,7,0)</f>
        <v>#N/A</v>
      </c>
      <c r="L217" s="80">
        <f ca="1" t="shared" si="42"/>
        <v>0</v>
      </c>
    </row>
    <row r="218" s="42" customFormat="1" spans="1:12">
      <c r="A218" s="122" t="str">
        <f ca="1">IF(J218&gt;0,运营生产订单!$H$3,"")</f>
        <v/>
      </c>
      <c r="B218" s="118" t="str">
        <f ca="1">+IF(J218&gt;0,运营生产订单!$C$4,"")</f>
        <v/>
      </c>
      <c r="C218" s="118" t="str">
        <f ca="1">+IF(J218&gt;0,MID(运营生产订单!$C$3,FIND("-",运营生产订单!$C$3)+1,20),"")</f>
        <v/>
      </c>
      <c r="D218" s="123" t="str">
        <f ca="1">+IF(J218&gt;0,VLOOKUP(C218&amp;H218&amp;I218,'（运营）数据源'!$A:$B,2,0),"")</f>
        <v/>
      </c>
      <c r="E218" s="123"/>
      <c r="F218" s="123" t="str">
        <f ca="1">+IF(J218&gt;0,VLOOKUP(D218,'（运营）数据源'!B:G,6,0),"")</f>
        <v/>
      </c>
      <c r="G218" s="118" t="str">
        <f ca="1">+IFERROR(VLOOKUP(D218,'（运营）数据源'!$B:$D,3,0),"")</f>
        <v/>
      </c>
      <c r="H218" s="124">
        <f ca="1" t="shared" si="41"/>
        <v>0</v>
      </c>
      <c r="I218" s="132" t="str">
        <f>+运营生产订单!$I$7</f>
        <v>3XL</v>
      </c>
      <c r="J218" s="118">
        <f ca="1">+SUMPRODUCT((运营生产订单!$A$9:$A$35=L218)*(运营生产订单!$C$7:$J$7=I218)*运营生产订单!$C$9:运营生产订单!$J$35)</f>
        <v>0</v>
      </c>
      <c r="K218" s="133" t="e">
        <f ca="1">VLOOKUP(D218,'（运营）数据源'!B:H,7,0)</f>
        <v>#N/A</v>
      </c>
      <c r="L218" s="80">
        <f ca="1" t="shared" si="42"/>
        <v>0</v>
      </c>
    </row>
    <row r="219" s="42" customFormat="1" spans="1:12">
      <c r="A219" s="122" t="str">
        <f ca="1">IF(J219&gt;0,运营生产订单!$H$3,"")</f>
        <v/>
      </c>
      <c r="B219" s="118" t="str">
        <f ca="1">+IF(J219&gt;0,运营生产订单!$C$4,"")</f>
        <v/>
      </c>
      <c r="C219" s="118" t="str">
        <f ca="1">+IF(J219&gt;0,MID(运营生产订单!$C$3,FIND("-",运营生产订单!$C$3)+1,20),"")</f>
        <v/>
      </c>
      <c r="D219" s="123" t="str">
        <f ca="1">+IF(J219&gt;0,VLOOKUP(C219&amp;H219&amp;I219,'（运营）数据源'!$A:$B,2,0),"")</f>
        <v/>
      </c>
      <c r="E219" s="123"/>
      <c r="F219" s="123" t="str">
        <f ca="1">+IF(J219&gt;0,VLOOKUP(D219,'（运营）数据源'!B:G,6,0),"")</f>
        <v/>
      </c>
      <c r="G219" s="118" t="str">
        <f ca="1">+IFERROR(VLOOKUP(D219,'（运营）数据源'!$B:$D,3,0),"")</f>
        <v/>
      </c>
      <c r="H219" s="124">
        <f ca="1" t="shared" si="41"/>
        <v>0</v>
      </c>
      <c r="I219" s="132" t="str">
        <f>+运营生产订单!$J$7</f>
        <v>4XL</v>
      </c>
      <c r="J219" s="118">
        <f ca="1">+SUMPRODUCT((运营生产订单!$A$9:$A$35=L219)*(运营生产订单!$C$7:$J$7=I219)*运营生产订单!$C$9:运营生产订单!$J$35)</f>
        <v>0</v>
      </c>
      <c r="K219" s="141" t="e">
        <f ca="1">VLOOKUP(D219,'（运营）数据源'!B:H,7,0)</f>
        <v>#N/A</v>
      </c>
      <c r="L219" s="80">
        <f ca="1" t="shared" si="42"/>
        <v>0</v>
      </c>
    </row>
    <row r="220" s="102" customFormat="1" spans="1:12">
      <c r="A220" s="134"/>
      <c r="B220" s="135"/>
      <c r="C220" s="135"/>
      <c r="D220" s="136"/>
      <c r="E220" s="137"/>
      <c r="F220" s="137"/>
      <c r="G220" s="135"/>
      <c r="H220" s="138" t="s">
        <v>41</v>
      </c>
      <c r="I220" s="142"/>
      <c r="J220" s="135">
        <f ca="1">SUM(J4:J219)</f>
        <v>1600</v>
      </c>
      <c r="K220" s="135"/>
      <c r="L220" s="96"/>
    </row>
    <row r="221" s="42" customFormat="1" ht="25.05" customHeight="1" spans="1:12">
      <c r="A221" s="139" t="s">
        <v>166</v>
      </c>
      <c r="B221" s="139"/>
      <c r="C221" s="140">
        <f ca="1">+J220</f>
        <v>1600</v>
      </c>
      <c r="D221" s="139"/>
      <c r="E221" s="139"/>
      <c r="F221" s="139"/>
      <c r="G221" s="80" t="s">
        <v>167</v>
      </c>
      <c r="H221" s="140"/>
      <c r="J221" s="96"/>
      <c r="K221" s="143"/>
      <c r="L221" s="80"/>
    </row>
  </sheetData>
  <protectedRanges>
    <protectedRange password="CF7A" sqref="B4:B227" name="订单号"/>
  </protectedRanges>
  <autoFilter ref="A3:L221">
    <extLst/>
  </autoFilter>
  <mergeCells count="1">
    <mergeCell ref="A221:B221"/>
  </mergeCells>
  <conditionalFormatting sqref="D2:F2">
    <cfRule type="cellIs" dxfId="1" priority="6" operator="equal">
      <formula>"FOB"</formula>
    </cfRule>
  </conditionalFormatting>
  <conditionalFormatting sqref="D220:F220">
    <cfRule type="duplicateValues" dxfId="2" priority="8" stopIfTrue="1"/>
  </conditionalFormatting>
  <conditionalFormatting sqref="J4:J219">
    <cfRule type="cellIs" dxfId="3" priority="7" operator="greaterThan">
      <formula>0</formula>
    </cfRule>
  </conditionalFormatting>
  <printOptions horizontalCentered="1"/>
  <pageMargins left="0.196850393700787" right="0.196850393700787" top="0.196850393700787" bottom="0.196850393700787" header="0.196850393700787" footer="0.196850393700787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72"/>
  <sheetViews>
    <sheetView showGridLines="0" workbookViewId="0">
      <pane ySplit="1" topLeftCell="A8" activePane="bottomLeft" state="frozen"/>
      <selection/>
      <selection pane="bottomLeft" activeCell="D44" sqref="D44"/>
    </sheetView>
  </sheetViews>
  <sheetFormatPr defaultColWidth="9" defaultRowHeight="13.5"/>
  <cols>
    <col min="1" max="1" width="34.7583333333333" style="106" customWidth="1"/>
    <col min="2" max="2" width="17.3" customWidth="1"/>
    <col min="3" max="3" width="11.8916666666667" customWidth="1"/>
    <col min="4" max="4" width="25.4416666666667" customWidth="1"/>
    <col min="5" max="5" width="9.66666666666667" customWidth="1"/>
    <col min="6" max="7" width="5.66666666666667" customWidth="1"/>
    <col min="8" max="8" width="7.66666666666667" customWidth="1"/>
    <col min="9" max="9" width="11.8916666666667" customWidth="1"/>
    <col min="10" max="10" width="14.1083333333333" style="107" customWidth="1"/>
    <col min="11" max="11" width="8.225" customWidth="1"/>
    <col min="12" max="16384" width="9" customWidth="1"/>
  </cols>
  <sheetData>
    <row r="1" ht="14.25" spans="1:11">
      <c r="A1" s="39" t="s">
        <v>168</v>
      </c>
      <c r="B1" s="39" t="s">
        <v>28</v>
      </c>
      <c r="C1" s="38" t="s">
        <v>169</v>
      </c>
      <c r="D1" s="38" t="s">
        <v>170</v>
      </c>
      <c r="E1" s="38" t="s">
        <v>171</v>
      </c>
      <c r="F1" s="38" t="s">
        <v>172</v>
      </c>
      <c r="G1" s="38" t="s">
        <v>173</v>
      </c>
      <c r="H1" s="38" t="s">
        <v>174</v>
      </c>
      <c r="I1" s="38" t="s">
        <v>175</v>
      </c>
      <c r="J1" s="109" t="s">
        <v>176</v>
      </c>
      <c r="K1" s="38" t="s">
        <v>165</v>
      </c>
    </row>
    <row r="2" spans="1:11">
      <c r="A2" s="108" t="str">
        <f ca="1" t="array" ref="A2">+INDEX('（运营）采购订单'!$D$1:$D$219,SMALL(IF('（运营）采购订单'!$D$4:$D$219&lt;&gt;"",ROW('（运营）采购订单'!$D$4:$D$219)),ROW('（运营）采购订单'!A1)))</f>
        <v>VS1004-Long sleeve Purple Gray-M</v>
      </c>
      <c r="B2" s="38">
        <f ca="1">+IF(A2&lt;&gt;"*-*",'（运营）采购订单'!$D$2,0)</f>
        <v>0</v>
      </c>
      <c r="C2" s="38">
        <f ca="1">+VLOOKUP(A2,'（运营）采购订单'!$D:$E,2,0)</f>
        <v>0</v>
      </c>
      <c r="D2" s="38" t="str">
        <f ca="1">+IF(I2&gt;0,'（运营）采购订单'!$B$2,"")</f>
        <v>聚进工厂</v>
      </c>
      <c r="E2" s="38"/>
      <c r="F2" s="38"/>
      <c r="G2" s="38"/>
      <c r="H2" s="38"/>
      <c r="I2" s="38">
        <f ca="1">+IF(A2&lt;&gt;" ",VLOOKUP(A2,'（运营）采购订单'!$D:$J,7,0),"")</f>
        <v>20</v>
      </c>
      <c r="J2" s="109">
        <f ca="1">+IF(I2&gt;0,'（运营）采购订单'!$K$2,"")</f>
        <v>45270</v>
      </c>
      <c r="K2" s="38"/>
    </row>
    <row r="3" spans="1:11">
      <c r="A3" s="108" t="str">
        <f ca="1" t="array" ref="A3">+INDEX('（运营）采购订单'!$D$1:$D$219,SMALL(IF('（运营）采购订单'!$D$4:$D$219&lt;&gt;"",ROW('（运营）采购订单'!$D$4:$D$219)),ROW('（运营）采购订单'!A2)))</f>
        <v>VS1004-Long sleeve Purple Gray-L</v>
      </c>
      <c r="B3" s="38">
        <f ca="1">+IF(A3&lt;&gt;"*-*",'（运营）采购订单'!$D$2,0)</f>
        <v>0</v>
      </c>
      <c r="C3" s="38">
        <f ca="1">+VLOOKUP(A3,'（运营）采购订单'!$D:$E,2,0)</f>
        <v>0</v>
      </c>
      <c r="D3" s="38" t="str">
        <f ca="1">+IF(I3&gt;0,'（运营）采购订单'!$B$2,"")</f>
        <v>聚进工厂</v>
      </c>
      <c r="E3" s="38"/>
      <c r="F3" s="38"/>
      <c r="G3" s="38"/>
      <c r="H3" s="38"/>
      <c r="I3" s="38">
        <f ca="1">+IF(A3&lt;&gt;" ",VLOOKUP(A3,'（运营）采购订单'!$D:$J,7,0),"")</f>
        <v>20</v>
      </c>
      <c r="J3" s="109">
        <f ca="1">+IF(I3&gt;0,'（运营）采购订单'!$K$2,"")</f>
        <v>45270</v>
      </c>
      <c r="K3" s="38"/>
    </row>
    <row r="4" spans="1:11">
      <c r="A4" s="108" t="str">
        <f ca="1" t="array" ref="A4">+INDEX('（运营）采购订单'!$D$1:$D$219,SMALL(IF('（运营）采购订单'!$D$4:$D$219&lt;&gt;"",ROW('（运营）采购订单'!$D$4:$D$219)),ROW('（运营）采购订单'!A3)))</f>
        <v>VS1004-Long sleeve Purple Gray-XL</v>
      </c>
      <c r="B4" s="38">
        <f ca="1">+IF(A4&lt;&gt;"*-*",'（运营）采购订单'!$D$2,0)</f>
        <v>0</v>
      </c>
      <c r="C4" s="38">
        <f ca="1">+VLOOKUP(A4,'（运营）采购订单'!$D:$E,2,0)</f>
        <v>0</v>
      </c>
      <c r="D4" s="38" t="str">
        <f ca="1">+IF(I4&gt;0,'（运营）采购订单'!$B$2,"")</f>
        <v>聚进工厂</v>
      </c>
      <c r="E4" s="38"/>
      <c r="F4" s="38"/>
      <c r="G4" s="38"/>
      <c r="H4" s="38"/>
      <c r="I4" s="38">
        <f ca="1">+IF(A4&lt;&gt;" ",VLOOKUP(A4,'（运营）采购订单'!$D:$J,7,0),"")</f>
        <v>20</v>
      </c>
      <c r="J4" s="109">
        <f ca="1">+IF(I4&gt;0,'（运营）采购订单'!$K$2,"")</f>
        <v>45270</v>
      </c>
      <c r="K4" s="38"/>
    </row>
    <row r="5" spans="1:11">
      <c r="A5" s="108" t="str">
        <f ca="1" t="array" ref="A5">+INDEX('（运营）采购订单'!$D$1:$D$219,SMALL(IF('（运营）采购订单'!$D$4:$D$219&lt;&gt;"",ROW('（运营）采购订单'!$D$4:$D$219)),ROW('（运营）采购订单'!A4)))</f>
        <v>VS1004-Long sleeve Purple Gray-XXL</v>
      </c>
      <c r="B5" s="38">
        <f ca="1">+IF(A5&lt;&gt;"*-*",'（运营）采购订单'!$D$2,0)</f>
        <v>0</v>
      </c>
      <c r="C5" s="38">
        <f ca="1">+VLOOKUP(A5,'（运营）采购订单'!$D:$E,2,0)</f>
        <v>0</v>
      </c>
      <c r="D5" s="38" t="str">
        <f ca="1">+IF(I5&gt;0,'（运营）采购订单'!$B$2,"")</f>
        <v>聚进工厂</v>
      </c>
      <c r="E5" s="38"/>
      <c r="F5" s="38"/>
      <c r="G5" s="38"/>
      <c r="H5" s="38"/>
      <c r="I5" s="38">
        <f ca="1">+IF(A5&lt;&gt;" ",VLOOKUP(A5,'（运营）采购订单'!$D:$J,7,0),"")</f>
        <v>20</v>
      </c>
      <c r="J5" s="109">
        <f ca="1">+IF(I5&gt;0,'（运营）采购订单'!$K$2,"")</f>
        <v>45270</v>
      </c>
      <c r="K5" s="38"/>
    </row>
    <row r="6" spans="1:11">
      <c r="A6" s="108" t="str">
        <f ca="1" t="array" ref="A6">+INDEX('（运营）采购订单'!$D$1:$D$219,SMALL(IF('（运营）采购订单'!$D$4:$D$219&lt;&gt;"",ROW('（运营）采购订单'!$D$4:$D$219)),ROW('（运营）采购订单'!A5)))</f>
        <v>VS1004-Long sleeve Purple Gray-3XL</v>
      </c>
      <c r="B6" s="38">
        <f ca="1">+IF(A6&lt;&gt;"*-*",'（运营）采购订单'!$D$2,0)</f>
        <v>0</v>
      </c>
      <c r="C6" s="38">
        <f ca="1">+VLOOKUP(A6,'（运营）采购订单'!$D:$E,2,0)</f>
        <v>0</v>
      </c>
      <c r="D6" s="38" t="str">
        <f ca="1">+IF(I6&gt;0,'（运营）采购订单'!$B$2,"")</f>
        <v>聚进工厂</v>
      </c>
      <c r="E6" s="38"/>
      <c r="F6" s="38"/>
      <c r="G6" s="38"/>
      <c r="H6" s="38"/>
      <c r="I6" s="38">
        <f ca="1">+IF(A6&lt;&gt;" ",VLOOKUP(A6,'（运营）采购订单'!$D:$J,7,0),"")</f>
        <v>20</v>
      </c>
      <c r="J6" s="109">
        <f ca="1">+IF(I6&gt;0,'（运营）采购订单'!$K$2,"")</f>
        <v>45270</v>
      </c>
      <c r="K6" s="38"/>
    </row>
    <row r="7" spans="1:11">
      <c r="A7" s="108" t="str">
        <f ca="1" t="array" ref="A7">+INDEX('（运营）采购订单'!$D$1:$D$219,SMALL(IF('（运营）采购订单'!$D$4:$D$219&lt;&gt;"",ROW('（运营）采购订单'!$D$4:$D$219)),ROW('（运营）采购订单'!A6)))</f>
        <v>VS1004-Long sleeve Dark green-XXL</v>
      </c>
      <c r="B7" s="38">
        <f ca="1">+IF(A7&lt;&gt;"*-*",'（运营）采购订单'!$D$2,0)</f>
        <v>0</v>
      </c>
      <c r="C7" s="38">
        <f ca="1">+VLOOKUP(A7,'（运营）采购订单'!$D:$E,2,0)</f>
        <v>0</v>
      </c>
      <c r="D7" s="38" t="str">
        <f ca="1">+IF(I7&gt;0,'（运营）采购订单'!$B$2,"")</f>
        <v>聚进工厂</v>
      </c>
      <c r="E7" s="38"/>
      <c r="F7" s="38"/>
      <c r="G7" s="38"/>
      <c r="H7" s="38"/>
      <c r="I7" s="38">
        <f ca="1">+IF(A7&lt;&gt;" ",VLOOKUP(A7,'（运营）采购订单'!$D:$J,7,0),"")</f>
        <v>20</v>
      </c>
      <c r="J7" s="109">
        <f ca="1">+IF(I7&gt;0,'（运营）采购订单'!$K$2,"")</f>
        <v>45270</v>
      </c>
      <c r="K7" s="38"/>
    </row>
    <row r="8" spans="1:11">
      <c r="A8" s="108" t="str">
        <f ca="1" t="array" ref="A8">+INDEX('（运营）采购订单'!$D$1:$D$219,SMALL(IF('（运营）采购订单'!$D$4:$D$219&lt;&gt;"",ROW('（运营）采购订单'!$D$4:$D$219)),ROW('（运营）采购订单'!A7)))</f>
        <v>VS1004-Long sleeve Dark green-3XL</v>
      </c>
      <c r="B8" s="38">
        <f ca="1">+IF(A8&lt;&gt;"*-*",'（运营）采购订单'!$D$2,0)</f>
        <v>0</v>
      </c>
      <c r="C8" s="38">
        <f ca="1">+VLOOKUP(A8,'（运营）采购订单'!$D:$E,2,0)</f>
        <v>0</v>
      </c>
      <c r="D8" s="38" t="str">
        <f ca="1">+IF(I8&gt;0,'（运营）采购订单'!$B$2,"")</f>
        <v>聚进工厂</v>
      </c>
      <c r="E8" s="38"/>
      <c r="F8" s="38"/>
      <c r="G8" s="38"/>
      <c r="H8" s="38"/>
      <c r="I8" s="38">
        <f ca="1">+IF(A8&lt;&gt;" ",VLOOKUP(A8,'（运营）采购订单'!$D:$J,7,0),"")</f>
        <v>20</v>
      </c>
      <c r="J8" s="109">
        <f ca="1">+IF(I8&gt;0,'（运营）采购订单'!$K$2,"")</f>
        <v>45270</v>
      </c>
      <c r="K8" s="38"/>
    </row>
    <row r="9" spans="1:14">
      <c r="A9" s="108" t="str">
        <f ca="1" t="array" ref="A9">+INDEX('（运营）采购订单'!$D$1:$D$219,SMALL(IF('（运营）采购订单'!$D$4:$D$219&lt;&gt;"",ROW('（运营）采购订单'!$D$4:$D$219)),ROW('（运营）采购订单'!A8)))</f>
        <v>VS1004-Long sleeve Wine red-M-2</v>
      </c>
      <c r="B9" s="38">
        <f ca="1">+IF(A9&lt;&gt;"*-*",'（运营）采购订单'!$D$2,0)</f>
        <v>0</v>
      </c>
      <c r="C9" s="38">
        <f ca="1">+VLOOKUP(A9,'（运营）采购订单'!$D:$E,2,0)</f>
        <v>0</v>
      </c>
      <c r="D9" s="38" t="str">
        <f ca="1">+IF(I9&gt;0,'（运营）采购订单'!$B$2,"")</f>
        <v>聚进工厂</v>
      </c>
      <c r="E9" s="38"/>
      <c r="F9" s="38"/>
      <c r="G9" s="38"/>
      <c r="H9" s="38"/>
      <c r="I9" s="38">
        <f ca="1">+IF(A9&lt;&gt;" ",VLOOKUP(A9,'（运营）采购订单'!$D:$J,7,0),"")</f>
        <v>30</v>
      </c>
      <c r="J9" s="109">
        <f ca="1">+IF(I9&gt;0,'（运营）采购订单'!$K$2,"")</f>
        <v>45270</v>
      </c>
      <c r="K9" s="38"/>
      <c r="N9" s="12"/>
    </row>
    <row r="10" spans="1:11">
      <c r="A10" s="108" t="str">
        <f ca="1" t="array" ref="A10">+INDEX('（运营）采购订单'!$D$1:$D$219,SMALL(IF('（运营）采购订单'!$D$4:$D$219&lt;&gt;"",ROW('（运营）采购订单'!$D$4:$D$219)),ROW('（运营）采购订单'!A9)))</f>
        <v>VS1004-Long sleeve Wine red-L</v>
      </c>
      <c r="B10" s="38">
        <f ca="1">+IF(A10&lt;&gt;"*-*",'（运营）采购订单'!$D$2,0)</f>
        <v>0</v>
      </c>
      <c r="C10" s="38">
        <f ca="1">+VLOOKUP(A10,'（运营）采购订单'!$D:$E,2,0)</f>
        <v>0</v>
      </c>
      <c r="D10" s="38" t="str">
        <f ca="1">+IF(I10&gt;0,'（运营）采购订单'!$B$2,"")</f>
        <v>聚进工厂</v>
      </c>
      <c r="E10" s="38"/>
      <c r="F10" s="38"/>
      <c r="G10" s="38"/>
      <c r="H10" s="38"/>
      <c r="I10" s="38">
        <f ca="1">+IF(A10&lt;&gt;" ",VLOOKUP(A10,'（运营）采购订单'!$D:$J,7,0),"")</f>
        <v>40</v>
      </c>
      <c r="J10" s="109">
        <f ca="1">+IF(I10&gt;0,'（运营）采购订单'!$K$2,"")</f>
        <v>45270</v>
      </c>
      <c r="K10" s="38"/>
    </row>
    <row r="11" spans="1:11">
      <c r="A11" s="108" t="str">
        <f ca="1" t="array" ref="A11">+INDEX('（运营）采购订单'!$D$1:$D$219,SMALL(IF('（运营）采购订单'!$D$4:$D$219&lt;&gt;"",ROW('（运营）采购订单'!$D$4:$D$219)),ROW('（运营）采购订单'!A10)))</f>
        <v>VS1004-Long sleeve Wine red-XL</v>
      </c>
      <c r="B11" s="38">
        <f ca="1">+IF(A11&lt;&gt;"*-*",'（运营）采购订单'!$D$2,0)</f>
        <v>0</v>
      </c>
      <c r="C11" s="38">
        <f ca="1">+VLOOKUP(A11,'（运营）采购订单'!$D:$E,2,0)</f>
        <v>0</v>
      </c>
      <c r="D11" s="38" t="str">
        <f ca="1">+IF(I11&gt;0,'（运营）采购订单'!$B$2,"")</f>
        <v>聚进工厂</v>
      </c>
      <c r="E11" s="38"/>
      <c r="F11" s="38"/>
      <c r="G11" s="38"/>
      <c r="H11" s="38"/>
      <c r="I11" s="38">
        <f ca="1">+IF(A11&lt;&gt;" ",VLOOKUP(A11,'（运营）采购订单'!$D:$J,7,0),"")</f>
        <v>20</v>
      </c>
      <c r="J11" s="109">
        <f ca="1">+IF(I11&gt;0,'（运营）采购订单'!$K$2,"")</f>
        <v>45270</v>
      </c>
      <c r="K11" s="38"/>
    </row>
    <row r="12" spans="1:11">
      <c r="A12" s="108" t="str">
        <f ca="1" t="array" ref="A12">+INDEX('（运营）采购订单'!$D$1:$D$219,SMALL(IF('（运营）采购订单'!$D$4:$D$219&lt;&gt;"",ROW('（运营）采购订单'!$D$4:$D$219)),ROW('（运营）采购订单'!A11)))</f>
        <v>VS1004-Long sleeve Wine red-XXL</v>
      </c>
      <c r="B12" s="38">
        <f ca="1">+IF(A12&lt;&gt;"*-*",'（运营）采购订单'!$D$2,0)</f>
        <v>0</v>
      </c>
      <c r="C12" s="38">
        <f ca="1">+VLOOKUP(A12,'（运营）采购订单'!$D:$E,2,0)</f>
        <v>0</v>
      </c>
      <c r="D12" s="38" t="str">
        <f ca="1">+IF(I12&gt;0,'（运营）采购订单'!$B$2,"")</f>
        <v>聚进工厂</v>
      </c>
      <c r="E12" s="38"/>
      <c r="F12" s="38"/>
      <c r="G12" s="38"/>
      <c r="H12" s="38"/>
      <c r="I12" s="38">
        <f ca="1">+IF(A12&lt;&gt;" ",VLOOKUP(A12,'（运营）采购订单'!$D:$J,7,0),"")</f>
        <v>20</v>
      </c>
      <c r="J12" s="109">
        <f ca="1">+IF(I12&gt;0,'（运营）采购订单'!$K$2,"")</f>
        <v>45270</v>
      </c>
      <c r="K12" s="38"/>
    </row>
    <row r="13" spans="1:11">
      <c r="A13" s="108" t="str">
        <f ca="1" t="array" ref="A13">+INDEX('（运营）采购订单'!$D$1:$D$219,SMALL(IF('（运营）采购订单'!$D$4:$D$219&lt;&gt;"",ROW('（运营）采购订单'!$D$4:$D$219)),ROW('（运营）采购订单'!A12)))</f>
        <v>VS1004-Long sleeve Wine red-3XL</v>
      </c>
      <c r="B13" s="38">
        <f ca="1">+IF(A13&lt;&gt;"*-*",'（运营）采购订单'!$D$2,0)</f>
        <v>0</v>
      </c>
      <c r="C13" s="38">
        <f ca="1">+VLOOKUP(A13,'（运营）采购订单'!$D:$E,2,0)</f>
        <v>0</v>
      </c>
      <c r="D13" s="38" t="str">
        <f ca="1">+IF(I13&gt;0,'（运营）采购订单'!$B$2,"")</f>
        <v>聚进工厂</v>
      </c>
      <c r="E13" s="38"/>
      <c r="F13" s="38"/>
      <c r="G13" s="38"/>
      <c r="H13" s="38"/>
      <c r="I13" s="38">
        <f ca="1">+IF(A13&lt;&gt;" ",VLOOKUP(A13,'（运营）采购订单'!$D:$J,7,0),"")</f>
        <v>20</v>
      </c>
      <c r="J13" s="109">
        <f ca="1">+IF(I13&gt;0,'（运营）采购订单'!$K$2,"")</f>
        <v>45270</v>
      </c>
      <c r="K13" s="38"/>
    </row>
    <row r="14" spans="1:11">
      <c r="A14" s="108" t="str">
        <f ca="1" t="array" ref="A14">+INDEX('（运营）采购订单'!$D$1:$D$219,SMALL(IF('（运营）采购订单'!$D$4:$D$219&lt;&gt;"",ROW('（运营）采购订单'!$D$4:$D$219)),ROW('（运营）采购订单'!A13)))</f>
        <v>VS1004-Long sleeve Royal Blue-M</v>
      </c>
      <c r="B14" s="38">
        <f ca="1">+IF(A14&lt;&gt;"*-*",'（运营）采购订单'!$D$2,0)</f>
        <v>0</v>
      </c>
      <c r="C14" s="38">
        <f ca="1">+VLOOKUP(A14,'（运营）采购订单'!$D:$E,2,0)</f>
        <v>0</v>
      </c>
      <c r="D14" s="38" t="str">
        <f ca="1">+IF(I14&gt;0,'（运营）采购订单'!$B$2,"")</f>
        <v>聚进工厂</v>
      </c>
      <c r="E14" s="38"/>
      <c r="F14" s="38"/>
      <c r="G14" s="38"/>
      <c r="H14" s="38"/>
      <c r="I14" s="38">
        <f ca="1">+IF(A14&lt;&gt;" ",VLOOKUP(A14,'（运营）采购订单'!$D:$J,7,0),"")</f>
        <v>20</v>
      </c>
      <c r="J14" s="109">
        <f ca="1">+IF(I14&gt;0,'（运营）采购订单'!$K$2,"")</f>
        <v>45270</v>
      </c>
      <c r="K14" s="38"/>
    </row>
    <row r="15" spans="1:11">
      <c r="A15" s="108" t="str">
        <f ca="1" t="array" ref="A15">+INDEX('（运营）采购订单'!$D$1:$D$219,SMALL(IF('（运营）采购订单'!$D$4:$D$219&lt;&gt;"",ROW('（运营）采购订单'!$D$4:$D$219)),ROW('（运营）采购订单'!A14)))</f>
        <v>VS1004-Long sleeve Royal Blue-L</v>
      </c>
      <c r="B15" s="38">
        <f ca="1">+IF(A15&lt;&gt;"*-*",'（运营）采购订单'!$D$2,0)</f>
        <v>0</v>
      </c>
      <c r="C15" s="38">
        <f ca="1">+VLOOKUP(A15,'（运营）采购订单'!$D:$E,2,0)</f>
        <v>0</v>
      </c>
      <c r="D15" s="38" t="str">
        <f ca="1">+IF(I15&gt;0,'（运营）采购订单'!$B$2,"")</f>
        <v>聚进工厂</v>
      </c>
      <c r="E15" s="38"/>
      <c r="F15" s="38"/>
      <c r="G15" s="38"/>
      <c r="H15" s="38"/>
      <c r="I15" s="38">
        <f ca="1">+IF(A15&lt;&gt;" ",VLOOKUP(A15,'（运营）采购订单'!$D:$J,7,0),"")</f>
        <v>20</v>
      </c>
      <c r="J15" s="109">
        <f ca="1">+IF(I15&gt;0,'（运营）采购订单'!$K$2,"")</f>
        <v>45270</v>
      </c>
      <c r="K15" s="38"/>
    </row>
    <row r="16" spans="1:11">
      <c r="A16" s="108" t="str">
        <f ca="1" t="array" ref="A16">+INDEX('（运营）采购订单'!$D$1:$D$219,SMALL(IF('（运营）采购订单'!$D$4:$D$219&lt;&gt;"",ROW('（运营）采购订单'!$D$4:$D$219)),ROW('（运营）采购订单'!A15)))</f>
        <v>VS1004-Long sleeve Royal Blue-XL</v>
      </c>
      <c r="B16" s="38">
        <f ca="1">+IF(A16&lt;&gt;"*-*",'（运营）采购订单'!$D$2,0)</f>
        <v>0</v>
      </c>
      <c r="C16" s="38">
        <f ca="1">+VLOOKUP(A16,'（运营）采购订单'!$D:$E,2,0)</f>
        <v>0</v>
      </c>
      <c r="D16" s="38" t="str">
        <f ca="1">+IF(I16&gt;0,'（运营）采购订单'!$B$2,"")</f>
        <v>聚进工厂</v>
      </c>
      <c r="E16" s="38"/>
      <c r="F16" s="38"/>
      <c r="G16" s="38"/>
      <c r="H16" s="38"/>
      <c r="I16" s="38">
        <f ca="1">+IF(A16&lt;&gt;" ",VLOOKUP(A16,'（运营）采购订单'!$D:$J,7,0),"")</f>
        <v>20</v>
      </c>
      <c r="J16" s="109">
        <f ca="1">+IF(I16&gt;0,'（运营）采购订单'!$K$2,"")</f>
        <v>45270</v>
      </c>
      <c r="K16" s="38"/>
    </row>
    <row r="17" spans="1:11">
      <c r="A17" s="108" t="str">
        <f ca="1" t="array" ref="A17">+INDEX('（运营）采购订单'!$D$1:$D$219,SMALL(IF('（运营）采购订单'!$D$4:$D$219&lt;&gt;"",ROW('（运营）采购订单'!$D$4:$D$219)),ROW('（运营）采购订单'!A16)))</f>
        <v>VS1004-Long sleeve Royal Blue-3XL</v>
      </c>
      <c r="B17" s="38">
        <f ca="1">+IF(A17&lt;&gt;"*-*",'（运营）采购订单'!$D$2,0)</f>
        <v>0</v>
      </c>
      <c r="C17" s="38">
        <f ca="1">+VLOOKUP(A17,'（运营）采购订单'!$D:$E,2,0)</f>
        <v>0</v>
      </c>
      <c r="D17" s="38" t="str">
        <f ca="1">+IF(I17&gt;0,'（运营）采购订单'!$B$2,"")</f>
        <v>聚进工厂</v>
      </c>
      <c r="E17" s="38"/>
      <c r="F17" s="38"/>
      <c r="G17" s="38"/>
      <c r="H17" s="38"/>
      <c r="I17" s="38">
        <f ca="1">+IF(A17&lt;&gt;" ",VLOOKUP(A17,'（运营）采购订单'!$D:$J,7,0),"")</f>
        <v>20</v>
      </c>
      <c r="J17" s="109">
        <f ca="1">+IF(I17&gt;0,'（运营）采购订单'!$K$2,"")</f>
        <v>45270</v>
      </c>
      <c r="K17" s="38"/>
    </row>
    <row r="18" spans="1:11">
      <c r="A18" s="108" t="str">
        <f ca="1" t="array" ref="A18">+INDEX('（运营）采购订单'!$D$1:$D$219,SMALL(IF('（运营）采购订单'!$D$4:$D$219&lt;&gt;"",ROW('（运营）采购订单'!$D$4:$D$219)),ROW('（运营）采购订单'!A17)))</f>
        <v>VS1004-Long sleeve Black-S-2</v>
      </c>
      <c r="B18" s="38">
        <f ca="1">+IF(A18&lt;&gt;"*-*",'（运营）采购订单'!$D$2,0)</f>
        <v>0</v>
      </c>
      <c r="C18" s="38">
        <f ca="1">+VLOOKUP(A18,'（运营）采购订单'!$D:$E,2,0)</f>
        <v>0</v>
      </c>
      <c r="D18" s="38" t="str">
        <f ca="1">+IF(I18&gt;0,'（运营）采购订单'!$B$2,"")</f>
        <v>聚进工厂</v>
      </c>
      <c r="E18" s="38"/>
      <c r="F18" s="38"/>
      <c r="G18" s="38"/>
      <c r="H18" s="38"/>
      <c r="I18" s="38">
        <f ca="1">+IF(A18&lt;&gt;" ",VLOOKUP(A18,'（运营）采购订单'!$D:$J,7,0),"")</f>
        <v>40</v>
      </c>
      <c r="J18" s="109">
        <f ca="1">+IF(I18&gt;0,'（运营）采购订单'!$K$2,"")</f>
        <v>45270</v>
      </c>
      <c r="K18" s="38"/>
    </row>
    <row r="19" spans="1:11">
      <c r="A19" s="108" t="str">
        <f ca="1" t="array" ref="A19">+INDEX('（运营）采购订单'!$D$1:$D$219,SMALL(IF('（运营）采购订单'!$D$4:$D$219&lt;&gt;"",ROW('（运营）采购订单'!$D$4:$D$219)),ROW('（运营）采购订单'!A18)))</f>
        <v>VS1004-Long sleeve Black-M-2</v>
      </c>
      <c r="B19" s="38">
        <f ca="1">+IF(A19&lt;&gt;"*-*",'（运营）采购订单'!$D$2,0)</f>
        <v>0</v>
      </c>
      <c r="C19" s="38">
        <f ca="1">+VLOOKUP(A19,'（运营）采购订单'!$D:$E,2,0)</f>
        <v>0</v>
      </c>
      <c r="D19" s="38" t="str">
        <f ca="1">+IF(I19&gt;0,'（运营）采购订单'!$B$2,"")</f>
        <v>聚进工厂</v>
      </c>
      <c r="E19" s="38"/>
      <c r="F19" s="38"/>
      <c r="G19" s="38"/>
      <c r="H19" s="38"/>
      <c r="I19" s="38">
        <f ca="1">+IF(A19&lt;&gt;" ",VLOOKUP(A19,'（运营）采购订单'!$D:$J,7,0),"")</f>
        <v>120</v>
      </c>
      <c r="J19" s="109">
        <f ca="1">+IF(I19&gt;0,'（运营）采购订单'!$K$2,"")</f>
        <v>45270</v>
      </c>
      <c r="K19" s="38"/>
    </row>
    <row r="20" spans="1:11">
      <c r="A20" s="108" t="str">
        <f ca="1" t="array" ref="A20">+INDEX('（运营）采购订单'!$D$1:$D$219,SMALL(IF('（运营）采购订单'!$D$4:$D$219&lt;&gt;"",ROW('（运营）采购订单'!$D$4:$D$219)),ROW('（运营）采购订单'!A19)))</f>
        <v>VS1004-Long sleeve Black-L</v>
      </c>
      <c r="B20" s="38">
        <f ca="1">+IF(A20&lt;&gt;"*-*",'（运营）采购订单'!$D$2,0)</f>
        <v>0</v>
      </c>
      <c r="C20" s="38">
        <f ca="1">+VLOOKUP(A20,'（运营）采购订单'!$D:$E,2,0)</f>
        <v>0</v>
      </c>
      <c r="D20" s="38" t="str">
        <f ca="1">+IF(I20&gt;0,'（运营）采购订单'!$B$2,"")</f>
        <v>聚进工厂</v>
      </c>
      <c r="E20" s="38"/>
      <c r="F20" s="38"/>
      <c r="G20" s="38"/>
      <c r="H20" s="38"/>
      <c r="I20" s="38">
        <f ca="1">+IF(A20&lt;&gt;" ",VLOOKUP(A20,'（运营）采购订单'!$D:$J,7,0),"")</f>
        <v>100</v>
      </c>
      <c r="J20" s="109">
        <f ca="1">+IF(I20&gt;0,'（运营）采购订单'!$K$2,"")</f>
        <v>45270</v>
      </c>
      <c r="K20" s="38"/>
    </row>
    <row r="21" spans="1:11">
      <c r="A21" s="108" t="str">
        <f ca="1" t="array" ref="A21">+INDEX('（运营）采购订单'!$D$1:$D$219,SMALL(IF('（运营）采购订单'!$D$4:$D$219&lt;&gt;"",ROW('（运营）采购订单'!$D$4:$D$219)),ROW('（运营）采购订单'!A20)))</f>
        <v>VS1004-Long sleeve Black-XL</v>
      </c>
      <c r="B21" s="38">
        <f ca="1">+IF(A21&lt;&gt;"*-*",'（运营）采购订单'!$D$2,0)</f>
        <v>0</v>
      </c>
      <c r="C21" s="38">
        <f ca="1">+VLOOKUP(A21,'（运营）采购订单'!$D:$E,2,0)</f>
        <v>0</v>
      </c>
      <c r="D21" s="38" t="str">
        <f ca="1">+IF(I21&gt;0,'（运营）采购订单'!$B$2,"")</f>
        <v>聚进工厂</v>
      </c>
      <c r="E21" s="38"/>
      <c r="F21" s="38"/>
      <c r="G21" s="38"/>
      <c r="H21" s="38"/>
      <c r="I21" s="38">
        <f ca="1">+IF(A21&lt;&gt;" ",VLOOKUP(A21,'（运营）采购订单'!$D:$J,7,0),"")</f>
        <v>60</v>
      </c>
      <c r="J21" s="109">
        <f ca="1">+IF(I21&gt;0,'（运营）采购订单'!$K$2,"")</f>
        <v>45270</v>
      </c>
      <c r="K21" s="38"/>
    </row>
    <row r="22" spans="1:11">
      <c r="A22" s="108" t="str">
        <f ca="1" t="array" ref="A22">+INDEX('（运营）采购订单'!$D$1:$D$219,SMALL(IF('（运营）采购订单'!$D$4:$D$219&lt;&gt;"",ROW('（运营）采购订单'!$D$4:$D$219)),ROW('（运营）采购订单'!A21)))</f>
        <v>VS1004-Long sleeve Black-XXL</v>
      </c>
      <c r="B22" s="38">
        <f ca="1">+IF(A22&lt;&gt;"*-*",'（运营）采购订单'!$D$2,0)</f>
        <v>0</v>
      </c>
      <c r="C22" s="38">
        <f ca="1">+VLOOKUP(A22,'（运营）采购订单'!$D:$E,2,0)</f>
        <v>0</v>
      </c>
      <c r="D22" s="38" t="str">
        <f ca="1">+IF(I22&gt;0,'（运营）采购订单'!$B$2,"")</f>
        <v>聚进工厂</v>
      </c>
      <c r="E22" s="38"/>
      <c r="F22" s="38"/>
      <c r="G22" s="38"/>
      <c r="H22" s="38"/>
      <c r="I22" s="38">
        <f ca="1">+IF(A22&lt;&gt;" ",VLOOKUP(A22,'（运营）采购订单'!$D:$J,7,0),"")</f>
        <v>60</v>
      </c>
      <c r="J22" s="109">
        <f ca="1">+IF(I22&gt;0,'（运营）采购订单'!$K$2,"")</f>
        <v>45270</v>
      </c>
      <c r="K22" s="38"/>
    </row>
    <row r="23" spans="1:11">
      <c r="A23" s="108" t="str">
        <f ca="1" t="array" ref="A23">+INDEX('（运营）采购订单'!$D$1:$D$219,SMALL(IF('（运营）采购订单'!$D$4:$D$219&lt;&gt;"",ROW('（运营）采购订单'!$D$4:$D$219)),ROW('（运营）采购订单'!A22)))</f>
        <v>VS1004-Long sleeve Black-3XL</v>
      </c>
      <c r="B23" s="38">
        <f ca="1">+IF(A23&lt;&gt;"*-*",'（运营）采购订单'!$D$2,0)</f>
        <v>0</v>
      </c>
      <c r="C23" s="38">
        <f ca="1">+VLOOKUP(A23,'（运营）采购订单'!$D:$E,2,0)</f>
        <v>0</v>
      </c>
      <c r="D23" s="38" t="str">
        <f ca="1">+IF(I23&gt;0,'（运营）采购订单'!$B$2,"")</f>
        <v>聚进工厂</v>
      </c>
      <c r="E23" s="38"/>
      <c r="F23" s="38"/>
      <c r="G23" s="38"/>
      <c r="H23" s="38"/>
      <c r="I23" s="38">
        <f ca="1">+IF(A23&lt;&gt;" ",VLOOKUP(A23,'（运营）采购订单'!$D:$J,7,0),"")</f>
        <v>40</v>
      </c>
      <c r="J23" s="109">
        <f ca="1">+IF(I23&gt;0,'（运营）采购订单'!$K$2,"")</f>
        <v>45270</v>
      </c>
      <c r="K23" s="38"/>
    </row>
    <row r="24" spans="1:11">
      <c r="A24" s="108" t="str">
        <f ca="1" t="array" ref="A24">+INDEX('（运营）采购订单'!$D$1:$D$219,SMALL(IF('（运营）采购订单'!$D$4:$D$219&lt;&gt;"",ROW('（运营）采购订单'!$D$4:$D$219)),ROW('（运营）采购订单'!A23)))</f>
        <v>VS1004-Long sleeve Purple-M</v>
      </c>
      <c r="B24" s="38">
        <f ca="1">+IF(A24&lt;&gt;"*-*",'（运营）采购订单'!$D$2,0)</f>
        <v>0</v>
      </c>
      <c r="C24" s="38">
        <f ca="1">+VLOOKUP(A24,'（运营）采购订单'!$D:$E,2,0)</f>
        <v>0</v>
      </c>
      <c r="D24" s="38" t="str">
        <f ca="1">+IF(I24&gt;0,'（运营）采购订单'!$B$2,"")</f>
        <v>聚进工厂</v>
      </c>
      <c r="E24" s="38"/>
      <c r="F24" s="38"/>
      <c r="G24" s="38"/>
      <c r="H24" s="38"/>
      <c r="I24" s="38">
        <f ca="1">+IF(A24&lt;&gt;" ",VLOOKUP(A24,'（运营）采购订单'!$D:$J,7,0),"")</f>
        <v>20</v>
      </c>
      <c r="J24" s="109">
        <f ca="1">+IF(I24&gt;0,'（运营）采购订单'!$K$2,"")</f>
        <v>45270</v>
      </c>
      <c r="K24" s="38"/>
    </row>
    <row r="25" spans="1:11">
      <c r="A25" s="108" t="str">
        <f ca="1" t="array" ref="A25">+INDEX('（运营）采购订单'!$D$1:$D$219,SMALL(IF('（运营）采购订单'!$D$4:$D$219&lt;&gt;"",ROW('（运营）采购订单'!$D$4:$D$219)),ROW('（运营）采购订单'!A24)))</f>
        <v>VS1004-Long sleeve Purple-L</v>
      </c>
      <c r="B25" s="38">
        <f ca="1">+IF(A25&lt;&gt;"*-*",'（运营）采购订单'!$D$2,0)</f>
        <v>0</v>
      </c>
      <c r="C25" s="38">
        <f ca="1">+VLOOKUP(A25,'（运营）采购订单'!$D:$E,2,0)</f>
        <v>0</v>
      </c>
      <c r="D25" s="38" t="str">
        <f ca="1">+IF(I25&gt;0,'（运营）采购订单'!$B$2,"")</f>
        <v>聚进工厂</v>
      </c>
      <c r="E25" s="38"/>
      <c r="F25" s="38"/>
      <c r="G25" s="38"/>
      <c r="H25" s="38"/>
      <c r="I25" s="38">
        <f ca="1">+IF(A25&lt;&gt;" ",VLOOKUP(A25,'（运营）采购订单'!$D:$J,7,0),"")</f>
        <v>20</v>
      </c>
      <c r="J25" s="109">
        <f ca="1">+IF(I25&gt;0,'（运营）采购订单'!$K$2,"")</f>
        <v>45270</v>
      </c>
      <c r="K25" s="38"/>
    </row>
    <row r="26" spans="1:11">
      <c r="A26" s="108" t="str">
        <f ca="1" t="array" ref="A26">+INDEX('（运营）采购订单'!$D$1:$D$219,SMALL(IF('（运营）采购订单'!$D$4:$D$219&lt;&gt;"",ROW('（运营）采购订单'!$D$4:$D$219)),ROW('（运营）采购订单'!A25)))</f>
        <v>VS1004-Long sleeve Purple-XL</v>
      </c>
      <c r="B26" s="38">
        <f ca="1">+IF(A26&lt;&gt;"*-*",'（运营）采购订单'!$D$2,0)</f>
        <v>0</v>
      </c>
      <c r="C26" s="38">
        <f ca="1">+VLOOKUP(A26,'（运营）采购订单'!$D:$E,2,0)</f>
        <v>0</v>
      </c>
      <c r="D26" s="38" t="str">
        <f ca="1">+IF(I26&gt;0,'（运营）采购订单'!$B$2,"")</f>
        <v>聚进工厂</v>
      </c>
      <c r="E26" s="38"/>
      <c r="F26" s="38"/>
      <c r="G26" s="38"/>
      <c r="H26" s="38"/>
      <c r="I26" s="38">
        <f ca="1">+IF(A26&lt;&gt;" ",VLOOKUP(A26,'（运营）采购订单'!$D:$J,7,0),"")</f>
        <v>20</v>
      </c>
      <c r="J26" s="109">
        <f ca="1">+IF(I26&gt;0,'（运营）采购订单'!$K$2,"")</f>
        <v>45270</v>
      </c>
      <c r="K26" s="38"/>
    </row>
    <row r="27" spans="1:11">
      <c r="A27" s="108" t="str">
        <f ca="1" t="array" ref="A27">+INDEX('（运营）采购订单'!$D$1:$D$219,SMALL(IF('（运营）采购订单'!$D$4:$D$219&lt;&gt;"",ROW('（运营）采购订单'!$D$4:$D$219)),ROW('（运营）采购订单'!A26)))</f>
        <v>VS1004-Long sleeve Purple-XXL</v>
      </c>
      <c r="B27" s="38">
        <f ca="1">+IF(A27&lt;&gt;"*-*",'（运营）采购订单'!$D$2,0)</f>
        <v>0</v>
      </c>
      <c r="C27" s="38">
        <f ca="1">+VLOOKUP(A27,'（运营）采购订单'!$D:$E,2,0)</f>
        <v>0</v>
      </c>
      <c r="D27" s="38" t="str">
        <f ca="1">+IF(I27&gt;0,'（运营）采购订单'!$B$2,"")</f>
        <v>聚进工厂</v>
      </c>
      <c r="E27" s="38"/>
      <c r="F27" s="38"/>
      <c r="G27" s="38"/>
      <c r="H27" s="38"/>
      <c r="I27" s="38">
        <f ca="1">+IF(A27&lt;&gt;" ",VLOOKUP(A27,'（运营）采购订单'!$D:$J,7,0),"")</f>
        <v>20</v>
      </c>
      <c r="J27" s="109">
        <f ca="1">+IF(I27&gt;0,'（运营）采购订单'!$K$2,"")</f>
        <v>45270</v>
      </c>
      <c r="K27" s="38"/>
    </row>
    <row r="28" spans="1:11">
      <c r="A28" s="108" t="str">
        <f ca="1" t="array" ref="A28">+INDEX('（运营）采购订单'!$D$1:$D$219,SMALL(IF('（运营）采购订单'!$D$4:$D$219&lt;&gt;"",ROW('（运营）采购订单'!$D$4:$D$219)),ROW('（运营）采购订单'!A27)))</f>
        <v>VS1004-Long sleeve Purple-3XL</v>
      </c>
      <c r="B28" s="38">
        <f ca="1">+IF(A28&lt;&gt;"*-*",'（运营）采购订单'!$D$2,0)</f>
        <v>0</v>
      </c>
      <c r="C28" s="38">
        <f ca="1">+VLOOKUP(A28,'（运营）采购订单'!$D:$E,2,0)</f>
        <v>0</v>
      </c>
      <c r="D28" s="38" t="str">
        <f ca="1">+IF(I28&gt;0,'（运营）采购订单'!$B$2,"")</f>
        <v>聚进工厂</v>
      </c>
      <c r="E28" s="38"/>
      <c r="F28" s="38"/>
      <c r="G28" s="38"/>
      <c r="H28" s="38"/>
      <c r="I28" s="38">
        <f ca="1">+IF(A28&lt;&gt;" ",VLOOKUP(A28,'（运营）采购订单'!$D:$J,7,0),"")</f>
        <v>20</v>
      </c>
      <c r="J28" s="109">
        <f ca="1">+IF(I28&gt;0,'（运营）采购订单'!$K$2,"")</f>
        <v>45270</v>
      </c>
      <c r="K28" s="38"/>
    </row>
    <row r="29" spans="1:11">
      <c r="A29" s="108" t="str">
        <f ca="1" t="array" ref="A29">+INDEX('（运营）采购订单'!$D$1:$D$219,SMALL(IF('（运营）采购订单'!$D$4:$D$219&lt;&gt;"",ROW('（运营）采购订单'!$D$4:$D$219)),ROW('（运营）采购订单'!A28)))</f>
        <v>VS1004-Mauve-M</v>
      </c>
      <c r="B29" s="38">
        <f ca="1">+IF(A29&lt;&gt;"*-*",'（运营）采购订单'!$D$2,0)</f>
        <v>0</v>
      </c>
      <c r="C29" s="38">
        <f ca="1">+VLOOKUP(A29,'（运营）采购订单'!$D:$E,2,0)</f>
        <v>0</v>
      </c>
      <c r="D29" s="38" t="str">
        <f ca="1">+IF(I29&gt;0,'（运营）采购订单'!$B$2,"")</f>
        <v>聚进工厂</v>
      </c>
      <c r="E29" s="38"/>
      <c r="F29" s="38"/>
      <c r="G29" s="38"/>
      <c r="H29" s="38"/>
      <c r="I29" s="38">
        <f ca="1">+IF(A29&lt;&gt;" ",VLOOKUP(A29,'（运营）采购订单'!$D:$J,7,0),"")</f>
        <v>20</v>
      </c>
      <c r="J29" s="109">
        <f ca="1">+IF(I29&gt;0,'（运营）采购订单'!$K$2,"")</f>
        <v>45270</v>
      </c>
      <c r="K29" s="38"/>
    </row>
    <row r="30" spans="1:11">
      <c r="A30" s="108" t="str">
        <f ca="1" t="array" ref="A30">+INDEX('（运营）采购订单'!$D$1:$D$219,SMALL(IF('（运营）采购订单'!$D$4:$D$219&lt;&gt;"",ROW('（运营）采购订单'!$D$4:$D$219)),ROW('（运营）采购订单'!A29)))</f>
        <v>VS1004-Mauve-L</v>
      </c>
      <c r="B30" s="38">
        <f ca="1">+IF(A30&lt;&gt;"*-*",'（运营）采购订单'!$D$2,0)</f>
        <v>0</v>
      </c>
      <c r="C30" s="38">
        <f ca="1">+VLOOKUP(A30,'（运营）采购订单'!$D:$E,2,0)</f>
        <v>0</v>
      </c>
      <c r="D30" s="38" t="str">
        <f ca="1">+IF(I30&gt;0,'（运营）采购订单'!$B$2,"")</f>
        <v>聚进工厂</v>
      </c>
      <c r="E30" s="38"/>
      <c r="F30" s="38"/>
      <c r="G30" s="38"/>
      <c r="H30" s="38"/>
      <c r="I30" s="38">
        <f ca="1">+IF(A30&lt;&gt;" ",VLOOKUP(A30,'（运营）采购订单'!$D:$J,7,0),"")</f>
        <v>30</v>
      </c>
      <c r="J30" s="109">
        <f ca="1">+IF(I30&gt;0,'（运营）采购订单'!$K$2,"")</f>
        <v>45270</v>
      </c>
      <c r="K30" s="38"/>
    </row>
    <row r="31" spans="1:11">
      <c r="A31" s="108" t="str">
        <f ca="1" t="array" ref="A31">+INDEX('（运营）采购订单'!$D$1:$D$219,SMALL(IF('（运营）采购订单'!$D$4:$D$219&lt;&gt;"",ROW('（运营）采购订单'!$D$4:$D$219)),ROW('（运营）采购订单'!A30)))</f>
        <v>VS1004-Mauve-XL</v>
      </c>
      <c r="B31" s="38">
        <f ca="1">+IF(A31&lt;&gt;"*-*",'（运营）采购订单'!$D$2,0)</f>
        <v>0</v>
      </c>
      <c r="C31" s="38">
        <f ca="1">+VLOOKUP(A31,'（运营）采购订单'!$D:$E,2,0)</f>
        <v>0</v>
      </c>
      <c r="D31" s="38" t="str">
        <f ca="1">+IF(I31&gt;0,'（运营）采购订单'!$B$2,"")</f>
        <v>聚进工厂</v>
      </c>
      <c r="E31" s="38"/>
      <c r="F31" s="38"/>
      <c r="G31" s="38"/>
      <c r="H31" s="38"/>
      <c r="I31" s="38">
        <f ca="1">+IF(A31&lt;&gt;" ",VLOOKUP(A31,'（运营）采购订单'!$D:$J,7,0),"")</f>
        <v>20</v>
      </c>
      <c r="J31" s="109">
        <f ca="1">+IF(I31&gt;0,'（运营）采购订单'!$K$2,"")</f>
        <v>45270</v>
      </c>
      <c r="K31" s="38"/>
    </row>
    <row r="32" spans="1:11">
      <c r="A32" s="108" t="str">
        <f ca="1" t="array" ref="A32">+INDEX('（运营）采购订单'!$D$1:$D$219,SMALL(IF('（运营）采购订单'!$D$4:$D$219&lt;&gt;"",ROW('（运营）采购订单'!$D$4:$D$219)),ROW('（运营）采购订单'!A31)))</f>
        <v>VS1004-Mauve-3XL</v>
      </c>
      <c r="B32" s="38">
        <f ca="1">+IF(A32&lt;&gt;"*-*",'（运营）采购订单'!$D$2,0)</f>
        <v>0</v>
      </c>
      <c r="C32" s="38">
        <f ca="1">+VLOOKUP(A32,'（运营）采购订单'!$D:$E,2,0)</f>
        <v>0</v>
      </c>
      <c r="D32" s="38" t="str">
        <f ca="1">+IF(I32&gt;0,'（运营）采购订单'!$B$2,"")</f>
        <v>聚进工厂</v>
      </c>
      <c r="E32" s="38"/>
      <c r="F32" s="38"/>
      <c r="G32" s="38"/>
      <c r="H32" s="38"/>
      <c r="I32" s="38">
        <f ca="1">+IF(A32&lt;&gt;" ",VLOOKUP(A32,'（运营）采购订单'!$D:$J,7,0),"")</f>
        <v>20</v>
      </c>
      <c r="J32" s="109">
        <f ca="1">+IF(I32&gt;0,'（运营）采购订单'!$K$2,"")</f>
        <v>45270</v>
      </c>
      <c r="K32" s="38"/>
    </row>
    <row r="33" spans="1:11">
      <c r="A33" s="108" t="str">
        <f ca="1" t="array" ref="A33">+INDEX('（运营）采购订单'!$D$1:$D$219,SMALL(IF('（运营）采购订单'!$D$4:$D$219&lt;&gt;"",ROW('（运营）采购订单'!$D$4:$D$219)),ROW('（运营）采购订单'!A32)))</f>
        <v>VS1004-F White stripes-M</v>
      </c>
      <c r="B33" s="38">
        <f ca="1">+IF(A33&lt;&gt;"*-*",'（运营）采购订单'!$D$2,0)</f>
        <v>0</v>
      </c>
      <c r="C33" s="38">
        <f ca="1">+VLOOKUP(A33,'（运营）采购订单'!$D:$E,2,0)</f>
        <v>0</v>
      </c>
      <c r="D33" s="38" t="str">
        <f ca="1">+IF(I33&gt;0,'（运营）采购订单'!$B$2,"")</f>
        <v>聚进工厂</v>
      </c>
      <c r="E33" s="38"/>
      <c r="F33" s="38"/>
      <c r="G33" s="38"/>
      <c r="H33" s="38"/>
      <c r="I33" s="38">
        <f ca="1">+IF(A33&lt;&gt;" ",VLOOKUP(A33,'（运营）采购订单'!$D:$J,7,0),"")</f>
        <v>20</v>
      </c>
      <c r="J33" s="109">
        <f ca="1">+IF(I33&gt;0,'（运营）采购订单'!$K$2,"")</f>
        <v>45270</v>
      </c>
      <c r="K33" s="38"/>
    </row>
    <row r="34" spans="1:11">
      <c r="A34" s="108" t="str">
        <f ca="1" t="array" ref="A34">+INDEX('（运营）采购订单'!$D$1:$D$219,SMALL(IF('（运营）采购订单'!$D$4:$D$219&lt;&gt;"",ROW('（运营）采购订单'!$D$4:$D$219)),ROW('（运营）采购订单'!A33)))</f>
        <v>VS1004-F White stripes-L</v>
      </c>
      <c r="B34" s="38">
        <f ca="1">+IF(A34&lt;&gt;"*-*",'（运营）采购订单'!$D$2,0)</f>
        <v>0</v>
      </c>
      <c r="C34" s="38">
        <f ca="1">+VLOOKUP(A34,'（运营）采购订单'!$D:$E,2,0)</f>
        <v>0</v>
      </c>
      <c r="D34" s="38" t="str">
        <f ca="1">+IF(I34&gt;0,'（运营）采购订单'!$B$2,"")</f>
        <v>聚进工厂</v>
      </c>
      <c r="E34" s="38"/>
      <c r="F34" s="38"/>
      <c r="G34" s="38"/>
      <c r="H34" s="38"/>
      <c r="I34" s="38">
        <f ca="1">+IF(A34&lt;&gt;" ",VLOOKUP(A34,'（运营）采购订单'!$D:$J,7,0),"")</f>
        <v>20</v>
      </c>
      <c r="J34" s="109">
        <f ca="1">+IF(I34&gt;0,'（运营）采购订单'!$K$2,"")</f>
        <v>45270</v>
      </c>
      <c r="K34" s="38"/>
    </row>
    <row r="35" spans="1:11">
      <c r="A35" s="108" t="str">
        <f ca="1" t="array" ref="A35">+INDEX('（运营）采购订单'!$D$1:$D$219,SMALL(IF('（运营）采购订单'!$D$4:$D$219&lt;&gt;"",ROW('（运营）采购订单'!$D$4:$D$219)),ROW('（运营）采购订单'!A34)))</f>
        <v>VS1004-F White stripes-XL</v>
      </c>
      <c r="B35" s="38">
        <f ca="1">+IF(A35&lt;&gt;"*-*",'（运营）采购订单'!$D$2,0)</f>
        <v>0</v>
      </c>
      <c r="C35" s="38">
        <f ca="1">+VLOOKUP(A35,'（运营）采购订单'!$D:$E,2,0)</f>
        <v>0</v>
      </c>
      <c r="D35" s="38" t="str">
        <f ca="1">+IF(I35&gt;0,'（运营）采购订单'!$B$2,"")</f>
        <v>聚进工厂</v>
      </c>
      <c r="E35" s="38"/>
      <c r="F35" s="38"/>
      <c r="G35" s="38"/>
      <c r="H35" s="38"/>
      <c r="I35" s="38">
        <f ca="1">+IF(A35&lt;&gt;" ",VLOOKUP(A35,'（运营）采购订单'!$D:$J,7,0),"")</f>
        <v>20</v>
      </c>
      <c r="J35" s="109">
        <f ca="1">+IF(I35&gt;0,'（运营）采购订单'!$K$2,"")</f>
        <v>45270</v>
      </c>
      <c r="K35" s="38"/>
    </row>
    <row r="36" spans="1:11">
      <c r="A36" s="108" t="str">
        <f ca="1" t="array" ref="A36">+INDEX('（运营）采购订单'!$D$1:$D$219,SMALL(IF('（运营）采购订单'!$D$4:$D$219&lt;&gt;"",ROW('（运营）采购订单'!$D$4:$D$219)),ROW('（运营）采购订单'!A35)))</f>
        <v>VS1004-F White stripes-2XL</v>
      </c>
      <c r="B36" s="38">
        <f ca="1">+IF(A36&lt;&gt;"*-*",'（运营）采购订单'!$D$2,0)</f>
        <v>0</v>
      </c>
      <c r="C36" s="38">
        <f ca="1">+VLOOKUP(A36,'（运营）采购订单'!$D:$E,2,0)</f>
        <v>0</v>
      </c>
      <c r="D36" s="38" t="str">
        <f ca="1">+IF(I36&gt;0,'（运营）采购订单'!$B$2,"")</f>
        <v>聚进工厂</v>
      </c>
      <c r="E36" s="38"/>
      <c r="F36" s="38"/>
      <c r="G36" s="38"/>
      <c r="H36" s="38"/>
      <c r="I36" s="38">
        <f ca="1">+IF(A36&lt;&gt;" ",VLOOKUP(A36,'（运营）采购订单'!$D:$J,7,0),"")</f>
        <v>20</v>
      </c>
      <c r="J36" s="109">
        <f ca="1">+IF(I36&gt;0,'（运营）采购订单'!$K$2,"")</f>
        <v>45270</v>
      </c>
      <c r="K36" s="38"/>
    </row>
    <row r="37" spans="1:11">
      <c r="A37" s="108" t="str">
        <f ca="1" t="array" ref="A37">+INDEX('（运营）采购订单'!$D$1:$D$219,SMALL(IF('（运营）采购订单'!$D$4:$D$219&lt;&gt;"",ROW('（运营）采购订单'!$D$4:$D$219)),ROW('（运营）采购订单'!A36)))</f>
        <v>VS1004-MuMian Light blue-S</v>
      </c>
      <c r="B37" s="38">
        <f ca="1">+IF(A37&lt;&gt;"*-*",'（运营）采购订单'!$D$2,0)</f>
        <v>0</v>
      </c>
      <c r="C37" s="38">
        <f ca="1">+VLOOKUP(A37,'（运营）采购订单'!$D:$E,2,0)</f>
        <v>0</v>
      </c>
      <c r="D37" s="38" t="str">
        <f ca="1">+IF(I37&gt;0,'（运营）采购订单'!$B$2,"")</f>
        <v>聚进工厂</v>
      </c>
      <c r="E37" s="38"/>
      <c r="F37" s="38"/>
      <c r="G37" s="38"/>
      <c r="H37" s="38"/>
      <c r="I37" s="38">
        <f ca="1">+IF(A37&lt;&gt;" ",VLOOKUP(A37,'（运营）采购订单'!$D:$J,7,0),"")</f>
        <v>20</v>
      </c>
      <c r="J37" s="109">
        <f ca="1">+IF(I37&gt;0,'（运营）采购订单'!$K$2,"")</f>
        <v>45270</v>
      </c>
      <c r="K37" s="38"/>
    </row>
    <row r="38" spans="1:11">
      <c r="A38" s="108" t="str">
        <f ca="1" t="array" ref="A38">+INDEX('（运营）采购订单'!$D$1:$D$219,SMALL(IF('（运营）采购订单'!$D$4:$D$219&lt;&gt;"",ROW('（运营）采购订单'!$D$4:$D$219)),ROW('（运营）采购订单'!A37)))</f>
        <v>VS1004-MuMian Light blue-M</v>
      </c>
      <c r="B38" s="38">
        <f ca="1">+IF(A38&lt;&gt;"*-*",'（运营）采购订单'!$D$2,0)</f>
        <v>0</v>
      </c>
      <c r="C38" s="38">
        <f ca="1">+VLOOKUP(A38,'（运营）采购订单'!$D:$E,2,0)</f>
        <v>0</v>
      </c>
      <c r="D38" s="38" t="str">
        <f ca="1">+IF(I38&gt;0,'（运营）采购订单'!$B$2,"")</f>
        <v>聚进工厂</v>
      </c>
      <c r="E38" s="38"/>
      <c r="F38" s="38"/>
      <c r="G38" s="38"/>
      <c r="H38" s="38"/>
      <c r="I38" s="38">
        <f ca="1">+IF(A38&lt;&gt;" ",VLOOKUP(A38,'（运营）采购订单'!$D:$J,7,0),"")</f>
        <v>20</v>
      </c>
      <c r="J38" s="109">
        <f ca="1">+IF(I38&gt;0,'（运营）采购订单'!$K$2,"")</f>
        <v>45270</v>
      </c>
      <c r="K38" s="38"/>
    </row>
    <row r="39" spans="1:11">
      <c r="A39" s="108" t="str">
        <f ca="1" t="array" ref="A39">+INDEX('（运营）采购订单'!$D$1:$D$219,SMALL(IF('（运营）采购订单'!$D$4:$D$219&lt;&gt;"",ROW('（运营）采购订单'!$D$4:$D$219)),ROW('（运营）采购订单'!A38)))</f>
        <v>VS1004-MuMian Light blue-L</v>
      </c>
      <c r="B39" s="38">
        <f ca="1">+IF(A39&lt;&gt;"*-*",'（运营）采购订单'!$D$2,0)</f>
        <v>0</v>
      </c>
      <c r="C39" s="38">
        <f ca="1">+VLOOKUP(A39,'（运营）采购订单'!$D:$E,2,0)</f>
        <v>0</v>
      </c>
      <c r="D39" s="38" t="str">
        <f ca="1">+IF(I39&gt;0,'（运营）采购订单'!$B$2,"")</f>
        <v>聚进工厂</v>
      </c>
      <c r="E39" s="38"/>
      <c r="F39" s="38"/>
      <c r="G39" s="38"/>
      <c r="H39" s="38"/>
      <c r="I39" s="38">
        <f ca="1">+IF(A39&lt;&gt;" ",VLOOKUP(A39,'（运营）采购订单'!$D:$J,7,0),"")</f>
        <v>20</v>
      </c>
      <c r="J39" s="109">
        <f ca="1">+IF(I39&gt;0,'（运营）采购订单'!$K$2,"")</f>
        <v>45270</v>
      </c>
      <c r="K39" s="38"/>
    </row>
    <row r="40" spans="1:11">
      <c r="A40" s="108" t="str">
        <f ca="1" t="array" ref="A40">+INDEX('（运营）采购订单'!$D$1:$D$219,SMALL(IF('（运营）采购订单'!$D$4:$D$219&lt;&gt;"",ROW('（运营）采购订单'!$D$4:$D$219)),ROW('（运营）采购订单'!A39)))</f>
        <v>VS1004-MuMian Light blue-XL</v>
      </c>
      <c r="B40" s="38">
        <f ca="1">+IF(A40&lt;&gt;"*-*",'（运营）采购订单'!$D$2,0)</f>
        <v>0</v>
      </c>
      <c r="C40" s="38">
        <f ca="1">+VLOOKUP(A40,'（运营）采购订单'!$D:$E,2,0)</f>
        <v>0</v>
      </c>
      <c r="D40" s="38" t="str">
        <f ca="1">+IF(I40&gt;0,'（运营）采购订单'!$B$2,"")</f>
        <v>聚进工厂</v>
      </c>
      <c r="E40" s="38"/>
      <c r="F40" s="38"/>
      <c r="G40" s="38"/>
      <c r="H40" s="38"/>
      <c r="I40" s="38">
        <f ca="1">+IF(A40&lt;&gt;" ",VLOOKUP(A40,'（运营）采购订单'!$D:$J,7,0),"")</f>
        <v>20</v>
      </c>
      <c r="J40" s="109">
        <f ca="1">+IF(I40&gt;0,'（运营）采购订单'!$K$2,"")</f>
        <v>45270</v>
      </c>
      <c r="K40" s="38"/>
    </row>
    <row r="41" spans="1:11">
      <c r="A41" s="108" t="str">
        <f ca="1" t="array" ref="A41">+INDEX('（运营）采购订单'!$D$1:$D$219,SMALL(IF('（运营）采购订单'!$D$4:$D$219&lt;&gt;"",ROW('（运营）采购订单'!$D$4:$D$219)),ROW('（运营）采购订单'!A40)))</f>
        <v>VS1004-MuMian Light blue-XXL</v>
      </c>
      <c r="B41" s="38">
        <f ca="1">+IF(A41&lt;&gt;"*-*",'（运营）采购订单'!$D$2,0)</f>
        <v>0</v>
      </c>
      <c r="C41" s="38">
        <f ca="1">+VLOOKUP(A41,'（运营）采购订单'!$D:$E,2,0)</f>
        <v>0</v>
      </c>
      <c r="D41" s="38" t="str">
        <f ca="1">+IF(I41&gt;0,'（运营）采购订单'!$B$2,"")</f>
        <v>聚进工厂</v>
      </c>
      <c r="E41" s="38"/>
      <c r="F41" s="38"/>
      <c r="G41" s="38"/>
      <c r="H41" s="38"/>
      <c r="I41" s="38">
        <f ca="1">+IF(A41&lt;&gt;" ",VLOOKUP(A41,'（运营）采购订单'!$D:$J,7,0),"")</f>
        <v>20</v>
      </c>
      <c r="J41" s="109">
        <f ca="1">+IF(I41&gt;0,'（运营）采购订单'!$K$2,"")</f>
        <v>45270</v>
      </c>
      <c r="K41" s="38"/>
    </row>
    <row r="42" spans="1:11">
      <c r="A42" s="108" t="str">
        <f ca="1" t="array" ref="A42">+INDEX('（运营）采购订单'!$D$1:$D$219,SMALL(IF('（运营）采购订单'!$D$4:$D$219&lt;&gt;"",ROW('（运营）采购订单'!$D$4:$D$219)),ROW('（运营）采购订单'!A41)))</f>
        <v>VS1004-MuMian Light blue-3XL</v>
      </c>
      <c r="B42" s="38">
        <f ca="1">+IF(A42&lt;&gt;"*-*",'（运营）采购订单'!$D$2,0)</f>
        <v>0</v>
      </c>
      <c r="C42" s="38">
        <f ca="1">+VLOOKUP(A42,'（运营）采购订单'!$D:$E,2,0)</f>
        <v>0</v>
      </c>
      <c r="D42" s="38" t="str">
        <f ca="1">+IF(I42&gt;0,'（运营）采购订单'!$B$2,"")</f>
        <v>聚进工厂</v>
      </c>
      <c r="E42" s="38"/>
      <c r="F42" s="38"/>
      <c r="G42" s="38"/>
      <c r="H42" s="38"/>
      <c r="I42" s="38">
        <f ca="1">+IF(A42&lt;&gt;" ",VLOOKUP(A42,'（运营）采购订单'!$D:$J,7,0),"")</f>
        <v>20</v>
      </c>
      <c r="J42" s="109">
        <f ca="1">+IF(I42&gt;0,'（运营）采购订单'!$K$2,"")</f>
        <v>45270</v>
      </c>
      <c r="K42" s="38"/>
    </row>
    <row r="43" spans="1:11">
      <c r="A43" s="108" t="str">
        <f ca="1" t="array" ref="A43">+INDEX('（运营）采购订单'!$D$1:$D$219,SMALL(IF('（运营）采购订单'!$D$4:$D$219&lt;&gt;"",ROW('（运营）采购订单'!$D$4:$D$219)),ROW('（运营）采购订单'!A42)))</f>
        <v>VS1004-Sanyue red-L</v>
      </c>
      <c r="B43" s="38">
        <f ca="1">+IF(A43&lt;&gt;"*-*",'（运营）采购订单'!$D$2,0)</f>
        <v>0</v>
      </c>
      <c r="C43" s="38">
        <f ca="1">+VLOOKUP(A43,'（运营）采购订单'!$D:$E,2,0)</f>
        <v>0</v>
      </c>
      <c r="D43" s="38" t="str">
        <f ca="1">+IF(I43&gt;0,'（运营）采购订单'!$B$2,"")</f>
        <v>聚进工厂</v>
      </c>
      <c r="E43" s="38"/>
      <c r="F43" s="38"/>
      <c r="G43" s="38"/>
      <c r="H43" s="38"/>
      <c r="I43" s="38">
        <f ca="1">+IF(A43&lt;&gt;" ",VLOOKUP(A43,'（运营）采购订单'!$D:$J,7,0),"")</f>
        <v>20</v>
      </c>
      <c r="J43" s="109">
        <f ca="1">+IF(I43&gt;0,'（运营）采购订单'!$K$2,"")</f>
        <v>45270</v>
      </c>
      <c r="K43" s="38"/>
    </row>
    <row r="44" spans="1:11">
      <c r="A44" s="108" t="str">
        <f ca="1" t="array" ref="A44">+INDEX('（运营）采购订单'!$D$1:$D$219,SMALL(IF('（运营）采购订单'!$D$4:$D$219&lt;&gt;"",ROW('（运营）采购订单'!$D$4:$D$219)),ROW('（运营）采购订单'!A43)))</f>
        <v>VS1004-Sanyue red-XL</v>
      </c>
      <c r="B44" s="38">
        <f ca="1">+IF(A44&lt;&gt;"*-*",'（运营）采购订单'!$D$2,0)</f>
        <v>0</v>
      </c>
      <c r="C44" s="38">
        <f ca="1">+VLOOKUP(A44,'（运营）采购订单'!$D:$E,2,0)</f>
        <v>0</v>
      </c>
      <c r="D44" s="38" t="str">
        <f ca="1">+IF(I44&gt;0,'（运营）采购订单'!$B$2,"")</f>
        <v>聚进工厂</v>
      </c>
      <c r="E44" s="38"/>
      <c r="F44" s="38"/>
      <c r="G44" s="38"/>
      <c r="H44" s="38"/>
      <c r="I44" s="38">
        <f ca="1">+IF(A44&lt;&gt;" ",VLOOKUP(A44,'（运营）采购订单'!$D:$J,7,0),"")</f>
        <v>20</v>
      </c>
      <c r="J44" s="109">
        <f ca="1">+IF(I44&gt;0,'（运营）采购订单'!$K$2,"")</f>
        <v>45270</v>
      </c>
      <c r="K44" s="38"/>
    </row>
    <row r="45" spans="1:11">
      <c r="A45" s="108" t="str">
        <f ca="1" t="array" ref="A45">+INDEX('（运营）采购订单'!$D$1:$D$219,SMALL(IF('（运营）采购订单'!$D$4:$D$219&lt;&gt;"",ROW('（运营）采购订单'!$D$4:$D$219)),ROW('（运营）采购订单'!A44)))</f>
        <v>VS1004-Sanyue red-XXL</v>
      </c>
      <c r="B45" s="38">
        <f ca="1">+IF(A45&lt;&gt;"*-*",'（运营）采购订单'!$D$2,0)</f>
        <v>0</v>
      </c>
      <c r="C45" s="38">
        <f ca="1">+VLOOKUP(A45,'（运营）采购订单'!$D:$E,2,0)</f>
        <v>0</v>
      </c>
      <c r="D45" s="38" t="str">
        <f ca="1">+IF(I45&gt;0,'（运营）采购订单'!$B$2,"")</f>
        <v>聚进工厂</v>
      </c>
      <c r="E45" s="38"/>
      <c r="F45" s="38"/>
      <c r="G45" s="38"/>
      <c r="H45" s="38"/>
      <c r="I45" s="38">
        <f ca="1">+IF(A45&lt;&gt;" ",VLOOKUP(A45,'（运营）采购订单'!$D:$J,7,0),"")</f>
        <v>20</v>
      </c>
      <c r="J45" s="109">
        <f ca="1">+IF(I45&gt;0,'（运营）采购订单'!$K$2,"")</f>
        <v>45270</v>
      </c>
      <c r="K45" s="38"/>
    </row>
    <row r="46" spans="1:11">
      <c r="A46" s="108" t="str">
        <f ca="1" t="array" ref="A46">+INDEX('（运营）采购订单'!$D$1:$D$219,SMALL(IF('（运营）采购订单'!$D$4:$D$219&lt;&gt;"",ROW('（运营）采购订单'!$D$4:$D$219)),ROW('（运营）采购订单'!A45)))</f>
        <v>VS1004-Sanyue red-3XL</v>
      </c>
      <c r="B46" s="38">
        <f ca="1">+IF(A46&lt;&gt;"*-*",'（运营）采购订单'!$D$2,0)</f>
        <v>0</v>
      </c>
      <c r="C46" s="38">
        <f ca="1">+VLOOKUP(A46,'（运营）采购订单'!$D:$E,2,0)</f>
        <v>0</v>
      </c>
      <c r="D46" s="38" t="str">
        <f ca="1">+IF(I46&gt;0,'（运营）采购订单'!$B$2,"")</f>
        <v>聚进工厂</v>
      </c>
      <c r="E46" s="38"/>
      <c r="F46" s="38"/>
      <c r="G46" s="38"/>
      <c r="H46" s="38"/>
      <c r="I46" s="38">
        <f ca="1">+IF(A46&lt;&gt;" ",VLOOKUP(A46,'（运营）采购订单'!$D:$J,7,0),"")</f>
        <v>20</v>
      </c>
      <c r="J46" s="109">
        <f ca="1">+IF(I46&gt;0,'（运营）采购订单'!$K$2,"")</f>
        <v>45270</v>
      </c>
      <c r="K46" s="38"/>
    </row>
    <row r="47" spans="1:11">
      <c r="A47" s="108" t="str">
        <f ca="1" t="array" ref="A47">+INDEX('（运营）采购订单'!$D$1:$D$219,SMALL(IF('（运营）采购订单'!$D$4:$D$219&lt;&gt;"",ROW('（运营）采购订单'!$D$4:$D$219)),ROW('（运营）采购订单'!A46)))</f>
        <v>VS1004-Hei Bai Ge-M</v>
      </c>
      <c r="B47" s="38">
        <f ca="1">+IF(A47&lt;&gt;"*-*",'（运营）采购订单'!$D$2,0)</f>
        <v>0</v>
      </c>
      <c r="C47" s="38">
        <f ca="1">+VLOOKUP(A47,'（运营）采购订单'!$D:$E,2,0)</f>
        <v>0</v>
      </c>
      <c r="D47" s="38" t="str">
        <f ca="1">+IF(I47&gt;0,'（运营）采购订单'!$B$2,"")</f>
        <v>聚进工厂</v>
      </c>
      <c r="E47" s="38"/>
      <c r="F47" s="38"/>
      <c r="G47" s="38"/>
      <c r="H47" s="38"/>
      <c r="I47" s="38">
        <f ca="1">+IF(A47&lt;&gt;" ",VLOOKUP(A47,'（运营）采购订单'!$D:$J,7,0),"")</f>
        <v>20</v>
      </c>
      <c r="J47" s="109">
        <f ca="1">+IF(I47&gt;0,'（运营）采购订单'!$K$2,"")</f>
        <v>45270</v>
      </c>
      <c r="K47" s="38"/>
    </row>
    <row r="48" spans="1:11">
      <c r="A48" s="108" t="str">
        <f ca="1" t="array" ref="A48">+INDEX('（运营）采购订单'!$D$1:$D$219,SMALL(IF('（运营）采购订单'!$D$4:$D$219&lt;&gt;"",ROW('（运营）采购订单'!$D$4:$D$219)),ROW('（运营）采购订单'!A47)))</f>
        <v>VS1004-Hei Bai Ge-L</v>
      </c>
      <c r="B48" s="38">
        <f ca="1">+IF(A48&lt;&gt;"*-*",'（运营）采购订单'!$D$2,0)</f>
        <v>0</v>
      </c>
      <c r="C48" s="38">
        <f ca="1">+VLOOKUP(A48,'（运营）采购订单'!$D:$E,2,0)</f>
        <v>0</v>
      </c>
      <c r="D48" s="38" t="str">
        <f ca="1">+IF(I48&gt;0,'（运营）采购订单'!$B$2,"")</f>
        <v>聚进工厂</v>
      </c>
      <c r="E48" s="38"/>
      <c r="F48" s="38"/>
      <c r="G48" s="38"/>
      <c r="H48" s="38"/>
      <c r="I48" s="38">
        <f ca="1">+IF(A48&lt;&gt;" ",VLOOKUP(A48,'（运营）采购订单'!$D:$J,7,0),"")</f>
        <v>20</v>
      </c>
      <c r="J48" s="109">
        <f ca="1">+IF(I48&gt;0,'（运营）采购订单'!$K$2,"")</f>
        <v>45270</v>
      </c>
      <c r="K48" s="38"/>
    </row>
    <row r="49" spans="1:11">
      <c r="A49" s="108" t="str">
        <f ca="1" t="array" ref="A49">+INDEX('（运营）采购订单'!$D$1:$D$219,SMALL(IF('（运营）采购订单'!$D$4:$D$219&lt;&gt;"",ROW('（运营）采购订单'!$D$4:$D$219)),ROW('（运营）采购订单'!A48)))</f>
        <v>VS1004-Hei Bai Ge-XL</v>
      </c>
      <c r="B49" s="38">
        <f ca="1">+IF(A49&lt;&gt;"*-*",'（运营）采购订单'!$D$2,0)</f>
        <v>0</v>
      </c>
      <c r="C49" s="38">
        <f ca="1">+VLOOKUP(A49,'（运营）采购订单'!$D:$E,2,0)</f>
        <v>0</v>
      </c>
      <c r="D49" s="38" t="str">
        <f ca="1">+IF(I49&gt;0,'（运营）采购订单'!$B$2,"")</f>
        <v>聚进工厂</v>
      </c>
      <c r="E49" s="38"/>
      <c r="F49" s="38"/>
      <c r="G49" s="38"/>
      <c r="H49" s="38"/>
      <c r="I49" s="38">
        <f ca="1">+IF(A49&lt;&gt;" ",VLOOKUP(A49,'（运营）采购订单'!$D:$J,7,0),"")</f>
        <v>20</v>
      </c>
      <c r="J49" s="109">
        <f ca="1">+IF(I49&gt;0,'（运营）采购订单'!$K$2,"")</f>
        <v>45270</v>
      </c>
      <c r="K49" s="38"/>
    </row>
    <row r="50" spans="1:11">
      <c r="A50" s="108" t="str">
        <f ca="1" t="array" ref="A50">+INDEX('（运营）采购订单'!$D$1:$D$219,SMALL(IF('（运营）采购订单'!$D$4:$D$219&lt;&gt;"",ROW('（运营）采购订单'!$D$4:$D$219)),ROW('（运营）采购订单'!A49)))</f>
        <v>VS1004-Hei Bai Ge-XXL</v>
      </c>
      <c r="B50" s="38">
        <f ca="1">+IF(A50&lt;&gt;"*-*",'（运营）采购订单'!$D$2,0)</f>
        <v>0</v>
      </c>
      <c r="C50" s="38">
        <f ca="1">+VLOOKUP(A50,'（运营）采购订单'!$D:$E,2,0)</f>
        <v>0</v>
      </c>
      <c r="D50" s="38" t="str">
        <f ca="1">+IF(I50&gt;0,'（运营）采购订单'!$B$2,"")</f>
        <v>聚进工厂</v>
      </c>
      <c r="E50" s="38"/>
      <c r="F50" s="38"/>
      <c r="G50" s="38"/>
      <c r="H50" s="38"/>
      <c r="I50" s="38">
        <f ca="1">+IF(A50&lt;&gt;" ",VLOOKUP(A50,'（运营）采购订单'!$D:$J,7,0),"")</f>
        <v>20</v>
      </c>
      <c r="J50" s="109">
        <f ca="1">+IF(I50&gt;0,'（运营）采购订单'!$K$2,"")</f>
        <v>45270</v>
      </c>
      <c r="K50" s="38"/>
    </row>
    <row r="51" spans="1:11">
      <c r="A51" s="108" t="str">
        <f ca="1" t="array" ref="A51">+INDEX('（运营）采购订单'!$D$1:$D$219,SMALL(IF('（运营）采购订单'!$D$4:$D$219&lt;&gt;"",ROW('（运营）采购订单'!$D$4:$D$219)),ROW('（运营）采购订单'!A50)))</f>
        <v>VS1004-Hei Bai Ge-3XL</v>
      </c>
      <c r="B51" s="38">
        <f ca="1">+IF(A51&lt;&gt;"*-*",'（运营）采购订单'!$D$2,0)</f>
        <v>0</v>
      </c>
      <c r="C51" s="38">
        <f ca="1">+VLOOKUP(A51,'（运营）采购订单'!$D:$E,2,0)</f>
        <v>0</v>
      </c>
      <c r="D51" s="38" t="str">
        <f ca="1">+IF(I51&gt;0,'（运营）采购订单'!$B$2,"")</f>
        <v>聚进工厂</v>
      </c>
      <c r="E51" s="38"/>
      <c r="F51" s="38"/>
      <c r="G51" s="38"/>
      <c r="H51" s="38"/>
      <c r="I51" s="38">
        <f ca="1">+IF(A51&lt;&gt;" ",VLOOKUP(A51,'（运营）采购订单'!$D:$J,7,0),"")</f>
        <v>20</v>
      </c>
      <c r="J51" s="109">
        <f ca="1">+IF(I51&gt;0,'（运营）采购订单'!$K$2,"")</f>
        <v>45270</v>
      </c>
      <c r="K51" s="38"/>
    </row>
    <row r="52" spans="1:11">
      <c r="A52" s="108" t="str">
        <f ca="1" t="array" ref="A52">+INDEX('（运营）采购订单'!$D$1:$D$219,SMALL(IF('（运营）采购订单'!$D$4:$D$219&lt;&gt;"",ROW('（运营）采购订单'!$D$4:$D$219)),ROW('（运营）采购订单'!A51)))</f>
        <v>VS1004-Floral Black Green-M</v>
      </c>
      <c r="B52" s="38">
        <f ca="1">+IF(A52&lt;&gt;"*-*",'（运营）采购订单'!$D$2,0)</f>
        <v>0</v>
      </c>
      <c r="C52" s="38">
        <f ca="1">+VLOOKUP(A52,'（运营）采购订单'!$D:$E,2,0)</f>
        <v>0</v>
      </c>
      <c r="D52" s="38" t="str">
        <f ca="1">+IF(I52&gt;0,'（运营）采购订单'!$B$2,"")</f>
        <v>聚进工厂</v>
      </c>
      <c r="E52" s="38"/>
      <c r="F52" s="38"/>
      <c r="G52" s="38"/>
      <c r="H52" s="38"/>
      <c r="I52" s="38">
        <f ca="1">+IF(A52&lt;&gt;" ",VLOOKUP(A52,'（运营）采购订单'!$D:$J,7,0),"")</f>
        <v>20</v>
      </c>
      <c r="J52" s="109">
        <f ca="1">+IF(I52&gt;0,'（运营）采购订单'!$K$2,"")</f>
        <v>45270</v>
      </c>
      <c r="K52" s="38"/>
    </row>
    <row r="53" spans="1:11">
      <c r="A53" s="108" t="str">
        <f ca="1" t="array" ref="A53">+INDEX('（运营）采购订单'!$D$1:$D$219,SMALL(IF('（运营）采购订单'!$D$4:$D$219&lt;&gt;"",ROW('（运营）采购订单'!$D$4:$D$219)),ROW('（运营）采购订单'!A52)))</f>
        <v>VS1004-Floral Black Green-L</v>
      </c>
      <c r="B53" s="38">
        <f ca="1">+IF(A53&lt;&gt;"*-*",'（运营）采购订单'!$D$2,0)</f>
        <v>0</v>
      </c>
      <c r="C53" s="38">
        <f ca="1">+VLOOKUP(A53,'（运营）采购订单'!$D:$E,2,0)</f>
        <v>0</v>
      </c>
      <c r="D53" s="38" t="str">
        <f ca="1">+IF(I53&gt;0,'（运营）采购订单'!$B$2,"")</f>
        <v>聚进工厂</v>
      </c>
      <c r="E53" s="38"/>
      <c r="F53" s="38"/>
      <c r="G53" s="38"/>
      <c r="H53" s="38"/>
      <c r="I53" s="38">
        <f ca="1">+IF(A53&lt;&gt;" ",VLOOKUP(A53,'（运营）采购订单'!$D:$J,7,0),"")</f>
        <v>20</v>
      </c>
      <c r="J53" s="109">
        <f ca="1">+IF(I53&gt;0,'（运营）采购订单'!$K$2,"")</f>
        <v>45270</v>
      </c>
      <c r="K53" s="38"/>
    </row>
    <row r="54" spans="1:11">
      <c r="A54" s="108" t="str">
        <f ca="1" t="array" ref="A54">+INDEX('（运营）采购订单'!$D$1:$D$219,SMALL(IF('（运营）采购订单'!$D$4:$D$219&lt;&gt;"",ROW('（运营）采购订单'!$D$4:$D$219)),ROW('（运营）采购订单'!A53)))</f>
        <v>VS1004-Floral Black Green-XL</v>
      </c>
      <c r="B54" s="38">
        <f ca="1">+IF(A54&lt;&gt;"*-*",'（运营）采购订单'!$D$2,0)</f>
        <v>0</v>
      </c>
      <c r="C54" s="38">
        <f ca="1">+VLOOKUP(A54,'（运营）采购订单'!$D:$E,2,0)</f>
        <v>0</v>
      </c>
      <c r="D54" s="38" t="str">
        <f ca="1">+IF(I54&gt;0,'（运营）采购订单'!$B$2,"")</f>
        <v>聚进工厂</v>
      </c>
      <c r="E54" s="38"/>
      <c r="F54" s="38"/>
      <c r="G54" s="38"/>
      <c r="H54" s="38"/>
      <c r="I54" s="38">
        <f ca="1">+IF(A54&lt;&gt;" ",VLOOKUP(A54,'（运营）采购订单'!$D:$J,7,0),"")</f>
        <v>20</v>
      </c>
      <c r="J54" s="109">
        <f ca="1">+IF(I54&gt;0,'（运营）采购订单'!$K$2,"")</f>
        <v>45270</v>
      </c>
      <c r="K54" s="38"/>
    </row>
    <row r="55" spans="1:11">
      <c r="A55" s="108" t="str">
        <f ca="1" t="array" ref="A55">+INDEX('（运营）采购订单'!$D$1:$D$219,SMALL(IF('（运营）采购订单'!$D$4:$D$219&lt;&gt;"",ROW('（运营）采购订单'!$D$4:$D$219)),ROW('（运营）采购订单'!A54)))</f>
        <v>VS1004-F  Bai He-M</v>
      </c>
      <c r="B55" s="38">
        <f ca="1">+IF(A55&lt;&gt;"*-*",'（运营）采购订单'!$D$2,0)</f>
        <v>0</v>
      </c>
      <c r="C55" s="38">
        <f ca="1">+VLOOKUP(A55,'（运营）采购订单'!$D:$E,2,0)</f>
        <v>0</v>
      </c>
      <c r="D55" s="38" t="str">
        <f ca="1">+IF(I55&gt;0,'（运营）采购订单'!$B$2,"")</f>
        <v>聚进工厂</v>
      </c>
      <c r="E55" s="38"/>
      <c r="F55" s="38"/>
      <c r="G55" s="38"/>
      <c r="H55" s="38"/>
      <c r="I55" s="38">
        <f ca="1">+IF(A55&lt;&gt;" ",VLOOKUP(A55,'（运营）采购订单'!$D:$J,7,0),"")</f>
        <v>20</v>
      </c>
      <c r="J55" s="109">
        <f ca="1">+IF(I55&gt;0,'（运营）采购订单'!$K$2,"")</f>
        <v>45270</v>
      </c>
      <c r="K55" s="38"/>
    </row>
    <row r="56" spans="1:11">
      <c r="A56" s="108" t="str">
        <f ca="1" t="array" ref="A56">+INDEX('（运营）采购订单'!$D$1:$D$219,SMALL(IF('（运营）采购订单'!$D$4:$D$219&lt;&gt;"",ROW('（运营）采购订单'!$D$4:$D$219)),ROW('（运营）采购订单'!A55)))</f>
        <v>VS1004-F  Bai He-L</v>
      </c>
      <c r="B56" s="38">
        <f ca="1">+IF(A56&lt;&gt;"*-*",'（运营）采购订单'!$D$2,0)</f>
        <v>0</v>
      </c>
      <c r="C56" s="38">
        <f ca="1">+VLOOKUP(A56,'（运营）采购订单'!$D:$E,2,0)</f>
        <v>0</v>
      </c>
      <c r="D56" s="38" t="str">
        <f ca="1">+IF(I56&gt;0,'（运营）采购订单'!$B$2,"")</f>
        <v>聚进工厂</v>
      </c>
      <c r="E56" s="38"/>
      <c r="F56" s="38"/>
      <c r="G56" s="38"/>
      <c r="H56" s="38"/>
      <c r="I56" s="38">
        <f ca="1">+IF(A56&lt;&gt;" ",VLOOKUP(A56,'（运营）采购订单'!$D:$J,7,0),"")</f>
        <v>20</v>
      </c>
      <c r="J56" s="109">
        <f ca="1">+IF(I56&gt;0,'（运营）采购订单'!$K$2,"")</f>
        <v>45270</v>
      </c>
      <c r="K56" s="38"/>
    </row>
    <row r="57" spans="1:11">
      <c r="A57" s="108" t="str">
        <f ca="1" t="array" ref="A57">+INDEX('（运营）采购订单'!$D$1:$D$219,SMALL(IF('（运营）采购订单'!$D$4:$D$219&lt;&gt;"",ROW('（运营）采购订单'!$D$4:$D$219)),ROW('（运营）采购订单'!A56)))</f>
        <v>VS1004-F  Bai He-XL</v>
      </c>
      <c r="B57" s="38">
        <f ca="1">+IF(A57&lt;&gt;"*-*",'（运营）采购订单'!$D$2,0)</f>
        <v>0</v>
      </c>
      <c r="C57" s="38">
        <f ca="1">+VLOOKUP(A57,'（运营）采购订单'!$D:$E,2,0)</f>
        <v>0</v>
      </c>
      <c r="D57" s="38" t="str">
        <f ca="1">+IF(I57&gt;0,'（运营）采购订单'!$B$2,"")</f>
        <v>聚进工厂</v>
      </c>
      <c r="E57" s="38"/>
      <c r="F57" s="38"/>
      <c r="G57" s="38"/>
      <c r="H57" s="38"/>
      <c r="I57" s="38">
        <f ca="1">+IF(A57&lt;&gt;" ",VLOOKUP(A57,'（运营）采购订单'!$D:$J,7,0),"")</f>
        <v>20</v>
      </c>
      <c r="J57" s="109">
        <f ca="1">+IF(I57&gt;0,'（运营）采购订单'!$K$2,"")</f>
        <v>45270</v>
      </c>
      <c r="K57" s="38"/>
    </row>
    <row r="58" spans="1:11">
      <c r="A58" s="108" t="str">
        <f ca="1" t="array" ref="A58">+INDEX('（运营）采购订单'!$D$1:$D$219,SMALL(IF('（运营）采购订单'!$D$4:$D$219&lt;&gt;"",ROW('（运营）采购订单'!$D$4:$D$219)),ROW('（运营）采购订单'!A57)))</f>
        <v>VS1004-F  Bai He-XXL</v>
      </c>
      <c r="B58" s="38">
        <f ca="1">+IF(A58&lt;&gt;"*-*",'（运营）采购订单'!$D$2,0)</f>
        <v>0</v>
      </c>
      <c r="C58" s="38">
        <f ca="1">+VLOOKUP(A58,'（运营）采购订单'!$D:$E,2,0)</f>
        <v>0</v>
      </c>
      <c r="D58" s="38" t="str">
        <f ca="1">+IF(I58&gt;0,'（运营）采购订单'!$B$2,"")</f>
        <v>聚进工厂</v>
      </c>
      <c r="E58" s="38"/>
      <c r="F58" s="38"/>
      <c r="G58" s="38"/>
      <c r="H58" s="38"/>
      <c r="I58" s="38">
        <f ca="1">+IF(A58&lt;&gt;" ",VLOOKUP(A58,'（运营）采购订单'!$D:$J,7,0),"")</f>
        <v>20</v>
      </c>
      <c r="J58" s="109">
        <f ca="1">+IF(I58&gt;0,'（运营）采购订单'!$K$2,"")</f>
        <v>45270</v>
      </c>
      <c r="K58" s="38"/>
    </row>
    <row r="59" spans="1:11">
      <c r="A59" s="108" t="str">
        <f ca="1" t="array" ref="A59">+INDEX('（运营）采购订单'!$D$1:$D$219,SMALL(IF('（运营）采购订单'!$D$4:$D$219&lt;&gt;"",ROW('（运营）采购订单'!$D$4:$D$219)),ROW('（运营）采购订单'!A58)))</f>
        <v>VS1004--jie-Pink rose-M</v>
      </c>
      <c r="B59" s="38">
        <f ca="1">+IF(A59&lt;&gt;"*-*",'（运营）采购订单'!$D$2,0)</f>
        <v>0</v>
      </c>
      <c r="C59" s="38">
        <f ca="1">+VLOOKUP(A59,'（运营）采购订单'!$D:$E,2,0)</f>
        <v>0</v>
      </c>
      <c r="D59" s="38" t="str">
        <f ca="1">+IF(I59&gt;0,'（运营）采购订单'!$B$2,"")</f>
        <v>聚进工厂</v>
      </c>
      <c r="E59" s="38"/>
      <c r="F59" s="38"/>
      <c r="G59" s="38"/>
      <c r="H59" s="38"/>
      <c r="I59" s="38">
        <f ca="1">+IF(A59&lt;&gt;" ",VLOOKUP(A59,'（运营）采购订单'!$D:$J,7,0),"")</f>
        <v>20</v>
      </c>
      <c r="J59" s="109">
        <f ca="1">+IF(I59&gt;0,'（运营）采购订单'!$K$2,"")</f>
        <v>45270</v>
      </c>
      <c r="K59" s="38"/>
    </row>
    <row r="60" spans="1:11">
      <c r="A60" s="108" t="str">
        <f ca="1" t="array" ref="A60">+INDEX('（运营）采购订单'!$D$1:$D$219,SMALL(IF('（运营）采购订单'!$D$4:$D$219&lt;&gt;"",ROW('（运营）采购订单'!$D$4:$D$219)),ROW('（运营）采购订单'!A59)))</f>
        <v>VS1004--jie-Pink rose-L</v>
      </c>
      <c r="B60" s="38">
        <f ca="1">+IF(A60&lt;&gt;"*-*",'（运营）采购订单'!$D$2,0)</f>
        <v>0</v>
      </c>
      <c r="C60" s="38">
        <f ca="1">+VLOOKUP(A60,'（运营）采购订单'!$D:$E,2,0)</f>
        <v>0</v>
      </c>
      <c r="D60" s="38" t="str">
        <f ca="1">+IF(I60&gt;0,'（运营）采购订单'!$B$2,"")</f>
        <v>聚进工厂</v>
      </c>
      <c r="E60" s="38"/>
      <c r="F60" s="38"/>
      <c r="G60" s="38"/>
      <c r="H60" s="38"/>
      <c r="I60" s="38">
        <f ca="1">+IF(A60&lt;&gt;" ",VLOOKUP(A60,'（运营）采购订单'!$D:$J,7,0),"")</f>
        <v>20</v>
      </c>
      <c r="J60" s="109">
        <f ca="1">+IF(I60&gt;0,'（运营）采购订单'!$K$2,"")</f>
        <v>45270</v>
      </c>
      <c r="K60" s="38"/>
    </row>
    <row r="61" spans="1:11">
      <c r="A61" s="108" t="str">
        <f ca="1" t="array" ref="A61">+INDEX('（运营）采购订单'!$D$1:$D$219,SMALL(IF('（运营）采购订单'!$D$4:$D$219&lt;&gt;"",ROW('（运营）采购订单'!$D$4:$D$219)),ROW('（运营）采购订单'!A60)))</f>
        <v>VS1004--jie-Pink rose-XL</v>
      </c>
      <c r="B61" s="38">
        <f ca="1">+IF(A61&lt;&gt;"*-*",'（运营）采购订单'!$D$2,0)</f>
        <v>0</v>
      </c>
      <c r="C61" s="38">
        <f ca="1">+VLOOKUP(A61,'（运营）采购订单'!$D:$E,2,0)</f>
        <v>0</v>
      </c>
      <c r="D61" s="38" t="str">
        <f ca="1">+IF(I61&gt;0,'（运营）采购订单'!$B$2,"")</f>
        <v>聚进工厂</v>
      </c>
      <c r="E61" s="38"/>
      <c r="F61" s="38"/>
      <c r="G61" s="38"/>
      <c r="H61" s="38"/>
      <c r="I61" s="38">
        <f ca="1">+IF(A61&lt;&gt;" ",VLOOKUP(A61,'（运营）采购订单'!$D:$J,7,0),"")</f>
        <v>20</v>
      </c>
      <c r="J61" s="109">
        <f ca="1">+IF(I61&gt;0,'（运营）采购订单'!$K$2,"")</f>
        <v>45270</v>
      </c>
      <c r="K61" s="38"/>
    </row>
    <row r="62" spans="1:11">
      <c r="A62" s="108" t="str">
        <f ca="1" t="array" ref="A62">+INDEX('（运营）采购订单'!$D$1:$D$219,SMALL(IF('（运营）采购订单'!$D$4:$D$219&lt;&gt;"",ROW('（运营）采购订单'!$D$4:$D$219)),ROW('（运营）采购订单'!A61)))</f>
        <v>VS1004-jie-Flower Black White-M</v>
      </c>
      <c r="B62" s="38">
        <f ca="1">+IF(A62&lt;&gt;"*-*",'（运营）采购订单'!$D$2,0)</f>
        <v>0</v>
      </c>
      <c r="C62" s="38">
        <f ca="1">+VLOOKUP(A62,'（运营）采购订单'!$D:$E,2,0)</f>
        <v>0</v>
      </c>
      <c r="D62" s="38" t="str">
        <f ca="1">+IF(I62&gt;0,'（运营）采购订单'!$B$2,"")</f>
        <v>聚进工厂</v>
      </c>
      <c r="E62" s="38"/>
      <c r="F62" s="38"/>
      <c r="G62" s="38"/>
      <c r="H62" s="38"/>
      <c r="I62" s="38">
        <f ca="1">+IF(A62&lt;&gt;" ",VLOOKUP(A62,'（运营）采购订单'!$D:$J,7,0),"")</f>
        <v>20</v>
      </c>
      <c r="J62" s="109">
        <f ca="1">+IF(I62&gt;0,'（运营）采购订单'!$K$2,"")</f>
        <v>45270</v>
      </c>
      <c r="K62" s="38"/>
    </row>
    <row r="63" spans="1:11">
      <c r="A63" s="108" t="str">
        <f ca="1" t="array" ref="A63">+INDEX('（运营）采购订单'!$D$1:$D$219,SMALL(IF('（运营）采购订单'!$D$4:$D$219&lt;&gt;"",ROW('（运营）采购订单'!$D$4:$D$219)),ROW('（运营）采购订单'!A62)))</f>
        <v>VS1004-jie-Flower Black White-L</v>
      </c>
      <c r="B63" s="38">
        <f ca="1">+IF(A63&lt;&gt;"*-*",'（运营）采购订单'!$D$2,0)</f>
        <v>0</v>
      </c>
      <c r="C63" s="38">
        <f ca="1">+VLOOKUP(A63,'（运营）采购订单'!$D:$E,2,0)</f>
        <v>0</v>
      </c>
      <c r="D63" s="38" t="str">
        <f ca="1">+IF(I63&gt;0,'（运营）采购订单'!$B$2,"")</f>
        <v>聚进工厂</v>
      </c>
      <c r="E63" s="38"/>
      <c r="F63" s="38"/>
      <c r="G63" s="38"/>
      <c r="H63" s="38"/>
      <c r="I63" s="38">
        <f ca="1">+IF(A63&lt;&gt;" ",VLOOKUP(A63,'（运营）采购订单'!$D:$J,7,0),"")</f>
        <v>20</v>
      </c>
      <c r="J63" s="109">
        <f ca="1">+IF(I63&gt;0,'（运营）采购订单'!$K$2,"")</f>
        <v>45270</v>
      </c>
      <c r="K63" s="38"/>
    </row>
    <row r="64" spans="1:11">
      <c r="A64" s="108" t="str">
        <f ca="1" t="array" ref="A64">+INDEX('（运营）采购订单'!$D$1:$D$219,SMALL(IF('（运营）采购订单'!$D$4:$D$219&lt;&gt;"",ROW('（运营）采购订单'!$D$4:$D$219)),ROW('（运营）采购订单'!A63)))</f>
        <v>VS1004-jie-Flower Black White-XXL</v>
      </c>
      <c r="B64" s="38">
        <f ca="1">+IF(A64&lt;&gt;"*-*",'（运营）采购订单'!$D$2,0)</f>
        <v>0</v>
      </c>
      <c r="C64" s="38">
        <f ca="1">+VLOOKUP(A64,'（运营）采购订单'!$D:$E,2,0)</f>
        <v>0</v>
      </c>
      <c r="D64" s="38" t="str">
        <f ca="1">+IF(I64&gt;0,'（运营）采购订单'!$B$2,"")</f>
        <v>聚进工厂</v>
      </c>
      <c r="E64" s="38"/>
      <c r="F64" s="38"/>
      <c r="G64" s="38"/>
      <c r="H64" s="38"/>
      <c r="I64" s="38">
        <f ca="1">+IF(A64&lt;&gt;" ",VLOOKUP(A64,'（运营）采购订单'!$D:$J,7,0),"")</f>
        <v>20</v>
      </c>
      <c r="J64" s="109">
        <f ca="1">+IF(I64&gt;0,'（运营）采购订单'!$K$2,"")</f>
        <v>45270</v>
      </c>
      <c r="K64" s="38"/>
    </row>
    <row r="65" spans="1:11">
      <c r="A65" s="108" t="e">
        <f ca="1" t="array" ref="A65">+INDEX('（运营）采购订单'!$D$1:$D$219,SMALL(IF('（运营）采购订单'!$D$4:$D$219&lt;&gt;"",ROW('（运营）采购订单'!$D$4:$D$219)),ROW('（运营）采购订单'!A64)))</f>
        <v>#NUM!</v>
      </c>
      <c r="B65" s="38" t="e">
        <f ca="1">+IF(A65&lt;&gt;"*-*",'（运营）采购订单'!$D$2,0)</f>
        <v>#NUM!</v>
      </c>
      <c r="C65" s="38" t="e">
        <f ca="1">+VLOOKUP(A65,'（运营）采购订单'!$D:$E,2,0)</f>
        <v>#NUM!</v>
      </c>
      <c r="D65" s="38" t="e">
        <f ca="1">+IF(I65&gt;0,'（运营）采购订单'!$B$2,"")</f>
        <v>#NUM!</v>
      </c>
      <c r="E65" s="38"/>
      <c r="F65" s="38"/>
      <c r="G65" s="38"/>
      <c r="H65" s="38"/>
      <c r="I65" s="38" t="e">
        <f ca="1">+IF(A65&lt;&gt;" ",VLOOKUP(A65,'（运营）采购订单'!$D:$J,7,0),"")</f>
        <v>#NUM!</v>
      </c>
      <c r="J65" s="109" t="e">
        <f ca="1">+IF(I65&gt;0,'（运营）采购订单'!$K$2,"")</f>
        <v>#NUM!</v>
      </c>
      <c r="K65" s="38"/>
    </row>
    <row r="66" spans="1:11">
      <c r="A66" s="108" t="e">
        <f ca="1" t="array" ref="A66">+INDEX('（运营）采购订单'!$D$1:$D$219,SMALL(IF('（运营）采购订单'!$D$4:$D$219&lt;&gt;"",ROW('（运营）采购订单'!$D$4:$D$219)),ROW('（运营）采购订单'!A65)))</f>
        <v>#NUM!</v>
      </c>
      <c r="B66" s="38" t="e">
        <f ca="1">+IF(A66&lt;&gt;"*-*",'（运营）采购订单'!$D$2,0)</f>
        <v>#NUM!</v>
      </c>
      <c r="C66" s="38" t="e">
        <f ca="1">+VLOOKUP(A66,'（运营）采购订单'!$D:$E,2,0)</f>
        <v>#NUM!</v>
      </c>
      <c r="D66" s="38" t="e">
        <f ca="1">+IF(I66&gt;0,'（运营）采购订单'!$B$2,"")</f>
        <v>#NUM!</v>
      </c>
      <c r="E66" s="38"/>
      <c r="F66" s="38"/>
      <c r="G66" s="38"/>
      <c r="H66" s="38"/>
      <c r="I66" s="38" t="e">
        <f ca="1">+IF(A66&lt;&gt;" ",VLOOKUP(A66,'（运营）采购订单'!$D:$J,7,0),"")</f>
        <v>#NUM!</v>
      </c>
      <c r="J66" s="109" t="e">
        <f ca="1">+IF(I66&gt;0,'（运营）采购订单'!$K$2,"")</f>
        <v>#NUM!</v>
      </c>
      <c r="K66" s="38"/>
    </row>
    <row r="67" spans="1:11">
      <c r="A67" s="108" t="e">
        <f ca="1" t="array" ref="A67">+INDEX('（运营）采购订单'!$D$1:$D$219,SMALL(IF('（运营）采购订单'!$D$4:$D$219&lt;&gt;"",ROW('（运营）采购订单'!$D$4:$D$219)),ROW('（运营）采购订单'!A66)))</f>
        <v>#NUM!</v>
      </c>
      <c r="B67" s="38" t="e">
        <f ca="1">+IF(A67&lt;&gt;"*-*",'（运营）采购订单'!$D$2,0)</f>
        <v>#NUM!</v>
      </c>
      <c r="C67" s="38" t="e">
        <f ca="1">+VLOOKUP(A67,'（运营）采购订单'!$D:$E,2,0)</f>
        <v>#NUM!</v>
      </c>
      <c r="D67" s="38" t="e">
        <f ca="1">+IF(I67&gt;0,'（运营）采购订单'!$B$2,"")</f>
        <v>#NUM!</v>
      </c>
      <c r="E67" s="38"/>
      <c r="F67" s="38"/>
      <c r="G67" s="38"/>
      <c r="H67" s="38"/>
      <c r="I67" s="38" t="e">
        <f ca="1">+IF(A67&lt;&gt;" ",VLOOKUP(A67,'（运营）采购订单'!$D:$J,7,0),"")</f>
        <v>#NUM!</v>
      </c>
      <c r="J67" s="109" t="e">
        <f ca="1">+IF(I67&gt;0,'（运营）采购订单'!$K$2,"")</f>
        <v>#NUM!</v>
      </c>
      <c r="K67" s="38"/>
    </row>
    <row r="68" spans="1:11">
      <c r="A68" s="108" t="e">
        <f ca="1" t="array" ref="A68">+INDEX('（运营）采购订单'!$D$1:$D$219,SMALL(IF('（运营）采购订单'!$D$4:$D$219&lt;&gt;"",ROW('（运营）采购订单'!$D$4:$D$219)),ROW('（运营）采购订单'!A67)))</f>
        <v>#NUM!</v>
      </c>
      <c r="B68" s="38" t="e">
        <f ca="1">+IF(A68&lt;&gt;"*-*",'（运营）采购订单'!$D$2,0)</f>
        <v>#NUM!</v>
      </c>
      <c r="C68" s="38" t="e">
        <f ca="1">+VLOOKUP(A68,'（运营）采购订单'!$D:$E,2,0)</f>
        <v>#NUM!</v>
      </c>
      <c r="D68" s="38" t="e">
        <f ca="1">+IF(I68&gt;0,'（运营）采购订单'!$B$2,"")</f>
        <v>#NUM!</v>
      </c>
      <c r="E68" s="38"/>
      <c r="F68" s="38"/>
      <c r="G68" s="38"/>
      <c r="H68" s="38"/>
      <c r="I68" s="38" t="e">
        <f ca="1">+IF(A68&lt;&gt;" ",VLOOKUP(A68,'（运营）采购订单'!$D:$J,7,0),"")</f>
        <v>#NUM!</v>
      </c>
      <c r="J68" s="109" t="e">
        <f ca="1">+IF(I68&gt;0,'（运营）采购订单'!$K$2,"")</f>
        <v>#NUM!</v>
      </c>
      <c r="K68" s="38"/>
    </row>
    <row r="69" spans="1:11">
      <c r="A69" s="108" t="e">
        <f ca="1" t="array" ref="A69">+INDEX('（运营）采购订单'!$D$1:$D$219,SMALL(IF('（运营）采购订单'!$D$4:$D$219&lt;&gt;"",ROW('（运营）采购订单'!$D$4:$D$219)),ROW('（运营）采购订单'!A68)))</f>
        <v>#NUM!</v>
      </c>
      <c r="B69" s="38" t="e">
        <f ca="1">+IF(A69&lt;&gt;"*-*",'（运营）采购订单'!$D$2,0)</f>
        <v>#NUM!</v>
      </c>
      <c r="C69" s="38" t="e">
        <f ca="1">+VLOOKUP(A69,'（运营）采购订单'!$D:$E,2,0)</f>
        <v>#NUM!</v>
      </c>
      <c r="D69" s="38" t="e">
        <f ca="1">+IF(I69&gt;0,'（运营）采购订单'!$B$2,"")</f>
        <v>#NUM!</v>
      </c>
      <c r="E69" s="38"/>
      <c r="F69" s="38"/>
      <c r="G69" s="38"/>
      <c r="H69" s="38"/>
      <c r="I69" s="38" t="e">
        <f ca="1">+IF(A69&lt;&gt;" ",VLOOKUP(A69,'（运营）采购订单'!$D:$J,7,0),"")</f>
        <v>#NUM!</v>
      </c>
      <c r="J69" s="109" t="e">
        <f ca="1">+IF(I69&gt;0,'（运营）采购订单'!$K$2,"")</f>
        <v>#NUM!</v>
      </c>
      <c r="K69" s="38"/>
    </row>
    <row r="70" spans="1:11">
      <c r="A70" s="108" t="e">
        <f ca="1" t="array" ref="A70">+INDEX('（运营）采购订单'!$D$1:$D$219,SMALL(IF('（运营）采购订单'!$D$4:$D$219&lt;&gt;"",ROW('（运营）采购订单'!$D$4:$D$219)),ROW('（运营）采购订单'!A69)))</f>
        <v>#NUM!</v>
      </c>
      <c r="B70" s="38" t="e">
        <f ca="1">+IF(A70&lt;&gt;"*-*",'（运营）采购订单'!$D$2,0)</f>
        <v>#NUM!</v>
      </c>
      <c r="C70" s="38" t="e">
        <f ca="1">+VLOOKUP(A70,'（运营）采购订单'!$D:$E,2,0)</f>
        <v>#NUM!</v>
      </c>
      <c r="D70" s="38" t="e">
        <f ca="1">+IF(I70&gt;0,'（运营）采购订单'!$B$2,"")</f>
        <v>#NUM!</v>
      </c>
      <c r="E70" s="38"/>
      <c r="F70" s="38"/>
      <c r="G70" s="38"/>
      <c r="H70" s="38"/>
      <c r="I70" s="38" t="e">
        <f ca="1">+IF(A70&lt;&gt;" ",VLOOKUP(A70,'（运营）采购订单'!$D:$J,7,0),"")</f>
        <v>#NUM!</v>
      </c>
      <c r="J70" s="109" t="e">
        <f ca="1">+IF(I70&gt;0,'（运营）采购订单'!$K$2,"")</f>
        <v>#NUM!</v>
      </c>
      <c r="K70" s="38"/>
    </row>
    <row r="71" spans="1:11">
      <c r="A71" s="108" t="e">
        <f ca="1" t="array" ref="A71">+INDEX('（运营）采购订单'!$D$1:$D$219,SMALL(IF('（运营）采购订单'!$D$4:$D$219&lt;&gt;"",ROW('（运营）采购订单'!$D$4:$D$219)),ROW('（运营）采购订单'!A70)))</f>
        <v>#NUM!</v>
      </c>
      <c r="B71" s="38" t="e">
        <f ca="1">+IF(A71&lt;&gt;"*-*",'（运营）采购订单'!$D$2,0)</f>
        <v>#NUM!</v>
      </c>
      <c r="C71" s="38" t="e">
        <f ca="1">+VLOOKUP(A71,'（运营）采购订单'!$D:$E,2,0)</f>
        <v>#NUM!</v>
      </c>
      <c r="D71" s="38" t="e">
        <f ca="1">+IF(I71&gt;0,'（运营）采购订单'!$B$2,"")</f>
        <v>#NUM!</v>
      </c>
      <c r="E71" s="38"/>
      <c r="F71" s="38"/>
      <c r="G71" s="38"/>
      <c r="H71" s="38"/>
      <c r="I71" s="38" t="e">
        <f ca="1">+IF(A71&lt;&gt;" ",VLOOKUP(A71,'（运营）采购订单'!$D:$J,7,0),"")</f>
        <v>#NUM!</v>
      </c>
      <c r="J71" s="109" t="e">
        <f ca="1">+IF(I71&gt;0,'（运营）采购订单'!$K$2,"")</f>
        <v>#NUM!</v>
      </c>
      <c r="K71" s="38"/>
    </row>
    <row r="72" spans="1:11">
      <c r="A72" s="108" t="e">
        <f ca="1" t="array" ref="A72">+INDEX('（运营）采购订单'!$D$1:$D$219,SMALL(IF('（运营）采购订单'!$D$4:$D$219&lt;&gt;"",ROW('（运营）采购订单'!$D$4:$D$219)),ROW('（运营）采购订单'!A71)))</f>
        <v>#NUM!</v>
      </c>
      <c r="B72" s="38" t="e">
        <f ca="1">+IF(A72&lt;&gt;"*-*",'（运营）采购订单'!$D$2,0)</f>
        <v>#NUM!</v>
      </c>
      <c r="C72" s="38" t="e">
        <f ca="1">+VLOOKUP(A72,'（运营）采购订单'!$D:$E,2,0)</f>
        <v>#NUM!</v>
      </c>
      <c r="D72" s="38" t="e">
        <f ca="1">+IF(I72&gt;0,'（运营）采购订单'!$B$2,"")</f>
        <v>#NUM!</v>
      </c>
      <c r="E72" s="38"/>
      <c r="F72" s="38"/>
      <c r="G72" s="38"/>
      <c r="H72" s="38"/>
      <c r="I72" s="38" t="e">
        <f ca="1">+IF(A72&lt;&gt;" ",VLOOKUP(A72,'（运营）采购订单'!$D:$J,7,0),"")</f>
        <v>#NUM!</v>
      </c>
      <c r="J72" s="109" t="e">
        <f ca="1">+IF(I72&gt;0,'（运营）采购订单'!$K$2,"")</f>
        <v>#NUM!</v>
      </c>
      <c r="K72" s="38"/>
    </row>
    <row r="73" spans="1:11">
      <c r="A73" s="108" t="e">
        <f ca="1" t="array" ref="A73">+INDEX('（运营）采购订单'!$D$1:$D$219,SMALL(IF('（运营）采购订单'!$D$4:$D$219&lt;&gt;"",ROW('（运营）采购订单'!$D$4:$D$219)),ROW('（运营）采购订单'!A72)))</f>
        <v>#NUM!</v>
      </c>
      <c r="B73" s="38" t="e">
        <f ca="1">+IF(A73&lt;&gt;"*-*",'（运营）采购订单'!$D$2,0)</f>
        <v>#NUM!</v>
      </c>
      <c r="C73" s="38" t="e">
        <f ca="1">+VLOOKUP(A73,'（运营）采购订单'!$D:$E,2,0)</f>
        <v>#NUM!</v>
      </c>
      <c r="D73" s="38" t="e">
        <f ca="1">+IF(I73&gt;0,'（运营）采购订单'!$B$2,"")</f>
        <v>#NUM!</v>
      </c>
      <c r="E73" s="38"/>
      <c r="F73" s="38"/>
      <c r="G73" s="38"/>
      <c r="H73" s="38"/>
      <c r="I73" s="38" t="e">
        <f ca="1">+IF(A73&lt;&gt;" ",VLOOKUP(A73,'（运营）采购订单'!$D:$J,7,0),"")</f>
        <v>#NUM!</v>
      </c>
      <c r="J73" s="109" t="e">
        <f ca="1">+IF(I73&gt;0,'（运营）采购订单'!$K$2,"")</f>
        <v>#NUM!</v>
      </c>
      <c r="K73" s="38"/>
    </row>
    <row r="74" spans="1:11">
      <c r="A74" s="108" t="e">
        <f ca="1" t="array" ref="A74">+INDEX('（运营）采购订单'!$D$1:$D$219,SMALL(IF('（运营）采购订单'!$D$4:$D$219&lt;&gt;"",ROW('（运营）采购订单'!$D$4:$D$219)),ROW('（运营）采购订单'!A73)))</f>
        <v>#NUM!</v>
      </c>
      <c r="B74" s="38" t="e">
        <f ca="1">+IF(A74&lt;&gt;"*-*",'（运营）采购订单'!$D$2,0)</f>
        <v>#NUM!</v>
      </c>
      <c r="C74" s="38" t="e">
        <f ca="1">+VLOOKUP(A74,'（运营）采购订单'!$D:$E,2,0)</f>
        <v>#NUM!</v>
      </c>
      <c r="D74" s="38" t="e">
        <f ca="1">+IF(I74&gt;0,'（运营）采购订单'!$B$2,"")</f>
        <v>#NUM!</v>
      </c>
      <c r="E74" s="38"/>
      <c r="F74" s="38"/>
      <c r="G74" s="38"/>
      <c r="H74" s="38"/>
      <c r="I74" s="38" t="e">
        <f ca="1">+IF(A74&lt;&gt;" ",VLOOKUP(A74,'（运营）采购订单'!$D:$J,7,0),"")</f>
        <v>#NUM!</v>
      </c>
      <c r="J74" s="109" t="e">
        <f ca="1">+IF(I74&gt;0,'（运营）采购订单'!$K$2,"")</f>
        <v>#NUM!</v>
      </c>
      <c r="K74" s="38"/>
    </row>
    <row r="75" spans="1:11">
      <c r="A75" s="108" t="e">
        <f ca="1" t="array" ref="A75">+INDEX('（运营）采购订单'!$D$1:$D$219,SMALL(IF('（运营）采购订单'!$D$4:$D$219&lt;&gt;"",ROW('（运营）采购订单'!$D$4:$D$219)),ROW('（运营）采购订单'!A74)))</f>
        <v>#NUM!</v>
      </c>
      <c r="B75" s="38" t="e">
        <f ca="1">+IF(A75&lt;&gt;"*-*",'（运营）采购订单'!$D$2,0)</f>
        <v>#NUM!</v>
      </c>
      <c r="C75" s="38" t="e">
        <f ca="1">+VLOOKUP(A75,'（运营）采购订单'!$D:$E,2,0)</f>
        <v>#NUM!</v>
      </c>
      <c r="D75" s="38" t="e">
        <f ca="1">+IF(I75&gt;0,'（运营）采购订单'!$B$2,"")</f>
        <v>#NUM!</v>
      </c>
      <c r="E75" s="38"/>
      <c r="F75" s="38"/>
      <c r="G75" s="38"/>
      <c r="H75" s="38"/>
      <c r="I75" s="38" t="e">
        <f ca="1">+IF(A75&lt;&gt;" ",VLOOKUP(A75,'（运营）采购订单'!$D:$J,7,0),"")</f>
        <v>#NUM!</v>
      </c>
      <c r="J75" s="109" t="e">
        <f ca="1">+IF(I75&gt;0,'（运营）采购订单'!$K$2,"")</f>
        <v>#NUM!</v>
      </c>
      <c r="K75" s="38"/>
    </row>
    <row r="76" spans="1:11">
      <c r="A76" s="108" t="e">
        <f ca="1" t="array" ref="A76">+INDEX('（运营）采购订单'!$D$1:$D$219,SMALL(IF('（运营）采购订单'!$D$4:$D$219&lt;&gt;"",ROW('（运营）采购订单'!$D$4:$D$219)),ROW('（运营）采购订单'!A75)))</f>
        <v>#NUM!</v>
      </c>
      <c r="B76" s="38" t="e">
        <f ca="1">+IF(A76&lt;&gt;"*-*",'（运营）采购订单'!$D$2,0)</f>
        <v>#NUM!</v>
      </c>
      <c r="C76" s="38" t="e">
        <f ca="1">+VLOOKUP(A76,'（运营）采购订单'!$D:$E,2,0)</f>
        <v>#NUM!</v>
      </c>
      <c r="D76" s="38" t="e">
        <f ca="1">+IF(I76&gt;0,'（运营）采购订单'!$B$2,"")</f>
        <v>#NUM!</v>
      </c>
      <c r="E76" s="38"/>
      <c r="F76" s="38"/>
      <c r="G76" s="38"/>
      <c r="H76" s="38"/>
      <c r="I76" s="38" t="e">
        <f ca="1">+IF(A76&lt;&gt;" ",VLOOKUP(A76,'（运营）采购订单'!$D:$J,7,0),"")</f>
        <v>#NUM!</v>
      </c>
      <c r="J76" s="109" t="e">
        <f ca="1">+IF(I76&gt;0,'（运营）采购订单'!$K$2,"")</f>
        <v>#NUM!</v>
      </c>
      <c r="K76" s="38"/>
    </row>
    <row r="77" spans="1:11">
      <c r="A77" s="108" t="e">
        <f ca="1" t="array" ref="A77">+INDEX('（运营）采购订单'!$D$1:$D$219,SMALL(IF('（运营）采购订单'!$D$4:$D$219&lt;&gt;"",ROW('（运营）采购订单'!$D$4:$D$219)),ROW('（运营）采购订单'!A76)))</f>
        <v>#NUM!</v>
      </c>
      <c r="B77" s="38" t="e">
        <f ca="1">+IF(A77&lt;&gt;"*-*",'（运营）采购订单'!$D$2,0)</f>
        <v>#NUM!</v>
      </c>
      <c r="C77" s="38" t="e">
        <f ca="1">+VLOOKUP(A77,'（运营）采购订单'!$D:$E,2,0)</f>
        <v>#NUM!</v>
      </c>
      <c r="D77" s="38" t="e">
        <f ca="1">+IF(I77&gt;0,'（运营）采购订单'!$B$2,"")</f>
        <v>#NUM!</v>
      </c>
      <c r="E77" s="38"/>
      <c r="F77" s="38"/>
      <c r="G77" s="38"/>
      <c r="H77" s="38"/>
      <c r="I77" s="38" t="e">
        <f ca="1">+IF(A77&lt;&gt;" ",VLOOKUP(A77,'（运营）采购订单'!$D:$J,7,0),"")</f>
        <v>#NUM!</v>
      </c>
      <c r="J77" s="109" t="e">
        <f ca="1">+IF(I77&gt;0,'（运营）采购订单'!$K$2,"")</f>
        <v>#NUM!</v>
      </c>
      <c r="K77" s="38"/>
    </row>
    <row r="78" spans="1:11">
      <c r="A78" s="108" t="e">
        <f ca="1" t="array" ref="A78">+INDEX('（运营）采购订单'!$D$1:$D$219,SMALL(IF('（运营）采购订单'!$D$4:$D$219&lt;&gt;"",ROW('（运营）采购订单'!$D$4:$D$219)),ROW('（运营）采购订单'!A77)))</f>
        <v>#NUM!</v>
      </c>
      <c r="B78" s="38" t="e">
        <f ca="1">+IF(A78&lt;&gt;"*-*",'（运营）采购订单'!$D$2,0)</f>
        <v>#NUM!</v>
      </c>
      <c r="C78" s="38" t="e">
        <f ca="1">+VLOOKUP(A78,'（运营）采购订单'!$D:$E,2,0)</f>
        <v>#NUM!</v>
      </c>
      <c r="D78" s="38" t="e">
        <f ca="1">+IF(I78&gt;0,'（运营）采购订单'!$B$2,"")</f>
        <v>#NUM!</v>
      </c>
      <c r="E78" s="38"/>
      <c r="F78" s="38"/>
      <c r="G78" s="38"/>
      <c r="H78" s="38"/>
      <c r="I78" s="38" t="e">
        <f ca="1">+IF(A78&lt;&gt;" ",VLOOKUP(A78,'（运营）采购订单'!$D:$J,7,0),"")</f>
        <v>#NUM!</v>
      </c>
      <c r="J78" s="109" t="e">
        <f ca="1">+IF(I78&gt;0,'（运营）采购订单'!$K$2,"")</f>
        <v>#NUM!</v>
      </c>
      <c r="K78" s="38"/>
    </row>
    <row r="79" spans="1:11">
      <c r="A79" s="108" t="e">
        <f ca="1" t="array" ref="A79">+INDEX('（运营）采购订单'!$D$1:$D$219,SMALL(IF('（运营）采购订单'!$D$4:$D$219&lt;&gt;"",ROW('（运营）采购订单'!$D$4:$D$219)),ROW('（运营）采购订单'!A78)))</f>
        <v>#NUM!</v>
      </c>
      <c r="B79" s="38" t="e">
        <f ca="1">+IF(A79&lt;&gt;"*-*",'（运营）采购订单'!$D$2,0)</f>
        <v>#NUM!</v>
      </c>
      <c r="C79" s="38" t="e">
        <f ca="1">+VLOOKUP(A79,'（运营）采购订单'!$D:$E,2,0)</f>
        <v>#NUM!</v>
      </c>
      <c r="D79" s="38" t="e">
        <f ca="1">+IF(I79&gt;0,'（运营）采购订单'!$B$2,"")</f>
        <v>#NUM!</v>
      </c>
      <c r="E79" s="38"/>
      <c r="F79" s="38"/>
      <c r="G79" s="38"/>
      <c r="H79" s="38"/>
      <c r="I79" s="38" t="e">
        <f ca="1">+IF(A79&lt;&gt;" ",VLOOKUP(A79,'（运营）采购订单'!$D:$J,7,0),"")</f>
        <v>#NUM!</v>
      </c>
      <c r="J79" s="109" t="e">
        <f ca="1">+IF(I79&gt;0,'（运营）采购订单'!$K$2,"")</f>
        <v>#NUM!</v>
      </c>
      <c r="K79" s="38"/>
    </row>
    <row r="80" spans="1:11">
      <c r="A80" s="108" t="e">
        <f ca="1" t="array" ref="A80">+INDEX('（运营）采购订单'!$D$1:$D$219,SMALL(IF('（运营）采购订单'!$D$4:$D$219&lt;&gt;"",ROW('（运营）采购订单'!$D$4:$D$219)),ROW('（运营）采购订单'!A79)))</f>
        <v>#NUM!</v>
      </c>
      <c r="B80" s="38" t="e">
        <f ca="1">+IF(A80&lt;&gt;"*-*",'（运营）采购订单'!$D$2,0)</f>
        <v>#NUM!</v>
      </c>
      <c r="C80" s="38" t="e">
        <f ca="1">+VLOOKUP(A80,'（运营）采购订单'!$D:$E,2,0)</f>
        <v>#NUM!</v>
      </c>
      <c r="D80" s="38" t="e">
        <f ca="1">+IF(I80&gt;0,'（运营）采购订单'!$B$2,"")</f>
        <v>#NUM!</v>
      </c>
      <c r="E80" s="38"/>
      <c r="F80" s="38"/>
      <c r="G80" s="38"/>
      <c r="H80" s="38"/>
      <c r="I80" s="38" t="e">
        <f ca="1">+IF(A80&lt;&gt;" ",VLOOKUP(A80,'（运营）采购订单'!$D:$J,7,0),"")</f>
        <v>#NUM!</v>
      </c>
      <c r="J80" s="109" t="e">
        <f ca="1">+IF(I80&gt;0,'（运营）采购订单'!$K$2,"")</f>
        <v>#NUM!</v>
      </c>
      <c r="K80" s="38"/>
    </row>
    <row r="81" spans="1:11">
      <c r="A81" s="108" t="e">
        <f ca="1" t="array" ref="A81">+INDEX('（运营）采购订单'!$D$1:$D$219,SMALL(IF('（运营）采购订单'!$D$4:$D$219&lt;&gt;"",ROW('（运营）采购订单'!$D$4:$D$219)),ROW('（运营）采购订单'!A80)))</f>
        <v>#NUM!</v>
      </c>
      <c r="B81" s="38" t="e">
        <f ca="1">+IF(A81&lt;&gt;"*-*",'（运营）采购订单'!$D$2,0)</f>
        <v>#NUM!</v>
      </c>
      <c r="C81" s="38" t="e">
        <f ca="1">+VLOOKUP(A81,'（运营）采购订单'!$D:$E,2,0)</f>
        <v>#NUM!</v>
      </c>
      <c r="D81" s="38" t="e">
        <f ca="1">+IF(I81&gt;0,'（运营）采购订单'!$B$2,"")</f>
        <v>#NUM!</v>
      </c>
      <c r="E81" s="38"/>
      <c r="F81" s="38"/>
      <c r="G81" s="38"/>
      <c r="H81" s="38"/>
      <c r="I81" s="38" t="e">
        <f ca="1">+IF(A81&lt;&gt;" ",VLOOKUP(A81,'（运营）采购订单'!$D:$J,7,0),"")</f>
        <v>#NUM!</v>
      </c>
      <c r="J81" s="109" t="e">
        <f ca="1">+IF(I81&gt;0,'（运营）采购订单'!$K$2,"")</f>
        <v>#NUM!</v>
      </c>
      <c r="K81" s="38"/>
    </row>
    <row r="82" spans="1:11">
      <c r="A82" s="108" t="e">
        <f ca="1" t="array" ref="A82">+INDEX('（运营）采购订单'!$D$1:$D$219,SMALL(IF('（运营）采购订单'!$D$4:$D$219&lt;&gt;"",ROW('（运营）采购订单'!$D$4:$D$219)),ROW('（运营）采购订单'!A81)))</f>
        <v>#NUM!</v>
      </c>
      <c r="B82" s="38" t="e">
        <f ca="1">+IF(A82&lt;&gt;"*-*",'（运营）采购订单'!$D$2,0)</f>
        <v>#NUM!</v>
      </c>
      <c r="C82" s="38" t="e">
        <f ca="1">+VLOOKUP(A82,'（运营）采购订单'!$D:$E,2,0)</f>
        <v>#NUM!</v>
      </c>
      <c r="D82" s="38" t="e">
        <f ca="1">+IF(I82&gt;0,'（运营）采购订单'!$B$2,"")</f>
        <v>#NUM!</v>
      </c>
      <c r="E82" s="38"/>
      <c r="F82" s="38"/>
      <c r="G82" s="38"/>
      <c r="H82" s="38"/>
      <c r="I82" s="38" t="e">
        <f ca="1">+IF(A82&lt;&gt;" ",VLOOKUP(A82,'（运营）采购订单'!$D:$J,7,0),"")</f>
        <v>#NUM!</v>
      </c>
      <c r="J82" s="109" t="e">
        <f ca="1">+IF(I82&gt;0,'（运营）采购订单'!$K$2,"")</f>
        <v>#NUM!</v>
      </c>
      <c r="K82" s="38"/>
    </row>
    <row r="83" spans="1:11">
      <c r="A83" s="108" t="e">
        <f ca="1" t="array" ref="A83">+INDEX('（运营）采购订单'!$D$1:$D$219,SMALL(IF('（运营）采购订单'!$D$4:$D$219&lt;&gt;"",ROW('（运营）采购订单'!$D$4:$D$219)),ROW('（运营）采购订单'!A82)))</f>
        <v>#NUM!</v>
      </c>
      <c r="B83" s="38" t="e">
        <f ca="1">+IF(A83&lt;&gt;"*-*",'（运营）采购订单'!$D$2,0)</f>
        <v>#NUM!</v>
      </c>
      <c r="C83" s="38" t="e">
        <f ca="1">+VLOOKUP(A83,'（运营）采购订单'!$D:$E,2,0)</f>
        <v>#NUM!</v>
      </c>
      <c r="D83" s="38" t="e">
        <f ca="1">+IF(I83&gt;0,'（运营）采购订单'!$B$2,"")</f>
        <v>#NUM!</v>
      </c>
      <c r="E83" s="38"/>
      <c r="F83" s="38"/>
      <c r="G83" s="38"/>
      <c r="H83" s="38"/>
      <c r="I83" s="38" t="e">
        <f ca="1">+IF(A83&lt;&gt;" ",VLOOKUP(A83,'（运营）采购订单'!$D:$J,7,0),"")</f>
        <v>#NUM!</v>
      </c>
      <c r="J83" s="109" t="e">
        <f ca="1">+IF(I83&gt;0,'（运营）采购订单'!$K$2,"")</f>
        <v>#NUM!</v>
      </c>
      <c r="K83" s="38"/>
    </row>
    <row r="84" spans="1:11">
      <c r="A84" s="108" t="e">
        <f ca="1" t="array" ref="A84">+INDEX('（运营）采购订单'!$D$1:$D$219,SMALL(IF('（运营）采购订单'!$D$4:$D$219&lt;&gt;"",ROW('（运营）采购订单'!$D$4:$D$219)),ROW('（运营）采购订单'!A83)))</f>
        <v>#NUM!</v>
      </c>
      <c r="B84" s="38" t="e">
        <f ca="1">+IF(A84&lt;&gt;"*-*",'（运营）采购订单'!$D$2,0)</f>
        <v>#NUM!</v>
      </c>
      <c r="C84" s="38" t="e">
        <f ca="1">+VLOOKUP(A84,'（运营）采购订单'!$D:$E,2,0)</f>
        <v>#NUM!</v>
      </c>
      <c r="D84" s="38" t="e">
        <f ca="1">+IF(I84&gt;0,'（运营）采购订单'!$B$2,"")</f>
        <v>#NUM!</v>
      </c>
      <c r="E84" s="38"/>
      <c r="F84" s="38"/>
      <c r="G84" s="38"/>
      <c r="H84" s="38"/>
      <c r="I84" s="38" t="e">
        <f ca="1">+IF(A84&lt;&gt;" ",VLOOKUP(A84,'（运营）采购订单'!$D:$J,7,0),"")</f>
        <v>#NUM!</v>
      </c>
      <c r="J84" s="109" t="e">
        <f ca="1">+IF(I84&gt;0,'（运营）采购订单'!$K$2,"")</f>
        <v>#NUM!</v>
      </c>
      <c r="K84" s="38"/>
    </row>
    <row r="85" spans="1:11">
      <c r="A85" s="108" t="e">
        <f ca="1" t="array" ref="A85">+INDEX('（运营）采购订单'!$D$1:$D$219,SMALL(IF('（运营）采购订单'!$D$4:$D$219&lt;&gt;"",ROW('（运营）采购订单'!$D$4:$D$219)),ROW('（运营）采购订单'!A84)))</f>
        <v>#NUM!</v>
      </c>
      <c r="B85" s="38" t="e">
        <f ca="1">+IF(A85&lt;&gt;"*-*",'（运营）采购订单'!$D$2,0)</f>
        <v>#NUM!</v>
      </c>
      <c r="C85" s="38" t="e">
        <f ca="1">+VLOOKUP(A85,'（运营）采购订单'!$D:$E,2,0)</f>
        <v>#NUM!</v>
      </c>
      <c r="D85" s="38" t="e">
        <f ca="1">+IF(I85&gt;0,'（运营）采购订单'!$B$2,"")</f>
        <v>#NUM!</v>
      </c>
      <c r="E85" s="38"/>
      <c r="F85" s="38"/>
      <c r="G85" s="38"/>
      <c r="H85" s="38"/>
      <c r="I85" s="38" t="e">
        <f ca="1">+IF(A85&lt;&gt;" ",VLOOKUP(A85,'（运营）采购订单'!$D:$J,7,0),"")</f>
        <v>#NUM!</v>
      </c>
      <c r="J85" s="109" t="e">
        <f ca="1">+IF(I85&gt;0,'（运营）采购订单'!$K$2,"")</f>
        <v>#NUM!</v>
      </c>
      <c r="K85" s="38"/>
    </row>
    <row r="86" spans="1:11">
      <c r="A86" s="108" t="e">
        <f ca="1" t="array" ref="A86">+INDEX('（运营）采购订单'!$D$1:$D$219,SMALL(IF('（运营）采购订单'!$D$4:$D$219&lt;&gt;"",ROW('（运营）采购订单'!$D$4:$D$219)),ROW('（运营）采购订单'!A85)))</f>
        <v>#NUM!</v>
      </c>
      <c r="B86" s="38" t="e">
        <f ca="1">+IF(A86&lt;&gt;"*-*",'（运营）采购订单'!$D$2,0)</f>
        <v>#NUM!</v>
      </c>
      <c r="C86" s="38" t="e">
        <f ca="1">+VLOOKUP(A86,'（运营）采购订单'!$D:$E,2,0)</f>
        <v>#NUM!</v>
      </c>
      <c r="D86" s="38" t="e">
        <f ca="1">+IF(I86&gt;0,'（运营）采购订单'!$B$2,"")</f>
        <v>#NUM!</v>
      </c>
      <c r="E86" s="38"/>
      <c r="F86" s="38"/>
      <c r="G86" s="38"/>
      <c r="H86" s="38"/>
      <c r="I86" s="38" t="e">
        <f ca="1">+IF(A86&lt;&gt;" ",VLOOKUP(A86,'（运营）采购订单'!$D:$J,7,0),"")</f>
        <v>#NUM!</v>
      </c>
      <c r="J86" s="109" t="e">
        <f ca="1">+IF(I86&gt;0,'（运营）采购订单'!$K$2,"")</f>
        <v>#NUM!</v>
      </c>
      <c r="K86" s="38"/>
    </row>
    <row r="87" spans="1:11">
      <c r="A87" s="108" t="e">
        <f ca="1" t="array" ref="A87">+INDEX('（运营）采购订单'!$D$1:$D$219,SMALL(IF('（运营）采购订单'!$D$4:$D$219&lt;&gt;"",ROW('（运营）采购订单'!$D$4:$D$219)),ROW('（运营）采购订单'!A86)))</f>
        <v>#NUM!</v>
      </c>
      <c r="B87" s="38" t="e">
        <f ca="1">+IF(A87&lt;&gt;"*-*",'（运营）采购订单'!$D$2,0)</f>
        <v>#NUM!</v>
      </c>
      <c r="C87" s="38" t="e">
        <f ca="1">+VLOOKUP(A87,'（运营）采购订单'!$D:$E,2,0)</f>
        <v>#NUM!</v>
      </c>
      <c r="D87" s="38" t="e">
        <f ca="1">+IF(I87&gt;0,'（运营）采购订单'!$B$2,"")</f>
        <v>#NUM!</v>
      </c>
      <c r="E87" s="38"/>
      <c r="F87" s="38"/>
      <c r="G87" s="38"/>
      <c r="H87" s="38"/>
      <c r="I87" s="38" t="e">
        <f ca="1">+IF(A87&lt;&gt;" ",VLOOKUP(A87,'（运营）采购订单'!$D:$J,7,0),"")</f>
        <v>#NUM!</v>
      </c>
      <c r="J87" s="109" t="e">
        <f ca="1">+IF(I87&gt;0,'（运营）采购订单'!$K$2,"")</f>
        <v>#NUM!</v>
      </c>
      <c r="K87" s="38"/>
    </row>
    <row r="88" spans="1:11">
      <c r="A88" s="108" t="e">
        <f ca="1" t="array" ref="A88">+INDEX('（运营）采购订单'!$D$1:$D$219,SMALL(IF('（运营）采购订单'!$D$4:$D$219&lt;&gt;"",ROW('（运营）采购订单'!$D$4:$D$219)),ROW('（运营）采购订单'!A87)))</f>
        <v>#NUM!</v>
      </c>
      <c r="B88" s="38" t="e">
        <f ca="1">+IF(A88&lt;&gt;"*-*",'（运营）采购订单'!$D$2,0)</f>
        <v>#NUM!</v>
      </c>
      <c r="C88" s="38" t="e">
        <f ca="1">+VLOOKUP(A88,'（运营）采购订单'!$D:$E,2,0)</f>
        <v>#NUM!</v>
      </c>
      <c r="D88" s="38" t="e">
        <f ca="1">+IF(I88&gt;0,'（运营）采购订单'!$B$2,"")</f>
        <v>#NUM!</v>
      </c>
      <c r="E88" s="38"/>
      <c r="F88" s="38"/>
      <c r="G88" s="38"/>
      <c r="H88" s="38"/>
      <c r="I88" s="38" t="e">
        <f ca="1">+IF(A88&lt;&gt;" ",VLOOKUP(A88,'（运营）采购订单'!$D:$J,7,0),"")</f>
        <v>#NUM!</v>
      </c>
      <c r="J88" s="109" t="e">
        <f ca="1">+IF(I88&gt;0,'（运营）采购订单'!$K$2,"")</f>
        <v>#NUM!</v>
      </c>
      <c r="K88" s="38"/>
    </row>
    <row r="89" spans="1:11">
      <c r="A89" s="108" t="e">
        <f ca="1" t="array" ref="A89">+INDEX('（运营）采购订单'!$D$1:$D$219,SMALL(IF('（运营）采购订单'!$D$4:$D$219&lt;&gt;"",ROW('（运营）采购订单'!$D$4:$D$219)),ROW('（运营）采购订单'!A88)))</f>
        <v>#NUM!</v>
      </c>
      <c r="B89" s="38" t="e">
        <f ca="1">+IF(A89&lt;&gt;"*-*",'（运营）采购订单'!$D$2,0)</f>
        <v>#NUM!</v>
      </c>
      <c r="C89" s="38" t="e">
        <f ca="1">+VLOOKUP(A89,'（运营）采购订单'!$D:$E,2,0)</f>
        <v>#NUM!</v>
      </c>
      <c r="D89" s="38" t="e">
        <f ca="1">+IF(I89&gt;0,'（运营）采购订单'!$B$2,"")</f>
        <v>#NUM!</v>
      </c>
      <c r="E89" s="38"/>
      <c r="F89" s="38"/>
      <c r="G89" s="38"/>
      <c r="H89" s="38"/>
      <c r="I89" s="38" t="e">
        <f ca="1">+IF(A89&lt;&gt;" ",VLOOKUP(A89,'（运营）采购订单'!$D:$J,7,0),"")</f>
        <v>#NUM!</v>
      </c>
      <c r="J89" s="109" t="e">
        <f ca="1">+IF(I89&gt;0,'（运营）采购订单'!$K$2,"")</f>
        <v>#NUM!</v>
      </c>
      <c r="K89" s="38"/>
    </row>
    <row r="90" spans="1:11">
      <c r="A90" s="108" t="e">
        <f ca="1" t="array" ref="A90">+INDEX('（运营）采购订单'!$D$1:$D$219,SMALL(IF('（运营）采购订单'!$D$4:$D$219&lt;&gt;"",ROW('（运营）采购订单'!$D$4:$D$219)),ROW('（运营）采购订单'!A89)))</f>
        <v>#NUM!</v>
      </c>
      <c r="B90" s="38" t="e">
        <f ca="1">+IF(A90&lt;&gt;"*-*",'（运营）采购订单'!$D$2,0)</f>
        <v>#NUM!</v>
      </c>
      <c r="C90" s="38" t="e">
        <f ca="1">+VLOOKUP(A90,'（运营）采购订单'!$D:$E,2,0)</f>
        <v>#NUM!</v>
      </c>
      <c r="D90" s="38" t="e">
        <f ca="1">+IF(I90&gt;0,'（运营）采购订单'!$B$2,"")</f>
        <v>#NUM!</v>
      </c>
      <c r="E90" s="38"/>
      <c r="F90" s="38"/>
      <c r="G90" s="38"/>
      <c r="H90" s="38"/>
      <c r="I90" s="38" t="e">
        <f ca="1">+IF(A90&lt;&gt;" ",VLOOKUP(A90,'（运营）采购订单'!$D:$J,7,0),"")</f>
        <v>#NUM!</v>
      </c>
      <c r="J90" s="109" t="e">
        <f ca="1">+IF(I90&gt;0,'（运营）采购订单'!$K$2,"")</f>
        <v>#NUM!</v>
      </c>
      <c r="K90" s="38"/>
    </row>
    <row r="91" spans="1:11">
      <c r="A91" s="108" t="e">
        <f ca="1" t="array" ref="A91">+INDEX('（运营）采购订单'!$D$1:$D$219,SMALL(IF('（运营）采购订单'!$D$4:$D$219&lt;&gt;"",ROW('（运营）采购订单'!$D$4:$D$219)),ROW('（运营）采购订单'!A90)))</f>
        <v>#NUM!</v>
      </c>
      <c r="B91" s="38" t="e">
        <f ca="1">+IF(A91&lt;&gt;"*-*",'（运营）采购订单'!$D$2,0)</f>
        <v>#NUM!</v>
      </c>
      <c r="C91" s="38" t="e">
        <f ca="1">+VLOOKUP(A91,'（运营）采购订单'!$D:$E,2,0)</f>
        <v>#NUM!</v>
      </c>
      <c r="D91" s="38" t="e">
        <f ca="1">+IF(I91&gt;0,'（运营）采购订单'!$B$2,"")</f>
        <v>#NUM!</v>
      </c>
      <c r="E91" s="38"/>
      <c r="F91" s="38"/>
      <c r="G91" s="38"/>
      <c r="H91" s="38"/>
      <c r="I91" s="38" t="e">
        <f ca="1">+IF(A91&lt;&gt;" ",VLOOKUP(A91,'（运营）采购订单'!$D:$J,7,0),"")</f>
        <v>#NUM!</v>
      </c>
      <c r="J91" s="109" t="e">
        <f ca="1">+IF(I91&gt;0,'（运营）采购订单'!$K$2,"")</f>
        <v>#NUM!</v>
      </c>
      <c r="K91" s="38"/>
    </row>
    <row r="92" spans="1:11">
      <c r="A92" s="108" t="e">
        <f ca="1" t="array" ref="A92">+INDEX('（运营）采购订单'!$D$1:$D$219,SMALL(IF('（运营）采购订单'!$D$4:$D$219&lt;&gt;"",ROW('（运营）采购订单'!$D$4:$D$219)),ROW('（运营）采购订单'!A91)))</f>
        <v>#NUM!</v>
      </c>
      <c r="B92" s="38" t="e">
        <f ca="1">+IF(A92&lt;&gt;"*-*",'（运营）采购订单'!$D$2,0)</f>
        <v>#NUM!</v>
      </c>
      <c r="C92" s="38" t="e">
        <f ca="1">+VLOOKUP(A92,'（运营）采购订单'!$D:$E,2,0)</f>
        <v>#NUM!</v>
      </c>
      <c r="D92" s="38" t="e">
        <f ca="1">+IF(I92&gt;0,'（运营）采购订单'!$B$2,"")</f>
        <v>#NUM!</v>
      </c>
      <c r="E92" s="38"/>
      <c r="F92" s="38"/>
      <c r="G92" s="38"/>
      <c r="H92" s="38"/>
      <c r="I92" s="38" t="e">
        <f ca="1">+IF(A92&lt;&gt;" ",VLOOKUP(A92,'（运营）采购订单'!$D:$J,7,0),"")</f>
        <v>#NUM!</v>
      </c>
      <c r="J92" s="109" t="e">
        <f ca="1">+IF(I92&gt;0,'（运营）采购订单'!$K$2,"")</f>
        <v>#NUM!</v>
      </c>
      <c r="K92" s="38"/>
    </row>
    <row r="93" spans="1:11">
      <c r="A93" s="108" t="e">
        <f ca="1" t="array" ref="A93">+INDEX('（运营）采购订单'!$D$1:$D$219,SMALL(IF('（运营）采购订单'!$D$4:$D$219&lt;&gt;"",ROW('（运营）采购订单'!$D$4:$D$219)),ROW('（运营）采购订单'!A92)))</f>
        <v>#NUM!</v>
      </c>
      <c r="B93" s="38" t="e">
        <f ca="1">+IF(A93&lt;&gt;"*-*",'（运营）采购订单'!$D$2,0)</f>
        <v>#NUM!</v>
      </c>
      <c r="C93" s="38" t="e">
        <f ca="1">+VLOOKUP(A93,'（运营）采购订单'!$D:$E,2,0)</f>
        <v>#NUM!</v>
      </c>
      <c r="D93" s="38" t="e">
        <f ca="1">+IF(I93&gt;0,'（运营）采购订单'!$B$2,"")</f>
        <v>#NUM!</v>
      </c>
      <c r="E93" s="38"/>
      <c r="F93" s="38"/>
      <c r="G93" s="38"/>
      <c r="H93" s="38"/>
      <c r="I93" s="38" t="e">
        <f ca="1">+IF(A93&lt;&gt;" ",VLOOKUP(A93,'（运营）采购订单'!$D:$J,7,0),"")</f>
        <v>#NUM!</v>
      </c>
      <c r="J93" s="109" t="e">
        <f ca="1">+IF(I93&gt;0,'（运营）采购订单'!$K$2,"")</f>
        <v>#NUM!</v>
      </c>
      <c r="K93" s="38"/>
    </row>
    <row r="94" spans="1:11">
      <c r="A94" s="108" t="e">
        <f ca="1" t="array" ref="A94">+INDEX('（运营）采购订单'!$D$1:$D$219,SMALL(IF('（运营）采购订单'!$D$4:$D$219&lt;&gt;"",ROW('（运营）采购订单'!$D$4:$D$219)),ROW('（运营）采购订单'!A93)))</f>
        <v>#NUM!</v>
      </c>
      <c r="B94" s="38" t="e">
        <f ca="1">+IF(A94&lt;&gt;"*-*",'（运营）采购订单'!$D$2,0)</f>
        <v>#NUM!</v>
      </c>
      <c r="C94" s="38" t="e">
        <f ca="1">+VLOOKUP(A94,'（运营）采购订单'!$D:$E,2,0)</f>
        <v>#NUM!</v>
      </c>
      <c r="D94" s="38" t="e">
        <f ca="1">+IF(I94&gt;0,'（运营）采购订单'!$B$2,"")</f>
        <v>#NUM!</v>
      </c>
      <c r="E94" s="38"/>
      <c r="F94" s="38"/>
      <c r="G94" s="38"/>
      <c r="H94" s="38"/>
      <c r="I94" s="38" t="e">
        <f ca="1">+IF(A94&lt;&gt;" ",VLOOKUP(A94,'（运营）采购订单'!$D:$J,7,0),"")</f>
        <v>#NUM!</v>
      </c>
      <c r="J94" s="109" t="e">
        <f ca="1">+IF(I94&gt;0,'（运营）采购订单'!$K$2,"")</f>
        <v>#NUM!</v>
      </c>
      <c r="K94" s="38"/>
    </row>
    <row r="95" spans="1:11">
      <c r="A95" s="108" t="e">
        <f ca="1" t="array" ref="A95">+INDEX('（运营）采购订单'!$D$1:$D$219,SMALL(IF('（运营）采购订单'!$D$4:$D$219&lt;&gt;"",ROW('（运营）采购订单'!$D$4:$D$219)),ROW('（运营）采购订单'!A94)))</f>
        <v>#NUM!</v>
      </c>
      <c r="B95" s="38" t="e">
        <f ca="1">+IF(A95&lt;&gt;"*-*",'（运营）采购订单'!$D$2,0)</f>
        <v>#NUM!</v>
      </c>
      <c r="C95" s="38" t="e">
        <f ca="1">+VLOOKUP(A95,'（运营）采购订单'!$D:$E,2,0)</f>
        <v>#NUM!</v>
      </c>
      <c r="D95" s="38" t="e">
        <f ca="1">+IF(I95&gt;0,'（运营）采购订单'!$B$2,"")</f>
        <v>#NUM!</v>
      </c>
      <c r="E95" s="38"/>
      <c r="F95" s="38"/>
      <c r="G95" s="38"/>
      <c r="H95" s="38"/>
      <c r="I95" s="38" t="e">
        <f ca="1">+IF(A95&lt;&gt;" ",VLOOKUP(A95,'（运营）采购订单'!$D:$J,7,0),"")</f>
        <v>#NUM!</v>
      </c>
      <c r="J95" s="109" t="e">
        <f ca="1">+IF(I95&gt;0,'（运营）采购订单'!$K$2,"")</f>
        <v>#NUM!</v>
      </c>
      <c r="K95" s="38"/>
    </row>
    <row r="96" spans="1:11">
      <c r="A96" s="108" t="e">
        <f ca="1" t="array" ref="A96">+INDEX('（运营）采购订单'!$D$1:$D$219,SMALL(IF('（运营）采购订单'!$D$4:$D$219&lt;&gt;"",ROW('（运营）采购订单'!$D$4:$D$219)),ROW('（运营）采购订单'!A95)))</f>
        <v>#NUM!</v>
      </c>
      <c r="B96" s="38" t="e">
        <f ca="1">+IF(A96&lt;&gt;"*-*",'（运营）采购订单'!$D$2,0)</f>
        <v>#NUM!</v>
      </c>
      <c r="C96" s="38" t="e">
        <f ca="1">+VLOOKUP(A96,'（运营）采购订单'!$D:$E,2,0)</f>
        <v>#NUM!</v>
      </c>
      <c r="D96" s="38" t="e">
        <f ca="1">+IF(I96&gt;0,'（运营）采购订单'!$B$2,"")</f>
        <v>#NUM!</v>
      </c>
      <c r="E96" s="38"/>
      <c r="F96" s="38"/>
      <c r="G96" s="38"/>
      <c r="H96" s="38"/>
      <c r="I96" s="38" t="e">
        <f ca="1">+IF(A96&lt;&gt;" ",VLOOKUP(A96,'（运营）采购订单'!$D:$J,7,0),"")</f>
        <v>#NUM!</v>
      </c>
      <c r="J96" s="109" t="e">
        <f ca="1">+IF(I96&gt;0,'（运营）采购订单'!$K$2,"")</f>
        <v>#NUM!</v>
      </c>
      <c r="K96" s="38"/>
    </row>
    <row r="97" spans="1:11">
      <c r="A97" s="108" t="e">
        <f ca="1" t="array" ref="A97">+INDEX('（运营）采购订单'!$D$1:$D$219,SMALL(IF('（运营）采购订单'!$D$4:$D$219&lt;&gt;"",ROW('（运营）采购订单'!$D$4:$D$219)),ROW('（运营）采购订单'!A96)))</f>
        <v>#NUM!</v>
      </c>
      <c r="B97" s="38" t="e">
        <f ca="1">+IF(A97&lt;&gt;"*-*",'（运营）采购订单'!$D$2,0)</f>
        <v>#NUM!</v>
      </c>
      <c r="C97" s="38" t="e">
        <f ca="1">+VLOOKUP(A97,'（运营）采购订单'!$D:$E,2,0)</f>
        <v>#NUM!</v>
      </c>
      <c r="D97" s="38" t="e">
        <f ca="1">+IF(I97&gt;0,'（运营）采购订单'!$B$2,"")</f>
        <v>#NUM!</v>
      </c>
      <c r="E97" s="38"/>
      <c r="F97" s="38"/>
      <c r="G97" s="38"/>
      <c r="H97" s="38"/>
      <c r="I97" s="38" t="e">
        <f ca="1">+IF(A97&lt;&gt;" ",VLOOKUP(A97,'（运营）采购订单'!$D:$J,7,0),"")</f>
        <v>#NUM!</v>
      </c>
      <c r="J97" s="109" t="e">
        <f ca="1">+IF(I97&gt;0,'（运营）采购订单'!$K$2,"")</f>
        <v>#NUM!</v>
      </c>
      <c r="K97" s="38"/>
    </row>
    <row r="98" spans="1:11">
      <c r="A98" s="108" t="e">
        <f ca="1" t="array" ref="A98">+INDEX('（运营）采购订单'!$D$1:$D$219,SMALL(IF('（运营）采购订单'!$D$4:$D$219&lt;&gt;"",ROW('（运营）采购订单'!$D$4:$D$219)),ROW('（运营）采购订单'!A97)))</f>
        <v>#NUM!</v>
      </c>
      <c r="B98" s="38" t="e">
        <f ca="1">+IF(A98&lt;&gt;"*-*",'（运营）采购订单'!$D$2,0)</f>
        <v>#NUM!</v>
      </c>
      <c r="C98" s="38" t="e">
        <f ca="1">+VLOOKUP(A98,'（运营）采购订单'!$D:$E,2,0)</f>
        <v>#NUM!</v>
      </c>
      <c r="D98" s="38" t="e">
        <f ca="1">+IF(I98&gt;0,'（运营）采购订单'!$B$2,"")</f>
        <v>#NUM!</v>
      </c>
      <c r="E98" s="38"/>
      <c r="F98" s="38"/>
      <c r="G98" s="38"/>
      <c r="H98" s="38"/>
      <c r="I98" s="38" t="e">
        <f ca="1">+IF(A98&lt;&gt;" ",VLOOKUP(A98,'（运营）采购订单'!$D:$J,7,0),"")</f>
        <v>#NUM!</v>
      </c>
      <c r="J98" s="109" t="e">
        <f ca="1">+IF(I98&gt;0,'（运营）采购订单'!$K$2,"")</f>
        <v>#NUM!</v>
      </c>
      <c r="K98" s="38"/>
    </row>
    <row r="99" spans="1:11">
      <c r="A99" s="108" t="e">
        <f ca="1" t="array" ref="A99">+INDEX('（运营）采购订单'!$D$1:$D$219,SMALL(IF('（运营）采购订单'!$D$4:$D$219&lt;&gt;"",ROW('（运营）采购订单'!$D$4:$D$219)),ROW('（运营）采购订单'!A98)))</f>
        <v>#NUM!</v>
      </c>
      <c r="B99" s="38" t="e">
        <f ca="1">+IF(A99&lt;&gt;"*-*",'（运营）采购订单'!$D$2,0)</f>
        <v>#NUM!</v>
      </c>
      <c r="C99" s="38" t="e">
        <f ca="1">+VLOOKUP(A99,'（运营）采购订单'!$D:$E,2,0)</f>
        <v>#NUM!</v>
      </c>
      <c r="D99" s="38" t="e">
        <f ca="1">+IF(I99&gt;0,'（运营）采购订单'!$B$2,"")</f>
        <v>#NUM!</v>
      </c>
      <c r="E99" s="38"/>
      <c r="F99" s="38"/>
      <c r="G99" s="38"/>
      <c r="H99" s="38"/>
      <c r="I99" s="38" t="e">
        <f ca="1">+IF(A99&lt;&gt;" ",VLOOKUP(A99,'（运营）采购订单'!$D:$J,7,0),"")</f>
        <v>#NUM!</v>
      </c>
      <c r="J99" s="109" t="e">
        <f ca="1">+IF(I99&gt;0,'（运营）采购订单'!$K$2,"")</f>
        <v>#NUM!</v>
      </c>
      <c r="K99" s="38"/>
    </row>
    <row r="100" spans="1:11">
      <c r="A100" s="108" t="e">
        <f ca="1" t="array" ref="A100">+INDEX('（运营）采购订单'!$D$1:$D$219,SMALL(IF('（运营）采购订单'!$D$4:$D$219&lt;&gt;"",ROW('（运营）采购订单'!$D$4:$D$219)),ROW('（运营）采购订单'!A99)))</f>
        <v>#NUM!</v>
      </c>
      <c r="B100" s="38" t="e">
        <f ca="1">+IF(A100&lt;&gt;"*-*",'（运营）采购订单'!$D$2,0)</f>
        <v>#NUM!</v>
      </c>
      <c r="C100" s="38" t="e">
        <f ca="1">+VLOOKUP(A100,'（运营）采购订单'!$D:$E,2,0)</f>
        <v>#NUM!</v>
      </c>
      <c r="D100" s="38" t="e">
        <f ca="1">+IF(I100&gt;0,'（运营）采购订单'!$B$2,"")</f>
        <v>#NUM!</v>
      </c>
      <c r="E100" s="38"/>
      <c r="F100" s="38"/>
      <c r="G100" s="38"/>
      <c r="H100" s="38"/>
      <c r="I100" s="38" t="e">
        <f ca="1">+IF(A100&lt;&gt;" ",VLOOKUP(A100,'（运营）采购订单'!$D:$J,7,0),"")</f>
        <v>#NUM!</v>
      </c>
      <c r="J100" s="109" t="e">
        <f ca="1">+IF(I100&gt;0,'（运营）采购订单'!$K$2,"")</f>
        <v>#NUM!</v>
      </c>
      <c r="K100" s="38"/>
    </row>
    <row r="101" spans="1:11">
      <c r="A101" s="108" t="e">
        <f ca="1" t="array" ref="A101">+INDEX('（运营）采购订单'!$D$1:$D$219,SMALL(IF('（运营）采购订单'!$D$4:$D$219&lt;&gt;"",ROW('（运营）采购订单'!$D$4:$D$219)),ROW('（运营）采购订单'!A100)))</f>
        <v>#NUM!</v>
      </c>
      <c r="B101" s="38" t="e">
        <f ca="1">+IF(A101&lt;&gt;"*-*",'（运营）采购订单'!$D$2,0)</f>
        <v>#NUM!</v>
      </c>
      <c r="C101" s="38" t="e">
        <f ca="1">+VLOOKUP(A101,'（运营）采购订单'!$D:$E,2,0)</f>
        <v>#NUM!</v>
      </c>
      <c r="D101" s="38" t="e">
        <f ca="1">+IF(I101&gt;0,'（运营）采购订单'!$B$2,"")</f>
        <v>#NUM!</v>
      </c>
      <c r="E101" s="38"/>
      <c r="F101" s="38"/>
      <c r="G101" s="38"/>
      <c r="H101" s="38"/>
      <c r="I101" s="38" t="e">
        <f ca="1">+IF(A101&lt;&gt;" ",VLOOKUP(A101,'（运营）采购订单'!$D:$J,7,0),"")</f>
        <v>#NUM!</v>
      </c>
      <c r="J101" s="109" t="e">
        <f ca="1">+IF(I101&gt;0,'（运营）采购订单'!$K$2,"")</f>
        <v>#NUM!</v>
      </c>
      <c r="K101" s="38"/>
    </row>
    <row r="102" spans="1:11">
      <c r="A102" s="108" t="e">
        <f ca="1" t="array" ref="A102">+INDEX('（运营）采购订单'!$D$1:$D$219,SMALL(IF('（运营）采购订单'!$D$4:$D$219&lt;&gt;"",ROW('（运营）采购订单'!$D$4:$D$219)),ROW('（运营）采购订单'!A101)))</f>
        <v>#NUM!</v>
      </c>
      <c r="B102" s="38" t="e">
        <f ca="1">+IF(A102&lt;&gt;"*-*",'（运营）采购订单'!$D$2,0)</f>
        <v>#NUM!</v>
      </c>
      <c r="C102" s="38" t="e">
        <f ca="1">+VLOOKUP(A102,'（运营）采购订单'!$D:$E,2,0)</f>
        <v>#NUM!</v>
      </c>
      <c r="D102" s="38" t="e">
        <f ca="1">+IF(I102&gt;0,'（运营）采购订单'!$B$2,"")</f>
        <v>#NUM!</v>
      </c>
      <c r="E102" s="38"/>
      <c r="F102" s="38"/>
      <c r="G102" s="38"/>
      <c r="H102" s="38"/>
      <c r="I102" s="38" t="e">
        <f ca="1">+IF(A102&lt;&gt;" ",VLOOKUP(A102,'（运营）采购订单'!$D:$J,7,0),"")</f>
        <v>#NUM!</v>
      </c>
      <c r="J102" s="109" t="e">
        <f ca="1">+IF(I102&gt;0,'（运营）采购订单'!$K$2,"")</f>
        <v>#NUM!</v>
      </c>
      <c r="K102" s="38"/>
    </row>
    <row r="103" spans="1:11">
      <c r="A103" s="108" t="e">
        <f ca="1" t="array" ref="A103">+INDEX('（运营）采购订单'!$D$1:$D$219,SMALL(IF('（运营）采购订单'!$D$4:$D$219&lt;&gt;"",ROW('（运营）采购订单'!$D$4:$D$219)),ROW('（运营）采购订单'!A102)))</f>
        <v>#NUM!</v>
      </c>
      <c r="B103" s="38" t="e">
        <f ca="1">+IF(A103&lt;&gt;"*-*",'（运营）采购订单'!$D$2,0)</f>
        <v>#NUM!</v>
      </c>
      <c r="C103" s="38" t="e">
        <f ca="1">+VLOOKUP(A103,'（运营）采购订单'!$D:$E,2,0)</f>
        <v>#NUM!</v>
      </c>
      <c r="D103" s="38" t="e">
        <f ca="1">+IF(I103&gt;0,'（运营）采购订单'!$B$2,"")</f>
        <v>#NUM!</v>
      </c>
      <c r="E103" s="38"/>
      <c r="F103" s="38"/>
      <c r="G103" s="38"/>
      <c r="H103" s="38"/>
      <c r="I103" s="38" t="e">
        <f ca="1">+IF(A103&lt;&gt;" ",VLOOKUP(A103,'（运营）采购订单'!$D:$J,7,0),"")</f>
        <v>#NUM!</v>
      </c>
      <c r="J103" s="109" t="e">
        <f ca="1">+IF(I103&gt;0,'（运营）采购订单'!$K$2,"")</f>
        <v>#NUM!</v>
      </c>
      <c r="K103" s="38"/>
    </row>
    <row r="104" spans="1:11">
      <c r="A104" s="108" t="e">
        <f ca="1" t="array" ref="A104">+INDEX('（运营）采购订单'!$D$1:$D$219,SMALL(IF('（运营）采购订单'!$D$4:$D$219&lt;&gt;"",ROW('（运营）采购订单'!$D$4:$D$219)),ROW('（运营）采购订单'!A103)))</f>
        <v>#NUM!</v>
      </c>
      <c r="B104" s="38" t="e">
        <f ca="1">+IF(A104&lt;&gt;"*-*",'（运营）采购订单'!$D$2,0)</f>
        <v>#NUM!</v>
      </c>
      <c r="C104" s="38" t="e">
        <f ca="1">+VLOOKUP(A104,'（运营）采购订单'!$D:$E,2,0)</f>
        <v>#NUM!</v>
      </c>
      <c r="D104" s="38" t="e">
        <f ca="1">+IF(I104&gt;0,'（运营）采购订单'!$B$2,"")</f>
        <v>#NUM!</v>
      </c>
      <c r="E104" s="38"/>
      <c r="F104" s="38"/>
      <c r="G104" s="38"/>
      <c r="H104" s="38"/>
      <c r="I104" s="38" t="e">
        <f ca="1">+IF(A104&lt;&gt;" ",VLOOKUP(A104,'（运营）采购订单'!$D:$J,7,0),"")</f>
        <v>#NUM!</v>
      </c>
      <c r="J104" s="109" t="e">
        <f ca="1">+IF(I104&gt;0,'（运营）采购订单'!$K$2,"")</f>
        <v>#NUM!</v>
      </c>
      <c r="K104" s="38"/>
    </row>
    <row r="105" spans="1:11">
      <c r="A105" s="108" t="e">
        <f ca="1" t="array" ref="A105">+INDEX('（运营）采购订单'!$D$1:$D$219,SMALL(IF('（运营）采购订单'!$D$4:$D$219&lt;&gt;"",ROW('（运营）采购订单'!$D$4:$D$219)),ROW('（运营）采购订单'!A104)))</f>
        <v>#NUM!</v>
      </c>
      <c r="B105" s="38" t="e">
        <f ca="1">+IF(A105&lt;&gt;"*-*",'（运营）采购订单'!$D$2,0)</f>
        <v>#NUM!</v>
      </c>
      <c r="C105" s="38" t="e">
        <f ca="1">+VLOOKUP(A105,'（运营）采购订单'!$D:$E,2,0)</f>
        <v>#NUM!</v>
      </c>
      <c r="D105" s="38" t="e">
        <f ca="1">+IF(I105&gt;0,'（运营）采购订单'!$B$2,"")</f>
        <v>#NUM!</v>
      </c>
      <c r="E105" s="38"/>
      <c r="F105" s="38"/>
      <c r="G105" s="38"/>
      <c r="H105" s="38"/>
      <c r="I105" s="38" t="e">
        <f ca="1">+IF(A105&lt;&gt;" ",VLOOKUP(A105,'（运营）采购订单'!$D:$J,7,0),"")</f>
        <v>#NUM!</v>
      </c>
      <c r="J105" s="109" t="e">
        <f ca="1">+IF(I105&gt;0,'（运营）采购订单'!$K$2,"")</f>
        <v>#NUM!</v>
      </c>
      <c r="K105" s="38"/>
    </row>
    <row r="106" spans="1:11">
      <c r="A106" s="108" t="e">
        <f ca="1" t="array" ref="A106">+INDEX('（运营）采购订单'!$D$1:$D$219,SMALL(IF('（运营）采购订单'!$D$4:$D$219&lt;&gt;"",ROW('（运营）采购订单'!$D$4:$D$219)),ROW('（运营）采购订单'!A105)))</f>
        <v>#NUM!</v>
      </c>
      <c r="B106" s="38" t="e">
        <f ca="1">+IF(A106&lt;&gt;"*-*",'（运营）采购订单'!$D$2,0)</f>
        <v>#NUM!</v>
      </c>
      <c r="C106" s="38" t="e">
        <f ca="1">+VLOOKUP(A106,'（运营）采购订单'!$D:$E,2,0)</f>
        <v>#NUM!</v>
      </c>
      <c r="D106" s="38" t="e">
        <f ca="1">+IF(I106&gt;0,'（运营）采购订单'!$B$2,"")</f>
        <v>#NUM!</v>
      </c>
      <c r="E106" s="38"/>
      <c r="F106" s="38"/>
      <c r="G106" s="38"/>
      <c r="H106" s="38"/>
      <c r="I106" s="38" t="e">
        <f ca="1">+IF(A106&lt;&gt;" ",VLOOKUP(A106,'（运营）采购订单'!$D:$J,7,0),"")</f>
        <v>#NUM!</v>
      </c>
      <c r="J106" s="109" t="e">
        <f ca="1">+IF(I106&gt;0,'（运营）采购订单'!$K$2,"")</f>
        <v>#NUM!</v>
      </c>
      <c r="K106" s="38"/>
    </row>
    <row r="107" spans="1:11">
      <c r="A107" s="108" t="e">
        <f ca="1" t="array" ref="A107">+INDEX('（运营）采购订单'!$D$1:$D$219,SMALL(IF('（运营）采购订单'!$D$4:$D$219&lt;&gt;"",ROW('（运营）采购订单'!$D$4:$D$219)),ROW('（运营）采购订单'!A106)))</f>
        <v>#NUM!</v>
      </c>
      <c r="B107" s="38" t="e">
        <f ca="1">+IF(A107&lt;&gt;"*-*",'（运营）采购订单'!$D$2,0)</f>
        <v>#NUM!</v>
      </c>
      <c r="C107" s="38" t="e">
        <f ca="1">+VLOOKUP(A107,'（运营）采购订单'!$D:$E,2,0)</f>
        <v>#NUM!</v>
      </c>
      <c r="D107" s="38" t="e">
        <f ca="1">+IF(I107&gt;0,'（运营）采购订单'!$B$2,"")</f>
        <v>#NUM!</v>
      </c>
      <c r="E107" s="38"/>
      <c r="F107" s="38"/>
      <c r="G107" s="38"/>
      <c r="H107" s="38"/>
      <c r="I107" s="38" t="e">
        <f ca="1">+IF(A107&lt;&gt;" ",VLOOKUP(A107,'（运营）采购订单'!$D:$J,7,0),"")</f>
        <v>#NUM!</v>
      </c>
      <c r="J107" s="109" t="e">
        <f ca="1">+IF(I107&gt;0,'（运营）采购订单'!$K$2,"")</f>
        <v>#NUM!</v>
      </c>
      <c r="K107" s="38"/>
    </row>
    <row r="108" spans="1:11">
      <c r="A108" s="108" t="e">
        <f ca="1" t="array" ref="A108">+INDEX('（运营）采购订单'!$D$1:$D$219,SMALL(IF('（运营）采购订单'!$D$4:$D$219&lt;&gt;"",ROW('（运营）采购订单'!$D$4:$D$219)),ROW('（运营）采购订单'!A107)))</f>
        <v>#NUM!</v>
      </c>
      <c r="B108" s="38" t="e">
        <f ca="1">+IF(A108&lt;&gt;"*-*",'（运营）采购订单'!$D$2,0)</f>
        <v>#NUM!</v>
      </c>
      <c r="C108" s="38" t="e">
        <f ca="1">+VLOOKUP(A108,'（运营）采购订单'!$D:$E,2,0)</f>
        <v>#NUM!</v>
      </c>
      <c r="D108" s="38" t="e">
        <f ca="1">+IF(I108&gt;0,'（运营）采购订单'!$B$2,"")</f>
        <v>#NUM!</v>
      </c>
      <c r="E108" s="38"/>
      <c r="F108" s="38"/>
      <c r="G108" s="38"/>
      <c r="H108" s="38"/>
      <c r="I108" s="38" t="e">
        <f ca="1">+IF(A108&lt;&gt;" ",VLOOKUP(A108,'（运营）采购订单'!$D:$J,7,0),"")</f>
        <v>#NUM!</v>
      </c>
      <c r="J108" s="109" t="e">
        <f ca="1">+IF(I108&gt;0,'（运营）采购订单'!$K$2,"")</f>
        <v>#NUM!</v>
      </c>
      <c r="K108" s="38"/>
    </row>
    <row r="109" spans="1:11">
      <c r="A109" s="108" t="e">
        <f ca="1" t="array" ref="A109">+INDEX('（运营）采购订单'!$D$1:$D$219,SMALL(IF('（运营）采购订单'!$D$4:$D$219&lt;&gt;"",ROW('（运营）采购订单'!$D$4:$D$219)),ROW('（运营）采购订单'!A108)))</f>
        <v>#NUM!</v>
      </c>
      <c r="B109" s="38" t="e">
        <f ca="1">+IF(A109&lt;&gt;"*-*",'（运营）采购订单'!$D$2,0)</f>
        <v>#NUM!</v>
      </c>
      <c r="C109" s="38" t="e">
        <f ca="1">+VLOOKUP(A109,'（运营）采购订单'!$D:$E,2,0)</f>
        <v>#NUM!</v>
      </c>
      <c r="D109" s="38" t="e">
        <f ca="1">+IF(I109&gt;0,'（运营）采购订单'!$B$2,"")</f>
        <v>#NUM!</v>
      </c>
      <c r="E109" s="38"/>
      <c r="F109" s="38"/>
      <c r="G109" s="38"/>
      <c r="H109" s="38"/>
      <c r="I109" s="38" t="e">
        <f ca="1">+IF(A109&lt;&gt;" ",VLOOKUP(A109,'（运营）采购订单'!$D:$J,7,0),"")</f>
        <v>#NUM!</v>
      </c>
      <c r="J109" s="109" t="e">
        <f ca="1">+IF(I109&gt;0,'（运营）采购订单'!$K$2,"")</f>
        <v>#NUM!</v>
      </c>
      <c r="K109" s="38"/>
    </row>
    <row r="110" spans="1:11">
      <c r="A110" s="108" t="e">
        <f ca="1" t="array" ref="A110">+INDEX('（运营）采购订单'!$D$1:$D$219,SMALL(IF('（运营）采购订单'!$D$4:$D$219&lt;&gt;"",ROW('（运营）采购订单'!$D$4:$D$219)),ROW('（运营）采购订单'!A109)))</f>
        <v>#NUM!</v>
      </c>
      <c r="B110" s="38" t="e">
        <f ca="1">+IF(A110&lt;&gt;"*-*",'（运营）采购订单'!$D$2,0)</f>
        <v>#NUM!</v>
      </c>
      <c r="C110" s="38" t="e">
        <f ca="1">+VLOOKUP(A110,'（运营）采购订单'!$D:$E,2,0)</f>
        <v>#NUM!</v>
      </c>
      <c r="D110" s="38" t="e">
        <f ca="1">+IF(I110&gt;0,'（运营）采购订单'!$B$2,"")</f>
        <v>#NUM!</v>
      </c>
      <c r="E110" s="38"/>
      <c r="F110" s="38"/>
      <c r="G110" s="38"/>
      <c r="H110" s="38"/>
      <c r="I110" s="38" t="e">
        <f ca="1">+IF(A110&lt;&gt;" ",VLOOKUP(A110,'（运营）采购订单'!$D:$J,7,0),"")</f>
        <v>#NUM!</v>
      </c>
      <c r="J110" s="109" t="e">
        <f ca="1">+IF(I110&gt;0,'（运营）采购订单'!$K$2,"")</f>
        <v>#NUM!</v>
      </c>
      <c r="K110" s="38"/>
    </row>
    <row r="111" spans="1:11">
      <c r="A111" s="108" t="e">
        <f ca="1" t="array" ref="A111">+INDEX('（运营）采购订单'!$D$1:$D$219,SMALL(IF('（运营）采购订单'!$D$4:$D$219&lt;&gt;"",ROW('（运营）采购订单'!$D$4:$D$219)),ROW('（运营）采购订单'!A110)))</f>
        <v>#NUM!</v>
      </c>
      <c r="B111" s="38" t="e">
        <f ca="1">+IF(A111&lt;&gt;"*-*",'（运营）采购订单'!$D$2,0)</f>
        <v>#NUM!</v>
      </c>
      <c r="C111" s="38" t="e">
        <f ca="1">+VLOOKUP(A111,'（运营）采购订单'!$D:$E,2,0)</f>
        <v>#NUM!</v>
      </c>
      <c r="D111" s="38" t="e">
        <f ca="1">+IF(I111&gt;0,'（运营）采购订单'!$B$2,"")</f>
        <v>#NUM!</v>
      </c>
      <c r="E111" s="38"/>
      <c r="F111" s="38"/>
      <c r="G111" s="38"/>
      <c r="H111" s="38"/>
      <c r="I111" s="38" t="e">
        <f ca="1">+IF(A111&lt;&gt;" ",VLOOKUP(A111,'（运营）采购订单'!$D:$J,7,0),"")</f>
        <v>#NUM!</v>
      </c>
      <c r="J111" s="109" t="e">
        <f ca="1">+IF(I111&gt;0,'（运营）采购订单'!$K$2,"")</f>
        <v>#NUM!</v>
      </c>
      <c r="K111" s="38"/>
    </row>
    <row r="112" spans="1:11">
      <c r="A112" s="108" t="e">
        <f ca="1" t="array" ref="A112">+INDEX('（运营）采购订单'!$D$1:$D$219,SMALL(IF('（运营）采购订单'!$D$4:$D$219&lt;&gt;"",ROW('（运营）采购订单'!$D$4:$D$219)),ROW('（运营）采购订单'!A111)))</f>
        <v>#NUM!</v>
      </c>
      <c r="B112" s="38" t="e">
        <f ca="1">+IF(A112&lt;&gt;"*-*",'（运营）采购订单'!$D$2,0)</f>
        <v>#NUM!</v>
      </c>
      <c r="C112" s="38" t="e">
        <f ca="1">+VLOOKUP(A112,'（运营）采购订单'!$D:$E,2,0)</f>
        <v>#NUM!</v>
      </c>
      <c r="D112" s="38" t="e">
        <f ca="1">+IF(I112&gt;0,'（运营）采购订单'!$B$2,"")</f>
        <v>#NUM!</v>
      </c>
      <c r="E112" s="38"/>
      <c r="F112" s="38"/>
      <c r="G112" s="38"/>
      <c r="H112" s="38"/>
      <c r="I112" s="38" t="e">
        <f ca="1">+IF(A112&lt;&gt;" ",VLOOKUP(A112,'（运营）采购订单'!$D:$J,7,0),"")</f>
        <v>#NUM!</v>
      </c>
      <c r="J112" s="109" t="e">
        <f ca="1">+IF(I112&gt;0,'（运营）采购订单'!$K$2,"")</f>
        <v>#NUM!</v>
      </c>
      <c r="K112" s="38"/>
    </row>
    <row r="113" spans="1:11">
      <c r="A113" s="108" t="e">
        <f ca="1" t="array" ref="A113">+INDEX('（运营）采购订单'!$D$1:$D$219,SMALL(IF('（运营）采购订单'!$D$4:$D$219&lt;&gt;"",ROW('（运营）采购订单'!$D$4:$D$219)),ROW('（运营）采购订单'!A112)))</f>
        <v>#NUM!</v>
      </c>
      <c r="B113" s="38" t="e">
        <f ca="1">+IF(A113&lt;&gt;"*-*",'（运营）采购订单'!$D$2,0)</f>
        <v>#NUM!</v>
      </c>
      <c r="C113" s="38" t="e">
        <f ca="1">+VLOOKUP(A113,'（运营）采购订单'!$D:$E,2,0)</f>
        <v>#NUM!</v>
      </c>
      <c r="D113" s="38" t="e">
        <f ca="1">+IF(I113&gt;0,'（运营）采购订单'!$B$2,"")</f>
        <v>#NUM!</v>
      </c>
      <c r="E113" s="38"/>
      <c r="F113" s="38"/>
      <c r="G113" s="38"/>
      <c r="H113" s="38"/>
      <c r="I113" s="38" t="e">
        <f ca="1">+IF(A113&lt;&gt;" ",VLOOKUP(A113,'（运营）采购订单'!$D:$J,7,0),"")</f>
        <v>#NUM!</v>
      </c>
      <c r="J113" s="109" t="e">
        <f ca="1">+IF(I113&gt;0,'（运营）采购订单'!$K$2,"")</f>
        <v>#NUM!</v>
      </c>
      <c r="K113" s="38"/>
    </row>
    <row r="114" spans="1:11">
      <c r="A114" s="108" t="e">
        <f ca="1" t="array" ref="A114">+INDEX('（运营）采购订单'!$D$1:$D$219,SMALL(IF('（运营）采购订单'!$D$4:$D$219&lt;&gt;"",ROW('（运营）采购订单'!$D$4:$D$219)),ROW('（运营）采购订单'!A113)))</f>
        <v>#NUM!</v>
      </c>
      <c r="B114" s="38" t="e">
        <f ca="1">+IF(A114&lt;&gt;"*-*",'（运营）采购订单'!$D$2,0)</f>
        <v>#NUM!</v>
      </c>
      <c r="C114" s="38" t="e">
        <f ca="1">+VLOOKUP(A114,'（运营）采购订单'!$D:$E,2,0)</f>
        <v>#NUM!</v>
      </c>
      <c r="D114" s="38" t="e">
        <f ca="1">+IF(I114&gt;0,'（运营）采购订单'!$B$2,"")</f>
        <v>#NUM!</v>
      </c>
      <c r="E114" s="38"/>
      <c r="F114" s="38"/>
      <c r="G114" s="38"/>
      <c r="H114" s="38"/>
      <c r="I114" s="38" t="e">
        <f ca="1">+IF(A114&lt;&gt;" ",VLOOKUP(A114,'（运营）采购订单'!$D:$J,7,0),"")</f>
        <v>#NUM!</v>
      </c>
      <c r="J114" s="109" t="e">
        <f ca="1">+IF(I114&gt;0,'（运营）采购订单'!$K$2,"")</f>
        <v>#NUM!</v>
      </c>
      <c r="K114" s="38"/>
    </row>
    <row r="115" spans="1:11">
      <c r="A115" s="108" t="e">
        <f ca="1" t="array" ref="A115">+INDEX('（运营）采购订单'!$D$1:$D$219,SMALL(IF('（运营）采购订单'!$D$4:$D$219&lt;&gt;"",ROW('（运营）采购订单'!$D$4:$D$219)),ROW('（运营）采购订单'!A114)))</f>
        <v>#NUM!</v>
      </c>
      <c r="B115" s="38" t="e">
        <f ca="1">+IF(A115&lt;&gt;"*-*",'（运营）采购订单'!$D$2,0)</f>
        <v>#NUM!</v>
      </c>
      <c r="C115" s="38" t="e">
        <f ca="1">+VLOOKUP(A115,'（运营）采购订单'!$D:$E,2,0)</f>
        <v>#NUM!</v>
      </c>
      <c r="D115" s="38" t="e">
        <f ca="1">+IF(I115&gt;0,'（运营）采购订单'!$B$2,"")</f>
        <v>#NUM!</v>
      </c>
      <c r="E115" s="38"/>
      <c r="F115" s="38"/>
      <c r="G115" s="38"/>
      <c r="H115" s="38"/>
      <c r="I115" s="38" t="e">
        <f ca="1">+IF(A115&lt;&gt;" ",VLOOKUP(A115,'（运营）采购订单'!$D:$J,7,0),"")</f>
        <v>#NUM!</v>
      </c>
      <c r="J115" s="109" t="e">
        <f ca="1">+IF(I115&gt;0,'（运营）采购订单'!$K$2,"")</f>
        <v>#NUM!</v>
      </c>
      <c r="K115" s="38"/>
    </row>
    <row r="116" spans="1:11">
      <c r="A116" s="108" t="e">
        <f ca="1" t="array" ref="A116">+INDEX('（运营）采购订单'!$D$1:$D$219,SMALL(IF('（运营）采购订单'!$D$4:$D$219&lt;&gt;"",ROW('（运营）采购订单'!$D$4:$D$219)),ROW('（运营）采购订单'!A115)))</f>
        <v>#NUM!</v>
      </c>
      <c r="B116" s="38" t="e">
        <f ca="1">+IF(A116&lt;&gt;"*-*",'（运营）采购订单'!$D$2,0)</f>
        <v>#NUM!</v>
      </c>
      <c r="C116" s="38" t="e">
        <f ca="1">+VLOOKUP(A116,'（运营）采购订单'!$D:$E,2,0)</f>
        <v>#NUM!</v>
      </c>
      <c r="D116" s="38" t="e">
        <f ca="1">+IF(I116&gt;0,'（运营）采购订单'!$B$2,"")</f>
        <v>#NUM!</v>
      </c>
      <c r="E116" s="38"/>
      <c r="F116" s="38"/>
      <c r="G116" s="38"/>
      <c r="H116" s="38"/>
      <c r="I116" s="38" t="e">
        <f ca="1">+IF(A116&lt;&gt;" ",VLOOKUP(A116,'（运营）采购订单'!$D:$J,7,0),"")</f>
        <v>#NUM!</v>
      </c>
      <c r="J116" s="109" t="e">
        <f ca="1">+IF(I116&gt;0,'（运营）采购订单'!$K$2,"")</f>
        <v>#NUM!</v>
      </c>
      <c r="K116" s="38"/>
    </row>
    <row r="117" spans="1:11">
      <c r="A117" s="108" t="e">
        <f ca="1" t="array" ref="A117">+INDEX('（运营）采购订单'!$D$1:$D$219,SMALL(IF('（运营）采购订单'!$D$4:$D$219&lt;&gt;"",ROW('（运营）采购订单'!$D$4:$D$219)),ROW('（运营）采购订单'!A116)))</f>
        <v>#NUM!</v>
      </c>
      <c r="B117" s="38" t="e">
        <f ca="1">+IF(A117&lt;&gt;"*-*",'（运营）采购订单'!$D$2,0)</f>
        <v>#NUM!</v>
      </c>
      <c r="C117" s="38" t="e">
        <f ca="1">+VLOOKUP(A117,'（运营）采购订单'!$D:$E,2,0)</f>
        <v>#NUM!</v>
      </c>
      <c r="D117" s="38" t="e">
        <f ca="1">+IF(I117&gt;0,'（运营）采购订单'!$B$2,"")</f>
        <v>#NUM!</v>
      </c>
      <c r="E117" s="38"/>
      <c r="F117" s="38"/>
      <c r="G117" s="38"/>
      <c r="H117" s="38"/>
      <c r="I117" s="38" t="e">
        <f ca="1">+IF(A117&lt;&gt;" ",VLOOKUP(A117,'（运营）采购订单'!$D:$J,7,0),"")</f>
        <v>#NUM!</v>
      </c>
      <c r="J117" s="109" t="e">
        <f ca="1">+IF(I117&gt;0,'（运营）采购订单'!$K$2,"")</f>
        <v>#NUM!</v>
      </c>
      <c r="K117" s="38"/>
    </row>
    <row r="118" spans="1:11">
      <c r="A118" s="108" t="e">
        <f ca="1" t="array" ref="A118">+INDEX('（运营）采购订单'!$D$1:$D$219,SMALL(IF('（运营）采购订单'!$D$4:$D$219&lt;&gt;"",ROW('（运营）采购订单'!$D$4:$D$219)),ROW('（运营）采购订单'!A117)))</f>
        <v>#NUM!</v>
      </c>
      <c r="B118" s="38" t="e">
        <f ca="1">+IF(A118&lt;&gt;"*-*",'（运营）采购订单'!$D$2,0)</f>
        <v>#NUM!</v>
      </c>
      <c r="C118" s="38" t="e">
        <f ca="1">+VLOOKUP(A118,'（运营）采购订单'!$D:$E,2,0)</f>
        <v>#NUM!</v>
      </c>
      <c r="D118" s="38" t="e">
        <f ca="1">+IF(I118&gt;0,'（运营）采购订单'!$B$2,"")</f>
        <v>#NUM!</v>
      </c>
      <c r="E118" s="38"/>
      <c r="F118" s="38"/>
      <c r="G118" s="38"/>
      <c r="H118" s="38"/>
      <c r="I118" s="38" t="e">
        <f ca="1">+IF(A118&lt;&gt;" ",VLOOKUP(A118,'（运营）采购订单'!$D:$J,7,0),"")</f>
        <v>#NUM!</v>
      </c>
      <c r="J118" s="109" t="e">
        <f ca="1">+IF(I118&gt;0,'（运营）采购订单'!$K$2,"")</f>
        <v>#NUM!</v>
      </c>
      <c r="K118" s="38"/>
    </row>
    <row r="119" spans="1:11">
      <c r="A119" s="108" t="e">
        <f ca="1" t="array" ref="A119">+INDEX('（运营）采购订单'!$D$1:$D$219,SMALL(IF('（运营）采购订单'!$D$4:$D$219&lt;&gt;"",ROW('（运营）采购订单'!$D$4:$D$219)),ROW('（运营）采购订单'!A118)))</f>
        <v>#NUM!</v>
      </c>
      <c r="B119" s="38" t="e">
        <f ca="1">+IF(A119&lt;&gt;"*-*",'（运营）采购订单'!$D$2,0)</f>
        <v>#NUM!</v>
      </c>
      <c r="C119" s="38" t="e">
        <f ca="1">+VLOOKUP(A119,'（运营）采购订单'!$D:$E,2,0)</f>
        <v>#NUM!</v>
      </c>
      <c r="D119" s="38" t="e">
        <f ca="1">+IF(I119&gt;0,'（运营）采购订单'!$B$2,"")</f>
        <v>#NUM!</v>
      </c>
      <c r="E119" s="38"/>
      <c r="F119" s="38"/>
      <c r="G119" s="38"/>
      <c r="H119" s="38"/>
      <c r="I119" s="38" t="e">
        <f ca="1">+IF(A119&lt;&gt;" ",VLOOKUP(A119,'（运营）采购订单'!$D:$J,7,0),"")</f>
        <v>#NUM!</v>
      </c>
      <c r="J119" s="109" t="e">
        <f ca="1">+IF(I119&gt;0,'（运营）采购订单'!$K$2,"")</f>
        <v>#NUM!</v>
      </c>
      <c r="K119" s="38"/>
    </row>
    <row r="120" spans="1:11">
      <c r="A120" s="108" t="e">
        <f ca="1" t="array" ref="A120">+INDEX('（运营）采购订单'!$D$1:$D$219,SMALL(IF('（运营）采购订单'!$D$4:$D$219&lt;&gt;"",ROW('（运营）采购订单'!$D$4:$D$219)),ROW('（运营）采购订单'!A119)))</f>
        <v>#NUM!</v>
      </c>
      <c r="B120" s="38" t="e">
        <f ca="1">+IF(A120&lt;&gt;"*-*",'（运营）采购订单'!$D$2,0)</f>
        <v>#NUM!</v>
      </c>
      <c r="C120" s="38" t="e">
        <f ca="1">+VLOOKUP(A120,'（运营）采购订单'!$D:$E,2,0)</f>
        <v>#NUM!</v>
      </c>
      <c r="D120" s="38" t="e">
        <f ca="1">+IF(I120&gt;0,'（运营）采购订单'!$B$2,"")</f>
        <v>#NUM!</v>
      </c>
      <c r="E120" s="38"/>
      <c r="F120" s="38"/>
      <c r="G120" s="38"/>
      <c r="H120" s="38"/>
      <c r="I120" s="38" t="e">
        <f ca="1">+IF(A120&lt;&gt;" ",VLOOKUP(A120,'（运营）采购订单'!$D:$J,7,0),"")</f>
        <v>#NUM!</v>
      </c>
      <c r="J120" s="109" t="e">
        <f ca="1">+IF(I120&gt;0,'（运营）采购订单'!$K$2,"")</f>
        <v>#NUM!</v>
      </c>
      <c r="K120" s="38"/>
    </row>
    <row r="121" spans="1:11">
      <c r="A121" s="108" t="e">
        <f ca="1" t="array" ref="A121">+INDEX('（运营）采购订单'!$D$1:$D$219,SMALL(IF('（运营）采购订单'!$D$4:$D$219&lt;&gt;"",ROW('（运营）采购订单'!$D$4:$D$219)),ROW('（运营）采购订单'!A120)))</f>
        <v>#NUM!</v>
      </c>
      <c r="B121" s="38" t="e">
        <f ca="1">+IF(A121&lt;&gt;"*-*",'（运营）采购订单'!$D$2,0)</f>
        <v>#NUM!</v>
      </c>
      <c r="C121" s="38" t="e">
        <f ca="1">+VLOOKUP(A121,'（运营）采购订单'!$D:$E,2,0)</f>
        <v>#NUM!</v>
      </c>
      <c r="D121" s="38" t="e">
        <f ca="1">+IF(I121&gt;0,'（运营）采购订单'!$B$2,"")</f>
        <v>#NUM!</v>
      </c>
      <c r="E121" s="38"/>
      <c r="F121" s="38"/>
      <c r="G121" s="38"/>
      <c r="H121" s="38"/>
      <c r="I121" s="38" t="e">
        <f ca="1">+IF(A121&lt;&gt;" ",VLOOKUP(A121,'（运营）采购订单'!$D:$J,7,0),"")</f>
        <v>#NUM!</v>
      </c>
      <c r="J121" s="109" t="e">
        <f ca="1">+IF(I121&gt;0,'（运营）采购订单'!$K$2,"")</f>
        <v>#NUM!</v>
      </c>
      <c r="K121" s="38"/>
    </row>
    <row r="122" spans="1:11">
      <c r="A122" s="108" t="e">
        <f ca="1" t="array" ref="A122">+INDEX('（运营）采购订单'!$D$1:$D$219,SMALL(IF('（运营）采购订单'!$D$4:$D$219&lt;&gt;"",ROW('（运营）采购订单'!$D$4:$D$219)),ROW('（运营）采购订单'!A121)))</f>
        <v>#NUM!</v>
      </c>
      <c r="B122" s="38" t="e">
        <f ca="1">+IF(A122&lt;&gt;"*-*",'（运营）采购订单'!$D$2,0)</f>
        <v>#NUM!</v>
      </c>
      <c r="C122" s="38" t="e">
        <f ca="1">+VLOOKUP(A122,'（运营）采购订单'!$D:$E,2,0)</f>
        <v>#NUM!</v>
      </c>
      <c r="D122" s="38" t="e">
        <f ca="1">+IF(I122&gt;0,'（运营）采购订单'!$B$2,"")</f>
        <v>#NUM!</v>
      </c>
      <c r="E122" s="38"/>
      <c r="F122" s="38"/>
      <c r="G122" s="38"/>
      <c r="H122" s="38"/>
      <c r="I122" s="38" t="e">
        <f ca="1">+IF(A122&lt;&gt;" ",VLOOKUP(A122,'（运营）采购订单'!$D:$J,7,0),"")</f>
        <v>#NUM!</v>
      </c>
      <c r="J122" s="109" t="e">
        <f ca="1">+IF(I122&gt;0,'（运营）采购订单'!$K$2,"")</f>
        <v>#NUM!</v>
      </c>
      <c r="K122" s="38"/>
    </row>
    <row r="123" spans="1:11">
      <c r="A123" s="108" t="e">
        <f ca="1" t="array" ref="A123">+INDEX('（运营）采购订单'!$D$1:$D$219,SMALL(IF('（运营）采购订单'!$D$4:$D$219&lt;&gt;"",ROW('（运营）采购订单'!$D$4:$D$219)),ROW('（运营）采购订单'!A122)))</f>
        <v>#NUM!</v>
      </c>
      <c r="B123" s="38" t="e">
        <f ca="1">+IF(A123&lt;&gt;"*-*",'（运营）采购订单'!$D$2,0)</f>
        <v>#NUM!</v>
      </c>
      <c r="C123" s="38" t="e">
        <f ca="1">+VLOOKUP(A123,'（运营）采购订单'!$D:$E,2,0)</f>
        <v>#NUM!</v>
      </c>
      <c r="D123" s="38" t="e">
        <f ca="1">+IF(I123&gt;0,'（运营）采购订单'!$B$2,"")</f>
        <v>#NUM!</v>
      </c>
      <c r="E123" s="38"/>
      <c r="F123" s="38"/>
      <c r="G123" s="38"/>
      <c r="H123" s="38"/>
      <c r="I123" s="38" t="e">
        <f ca="1">+IF(A123&lt;&gt;" ",VLOOKUP(A123,'（运营）采购订单'!$D:$J,7,0),"")</f>
        <v>#NUM!</v>
      </c>
      <c r="J123" s="109" t="e">
        <f ca="1">+IF(I123&gt;0,'（运营）采购订单'!$K$2,"")</f>
        <v>#NUM!</v>
      </c>
      <c r="K123" s="38"/>
    </row>
    <row r="124" spans="1:11">
      <c r="A124" s="108" t="e">
        <f ca="1" t="array" ref="A124">+INDEX('（运营）采购订单'!$D$1:$D$219,SMALL(IF('（运营）采购订单'!$D$4:$D$219&lt;&gt;"",ROW('（运营）采购订单'!$D$4:$D$219)),ROW('（运营）采购订单'!A123)))</f>
        <v>#NUM!</v>
      </c>
      <c r="B124" s="38" t="e">
        <f ca="1">+IF(A124&lt;&gt;"*-*",'（运营）采购订单'!$D$2,0)</f>
        <v>#NUM!</v>
      </c>
      <c r="C124" s="38" t="e">
        <f ca="1">+VLOOKUP(A124,'（运营）采购订单'!$D:$E,2,0)</f>
        <v>#NUM!</v>
      </c>
      <c r="D124" s="38" t="e">
        <f ca="1">+IF(I124&gt;0,'（运营）采购订单'!$B$2,"")</f>
        <v>#NUM!</v>
      </c>
      <c r="E124" s="38"/>
      <c r="F124" s="38"/>
      <c r="G124" s="38"/>
      <c r="H124" s="38"/>
      <c r="I124" s="38" t="e">
        <f ca="1">+IF(A124&lt;&gt;" ",VLOOKUP(A124,'（运营）采购订单'!$D:$J,7,0),"")</f>
        <v>#NUM!</v>
      </c>
      <c r="J124" s="109" t="e">
        <f ca="1">+IF(I124&gt;0,'（运营）采购订单'!$K$2,"")</f>
        <v>#NUM!</v>
      </c>
      <c r="K124" s="38"/>
    </row>
    <row r="125" spans="1:11">
      <c r="A125" s="108" t="e">
        <f ca="1" t="array" ref="A125">+INDEX('（运营）采购订单'!$D$1:$D$219,SMALL(IF('（运营）采购订单'!$D$4:$D$219&lt;&gt;"",ROW('（运营）采购订单'!$D$4:$D$219)),ROW('（运营）采购订单'!A124)))</f>
        <v>#NUM!</v>
      </c>
      <c r="B125" s="38" t="e">
        <f ca="1">+IF(A125&lt;&gt;"*-*",'（运营）采购订单'!$D$2,0)</f>
        <v>#NUM!</v>
      </c>
      <c r="C125" s="38" t="e">
        <f ca="1">+VLOOKUP(A125,'（运营）采购订单'!$D:$E,2,0)</f>
        <v>#NUM!</v>
      </c>
      <c r="D125" s="38" t="e">
        <f ca="1">+IF(I125&gt;0,'（运营）采购订单'!$B$2,"")</f>
        <v>#NUM!</v>
      </c>
      <c r="E125" s="38"/>
      <c r="F125" s="38"/>
      <c r="G125" s="38"/>
      <c r="H125" s="38"/>
      <c r="I125" s="38" t="e">
        <f ca="1">+IF(A125&lt;&gt;" ",VLOOKUP(A125,'（运营）采购订单'!$D:$J,7,0),"")</f>
        <v>#NUM!</v>
      </c>
      <c r="J125" s="109" t="e">
        <f ca="1">+IF(I125&gt;0,'（运营）采购订单'!$K$2,"")</f>
        <v>#NUM!</v>
      </c>
      <c r="K125" s="38"/>
    </row>
    <row r="126" spans="1:11">
      <c r="A126" s="108" t="e">
        <f ca="1" t="array" ref="A126">+INDEX('（运营）采购订单'!$D$1:$D$219,SMALL(IF('（运营）采购订单'!$D$4:$D$219&lt;&gt;"",ROW('（运营）采购订单'!$D$4:$D$219)),ROW('（运营）采购订单'!A125)))</f>
        <v>#NUM!</v>
      </c>
      <c r="B126" s="38" t="e">
        <f ca="1">+IF(A126&lt;&gt;"*-*",'（运营）采购订单'!$D$2,0)</f>
        <v>#NUM!</v>
      </c>
      <c r="C126" s="38" t="e">
        <f ca="1">+VLOOKUP(A126,'（运营）采购订单'!$D:$E,2,0)</f>
        <v>#NUM!</v>
      </c>
      <c r="D126" s="38" t="e">
        <f ca="1">+IF(I126&gt;0,'（运营）采购订单'!$B$2,"")</f>
        <v>#NUM!</v>
      </c>
      <c r="E126" s="38"/>
      <c r="F126" s="38"/>
      <c r="G126" s="38"/>
      <c r="H126" s="38"/>
      <c r="I126" s="38" t="e">
        <f ca="1">+IF(A126&lt;&gt;" ",VLOOKUP(A126,'（运营）采购订单'!$D:$J,7,0),"")</f>
        <v>#NUM!</v>
      </c>
      <c r="J126" s="109" t="e">
        <f ca="1">+IF(I126&gt;0,'（运营）采购订单'!$K$2,"")</f>
        <v>#NUM!</v>
      </c>
      <c r="K126" s="38"/>
    </row>
    <row r="127" spans="1:11">
      <c r="A127" s="108" t="e">
        <f ca="1" t="array" ref="A127">+INDEX('（运营）采购订单'!$D$1:$D$219,SMALL(IF('（运营）采购订单'!$D$4:$D$219&lt;&gt;"",ROW('（运营）采购订单'!$D$4:$D$219)),ROW('（运营）采购订单'!A126)))</f>
        <v>#NUM!</v>
      </c>
      <c r="B127" s="38" t="e">
        <f ca="1">+IF(A127&lt;&gt;"*-*",'（运营）采购订单'!$D$2,0)</f>
        <v>#NUM!</v>
      </c>
      <c r="C127" s="38" t="e">
        <f ca="1">+VLOOKUP(A127,'（运营）采购订单'!$D:$E,2,0)</f>
        <v>#NUM!</v>
      </c>
      <c r="D127" s="38" t="e">
        <f ca="1">+IF(I127&gt;0,'（运营）采购订单'!$B$2,"")</f>
        <v>#NUM!</v>
      </c>
      <c r="E127" s="38"/>
      <c r="F127" s="38"/>
      <c r="G127" s="38"/>
      <c r="H127" s="38"/>
      <c r="I127" s="38" t="e">
        <f ca="1">+IF(A127&lt;&gt;" ",VLOOKUP(A127,'（运营）采购订单'!$D:$J,7,0),"")</f>
        <v>#NUM!</v>
      </c>
      <c r="J127" s="109" t="e">
        <f ca="1">+IF(I127&gt;0,'（运营）采购订单'!$K$2,"")</f>
        <v>#NUM!</v>
      </c>
      <c r="K127" s="38"/>
    </row>
    <row r="128" spans="1:11">
      <c r="A128" s="108" t="e">
        <f ca="1" t="array" ref="A128">+INDEX('（运营）采购订单'!$D$1:$D$219,SMALL(IF('（运营）采购订单'!$D$4:$D$219&lt;&gt;"",ROW('（运营）采购订单'!$D$4:$D$219)),ROW('（运营）采购订单'!A127)))</f>
        <v>#NUM!</v>
      </c>
      <c r="B128" s="38" t="e">
        <f ca="1">+IF(A128&lt;&gt;"*-*",'（运营）采购订单'!$D$2,0)</f>
        <v>#NUM!</v>
      </c>
      <c r="C128" s="38" t="e">
        <f ca="1">+VLOOKUP(A128,'（运营）采购订单'!$D:$E,2,0)</f>
        <v>#NUM!</v>
      </c>
      <c r="D128" s="38" t="e">
        <f ca="1">+IF(I128&gt;0,'（运营）采购订单'!$B$2,"")</f>
        <v>#NUM!</v>
      </c>
      <c r="E128" s="38"/>
      <c r="F128" s="38"/>
      <c r="G128" s="38"/>
      <c r="H128" s="38"/>
      <c r="I128" s="38" t="e">
        <f ca="1">+IF(A128&lt;&gt;" ",VLOOKUP(A128,'（运营）采购订单'!$D:$J,7,0),"")</f>
        <v>#NUM!</v>
      </c>
      <c r="J128" s="109" t="e">
        <f ca="1">+IF(I128&gt;0,'（运营）采购订单'!$K$2,"")</f>
        <v>#NUM!</v>
      </c>
      <c r="K128" s="38"/>
    </row>
    <row r="129" spans="1:11">
      <c r="A129" s="108" t="e">
        <f ca="1" t="array" ref="A129">+INDEX('（运营）采购订单'!$D$1:$D$219,SMALL(IF('（运营）采购订单'!$D$4:$D$219&lt;&gt;"",ROW('（运营）采购订单'!$D$4:$D$219)),ROW('（运营）采购订单'!A128)))</f>
        <v>#NUM!</v>
      </c>
      <c r="B129" s="38" t="e">
        <f ca="1">+IF(A129&lt;&gt;"*-*",'（运营）采购订单'!$D$2,0)</f>
        <v>#NUM!</v>
      </c>
      <c r="C129" s="38" t="e">
        <f ca="1">+VLOOKUP(A129,'（运营）采购订单'!$D:$E,2,0)</f>
        <v>#NUM!</v>
      </c>
      <c r="D129" s="38" t="e">
        <f ca="1">+IF(I129&gt;0,'（运营）采购订单'!$B$2,"")</f>
        <v>#NUM!</v>
      </c>
      <c r="E129" s="38"/>
      <c r="F129" s="38"/>
      <c r="G129" s="38"/>
      <c r="H129" s="38"/>
      <c r="I129" s="38" t="e">
        <f ca="1">+IF(A129&lt;&gt;" ",VLOOKUP(A129,'（运营）采购订单'!$D:$J,7,0),"")</f>
        <v>#NUM!</v>
      </c>
      <c r="J129" s="109" t="e">
        <f ca="1">+IF(I129&gt;0,'（运营）采购订单'!$K$2,"")</f>
        <v>#NUM!</v>
      </c>
      <c r="K129" s="38"/>
    </row>
    <row r="130" spans="1:11">
      <c r="A130" s="108" t="e">
        <f ca="1" t="array" ref="A130">+INDEX('（运营）采购订单'!$D$1:$D$219,SMALL(IF('（运营）采购订单'!$D$4:$D$219&lt;&gt;"",ROW('（运营）采购订单'!$D$4:$D$219)),ROW('（运营）采购订单'!A129)))</f>
        <v>#NUM!</v>
      </c>
      <c r="B130" s="38" t="e">
        <f ca="1">+IF(A130&lt;&gt;"*-*",'（运营）采购订单'!$D$2,0)</f>
        <v>#NUM!</v>
      </c>
      <c r="C130" s="38" t="e">
        <f ca="1">+VLOOKUP(A130,'（运营）采购订单'!$D:$E,2,0)</f>
        <v>#NUM!</v>
      </c>
      <c r="D130" s="38" t="e">
        <f ca="1">+IF(I130&gt;0,'（运营）采购订单'!$B$2,"")</f>
        <v>#NUM!</v>
      </c>
      <c r="E130" s="38"/>
      <c r="F130" s="38"/>
      <c r="G130" s="38"/>
      <c r="H130" s="38"/>
      <c r="I130" s="38" t="e">
        <f ca="1">+IF(A130&lt;&gt;" ",VLOOKUP(A130,'（运营）采购订单'!$D:$J,7,0),"")</f>
        <v>#NUM!</v>
      </c>
      <c r="J130" s="109" t="e">
        <f ca="1">+IF(I130&gt;0,'（运营）采购订单'!$K$2,"")</f>
        <v>#NUM!</v>
      </c>
      <c r="K130" s="38"/>
    </row>
    <row r="131" spans="1:11">
      <c r="A131" s="108" t="e">
        <f ca="1" t="array" ref="A131">+INDEX('（运营）采购订单'!$D$1:$D$219,SMALL(IF('（运营）采购订单'!$D$4:$D$219&lt;&gt;"",ROW('（运营）采购订单'!$D$4:$D$219)),ROW('（运营）采购订单'!A130)))</f>
        <v>#NUM!</v>
      </c>
      <c r="B131" s="38" t="e">
        <f ca="1">+IF(A131&lt;&gt;"*-*",'（运营）采购订单'!$D$2,0)</f>
        <v>#NUM!</v>
      </c>
      <c r="C131" s="38" t="e">
        <f ca="1">+VLOOKUP(A131,'（运营）采购订单'!$D:$E,2,0)</f>
        <v>#NUM!</v>
      </c>
      <c r="D131" s="38" t="e">
        <f ca="1">+IF(I131&gt;0,'（运营）采购订单'!$B$2,"")</f>
        <v>#NUM!</v>
      </c>
      <c r="E131" s="38"/>
      <c r="F131" s="38"/>
      <c r="G131" s="38"/>
      <c r="H131" s="38"/>
      <c r="I131" s="38" t="e">
        <f ca="1">+IF(A131&lt;&gt;" ",VLOOKUP(A131,'（运营）采购订单'!$D:$J,7,0),"")</f>
        <v>#NUM!</v>
      </c>
      <c r="J131" s="109" t="e">
        <f ca="1">+IF(I131&gt;0,'（运营）采购订单'!$K$2,"")</f>
        <v>#NUM!</v>
      </c>
      <c r="K131" s="38"/>
    </row>
    <row r="132" spans="1:11">
      <c r="A132" s="108" t="e">
        <f ca="1" t="array" ref="A132">+INDEX('（运营）采购订单'!$D$1:$D$219,SMALL(IF('（运营）采购订单'!$D$4:$D$219&lt;&gt;"",ROW('（运营）采购订单'!$D$4:$D$219)),ROW('（运营）采购订单'!A131)))</f>
        <v>#NUM!</v>
      </c>
      <c r="B132" s="38" t="e">
        <f ca="1">+IF(A132&lt;&gt;"*-*",'（运营）采购订单'!$D$2,0)</f>
        <v>#NUM!</v>
      </c>
      <c r="C132" s="38" t="e">
        <f ca="1">+VLOOKUP(A132,'（运营）采购订单'!$D:$E,2,0)</f>
        <v>#NUM!</v>
      </c>
      <c r="D132" s="38" t="e">
        <f ca="1">+IF(I132&gt;0,'（运营）采购订单'!$B$2,"")</f>
        <v>#NUM!</v>
      </c>
      <c r="E132" s="38"/>
      <c r="F132" s="38"/>
      <c r="G132" s="38"/>
      <c r="H132" s="38"/>
      <c r="I132" s="38" t="e">
        <f ca="1">+IF(A132&lt;&gt;" ",VLOOKUP(A132,'（运营）采购订单'!$D:$J,7,0),"")</f>
        <v>#NUM!</v>
      </c>
      <c r="J132" s="109" t="e">
        <f ca="1">+IF(I132&gt;0,'（运营）采购订单'!$K$2,"")</f>
        <v>#NUM!</v>
      </c>
      <c r="K132" s="38"/>
    </row>
    <row r="133" spans="1:11">
      <c r="A133" s="108" t="e">
        <f ca="1" t="array" ref="A133">+INDEX('（运营）采购订单'!$D$1:$D$219,SMALL(IF('（运营）采购订单'!$D$4:$D$219&lt;&gt;"",ROW('（运营）采购订单'!$D$4:$D$219)),ROW('（运营）采购订单'!A132)))</f>
        <v>#NUM!</v>
      </c>
      <c r="B133" s="38" t="e">
        <f ca="1">+IF(A133&lt;&gt;"*-*",'（运营）采购订单'!$D$2,0)</f>
        <v>#NUM!</v>
      </c>
      <c r="C133" s="38" t="e">
        <f ca="1">+VLOOKUP(A133,'（运营）采购订单'!$D:$E,2,0)</f>
        <v>#NUM!</v>
      </c>
      <c r="D133" s="38" t="e">
        <f ca="1">+IF(I133&gt;0,'（运营）采购订单'!$B$2,"")</f>
        <v>#NUM!</v>
      </c>
      <c r="E133" s="38"/>
      <c r="F133" s="38"/>
      <c r="G133" s="38"/>
      <c r="H133" s="38"/>
      <c r="I133" s="38" t="e">
        <f ca="1">+IF(A133&lt;&gt;" ",VLOOKUP(A133,'（运营）采购订单'!$D:$J,7,0),"")</f>
        <v>#NUM!</v>
      </c>
      <c r="J133" s="109" t="e">
        <f ca="1">+IF(I133&gt;0,'（运营）采购订单'!$K$2,"")</f>
        <v>#NUM!</v>
      </c>
      <c r="K133" s="38"/>
    </row>
    <row r="134" spans="1:11">
      <c r="A134" s="108" t="e">
        <f ca="1" t="array" ref="A134">+INDEX('（运营）采购订单'!$D$1:$D$219,SMALL(IF('（运营）采购订单'!$D$4:$D$219&lt;&gt;"",ROW('（运营）采购订单'!$D$4:$D$219)),ROW('（运营）采购订单'!A133)))</f>
        <v>#NUM!</v>
      </c>
      <c r="B134" s="38" t="e">
        <f ca="1">+IF(A134&lt;&gt;"*-*",'（运营）采购订单'!$D$2,0)</f>
        <v>#NUM!</v>
      </c>
      <c r="C134" s="38" t="e">
        <f ca="1">+VLOOKUP(A134,'（运营）采购订单'!$D:$E,2,0)</f>
        <v>#NUM!</v>
      </c>
      <c r="D134" s="38" t="e">
        <f ca="1">+IF(I134&gt;0,'（运营）采购订单'!$B$2,"")</f>
        <v>#NUM!</v>
      </c>
      <c r="E134" s="38"/>
      <c r="F134" s="38"/>
      <c r="G134" s="38"/>
      <c r="H134" s="38"/>
      <c r="I134" s="38" t="e">
        <f ca="1">+IF(A134&lt;&gt;" ",VLOOKUP(A134,'（运营）采购订单'!$D:$J,7,0),"")</f>
        <v>#NUM!</v>
      </c>
      <c r="J134" s="109" t="e">
        <f ca="1">+IF(I134&gt;0,'（运营）采购订单'!$K$2,"")</f>
        <v>#NUM!</v>
      </c>
      <c r="K134" s="38"/>
    </row>
    <row r="135" spans="1:11">
      <c r="A135" s="108" t="e">
        <f ca="1" t="array" ref="A135">+INDEX('（运营）采购订单'!$D$1:$D$219,SMALL(IF('（运营）采购订单'!$D$4:$D$219&lt;&gt;"",ROW('（运营）采购订单'!$D$4:$D$219)),ROW('（运营）采购订单'!A134)))</f>
        <v>#NUM!</v>
      </c>
      <c r="B135" s="38" t="e">
        <f ca="1">+IF(A135&lt;&gt;"*-*",'（运营）采购订单'!$D$2,0)</f>
        <v>#NUM!</v>
      </c>
      <c r="C135" s="38" t="e">
        <f ca="1">+VLOOKUP(A135,'（运营）采购订单'!$D:$E,2,0)</f>
        <v>#NUM!</v>
      </c>
      <c r="D135" s="38" t="e">
        <f ca="1">+IF(I135&gt;0,'（运营）采购订单'!$B$2,"")</f>
        <v>#NUM!</v>
      </c>
      <c r="E135" s="38"/>
      <c r="F135" s="38"/>
      <c r="G135" s="38"/>
      <c r="H135" s="38"/>
      <c r="I135" s="38" t="e">
        <f ca="1">+IF(A135&lt;&gt;" ",VLOOKUP(A135,'（运营）采购订单'!$D:$J,7,0),"")</f>
        <v>#NUM!</v>
      </c>
      <c r="J135" s="109" t="e">
        <f ca="1">+IF(I135&gt;0,'（运营）采购订单'!$K$2,"")</f>
        <v>#NUM!</v>
      </c>
      <c r="K135" s="38"/>
    </row>
    <row r="136" spans="1:11">
      <c r="A136" s="108" t="e">
        <f ca="1" t="array" ref="A136">+INDEX('（运营）采购订单'!$D$1:$D$219,SMALL(IF('（运营）采购订单'!$D$4:$D$219&lt;&gt;"",ROW('（运营）采购订单'!$D$4:$D$219)),ROW('（运营）采购订单'!A135)))</f>
        <v>#NUM!</v>
      </c>
      <c r="B136" s="38" t="e">
        <f ca="1">+IF(A136&lt;&gt;"*-*",'（运营）采购订单'!$D$2,0)</f>
        <v>#NUM!</v>
      </c>
      <c r="C136" s="38" t="e">
        <f ca="1">+VLOOKUP(A136,'（运营）采购订单'!$D:$E,2,0)</f>
        <v>#NUM!</v>
      </c>
      <c r="D136" s="38" t="e">
        <f ca="1">+IF(I136&gt;0,'（运营）采购订单'!$B$2,"")</f>
        <v>#NUM!</v>
      </c>
      <c r="E136" s="38"/>
      <c r="F136" s="38"/>
      <c r="G136" s="38"/>
      <c r="H136" s="38"/>
      <c r="I136" s="38" t="e">
        <f ca="1">+IF(A136&lt;&gt;" ",VLOOKUP(A136,'（运营）采购订单'!$D:$J,7,0),"")</f>
        <v>#NUM!</v>
      </c>
      <c r="J136" s="109" t="e">
        <f ca="1">+IF(I136&gt;0,'（运营）采购订单'!$K$2,"")</f>
        <v>#NUM!</v>
      </c>
      <c r="K136" s="38"/>
    </row>
    <row r="137" spans="1:11">
      <c r="A137" s="108" t="e">
        <f ca="1" t="array" ref="A137">+INDEX('（运营）采购订单'!$D$1:$D$219,SMALL(IF('（运营）采购订单'!$D$4:$D$219&lt;&gt;"",ROW('（运营）采购订单'!$D$4:$D$219)),ROW('（运营）采购订单'!A136)))</f>
        <v>#NUM!</v>
      </c>
      <c r="B137" s="38" t="e">
        <f ca="1">+IF(A137&lt;&gt;"*-*",'（运营）采购订单'!$D$2,0)</f>
        <v>#NUM!</v>
      </c>
      <c r="C137" s="38" t="e">
        <f ca="1">+VLOOKUP(A137,'（运营）采购订单'!$D:$E,2,0)</f>
        <v>#NUM!</v>
      </c>
      <c r="D137" s="38" t="e">
        <f ca="1">+IF(I137&gt;0,'（运营）采购订单'!$B$2,"")</f>
        <v>#NUM!</v>
      </c>
      <c r="E137" s="38"/>
      <c r="F137" s="38"/>
      <c r="G137" s="38"/>
      <c r="H137" s="38"/>
      <c r="I137" s="38" t="e">
        <f ca="1">+IF(A137&lt;&gt;" ",VLOOKUP(A137,'（运营）采购订单'!$D:$J,7,0),"")</f>
        <v>#NUM!</v>
      </c>
      <c r="J137" s="109" t="e">
        <f ca="1">+IF(I137&gt;0,'（运营）采购订单'!$K$2,"")</f>
        <v>#NUM!</v>
      </c>
      <c r="K137" s="38"/>
    </row>
    <row r="138" spans="1:11">
      <c r="A138" s="108" t="e">
        <f ca="1" t="array" ref="A138">+INDEX('（运营）采购订单'!$D$1:$D$219,SMALL(IF('（运营）采购订单'!$D$4:$D$219&lt;&gt;"",ROW('（运营）采购订单'!$D$4:$D$219)),ROW('（运营）采购订单'!A137)))</f>
        <v>#NUM!</v>
      </c>
      <c r="B138" s="38" t="e">
        <f ca="1">+IF(A138&lt;&gt;"*-*",'（运营）采购订单'!$D$2,0)</f>
        <v>#NUM!</v>
      </c>
      <c r="C138" s="38" t="e">
        <f ca="1">+VLOOKUP(A138,'（运营）采购订单'!$D:$E,2,0)</f>
        <v>#NUM!</v>
      </c>
      <c r="D138" s="38" t="e">
        <f ca="1">+IF(I138&gt;0,'（运营）采购订单'!$B$2,"")</f>
        <v>#NUM!</v>
      </c>
      <c r="E138" s="38"/>
      <c r="F138" s="38"/>
      <c r="G138" s="38"/>
      <c r="H138" s="38"/>
      <c r="I138" s="38" t="e">
        <f ca="1">+IF(A138&lt;&gt;" ",VLOOKUP(A138,'（运营）采购订单'!$D:$J,7,0),"")</f>
        <v>#NUM!</v>
      </c>
      <c r="J138" s="109" t="e">
        <f ca="1">+IF(I138&gt;0,'（运营）采购订单'!$K$2,"")</f>
        <v>#NUM!</v>
      </c>
      <c r="K138" s="38"/>
    </row>
    <row r="139" spans="1:11">
      <c r="A139" s="108" t="e">
        <f ca="1" t="array" ref="A139">+INDEX('（运营）采购订单'!$D$1:$D$219,SMALL(IF('（运营）采购订单'!$D$4:$D$219&lt;&gt;"",ROW('（运营）采购订单'!$D$4:$D$219)),ROW('（运营）采购订单'!A138)))</f>
        <v>#NUM!</v>
      </c>
      <c r="B139" s="38" t="e">
        <f ca="1">+IF(A139&lt;&gt;"*-*",'（运营）采购订单'!$D$2,0)</f>
        <v>#NUM!</v>
      </c>
      <c r="C139" s="38" t="e">
        <f ca="1">+VLOOKUP(A139,'（运营）采购订单'!$D:$E,2,0)</f>
        <v>#NUM!</v>
      </c>
      <c r="D139" s="38" t="e">
        <f ca="1">+IF(I139&gt;0,'（运营）采购订单'!$B$2,"")</f>
        <v>#NUM!</v>
      </c>
      <c r="E139" s="38"/>
      <c r="F139" s="38"/>
      <c r="G139" s="38"/>
      <c r="H139" s="38"/>
      <c r="I139" s="38" t="e">
        <f ca="1">+IF(A139&lt;&gt;" ",VLOOKUP(A139,'（运营）采购订单'!$D:$J,7,0),"")</f>
        <v>#NUM!</v>
      </c>
      <c r="J139" s="109" t="e">
        <f ca="1">+IF(I139&gt;0,'（运营）采购订单'!$K$2,"")</f>
        <v>#NUM!</v>
      </c>
      <c r="K139" s="38"/>
    </row>
    <row r="140" spans="1:11">
      <c r="A140" s="108" t="e">
        <f ca="1" t="array" ref="A140">+INDEX('（运营）采购订单'!$D$1:$D$219,SMALL(IF('（运营）采购订单'!$D$4:$D$219&lt;&gt;"",ROW('（运营）采购订单'!$D$4:$D$219)),ROW('（运营）采购订单'!A139)))</f>
        <v>#NUM!</v>
      </c>
      <c r="B140" s="38" t="e">
        <f ca="1">+IF(A140&lt;&gt;"*-*",'（运营）采购订单'!$D$2,0)</f>
        <v>#NUM!</v>
      </c>
      <c r="C140" s="38" t="e">
        <f ca="1">+VLOOKUP(A140,'（运营）采购订单'!$D:$E,2,0)</f>
        <v>#NUM!</v>
      </c>
      <c r="D140" s="38" t="e">
        <f ca="1">+IF(I140&gt;0,'（运营）采购订单'!$B$2,"")</f>
        <v>#NUM!</v>
      </c>
      <c r="E140" s="38"/>
      <c r="F140" s="38"/>
      <c r="G140" s="38"/>
      <c r="H140" s="38"/>
      <c r="I140" s="38" t="e">
        <f ca="1">+IF(A140&lt;&gt;" ",VLOOKUP(A140,'（运营）采购订单'!$D:$J,7,0),"")</f>
        <v>#NUM!</v>
      </c>
      <c r="J140" s="109" t="e">
        <f ca="1">+IF(I140&gt;0,'（运营）采购订单'!$K$2,"")</f>
        <v>#NUM!</v>
      </c>
      <c r="K140" s="38"/>
    </row>
    <row r="141" spans="1:11">
      <c r="A141" s="108" t="e">
        <f ca="1" t="array" ref="A141">+INDEX('（运营）采购订单'!$D$1:$D$219,SMALL(IF('（运营）采购订单'!$D$4:$D$219&lt;&gt;"",ROW('（运营）采购订单'!$D$4:$D$219)),ROW('（运营）采购订单'!A140)))</f>
        <v>#NUM!</v>
      </c>
      <c r="B141" s="38" t="e">
        <f ca="1">+IF(A141&lt;&gt;"*-*",'（运营）采购订单'!$D$2,0)</f>
        <v>#NUM!</v>
      </c>
      <c r="C141" s="38" t="e">
        <f ca="1">+VLOOKUP(A141,'（运营）采购订单'!$D:$E,2,0)</f>
        <v>#NUM!</v>
      </c>
      <c r="D141" s="38" t="e">
        <f ca="1">+IF(I141&gt;0,'（运营）采购订单'!$B$2,"")</f>
        <v>#NUM!</v>
      </c>
      <c r="E141" s="38"/>
      <c r="F141" s="38"/>
      <c r="G141" s="38"/>
      <c r="H141" s="38"/>
      <c r="I141" s="38" t="e">
        <f ca="1">+IF(A141&lt;&gt;" ",VLOOKUP(A141,'（运营）采购订单'!$D:$J,7,0),"")</f>
        <v>#NUM!</v>
      </c>
      <c r="J141" s="109" t="e">
        <f ca="1">+IF(I141&gt;0,'（运营）采购订单'!$K$2,"")</f>
        <v>#NUM!</v>
      </c>
      <c r="K141" s="38"/>
    </row>
    <row r="142" spans="1:11">
      <c r="A142" s="108" t="e">
        <f ca="1" t="array" ref="A142">+INDEX('（运营）采购订单'!$D$1:$D$219,SMALL(IF('（运营）采购订单'!$D$4:$D$219&lt;&gt;"",ROW('（运营）采购订单'!$D$4:$D$219)),ROW('（运营）采购订单'!A141)))</f>
        <v>#NUM!</v>
      </c>
      <c r="B142" s="38" t="e">
        <f ca="1">+IF(A142&lt;&gt;"*-*",'（运营）采购订单'!$D$2,0)</f>
        <v>#NUM!</v>
      </c>
      <c r="C142" s="38" t="e">
        <f ca="1">+VLOOKUP(A142,'（运营）采购订单'!$D:$E,2,0)</f>
        <v>#NUM!</v>
      </c>
      <c r="D142" s="38" t="e">
        <f ca="1">+IF(I142&gt;0,'（运营）采购订单'!$B$2,"")</f>
        <v>#NUM!</v>
      </c>
      <c r="E142" s="38"/>
      <c r="F142" s="38"/>
      <c r="G142" s="38"/>
      <c r="H142" s="38"/>
      <c r="I142" s="38" t="e">
        <f ca="1">+IF(A142&lt;&gt;" ",VLOOKUP(A142,'（运营）采购订单'!$D:$J,7,0),"")</f>
        <v>#NUM!</v>
      </c>
      <c r="J142" s="109" t="e">
        <f ca="1">+IF(I142&gt;0,'（运营）采购订单'!$K$2,"")</f>
        <v>#NUM!</v>
      </c>
      <c r="K142" s="38"/>
    </row>
    <row r="143" spans="1:11">
      <c r="A143" s="108" t="e">
        <f ca="1" t="array" ref="A143">+INDEX('（运营）采购订单'!$D$1:$D$219,SMALL(IF('（运营）采购订单'!$D$4:$D$219&lt;&gt;"",ROW('（运营）采购订单'!$D$4:$D$219)),ROW('（运营）采购订单'!A142)))</f>
        <v>#NUM!</v>
      </c>
      <c r="B143" s="38" t="e">
        <f ca="1">+IF(A143&lt;&gt;"*-*",'（运营）采购订单'!$D$2,0)</f>
        <v>#NUM!</v>
      </c>
      <c r="C143" s="38" t="e">
        <f ca="1">+VLOOKUP(A143,'（运营）采购订单'!$D:$E,2,0)</f>
        <v>#NUM!</v>
      </c>
      <c r="D143" s="38" t="e">
        <f ca="1">+IF(I143&gt;0,'（运营）采购订单'!$B$2,"")</f>
        <v>#NUM!</v>
      </c>
      <c r="E143" s="38"/>
      <c r="F143" s="38"/>
      <c r="G143" s="38"/>
      <c r="H143" s="38"/>
      <c r="I143" s="38" t="e">
        <f ca="1">+IF(A143&lt;&gt;" ",VLOOKUP(A143,'（运营）采购订单'!$D:$J,7,0),"")</f>
        <v>#NUM!</v>
      </c>
      <c r="J143" s="109" t="e">
        <f ca="1">+IF(I143&gt;0,'（运营）采购订单'!$K$2,"")</f>
        <v>#NUM!</v>
      </c>
      <c r="K143" s="38"/>
    </row>
    <row r="144" spans="1:11">
      <c r="A144" s="108" t="e">
        <f ca="1" t="array" ref="A144">+INDEX('（运营）采购订单'!$D$1:$D$219,SMALL(IF('（运营）采购订单'!$D$4:$D$219&lt;&gt;"",ROW('（运营）采购订单'!$D$4:$D$219)),ROW('（运营）采购订单'!A143)))</f>
        <v>#NUM!</v>
      </c>
      <c r="B144" s="38" t="e">
        <f ca="1">+IF(A144&lt;&gt;"*-*",'（运营）采购订单'!$D$2,0)</f>
        <v>#NUM!</v>
      </c>
      <c r="C144" s="38" t="e">
        <f ca="1">+VLOOKUP(A144,'（运营）采购订单'!$D:$E,2,0)</f>
        <v>#NUM!</v>
      </c>
      <c r="D144" s="38" t="e">
        <f ca="1">+IF(I144&gt;0,'（运营）采购订单'!$B$2,"")</f>
        <v>#NUM!</v>
      </c>
      <c r="E144" s="38"/>
      <c r="F144" s="38"/>
      <c r="G144" s="38"/>
      <c r="H144" s="38"/>
      <c r="I144" s="38" t="e">
        <f ca="1">+IF(A144&lt;&gt;" ",VLOOKUP(A144,'（运营）采购订单'!$D:$J,7,0),"")</f>
        <v>#NUM!</v>
      </c>
      <c r="J144" s="109" t="e">
        <f ca="1">+IF(I144&gt;0,'（运营）采购订单'!$K$2,"")</f>
        <v>#NUM!</v>
      </c>
      <c r="K144" s="38"/>
    </row>
    <row r="145" spans="1:11">
      <c r="A145" s="108" t="e">
        <f ca="1" t="array" ref="A145">+INDEX('（运营）采购订单'!$D$1:$D$219,SMALL(IF('（运营）采购订单'!$D$4:$D$219&lt;&gt;"",ROW('（运营）采购订单'!$D$4:$D$219)),ROW('（运营）采购订单'!A144)))</f>
        <v>#NUM!</v>
      </c>
      <c r="B145" s="38" t="e">
        <f ca="1">+IF(A145&lt;&gt;"*-*",'（运营）采购订单'!$D$2,0)</f>
        <v>#NUM!</v>
      </c>
      <c r="C145" s="38" t="e">
        <f ca="1">+VLOOKUP(A145,'（运营）采购订单'!$D:$E,2,0)</f>
        <v>#NUM!</v>
      </c>
      <c r="D145" s="38" t="e">
        <f ca="1">+IF(I145&gt;0,'（运营）采购订单'!$B$2,"")</f>
        <v>#NUM!</v>
      </c>
      <c r="E145" s="38"/>
      <c r="F145" s="38"/>
      <c r="G145" s="38"/>
      <c r="H145" s="38"/>
      <c r="I145" s="38" t="e">
        <f ca="1">+IF(A145&lt;&gt;" ",VLOOKUP(A145,'（运营）采购订单'!$D:$J,7,0),"")</f>
        <v>#NUM!</v>
      </c>
      <c r="J145" s="109" t="e">
        <f ca="1">+IF(I145&gt;0,'（运营）采购订单'!$K$2,"")</f>
        <v>#NUM!</v>
      </c>
      <c r="K145" s="38"/>
    </row>
    <row r="146" spans="1:11">
      <c r="A146" s="108" t="e">
        <f ca="1" t="array" ref="A146">+INDEX('（运营）采购订单'!$D$1:$D$219,SMALL(IF('（运营）采购订单'!$D$4:$D$219&lt;&gt;"",ROW('（运营）采购订单'!$D$4:$D$219)),ROW('（运营）采购订单'!A145)))</f>
        <v>#NUM!</v>
      </c>
      <c r="B146" s="38" t="e">
        <f ca="1">+IF(A146&lt;&gt;"*-*",'（运营）采购订单'!$D$2,0)</f>
        <v>#NUM!</v>
      </c>
      <c r="C146" s="38" t="e">
        <f ca="1">+VLOOKUP(A146,'（运营）采购订单'!$D:$E,2,0)</f>
        <v>#NUM!</v>
      </c>
      <c r="D146" s="38" t="e">
        <f ca="1">+IF(I146&gt;0,'（运营）采购订单'!$B$2,"")</f>
        <v>#NUM!</v>
      </c>
      <c r="E146" s="38"/>
      <c r="F146" s="38"/>
      <c r="G146" s="38"/>
      <c r="H146" s="38"/>
      <c r="I146" s="38" t="e">
        <f ca="1">+IF(A146&lt;&gt;" ",VLOOKUP(A146,'（运营）采购订单'!$D:$J,7,0),"")</f>
        <v>#NUM!</v>
      </c>
      <c r="J146" s="109" t="e">
        <f ca="1">+IF(I146&gt;0,'（运营）采购订单'!$K$2,"")</f>
        <v>#NUM!</v>
      </c>
      <c r="K146" s="38"/>
    </row>
    <row r="147" spans="1:11">
      <c r="A147" s="108" t="e">
        <f ca="1" t="array" ref="A147">+INDEX('（运营）采购订单'!$D$1:$D$219,SMALL(IF('（运营）采购订单'!$D$4:$D$219&lt;&gt;"",ROW('（运营）采购订单'!$D$4:$D$219)),ROW('（运营）采购订单'!A146)))</f>
        <v>#NUM!</v>
      </c>
      <c r="B147" s="38" t="e">
        <f ca="1">+IF(A147&lt;&gt;"*-*",'（运营）采购订单'!$D$2,0)</f>
        <v>#NUM!</v>
      </c>
      <c r="C147" s="38" t="e">
        <f ca="1">+VLOOKUP(A147,'（运营）采购订单'!$D:$E,2,0)</f>
        <v>#NUM!</v>
      </c>
      <c r="D147" s="38" t="e">
        <f ca="1">+IF(I147&gt;0,'（运营）采购订单'!$B$2,"")</f>
        <v>#NUM!</v>
      </c>
      <c r="E147" s="38"/>
      <c r="F147" s="38"/>
      <c r="G147" s="38"/>
      <c r="H147" s="38"/>
      <c r="I147" s="38" t="e">
        <f ca="1">+IF(A147&lt;&gt;" ",VLOOKUP(A147,'（运营）采购订单'!$D:$J,7,0),"")</f>
        <v>#NUM!</v>
      </c>
      <c r="J147" s="109" t="e">
        <f ca="1">+IF(I147&gt;0,'（运营）采购订单'!$K$2,"")</f>
        <v>#NUM!</v>
      </c>
      <c r="K147" s="38"/>
    </row>
    <row r="148" spans="1:11">
      <c r="A148" s="108" t="e">
        <f ca="1" t="array" ref="A148">+INDEX('（运营）采购订单'!$D$1:$D$219,SMALL(IF('（运营）采购订单'!$D$4:$D$219&lt;&gt;"",ROW('（运营）采购订单'!$D$4:$D$219)),ROW('（运营）采购订单'!A147)))</f>
        <v>#NUM!</v>
      </c>
      <c r="B148" s="38" t="e">
        <f ca="1">+IF(A148&lt;&gt;"*-*",'（运营）采购订单'!$D$2,0)</f>
        <v>#NUM!</v>
      </c>
      <c r="C148" s="38" t="e">
        <f ca="1">+VLOOKUP(A148,'（运营）采购订单'!$D:$E,2,0)</f>
        <v>#NUM!</v>
      </c>
      <c r="D148" s="38" t="e">
        <f ca="1">+IF(I148&gt;0,'（运营）采购订单'!$B$2,"")</f>
        <v>#NUM!</v>
      </c>
      <c r="E148" s="38"/>
      <c r="F148" s="38"/>
      <c r="G148" s="38"/>
      <c r="H148" s="38"/>
      <c r="I148" s="38" t="e">
        <f ca="1">+IF(A148&lt;&gt;" ",VLOOKUP(A148,'（运营）采购订单'!$D:$J,7,0),"")</f>
        <v>#NUM!</v>
      </c>
      <c r="J148" s="109" t="e">
        <f ca="1">+IF(I148&gt;0,'（运营）采购订单'!$K$2,"")</f>
        <v>#NUM!</v>
      </c>
      <c r="K148" s="38"/>
    </row>
    <row r="149" spans="1:11">
      <c r="A149" s="108" t="e">
        <f ca="1" t="array" ref="A149">+INDEX('（运营）采购订单'!$D$1:$D$219,SMALL(IF('（运营）采购订单'!$D$4:$D$219&lt;&gt;"",ROW('（运营）采购订单'!$D$4:$D$219)),ROW('（运营）采购订单'!A148)))</f>
        <v>#NUM!</v>
      </c>
      <c r="B149" s="38" t="e">
        <f ca="1">+IF(A149&lt;&gt;"*-*",'（运营）采购订单'!$D$2,0)</f>
        <v>#NUM!</v>
      </c>
      <c r="C149" s="38" t="e">
        <f ca="1">+VLOOKUP(A149,'（运营）采购订单'!$D:$E,2,0)</f>
        <v>#NUM!</v>
      </c>
      <c r="D149" s="38" t="e">
        <f ca="1">+IF(I149&gt;0,'（运营）采购订单'!$B$2,"")</f>
        <v>#NUM!</v>
      </c>
      <c r="E149" s="38"/>
      <c r="F149" s="38"/>
      <c r="G149" s="38"/>
      <c r="H149" s="38"/>
      <c r="I149" s="38" t="e">
        <f ca="1">+IF(A149&lt;&gt;" ",VLOOKUP(A149,'（运营）采购订单'!$D:$J,7,0),"")</f>
        <v>#NUM!</v>
      </c>
      <c r="J149" s="109" t="e">
        <f ca="1">+IF(I149&gt;0,'（运营）采购订单'!$K$2,"")</f>
        <v>#NUM!</v>
      </c>
      <c r="K149" s="38"/>
    </row>
    <row r="150" spans="1:11">
      <c r="A150" s="108" t="e">
        <f ca="1" t="array" ref="A150">+INDEX('（运营）采购订单'!$D$1:$D$219,SMALL(IF('（运营）采购订单'!$D$4:$D$219&lt;&gt;"",ROW('（运营）采购订单'!$D$4:$D$219)),ROW('（运营）采购订单'!A149)))</f>
        <v>#NUM!</v>
      </c>
      <c r="B150" s="38" t="e">
        <f ca="1">+IF(A150&lt;&gt;"*-*",'（运营）采购订单'!$D$2,0)</f>
        <v>#NUM!</v>
      </c>
      <c r="C150" s="38" t="e">
        <f ca="1">+VLOOKUP(A150,'（运营）采购订单'!$D:$E,2,0)</f>
        <v>#NUM!</v>
      </c>
      <c r="D150" s="38" t="e">
        <f ca="1">+IF(I150&gt;0,'（运营）采购订单'!$B$2,"")</f>
        <v>#NUM!</v>
      </c>
      <c r="E150" s="38"/>
      <c r="F150" s="38"/>
      <c r="G150" s="38"/>
      <c r="H150" s="38"/>
      <c r="I150" s="38" t="e">
        <f ca="1">+IF(A150&lt;&gt;" ",VLOOKUP(A150,'（运营）采购订单'!$D:$J,7,0),"")</f>
        <v>#NUM!</v>
      </c>
      <c r="J150" s="109" t="e">
        <f ca="1">+IF(I150&gt;0,'（运营）采购订单'!$K$2,"")</f>
        <v>#NUM!</v>
      </c>
      <c r="K150" s="38"/>
    </row>
    <row r="151" spans="1:11">
      <c r="A151" s="108" t="e">
        <f ca="1" t="array" ref="A151">+INDEX('（运营）采购订单'!$D$1:$D$219,SMALL(IF('（运营）采购订单'!$D$4:$D$219&lt;&gt;"",ROW('（运营）采购订单'!$D$4:$D$219)),ROW('（运营）采购订单'!A150)))</f>
        <v>#NUM!</v>
      </c>
      <c r="B151" s="38" t="e">
        <f ca="1">+IF(A151&lt;&gt;"*-*",'（运营）采购订单'!$D$2,0)</f>
        <v>#NUM!</v>
      </c>
      <c r="C151" s="38" t="e">
        <f ca="1">+VLOOKUP(A151,'（运营）采购订单'!$D:$E,2,0)</f>
        <v>#NUM!</v>
      </c>
      <c r="D151" s="38" t="e">
        <f ca="1">+IF(I151&gt;0,'（运营）采购订单'!$B$2,"")</f>
        <v>#NUM!</v>
      </c>
      <c r="E151" s="38"/>
      <c r="F151" s="38"/>
      <c r="G151" s="38"/>
      <c r="H151" s="38"/>
      <c r="I151" s="38" t="e">
        <f ca="1">+IF(A151&lt;&gt;" ",VLOOKUP(A151,'（运营）采购订单'!$D:$J,7,0),"")</f>
        <v>#NUM!</v>
      </c>
      <c r="J151" s="109" t="e">
        <f ca="1">+IF(I151&gt;0,'（运营）采购订单'!$K$2,"")</f>
        <v>#NUM!</v>
      </c>
      <c r="K151" s="38"/>
    </row>
    <row r="152" spans="1:11">
      <c r="A152" s="108" t="e">
        <f ca="1" t="array" ref="A152">+INDEX('（运营）采购订单'!$D$1:$D$219,SMALL(IF('（运营）采购订单'!$D$4:$D$219&lt;&gt;"",ROW('（运营）采购订单'!$D$4:$D$219)),ROW('（运营）采购订单'!A151)))</f>
        <v>#NUM!</v>
      </c>
      <c r="B152" s="38" t="e">
        <f ca="1">+IF(A152&lt;&gt;"*-*",'（运营）采购订单'!$D$2,0)</f>
        <v>#NUM!</v>
      </c>
      <c r="C152" s="38" t="e">
        <f ca="1">+VLOOKUP(A152,'（运营）采购订单'!$D:$E,2,0)</f>
        <v>#NUM!</v>
      </c>
      <c r="D152" s="38" t="e">
        <f ca="1">+IF(I152&gt;0,'（运营）采购订单'!$B$2,"")</f>
        <v>#NUM!</v>
      </c>
      <c r="E152" s="38"/>
      <c r="F152" s="38"/>
      <c r="G152" s="38"/>
      <c r="H152" s="38"/>
      <c r="I152" s="38" t="e">
        <f ca="1">+IF(A152&lt;&gt;" ",VLOOKUP(A152,'（运营）采购订单'!$D:$J,7,0),"")</f>
        <v>#NUM!</v>
      </c>
      <c r="J152" s="109" t="e">
        <f ca="1">+IF(I152&gt;0,'（运营）采购订单'!$K$2,"")</f>
        <v>#NUM!</v>
      </c>
      <c r="K152" s="38"/>
    </row>
    <row r="153" spans="1:11">
      <c r="A153" s="108" t="e">
        <f ca="1" t="array" ref="A153">+INDEX('（运营）采购订单'!$D$1:$D$219,SMALL(IF('（运营）采购订单'!$D$4:$D$219&lt;&gt;"",ROW('（运营）采购订单'!$D$4:$D$219)),ROW('（运营）采购订单'!A152)))</f>
        <v>#NUM!</v>
      </c>
      <c r="B153" s="38" t="e">
        <f ca="1">+IF(A153&lt;&gt;"*-*",'（运营）采购订单'!$D$2,0)</f>
        <v>#NUM!</v>
      </c>
      <c r="C153" s="38" t="e">
        <f ca="1">+VLOOKUP(A153,'（运营）采购订单'!$D:$E,2,0)</f>
        <v>#NUM!</v>
      </c>
      <c r="D153" s="38" t="e">
        <f ca="1">+IF(I153&gt;0,'（运营）采购订单'!$B$2,"")</f>
        <v>#NUM!</v>
      </c>
      <c r="E153" s="38"/>
      <c r="F153" s="38"/>
      <c r="G153" s="38"/>
      <c r="H153" s="38"/>
      <c r="I153" s="38" t="e">
        <f ca="1">+IF(A153&lt;&gt;" ",VLOOKUP(A153,'（运营）采购订单'!$D:$J,7,0),"")</f>
        <v>#NUM!</v>
      </c>
      <c r="J153" s="109" t="e">
        <f ca="1">+IF(I153&gt;0,'（运营）采购订单'!$K$2,"")</f>
        <v>#NUM!</v>
      </c>
      <c r="K153" s="38"/>
    </row>
    <row r="154" spans="1:11">
      <c r="A154" s="108" t="e">
        <f ca="1" t="array" ref="A154">+INDEX('（运营）采购订单'!$D$1:$D$219,SMALL(IF('（运营）采购订单'!$D$4:$D$219&lt;&gt;"",ROW('（运营）采购订单'!$D$4:$D$219)),ROW('（运营）采购订单'!A153)))</f>
        <v>#NUM!</v>
      </c>
      <c r="B154" s="38" t="e">
        <f ca="1">+IF(A154&lt;&gt;"*-*",'（运营）采购订单'!$D$2,0)</f>
        <v>#NUM!</v>
      </c>
      <c r="C154" s="38" t="e">
        <f ca="1">+VLOOKUP(A154,'（运营）采购订单'!$D:$E,2,0)</f>
        <v>#NUM!</v>
      </c>
      <c r="D154" s="38" t="e">
        <f ca="1">+IF(I154&gt;0,'（运营）采购订单'!$B$2,"")</f>
        <v>#NUM!</v>
      </c>
      <c r="E154" s="38"/>
      <c r="F154" s="38"/>
      <c r="G154" s="38"/>
      <c r="H154" s="38"/>
      <c r="I154" s="38" t="e">
        <f ca="1">+IF(A154&lt;&gt;" ",VLOOKUP(A154,'（运营）采购订单'!$D:$J,7,0),"")</f>
        <v>#NUM!</v>
      </c>
      <c r="J154" s="109" t="e">
        <f ca="1">+IF(I154&gt;0,'（运营）采购订单'!$K$2,"")</f>
        <v>#NUM!</v>
      </c>
      <c r="K154" s="38"/>
    </row>
    <row r="155" spans="1:11">
      <c r="A155" s="108" t="e">
        <f ca="1" t="array" ref="A155">+INDEX('（运营）采购订单'!$D$1:$D$219,SMALL(IF('（运营）采购订单'!$D$4:$D$219&lt;&gt;"",ROW('（运营）采购订单'!$D$4:$D$219)),ROW('（运营）采购订单'!A154)))</f>
        <v>#NUM!</v>
      </c>
      <c r="B155" s="38" t="e">
        <f ca="1">+IF(A155&lt;&gt;"*-*",'（运营）采购订单'!$D$2,0)</f>
        <v>#NUM!</v>
      </c>
      <c r="C155" s="38" t="e">
        <f ca="1">+VLOOKUP(A155,'（运营）采购订单'!$D:$E,2,0)</f>
        <v>#NUM!</v>
      </c>
      <c r="D155" s="38" t="e">
        <f ca="1">+IF(I155&gt;0,'（运营）采购订单'!$B$2,"")</f>
        <v>#NUM!</v>
      </c>
      <c r="E155" s="38"/>
      <c r="F155" s="38"/>
      <c r="G155" s="38"/>
      <c r="H155" s="38"/>
      <c r="I155" s="38" t="e">
        <f ca="1">+IF(A155&lt;&gt;" ",VLOOKUP(A155,'（运营）采购订单'!$D:$J,7,0),"")</f>
        <v>#NUM!</v>
      </c>
      <c r="J155" s="109" t="e">
        <f ca="1">+IF(I155&gt;0,'（运营）采购订单'!$K$2,"")</f>
        <v>#NUM!</v>
      </c>
      <c r="K155" s="38"/>
    </row>
    <row r="156" spans="1:11">
      <c r="A156" s="108" t="e">
        <f ca="1" t="array" ref="A156">+INDEX('（运营）采购订单'!$D$1:$D$219,SMALL(IF('（运营）采购订单'!$D$4:$D$219&lt;&gt;"",ROW('（运营）采购订单'!$D$4:$D$219)),ROW('（运营）采购订单'!A155)))</f>
        <v>#NUM!</v>
      </c>
      <c r="B156" s="38" t="e">
        <f ca="1">+IF(A156&lt;&gt;"*-*",'（运营）采购订单'!$D$2,0)</f>
        <v>#NUM!</v>
      </c>
      <c r="C156" s="38" t="e">
        <f ca="1">+VLOOKUP(A156,'（运营）采购订单'!$D:$E,2,0)</f>
        <v>#NUM!</v>
      </c>
      <c r="D156" s="38" t="e">
        <f ca="1">+IF(I156&gt;0,'（运营）采购订单'!$B$2,"")</f>
        <v>#NUM!</v>
      </c>
      <c r="E156" s="38"/>
      <c r="F156" s="38"/>
      <c r="G156" s="38"/>
      <c r="H156" s="38"/>
      <c r="I156" s="38" t="e">
        <f ca="1">+IF(A156&lt;&gt;" ",VLOOKUP(A156,'（运营）采购订单'!$D:$J,7,0),"")</f>
        <v>#NUM!</v>
      </c>
      <c r="J156" s="109" t="e">
        <f ca="1">+IF(I156&gt;0,'（运营）采购订单'!$K$2,"")</f>
        <v>#NUM!</v>
      </c>
      <c r="K156" s="38"/>
    </row>
    <row r="157" spans="1:11">
      <c r="A157" s="108" t="e">
        <f ca="1" t="array" ref="A157">+INDEX('（运营）采购订单'!$D$1:$D$219,SMALL(IF('（运营）采购订单'!$D$4:$D$219&lt;&gt;"",ROW('（运营）采购订单'!$D$4:$D$219)),ROW('（运营）采购订单'!A156)))</f>
        <v>#NUM!</v>
      </c>
      <c r="B157" s="38" t="e">
        <f ca="1">+IF(A157&lt;&gt;"*-*",'（运营）采购订单'!$D$2,0)</f>
        <v>#NUM!</v>
      </c>
      <c r="C157" s="38" t="e">
        <f ca="1">+VLOOKUP(A157,'（运营）采购订单'!$D:$E,2,0)</f>
        <v>#NUM!</v>
      </c>
      <c r="D157" s="38" t="e">
        <f ca="1">+IF(I157&gt;0,'（运营）采购订单'!$B$2,"")</f>
        <v>#NUM!</v>
      </c>
      <c r="E157" s="38"/>
      <c r="F157" s="38"/>
      <c r="G157" s="38"/>
      <c r="H157" s="38"/>
      <c r="I157" s="38" t="e">
        <f ca="1">+IF(A157&lt;&gt;" ",VLOOKUP(A157,'（运营）采购订单'!$D:$J,7,0),"")</f>
        <v>#NUM!</v>
      </c>
      <c r="J157" s="109" t="e">
        <f ca="1">+IF(I157&gt;0,'（运营）采购订单'!$K$2,"")</f>
        <v>#NUM!</v>
      </c>
      <c r="K157" s="38"/>
    </row>
    <row r="158" spans="1:11">
      <c r="A158" s="108" t="e">
        <f ca="1" t="array" ref="A158">+INDEX('（运营）采购订单'!$D$1:$D$219,SMALL(IF('（运营）采购订单'!$D$4:$D$219&lt;&gt;"",ROW('（运营）采购订单'!$D$4:$D$219)),ROW('（运营）采购订单'!A157)))</f>
        <v>#NUM!</v>
      </c>
      <c r="B158" s="38" t="e">
        <f ca="1">+IF(A158&lt;&gt;"*-*",'（运营）采购订单'!$D$2,0)</f>
        <v>#NUM!</v>
      </c>
      <c r="C158" s="38" t="e">
        <f ca="1">+VLOOKUP(A158,'（运营）采购订单'!$D:$E,2,0)</f>
        <v>#NUM!</v>
      </c>
      <c r="D158" s="38" t="e">
        <f ca="1">+IF(I158&gt;0,'（运营）采购订单'!$B$2,"")</f>
        <v>#NUM!</v>
      </c>
      <c r="E158" s="38"/>
      <c r="F158" s="38"/>
      <c r="G158" s="38"/>
      <c r="H158" s="38"/>
      <c r="I158" s="38" t="e">
        <f ca="1">+IF(A158&lt;&gt;" ",VLOOKUP(A158,'（运营）采购订单'!$D:$J,7,0),"")</f>
        <v>#NUM!</v>
      </c>
      <c r="J158" s="109" t="e">
        <f ca="1">+IF(I158&gt;0,'（运营）采购订单'!$K$2,"")</f>
        <v>#NUM!</v>
      </c>
      <c r="K158" s="38"/>
    </row>
    <row r="159" spans="1:11">
      <c r="A159" s="108" t="e">
        <f ca="1" t="array" ref="A159">+INDEX('（运营）采购订单'!$D$1:$D$219,SMALL(IF('（运营）采购订单'!$D$4:$D$219&lt;&gt;"",ROW('（运营）采购订单'!$D$4:$D$219)),ROW('（运营）采购订单'!A158)))</f>
        <v>#NUM!</v>
      </c>
      <c r="B159" s="38" t="e">
        <f ca="1">+IF(A159&lt;&gt;"*-*",'（运营）采购订单'!$D$2,0)</f>
        <v>#NUM!</v>
      </c>
      <c r="C159" s="38" t="e">
        <f ca="1">+VLOOKUP(A159,'（运营）采购订单'!$D:$E,2,0)</f>
        <v>#NUM!</v>
      </c>
      <c r="D159" s="38" t="e">
        <f ca="1">+IF(I159&gt;0,'（运营）采购订单'!$B$2,"")</f>
        <v>#NUM!</v>
      </c>
      <c r="E159" s="38"/>
      <c r="F159" s="38"/>
      <c r="G159" s="38"/>
      <c r="H159" s="38"/>
      <c r="I159" s="38" t="e">
        <f ca="1">+IF(A159&lt;&gt;" ",VLOOKUP(A159,'（运营）采购订单'!$D:$J,7,0),"")</f>
        <v>#NUM!</v>
      </c>
      <c r="J159" s="109" t="e">
        <f ca="1">+IF(I159&gt;0,'（运营）采购订单'!$K$2,"")</f>
        <v>#NUM!</v>
      </c>
      <c r="K159" s="38"/>
    </row>
    <row r="160" spans="1:11">
      <c r="A160" s="108" t="e">
        <f ca="1" t="array" ref="A160">+INDEX('（运营）采购订单'!$D$1:$D$219,SMALL(IF('（运营）采购订单'!$D$4:$D$219&lt;&gt;"",ROW('（运营）采购订单'!$D$4:$D$219)),ROW('（运营）采购订单'!A159)))</f>
        <v>#NUM!</v>
      </c>
      <c r="B160" s="38" t="e">
        <f ca="1">+IF(A160&lt;&gt;"*-*",'（运营）采购订单'!$D$2,0)</f>
        <v>#NUM!</v>
      </c>
      <c r="C160" s="38" t="e">
        <f ca="1">+VLOOKUP(A160,'（运营）采购订单'!$D:$E,2,0)</f>
        <v>#NUM!</v>
      </c>
      <c r="D160" s="38" t="e">
        <f ca="1">+IF(I160&gt;0,'（运营）采购订单'!$B$2,"")</f>
        <v>#NUM!</v>
      </c>
      <c r="E160" s="38"/>
      <c r="F160" s="38"/>
      <c r="G160" s="38"/>
      <c r="H160" s="38"/>
      <c r="I160" s="38" t="e">
        <f ca="1">+IF(A160&lt;&gt;" ",VLOOKUP(A160,'（运营）采购订单'!$D:$J,7,0),"")</f>
        <v>#NUM!</v>
      </c>
      <c r="J160" s="109" t="e">
        <f ca="1">+IF(I160&gt;0,'（运营）采购订单'!$K$2,"")</f>
        <v>#NUM!</v>
      </c>
      <c r="K160" s="38"/>
    </row>
    <row r="161" spans="1:11">
      <c r="A161" s="108" t="e">
        <f ca="1" t="array" ref="A161">+INDEX('（运营）采购订单'!$D$1:$D$219,SMALL(IF('（运营）采购订单'!$D$4:$D$219&lt;&gt;"",ROW('（运营）采购订单'!$D$4:$D$219)),ROW('（运营）采购订单'!A160)))</f>
        <v>#NUM!</v>
      </c>
      <c r="B161" s="38" t="e">
        <f ca="1">+IF(A161&lt;&gt;"*-*",'（运营）采购订单'!$D$2,0)</f>
        <v>#NUM!</v>
      </c>
      <c r="C161" s="38" t="e">
        <f ca="1">+VLOOKUP(A161,'（运营）采购订单'!$D:$E,2,0)</f>
        <v>#NUM!</v>
      </c>
      <c r="D161" s="38" t="e">
        <f ca="1">+IF(I161&gt;0,'（运营）采购订单'!$B$2,"")</f>
        <v>#NUM!</v>
      </c>
      <c r="E161" s="38"/>
      <c r="F161" s="38"/>
      <c r="G161" s="38"/>
      <c r="H161" s="38"/>
      <c r="I161" s="38" t="e">
        <f ca="1">+IF(A161&lt;&gt;" ",VLOOKUP(A161,'（运营）采购订单'!$D:$J,7,0),"")</f>
        <v>#NUM!</v>
      </c>
      <c r="J161" s="109" t="e">
        <f ca="1">+IF(I161&gt;0,'（运营）采购订单'!$K$2,"")</f>
        <v>#NUM!</v>
      </c>
      <c r="K161" s="38"/>
    </row>
    <row r="162" spans="1:11">
      <c r="A162" s="108" t="e">
        <f ca="1" t="array" ref="A162">+INDEX('（运营）采购订单'!$D$1:$D$219,SMALL(IF('（运营）采购订单'!$D$4:$D$219&lt;&gt;"",ROW('（运营）采购订单'!$D$4:$D$219)),ROW('（运营）采购订单'!A161)))</f>
        <v>#NUM!</v>
      </c>
      <c r="B162" s="38" t="e">
        <f ca="1">+IF(A162&lt;&gt;"*-*",'（运营）采购订单'!$D$2,0)</f>
        <v>#NUM!</v>
      </c>
      <c r="C162" s="38" t="e">
        <f ca="1">+VLOOKUP(A162,'（运营）采购订单'!$D:$E,2,0)</f>
        <v>#NUM!</v>
      </c>
      <c r="D162" s="38" t="e">
        <f ca="1">+IF(I162&gt;0,'（运营）采购订单'!$B$2,"")</f>
        <v>#NUM!</v>
      </c>
      <c r="E162" s="38"/>
      <c r="F162" s="38"/>
      <c r="G162" s="38"/>
      <c r="H162" s="38"/>
      <c r="I162" s="38" t="e">
        <f ca="1">+IF(A162&lt;&gt;" ",VLOOKUP(A162,'（运营）采购订单'!$D:$J,7,0),"")</f>
        <v>#NUM!</v>
      </c>
      <c r="J162" s="109" t="e">
        <f ca="1">+IF(I162&gt;0,'（运营）采购订单'!$K$2,"")</f>
        <v>#NUM!</v>
      </c>
      <c r="K162" s="38"/>
    </row>
    <row r="163" spans="1:11">
      <c r="A163" s="108" t="e">
        <f ca="1" t="array" ref="A163">+INDEX('（运营）采购订单'!$D$1:$D$219,SMALL(IF('（运营）采购订单'!$D$4:$D$219&lt;&gt;"",ROW('（运营）采购订单'!$D$4:$D$219)),ROW('（运营）采购订单'!A162)))</f>
        <v>#NUM!</v>
      </c>
      <c r="B163" s="38" t="e">
        <f ca="1">+IF(A163&lt;&gt;"*-*",'（运营）采购订单'!$D$2,0)</f>
        <v>#NUM!</v>
      </c>
      <c r="C163" s="38" t="e">
        <f ca="1">+VLOOKUP(A163,'（运营）采购订单'!$D:$E,2,0)</f>
        <v>#NUM!</v>
      </c>
      <c r="D163" s="38" t="e">
        <f ca="1">+IF(I163&gt;0,'（运营）采购订单'!$B$2,"")</f>
        <v>#NUM!</v>
      </c>
      <c r="E163" s="38"/>
      <c r="F163" s="38"/>
      <c r="G163" s="38"/>
      <c r="H163" s="38"/>
      <c r="I163" s="38" t="e">
        <f ca="1">+IF(A163&lt;&gt;" ",VLOOKUP(A163,'（运营）采购订单'!$D:$J,7,0),"")</f>
        <v>#NUM!</v>
      </c>
      <c r="J163" s="109" t="e">
        <f ca="1">+IF(I163&gt;0,'（运营）采购订单'!$K$2,"")</f>
        <v>#NUM!</v>
      </c>
      <c r="K163" s="38"/>
    </row>
    <row r="164" spans="1:11">
      <c r="A164" s="108" t="e">
        <f ca="1" t="array" ref="A164">+INDEX('（运营）采购订单'!$D$1:$D$219,SMALL(IF('（运营）采购订单'!$D$4:$D$219&lt;&gt;"",ROW('（运营）采购订单'!$D$4:$D$219)),ROW('（运营）采购订单'!A163)))</f>
        <v>#NUM!</v>
      </c>
      <c r="B164" s="38" t="e">
        <f ca="1">+IF(A164&lt;&gt;"*-*",'（运营）采购订单'!$D$2,0)</f>
        <v>#NUM!</v>
      </c>
      <c r="C164" s="38" t="e">
        <f ca="1">+VLOOKUP(A164,'（运营）采购订单'!$D:$E,2,0)</f>
        <v>#NUM!</v>
      </c>
      <c r="D164" s="38" t="e">
        <f ca="1">+IF(I164&gt;0,'（运营）采购订单'!$B$2,"")</f>
        <v>#NUM!</v>
      </c>
      <c r="E164" s="38"/>
      <c r="F164" s="38"/>
      <c r="G164" s="38"/>
      <c r="H164" s="38"/>
      <c r="I164" s="38" t="e">
        <f ca="1">+IF(A164&lt;&gt;" ",VLOOKUP(A164,'（运营）采购订单'!$D:$J,7,0),"")</f>
        <v>#NUM!</v>
      </c>
      <c r="J164" s="109" t="e">
        <f ca="1">+IF(I164&gt;0,'（运营）采购订单'!$K$2,"")</f>
        <v>#NUM!</v>
      </c>
      <c r="K164" s="38"/>
    </row>
    <row r="165" spans="1:11">
      <c r="A165" s="108" t="e">
        <f ca="1" t="array" ref="A165">+INDEX('（运营）采购订单'!$D$1:$D$219,SMALL(IF('（运营）采购订单'!$D$4:$D$219&lt;&gt;"",ROW('（运营）采购订单'!$D$4:$D$219)),ROW('（运营）采购订单'!A164)))</f>
        <v>#NUM!</v>
      </c>
      <c r="B165" s="38" t="e">
        <f ca="1">+IF(A165&lt;&gt;"*-*",'（运营）采购订单'!$D$2,0)</f>
        <v>#NUM!</v>
      </c>
      <c r="C165" s="38" t="e">
        <f ca="1">+VLOOKUP(A165,'（运营）采购订单'!$D:$E,2,0)</f>
        <v>#NUM!</v>
      </c>
      <c r="D165" s="38" t="e">
        <f ca="1">+IF(I165&gt;0,'（运营）采购订单'!$B$2,"")</f>
        <v>#NUM!</v>
      </c>
      <c r="E165" s="38"/>
      <c r="F165" s="38"/>
      <c r="G165" s="38"/>
      <c r="H165" s="38"/>
      <c r="I165" s="38" t="e">
        <f ca="1">+IF(A165&lt;&gt;" ",VLOOKUP(A165,'（运营）采购订单'!$D:$J,7,0),"")</f>
        <v>#NUM!</v>
      </c>
      <c r="J165" s="109" t="e">
        <f ca="1">+IF(I165&gt;0,'（运营）采购订单'!$K$2,"")</f>
        <v>#NUM!</v>
      </c>
      <c r="K165" s="38"/>
    </row>
    <row r="166" spans="1:11">
      <c r="A166" s="108" t="e">
        <f ca="1" t="array" ref="A166">+INDEX('（运营）采购订单'!$D$1:$D$219,SMALL(IF('（运营）采购订单'!$D$4:$D$219&lt;&gt;"",ROW('（运营）采购订单'!$D$4:$D$219)),ROW('（运营）采购订单'!A165)))</f>
        <v>#NUM!</v>
      </c>
      <c r="B166" s="38" t="e">
        <f ca="1">+IF(A166&lt;&gt;"*-*",'（运营）采购订单'!$D$2,0)</f>
        <v>#NUM!</v>
      </c>
      <c r="C166" s="38" t="e">
        <f ca="1">+VLOOKUP(A166,'（运营）采购订单'!$D:$E,2,0)</f>
        <v>#NUM!</v>
      </c>
      <c r="D166" s="38" t="e">
        <f ca="1">+IF(I166&gt;0,'（运营）采购订单'!$B$2,"")</f>
        <v>#NUM!</v>
      </c>
      <c r="E166" s="38"/>
      <c r="F166" s="38"/>
      <c r="G166" s="38"/>
      <c r="H166" s="38"/>
      <c r="I166" s="38" t="e">
        <f ca="1">+IF(A166&lt;&gt;" ",VLOOKUP(A166,'（运营）采购订单'!$D:$J,7,0),"")</f>
        <v>#NUM!</v>
      </c>
      <c r="J166" s="109" t="e">
        <f ca="1">+IF(I166&gt;0,'（运营）采购订单'!$K$2,"")</f>
        <v>#NUM!</v>
      </c>
      <c r="K166" s="38"/>
    </row>
    <row r="167" spans="1:11">
      <c r="A167" s="108" t="e">
        <f ca="1" t="array" ref="A167">+INDEX('（运营）采购订单'!$D$1:$D$219,SMALL(IF('（运营）采购订单'!$D$4:$D$219&lt;&gt;"",ROW('（运营）采购订单'!$D$4:$D$219)),ROW('（运营）采购订单'!A166)))</f>
        <v>#NUM!</v>
      </c>
      <c r="B167" s="38" t="e">
        <f ca="1">+IF(A167&lt;&gt;"*-*",'（运营）采购订单'!$D$2,0)</f>
        <v>#NUM!</v>
      </c>
      <c r="C167" s="38" t="e">
        <f ca="1">+VLOOKUP(A167,'（运营）采购订单'!$D:$E,2,0)</f>
        <v>#NUM!</v>
      </c>
      <c r="D167" s="38" t="e">
        <f ca="1">+IF(I167&gt;0,'（运营）采购订单'!$B$2,"")</f>
        <v>#NUM!</v>
      </c>
      <c r="E167" s="38"/>
      <c r="F167" s="38"/>
      <c r="G167" s="38"/>
      <c r="H167" s="38"/>
      <c r="I167" s="38" t="e">
        <f ca="1">+IF(A167&lt;&gt;" ",VLOOKUP(A167,'（运营）采购订单'!$D:$J,7,0),"")</f>
        <v>#NUM!</v>
      </c>
      <c r="J167" s="109" t="e">
        <f ca="1">+IF(I167&gt;0,'（运营）采购订单'!$K$2,"")</f>
        <v>#NUM!</v>
      </c>
      <c r="K167" s="38"/>
    </row>
    <row r="168" spans="1:11">
      <c r="A168" s="108" t="e">
        <f ca="1" t="array" ref="A168">+INDEX('（运营）采购订单'!$D$1:$D$219,SMALL(IF('（运营）采购订单'!$D$4:$D$219&lt;&gt;"",ROW('（运营）采购订单'!$D$4:$D$219)),ROW('（运营）采购订单'!A167)))</f>
        <v>#NUM!</v>
      </c>
      <c r="B168" s="38" t="e">
        <f ca="1">+IF(A168&lt;&gt;"*-*",'（运营）采购订单'!$D$2,0)</f>
        <v>#NUM!</v>
      </c>
      <c r="C168" s="38" t="e">
        <f ca="1">+VLOOKUP(A168,'（运营）采购订单'!$D:$E,2,0)</f>
        <v>#NUM!</v>
      </c>
      <c r="D168" s="38" t="e">
        <f ca="1">+IF(I168&gt;0,'（运营）采购订单'!$B$2,"")</f>
        <v>#NUM!</v>
      </c>
      <c r="E168" s="38"/>
      <c r="F168" s="38"/>
      <c r="G168" s="38"/>
      <c r="H168" s="38"/>
      <c r="I168" s="38" t="e">
        <f ca="1">+IF(A168&lt;&gt;" ",VLOOKUP(A168,'（运营）采购订单'!$D:$J,7,0),"")</f>
        <v>#NUM!</v>
      </c>
      <c r="J168" s="109" t="e">
        <f ca="1">+IF(I168&gt;0,'（运营）采购订单'!$K$2,"")</f>
        <v>#NUM!</v>
      </c>
      <c r="K168" s="38"/>
    </row>
    <row r="169" spans="1:11">
      <c r="A169" s="108" t="e">
        <f ca="1" t="array" ref="A169">+INDEX('（运营）采购订单'!$D$1:$D$219,SMALL(IF('（运营）采购订单'!$D$4:$D$219&lt;&gt;"",ROW('（运营）采购订单'!$D$4:$D$219)),ROW('（运营）采购订单'!A168)))</f>
        <v>#NUM!</v>
      </c>
      <c r="B169" s="38" t="e">
        <f ca="1">+IF(A169&lt;&gt;"*-*",'（运营）采购订单'!$D$2,0)</f>
        <v>#NUM!</v>
      </c>
      <c r="C169" s="38" t="e">
        <f ca="1">+VLOOKUP(A169,'（运营）采购订单'!$D:$E,2,0)</f>
        <v>#NUM!</v>
      </c>
      <c r="D169" s="38" t="e">
        <f ca="1">+IF(I169&gt;0,'（运营）采购订单'!$B$2,"")</f>
        <v>#NUM!</v>
      </c>
      <c r="E169" s="38"/>
      <c r="F169" s="38"/>
      <c r="G169" s="38"/>
      <c r="H169" s="38"/>
      <c r="I169" s="38" t="e">
        <f ca="1">+IF(A169&lt;&gt;" ",VLOOKUP(A169,'（运营）采购订单'!$D:$J,7,0),"")</f>
        <v>#NUM!</v>
      </c>
      <c r="J169" s="109" t="e">
        <f ca="1">+IF(I169&gt;0,'（运营）采购订单'!$K$2,"")</f>
        <v>#NUM!</v>
      </c>
      <c r="K169" s="38"/>
    </row>
    <row r="170" spans="1:11">
      <c r="A170" s="108" t="e">
        <f ca="1" t="array" ref="A170">+INDEX('（运营）采购订单'!$D$1:$D$219,SMALL(IF('（运营）采购订单'!$D$4:$D$219&lt;&gt;"",ROW('（运营）采购订单'!$D$4:$D$219)),ROW('（运营）采购订单'!A169)))</f>
        <v>#NUM!</v>
      </c>
      <c r="B170" s="38" t="e">
        <f ca="1">+IF(A170&lt;&gt;"*-*",'（运营）采购订单'!$D$2,0)</f>
        <v>#NUM!</v>
      </c>
      <c r="C170" s="38" t="e">
        <f ca="1">+VLOOKUP(A170,'（运营）采购订单'!$D:$E,2,0)</f>
        <v>#NUM!</v>
      </c>
      <c r="D170" s="38" t="e">
        <f ca="1">+IF(I170&gt;0,'（运营）采购订单'!$B$2,"")</f>
        <v>#NUM!</v>
      </c>
      <c r="E170" s="38"/>
      <c r="F170" s="38"/>
      <c r="G170" s="38"/>
      <c r="H170" s="38"/>
      <c r="I170" s="38" t="e">
        <f ca="1">+IF(A170&lt;&gt;" ",VLOOKUP(A170,'（运营）采购订单'!$D:$J,7,0),"")</f>
        <v>#NUM!</v>
      </c>
      <c r="J170" s="109" t="e">
        <f ca="1">+IF(I170&gt;0,'（运营）采购订单'!$K$2,"")</f>
        <v>#NUM!</v>
      </c>
      <c r="K170" s="38"/>
    </row>
    <row r="171" spans="1:11">
      <c r="A171" s="108" t="e">
        <f ca="1" t="array" ref="A171">+INDEX('（运营）采购订单'!$D$1:$D$219,SMALL(IF('（运营）采购订单'!$D$4:$D$219&lt;&gt;"",ROW('（运营）采购订单'!$D$4:$D$219)),ROW('（运营）采购订单'!A135)))</f>
        <v>#NUM!</v>
      </c>
      <c r="B171" s="38" t="e">
        <f ca="1">+IF(A171&lt;&gt;"*-*",'（运营）采购订单'!$D$2,0)</f>
        <v>#NUM!</v>
      </c>
      <c r="C171" s="38" t="e">
        <f ca="1">+VLOOKUP(A171,'（运营）采购订单'!$D:$E,2,0)</f>
        <v>#NUM!</v>
      </c>
      <c r="D171" s="38" t="e">
        <f ca="1">+IF(I171&gt;0,'（运营）采购订单'!$B$2,"")</f>
        <v>#NUM!</v>
      </c>
      <c r="E171" s="38"/>
      <c r="F171" s="38"/>
      <c r="G171" s="38"/>
      <c r="H171" s="38"/>
      <c r="I171" s="38" t="e">
        <f ca="1">+IF(A171&lt;&gt;" ",VLOOKUP(A171,'（运营）采购订单'!$D:$J,7,0),"")</f>
        <v>#NUM!</v>
      </c>
      <c r="J171" s="109" t="e">
        <f ca="1">+IF(I171&gt;0,'（运营）采购订单'!$K$2,"")</f>
        <v>#NUM!</v>
      </c>
      <c r="K171" s="38"/>
    </row>
    <row r="172" s="36" customFormat="1" spans="1:10">
      <c r="A172" s="110"/>
      <c r="D172" s="41" t="s">
        <v>41</v>
      </c>
      <c r="I172" s="41">
        <f ca="1">+SUMIF(I2:I171,"&gt;0")</f>
        <v>1600</v>
      </c>
      <c r="J172" s="111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70C0"/>
    <pageSetUpPr fitToPage="1"/>
  </sheetPr>
  <dimension ref="A1:P238"/>
  <sheetViews>
    <sheetView showGridLines="0" showZeros="0" zoomScale="80" zoomScaleNormal="80" zoomScaleSheetLayoutView="55" workbookViewId="0">
      <pane xSplit="1" ySplit="3" topLeftCell="B4" activePane="bottomRight" state="frozen"/>
      <selection/>
      <selection pane="topRight"/>
      <selection pane="bottomLeft"/>
      <selection pane="bottomRight" activeCell="K9" sqref="K9"/>
    </sheetView>
  </sheetViews>
  <sheetFormatPr defaultColWidth="9.775" defaultRowHeight="14.25"/>
  <cols>
    <col min="1" max="1" width="10.5583333333333" style="42" customWidth="1"/>
    <col min="2" max="2" width="20.9333333333333" style="42" customWidth="1"/>
    <col min="3" max="3" width="15.1083333333333" style="42" customWidth="1"/>
    <col min="4" max="4" width="36.8916666666667" style="80" customWidth="1"/>
    <col min="5" max="5" width="2.5" style="80" customWidth="1"/>
    <col min="6" max="7" width="13.6666666666667" style="42" customWidth="1"/>
    <col min="8" max="8" width="19.0583333333333" style="42" customWidth="1"/>
    <col min="9" max="9" width="35.775" style="42" customWidth="1"/>
    <col min="10" max="10" width="12.4416666666667" style="42" customWidth="1"/>
    <col min="11" max="11" width="13.6666666666667" style="42" customWidth="1"/>
    <col min="12" max="12" width="13.1083333333333" style="42" customWidth="1"/>
    <col min="13" max="13" width="13.775" style="42" customWidth="1"/>
    <col min="14" max="14" width="10.6666666666667" style="42" customWidth="1"/>
    <col min="15" max="15" width="13.6666666666667" style="42" customWidth="1"/>
    <col min="16" max="16" width="17.1083333333333" style="42" customWidth="1"/>
    <col min="17" max="17" width="15.5583333333333" style="42"/>
    <col min="18" max="16384" width="9.775" style="42"/>
  </cols>
  <sheetData>
    <row r="1" ht="20.25" spans="1:16">
      <c r="A1" s="81" t="str">
        <f>+'（运营）采购订单'!B2&amp;"工厂送货汇总明细"</f>
        <v>聚进工厂工厂送货汇总明细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1"/>
    </row>
    <row r="2" ht="31.05" customHeight="1" spans="1:16">
      <c r="A2" s="47" t="s">
        <v>177</v>
      </c>
      <c r="B2" s="83" t="s">
        <v>178</v>
      </c>
      <c r="C2" s="84"/>
      <c r="D2" s="47" t="s">
        <v>179</v>
      </c>
      <c r="E2" s="83"/>
      <c r="F2" s="83"/>
      <c r="G2" s="83"/>
      <c r="H2" s="84"/>
      <c r="I2" s="47" t="s">
        <v>180</v>
      </c>
      <c r="J2" s="93"/>
      <c r="K2" s="94"/>
      <c r="L2" s="94"/>
      <c r="M2" s="94"/>
      <c r="N2" s="94"/>
      <c r="O2" s="47" t="s">
        <v>181</v>
      </c>
      <c r="P2" s="95"/>
    </row>
    <row r="3" ht="25.95" customHeight="1" spans="1:16">
      <c r="A3" s="85" t="s">
        <v>182</v>
      </c>
      <c r="B3" s="85" t="s">
        <v>21</v>
      </c>
      <c r="C3" s="85" t="s">
        <v>161</v>
      </c>
      <c r="D3" s="85" t="s">
        <v>162</v>
      </c>
      <c r="E3" s="86" t="s">
        <v>169</v>
      </c>
      <c r="F3" s="87" t="s">
        <v>164</v>
      </c>
      <c r="G3" s="88" t="s">
        <v>35</v>
      </c>
      <c r="H3" s="80" t="s">
        <v>82</v>
      </c>
      <c r="I3" s="87" t="s">
        <v>81</v>
      </c>
      <c r="J3" s="87" t="s">
        <v>163</v>
      </c>
      <c r="K3" s="87" t="s">
        <v>183</v>
      </c>
      <c r="L3" s="87" t="s">
        <v>184</v>
      </c>
      <c r="M3" s="87" t="s">
        <v>185</v>
      </c>
      <c r="N3" s="87" t="s">
        <v>186</v>
      </c>
      <c r="O3" s="96" t="s">
        <v>187</v>
      </c>
      <c r="P3" s="85" t="s">
        <v>165</v>
      </c>
    </row>
    <row r="4" s="78" customFormat="1" ht="26" hidden="1" customHeight="1" spans="1:16">
      <c r="A4" s="89" t="str">
        <f ca="1">+IF(F4&gt;0,$P$2,"")</f>
        <v/>
      </c>
      <c r="B4" s="90" t="str">
        <f ca="1">IF(F4&gt;0,'（运营）采购订单'!B4,"")</f>
        <v/>
      </c>
      <c r="C4" s="91" t="str">
        <f ca="1">+'（运营）采购订单'!C4</f>
        <v/>
      </c>
      <c r="D4" s="91" t="str">
        <f ca="1">+'（运营）采购订单'!D4</f>
        <v/>
      </c>
      <c r="E4" s="91" t="str">
        <f ca="1">+'（运营）采购订单'!E4</f>
        <v/>
      </c>
      <c r="F4" s="91">
        <f ca="1">+'（运营）采购订单'!J4</f>
        <v>0</v>
      </c>
      <c r="G4" s="91" t="str">
        <f ca="1">+'（运营）采购订单'!F4</f>
        <v/>
      </c>
      <c r="H4" s="92" t="str">
        <f ca="1">+'（运营）采购订单'!G4</f>
        <v/>
      </c>
      <c r="I4" s="91" t="str">
        <f ca="1">+'（运营）采购订单'!H4</f>
        <v>紫灰195#</v>
      </c>
      <c r="J4" s="91" t="str">
        <f>+'（运营）采购订单'!I4</f>
        <v>XS</v>
      </c>
      <c r="K4" s="97"/>
      <c r="L4" s="98"/>
      <c r="M4" s="97"/>
      <c r="N4" s="99">
        <f>+SUM(K4:M4)</f>
        <v>0</v>
      </c>
      <c r="O4" s="100">
        <f ca="1">+F4-N4</f>
        <v>0</v>
      </c>
      <c r="P4" s="100" t="str">
        <f ca="1">+IF(O4&gt;0,"少交",IF(O4=0,"","多交"))</f>
        <v/>
      </c>
    </row>
    <row r="5" s="78" customFormat="1" ht="26" customHeight="1" spans="1:16">
      <c r="A5" s="89" t="str">
        <f ca="1" t="shared" ref="A5:A45" si="0">+IF(F5&gt;0,$P$2,"")</f>
        <v/>
      </c>
      <c r="B5" s="90" t="str">
        <f ca="1">IF(F5&gt;0,'（运营）采购订单'!B5,"")</f>
        <v/>
      </c>
      <c r="C5" s="91" t="str">
        <f ca="1">+'（运营）采购订单'!C5</f>
        <v/>
      </c>
      <c r="D5" s="91" t="str">
        <f ca="1">+'（运营）采购订单'!D5</f>
        <v/>
      </c>
      <c r="E5" s="91">
        <f>+'（运营）采购订单'!E5</f>
        <v>0</v>
      </c>
      <c r="F5" s="91">
        <f ca="1">+'（运营）采购订单'!J5</f>
        <v>0</v>
      </c>
      <c r="G5" s="91" t="str">
        <f ca="1">+'（运营）采购订单'!F5</f>
        <v/>
      </c>
      <c r="H5" s="92" t="str">
        <f ca="1">+'（运营）采购订单'!G5</f>
        <v/>
      </c>
      <c r="I5" s="91" t="str">
        <f ca="1">+'（运营）采购订单'!H5</f>
        <v>紫灰195#</v>
      </c>
      <c r="J5" s="91" t="str">
        <f>+'（运营）采购订单'!I5</f>
        <v>S</v>
      </c>
      <c r="K5" s="97"/>
      <c r="L5" s="98"/>
      <c r="M5" s="97"/>
      <c r="N5" s="99">
        <f t="shared" ref="N5:N36" si="1">+SUM(K5:M5)</f>
        <v>0</v>
      </c>
      <c r="O5" s="100">
        <f ca="1" t="shared" ref="O5:O36" si="2">+F5-N5</f>
        <v>0</v>
      </c>
      <c r="P5" s="100" t="str">
        <f ca="1" t="shared" ref="P5:P36" si="3">+IF(O5&gt;0,"少交",IF(O5=0,"","多交"))</f>
        <v/>
      </c>
    </row>
    <row r="6" s="78" customFormat="1" ht="26" hidden="1" customHeight="1" spans="1:16">
      <c r="A6" s="89">
        <f ca="1" t="shared" si="0"/>
        <v>0</v>
      </c>
      <c r="B6" s="90" t="str">
        <f ca="1">IF(F6&gt;0,'（运营）采购订单'!B6,"")</f>
        <v>PO231121VS1004</v>
      </c>
      <c r="C6" s="91" t="str">
        <f ca="1">+'（运营）采购订单'!C6</f>
        <v>VS1004</v>
      </c>
      <c r="D6" s="91" t="str">
        <f ca="1">+'（运营）采购订单'!D6</f>
        <v>VS1004-Long sleeve Purple Gray-M</v>
      </c>
      <c r="E6" s="91">
        <f>+'（运营）采购订单'!E6</f>
        <v>0</v>
      </c>
      <c r="F6" s="91">
        <f ca="1">+'（运营）采购订单'!J6</f>
        <v>20</v>
      </c>
      <c r="G6" s="91" t="str">
        <f ca="1">+'（运营）采购订单'!F6</f>
        <v>丝光棉</v>
      </c>
      <c r="H6" s="92" t="str">
        <f ca="1">+'（运营）采购订单'!G6</f>
        <v>紫灰195#</v>
      </c>
      <c r="I6" s="91" t="str">
        <f ca="1">+'（运营）采购订单'!H6</f>
        <v>紫灰195#</v>
      </c>
      <c r="J6" s="91" t="str">
        <f>+'（运营）采购订单'!I6</f>
        <v>M</v>
      </c>
      <c r="K6" s="97"/>
      <c r="L6" s="98"/>
      <c r="M6" s="97"/>
      <c r="N6" s="99">
        <f t="shared" si="1"/>
        <v>0</v>
      </c>
      <c r="O6" s="100">
        <f ca="1" t="shared" si="2"/>
        <v>20</v>
      </c>
      <c r="P6" s="100" t="str">
        <f ca="1" t="shared" si="3"/>
        <v>少交</v>
      </c>
    </row>
    <row r="7" s="78" customFormat="1" ht="26" hidden="1" customHeight="1" spans="1:16">
      <c r="A7" s="89">
        <f ca="1" t="shared" si="0"/>
        <v>0</v>
      </c>
      <c r="B7" s="90" t="str">
        <f ca="1">IF(F7&gt;0,'（运营）采购订单'!B7,"")</f>
        <v>PO231121VS1004</v>
      </c>
      <c r="C7" s="91" t="str">
        <f ca="1">+'（运营）采购订单'!C7</f>
        <v>VS1004</v>
      </c>
      <c r="D7" s="91" t="str">
        <f ca="1">+'（运营）采购订单'!D7</f>
        <v>VS1004-Long sleeve Purple Gray-L</v>
      </c>
      <c r="E7" s="91">
        <f>+'（运营）采购订单'!E7</f>
        <v>0</v>
      </c>
      <c r="F7" s="91">
        <f ca="1">+'（运营）采购订单'!J7</f>
        <v>20</v>
      </c>
      <c r="G7" s="91" t="str">
        <f ca="1">+'（运营）采购订单'!F7</f>
        <v>丝光棉</v>
      </c>
      <c r="H7" s="92" t="str">
        <f ca="1">+'（运营）采购订单'!G7</f>
        <v>紫灰195#</v>
      </c>
      <c r="I7" s="91" t="str">
        <f ca="1">+'（运营）采购订单'!H7</f>
        <v>紫灰195#</v>
      </c>
      <c r="J7" s="91" t="str">
        <f>+'（运营）采购订单'!I7</f>
        <v>L</v>
      </c>
      <c r="K7" s="97"/>
      <c r="L7" s="98"/>
      <c r="M7" s="97"/>
      <c r="N7" s="99">
        <f t="shared" si="1"/>
        <v>0</v>
      </c>
      <c r="O7" s="100">
        <f ca="1" t="shared" si="2"/>
        <v>20</v>
      </c>
      <c r="P7" s="100" t="str">
        <f ca="1" t="shared" si="3"/>
        <v>少交</v>
      </c>
    </row>
    <row r="8" s="78" customFormat="1" ht="26" hidden="1" customHeight="1" spans="1:16">
      <c r="A8" s="89">
        <f ca="1" t="shared" si="0"/>
        <v>0</v>
      </c>
      <c r="B8" s="90" t="str">
        <f ca="1">IF(F8&gt;0,'（运营）采购订单'!B8,"")</f>
        <v>PO231121VS1004</v>
      </c>
      <c r="C8" s="91" t="str">
        <f ca="1">+'（运营）采购订单'!C8</f>
        <v>VS1004</v>
      </c>
      <c r="D8" s="91" t="str">
        <f ca="1">+'（运营）采购订单'!D8</f>
        <v>VS1004-Long sleeve Purple Gray-XL</v>
      </c>
      <c r="E8" s="91">
        <f>+'（运营）采购订单'!E8</f>
        <v>0</v>
      </c>
      <c r="F8" s="91">
        <f ca="1">+'（运营）采购订单'!J8</f>
        <v>20</v>
      </c>
      <c r="G8" s="91" t="str">
        <f ca="1">+'（运营）采购订单'!F8</f>
        <v>丝光棉</v>
      </c>
      <c r="H8" s="92" t="str">
        <f ca="1">+'（运营）采购订单'!G8</f>
        <v>紫灰195#</v>
      </c>
      <c r="I8" s="91" t="str">
        <f ca="1">+'（运营）采购订单'!H8</f>
        <v>紫灰195#</v>
      </c>
      <c r="J8" s="91" t="str">
        <f>+'（运营）采购订单'!I8</f>
        <v>XL</v>
      </c>
      <c r="K8" s="97"/>
      <c r="L8" s="98"/>
      <c r="M8" s="97"/>
      <c r="N8" s="99">
        <f t="shared" si="1"/>
        <v>0</v>
      </c>
      <c r="O8" s="100">
        <f ca="1" t="shared" si="2"/>
        <v>20</v>
      </c>
      <c r="P8" s="100" t="str">
        <f ca="1" t="shared" si="3"/>
        <v>少交</v>
      </c>
    </row>
    <row r="9" s="78" customFormat="1" ht="26" hidden="1" customHeight="1" spans="1:16">
      <c r="A9" s="89">
        <f ca="1" t="shared" si="0"/>
        <v>0</v>
      </c>
      <c r="B9" s="90" t="str">
        <f ca="1">IF(F9&gt;0,'（运营）采购订单'!B9,"")</f>
        <v>PO231121VS1004</v>
      </c>
      <c r="C9" s="91" t="str">
        <f ca="1">+'（运营）采购订单'!C9</f>
        <v>VS1004</v>
      </c>
      <c r="D9" s="91" t="str">
        <f ca="1">+'（运营）采购订单'!D9</f>
        <v>VS1004-Long sleeve Purple Gray-XXL</v>
      </c>
      <c r="E9" s="91">
        <f>+'（运营）采购订单'!E9</f>
        <v>0</v>
      </c>
      <c r="F9" s="91">
        <f ca="1">+'（运营）采购订单'!J9</f>
        <v>20</v>
      </c>
      <c r="G9" s="91" t="str">
        <f ca="1">+'（运营）采购订单'!F9</f>
        <v>丝光棉</v>
      </c>
      <c r="H9" s="92" t="str">
        <f ca="1">+'（运营）采购订单'!G9</f>
        <v>紫灰195#</v>
      </c>
      <c r="I9" s="91" t="str">
        <f ca="1">+'（运营）采购订单'!H9</f>
        <v>紫灰195#</v>
      </c>
      <c r="J9" s="91" t="str">
        <f>+'（运营）采购订单'!I9</f>
        <v>2XL</v>
      </c>
      <c r="K9" s="97"/>
      <c r="L9" s="98"/>
      <c r="M9" s="97"/>
      <c r="N9" s="99">
        <f t="shared" si="1"/>
        <v>0</v>
      </c>
      <c r="O9" s="100">
        <f ca="1" t="shared" si="2"/>
        <v>20</v>
      </c>
      <c r="P9" s="100" t="str">
        <f ca="1" t="shared" si="3"/>
        <v>少交</v>
      </c>
    </row>
    <row r="10" s="78" customFormat="1" ht="26" customHeight="1" spans="1:16">
      <c r="A10" s="89">
        <f ca="1" t="shared" si="0"/>
        <v>0</v>
      </c>
      <c r="B10" s="90" t="str">
        <f ca="1">IF(F10&gt;0,'（运营）采购订单'!B10,"")</f>
        <v>PO231121VS1004</v>
      </c>
      <c r="C10" s="91" t="str">
        <f ca="1">+'（运营）采购订单'!C10</f>
        <v>VS1004</v>
      </c>
      <c r="D10" s="91" t="str">
        <f ca="1">+'（运营）采购订单'!D10</f>
        <v>VS1004-Long sleeve Purple Gray-3XL</v>
      </c>
      <c r="E10" s="91">
        <f>+'（运营）采购订单'!E10</f>
        <v>0</v>
      </c>
      <c r="F10" s="91">
        <f ca="1">+'（运营）采购订单'!J10</f>
        <v>20</v>
      </c>
      <c r="G10" s="91" t="str">
        <f ca="1">+'（运营）采购订单'!F10</f>
        <v>丝光棉</v>
      </c>
      <c r="H10" s="92" t="str">
        <f ca="1">+'（运营）采购订单'!G10</f>
        <v>紫灰195#</v>
      </c>
      <c r="I10" s="91" t="str">
        <f ca="1">+'（运营）采购订单'!H10</f>
        <v>紫灰195#</v>
      </c>
      <c r="J10" s="91" t="str">
        <f>+'（运营）采购订单'!I10</f>
        <v>3XL</v>
      </c>
      <c r="K10" s="97"/>
      <c r="L10" s="98"/>
      <c r="M10" s="97"/>
      <c r="N10" s="99">
        <f t="shared" si="1"/>
        <v>0</v>
      </c>
      <c r="O10" s="100">
        <f ca="1" t="shared" si="2"/>
        <v>20</v>
      </c>
      <c r="P10" s="100" t="str">
        <f ca="1" t="shared" si="3"/>
        <v>少交</v>
      </c>
    </row>
    <row r="11" s="78" customFormat="1" ht="26" hidden="1" customHeight="1" spans="1:16">
      <c r="A11" s="89" t="str">
        <f ca="1" t="shared" si="0"/>
        <v/>
      </c>
      <c r="B11" s="90" t="str">
        <f ca="1">IF(F11&gt;0,'（运营）采购订单'!B11,"")</f>
        <v/>
      </c>
      <c r="C11" s="91" t="str">
        <f ca="1">+'（运营）采购订单'!C11</f>
        <v/>
      </c>
      <c r="D11" s="91" t="str">
        <f ca="1">+'（运营）采购订单'!D11</f>
        <v/>
      </c>
      <c r="E11" s="91">
        <f>+'（运营）采购订单'!E11</f>
        <v>0</v>
      </c>
      <c r="F11" s="91">
        <f ca="1">+'（运营）采购订单'!J11</f>
        <v>0</v>
      </c>
      <c r="G11" s="91" t="str">
        <f ca="1">+'（运营）采购订单'!F11</f>
        <v/>
      </c>
      <c r="H11" s="92" t="str">
        <f ca="1">+'（运营）采购订单'!G11</f>
        <v/>
      </c>
      <c r="I11" s="91" t="str">
        <f ca="1">+'（运营）采购订单'!H11</f>
        <v>紫灰195#</v>
      </c>
      <c r="J11" s="91" t="str">
        <f>+'（运营）采购订单'!I11</f>
        <v>4XL</v>
      </c>
      <c r="K11" s="97"/>
      <c r="L11" s="98"/>
      <c r="M11" s="97"/>
      <c r="N11" s="99">
        <f t="shared" si="1"/>
        <v>0</v>
      </c>
      <c r="O11" s="100">
        <f ca="1" t="shared" si="2"/>
        <v>0</v>
      </c>
      <c r="P11" s="100" t="str">
        <f ca="1" t="shared" si="3"/>
        <v/>
      </c>
    </row>
    <row r="12" s="78" customFormat="1" ht="26" hidden="1" customHeight="1" spans="1:16">
      <c r="A12" s="89" t="str">
        <f ca="1" t="shared" si="0"/>
        <v/>
      </c>
      <c r="B12" s="90" t="str">
        <f ca="1">IF(F12&gt;0,'（运营）采购订单'!B12,"")</f>
        <v/>
      </c>
      <c r="C12" s="91" t="str">
        <f ca="1">+'（运营）采购订单'!C12</f>
        <v/>
      </c>
      <c r="D12" s="91" t="str">
        <f ca="1">+'（运营）采购订单'!D12</f>
        <v/>
      </c>
      <c r="E12" s="91">
        <f>+'（运营）采购订单'!E12</f>
        <v>0</v>
      </c>
      <c r="F12" s="91">
        <f ca="1">+'（运营）采购订单'!J12</f>
        <v>0</v>
      </c>
      <c r="G12" s="91" t="str">
        <f ca="1">+'（运营）采购订单'!F12</f>
        <v/>
      </c>
      <c r="H12" s="92" t="str">
        <f ca="1">+'（运营）采购订单'!G12</f>
        <v/>
      </c>
      <c r="I12" s="91" t="str">
        <f ca="1">+'（运营）采购订单'!H12</f>
        <v>深绿191#</v>
      </c>
      <c r="J12" s="91" t="str">
        <f>+'（运营）采购订单'!I12</f>
        <v>XS</v>
      </c>
      <c r="K12" s="97"/>
      <c r="L12" s="98"/>
      <c r="M12" s="97"/>
      <c r="N12" s="99">
        <f t="shared" si="1"/>
        <v>0</v>
      </c>
      <c r="O12" s="100">
        <f ca="1" t="shared" si="2"/>
        <v>0</v>
      </c>
      <c r="P12" s="100" t="str">
        <f ca="1" t="shared" si="3"/>
        <v/>
      </c>
    </row>
    <row r="13" s="78" customFormat="1" ht="26" hidden="1" customHeight="1" spans="1:16">
      <c r="A13" s="89" t="str">
        <f ca="1" t="shared" si="0"/>
        <v/>
      </c>
      <c r="B13" s="90" t="str">
        <f ca="1">IF(F13&gt;0,'（运营）采购订单'!B13,"")</f>
        <v/>
      </c>
      <c r="C13" s="91" t="str">
        <f ca="1">+'（运营）采购订单'!C13</f>
        <v/>
      </c>
      <c r="D13" s="91" t="str">
        <f ca="1">+'（运营）采购订单'!D13</f>
        <v/>
      </c>
      <c r="E13" s="91">
        <f>+'（运营）采购订单'!E13</f>
        <v>0</v>
      </c>
      <c r="F13" s="91">
        <f ca="1">+'（运营）采购订单'!J13</f>
        <v>0</v>
      </c>
      <c r="G13" s="91" t="str">
        <f ca="1">+'（运营）采购订单'!F13</f>
        <v/>
      </c>
      <c r="H13" s="92" t="str">
        <f ca="1">+'（运营）采购订单'!G13</f>
        <v/>
      </c>
      <c r="I13" s="91" t="str">
        <f ca="1">+'（运营）采购订单'!H13</f>
        <v>深绿191#</v>
      </c>
      <c r="J13" s="91" t="str">
        <f>+'（运营）采购订单'!I13</f>
        <v>S</v>
      </c>
      <c r="K13" s="97"/>
      <c r="L13" s="98"/>
      <c r="M13" s="97"/>
      <c r="N13" s="99">
        <f t="shared" si="1"/>
        <v>0</v>
      </c>
      <c r="O13" s="100">
        <f ca="1" t="shared" si="2"/>
        <v>0</v>
      </c>
      <c r="P13" s="100" t="str">
        <f ca="1" t="shared" si="3"/>
        <v/>
      </c>
    </row>
    <row r="14" s="78" customFormat="1" ht="26" customHeight="1" spans="1:16">
      <c r="A14" s="89" t="str">
        <f ca="1" t="shared" si="0"/>
        <v/>
      </c>
      <c r="B14" s="90" t="str">
        <f ca="1">IF(F14&gt;0,'（运营）采购订单'!B14,"")</f>
        <v/>
      </c>
      <c r="C14" s="91" t="str">
        <f ca="1">+'（运营）采购订单'!C14</f>
        <v/>
      </c>
      <c r="D14" s="91" t="str">
        <f ca="1">+'（运营）采购订单'!D14</f>
        <v/>
      </c>
      <c r="E14" s="91">
        <f>+'（运营）采购订单'!E14</f>
        <v>0</v>
      </c>
      <c r="F14" s="91">
        <f ca="1">+'（运营）采购订单'!J14</f>
        <v>0</v>
      </c>
      <c r="G14" s="91" t="str">
        <f ca="1">+'（运营）采购订单'!F14</f>
        <v/>
      </c>
      <c r="H14" s="92" t="str">
        <f ca="1">+'（运营）采购订单'!G14</f>
        <v/>
      </c>
      <c r="I14" s="91" t="str">
        <f ca="1">+'（运营）采购订单'!H14</f>
        <v>深绿191#</v>
      </c>
      <c r="J14" s="91" t="str">
        <f>+'（运营）采购订单'!I14</f>
        <v>M</v>
      </c>
      <c r="K14" s="97"/>
      <c r="L14" s="98"/>
      <c r="M14" s="97"/>
      <c r="N14" s="99">
        <f t="shared" si="1"/>
        <v>0</v>
      </c>
      <c r="O14" s="100">
        <f ca="1" t="shared" si="2"/>
        <v>0</v>
      </c>
      <c r="P14" s="100" t="str">
        <f ca="1" t="shared" si="3"/>
        <v/>
      </c>
    </row>
    <row r="15" s="78" customFormat="1" ht="26" hidden="1" customHeight="1" spans="1:16">
      <c r="A15" s="89" t="str">
        <f ca="1" t="shared" si="0"/>
        <v/>
      </c>
      <c r="B15" s="90" t="str">
        <f ca="1">IF(F15&gt;0,'（运营）采购订单'!B15,"")</f>
        <v/>
      </c>
      <c r="C15" s="91" t="str">
        <f ca="1">+'（运营）采购订单'!C15</f>
        <v/>
      </c>
      <c r="D15" s="91" t="str">
        <f ca="1">+'（运营）采购订单'!D15</f>
        <v/>
      </c>
      <c r="E15" s="91">
        <f>+'（运营）采购订单'!E15</f>
        <v>0</v>
      </c>
      <c r="F15" s="91">
        <f ca="1">+'（运营）采购订单'!J15</f>
        <v>0</v>
      </c>
      <c r="G15" s="91" t="str">
        <f ca="1">+'（运营）采购订单'!F15</f>
        <v/>
      </c>
      <c r="H15" s="92" t="str">
        <f ca="1">+'（运营）采购订单'!G15</f>
        <v/>
      </c>
      <c r="I15" s="91" t="str">
        <f ca="1">+'（运营）采购订单'!H15</f>
        <v>深绿191#</v>
      </c>
      <c r="J15" s="91" t="str">
        <f>+'（运营）采购订单'!I15</f>
        <v>L</v>
      </c>
      <c r="K15" s="97"/>
      <c r="L15" s="98"/>
      <c r="M15" s="97"/>
      <c r="N15" s="99">
        <f t="shared" si="1"/>
        <v>0</v>
      </c>
      <c r="O15" s="100">
        <f ca="1" t="shared" si="2"/>
        <v>0</v>
      </c>
      <c r="P15" s="100" t="str">
        <f ca="1" t="shared" si="3"/>
        <v/>
      </c>
    </row>
    <row r="16" s="78" customFormat="1" ht="26" customHeight="1" spans="1:16">
      <c r="A16" s="89" t="str">
        <f ca="1" t="shared" si="0"/>
        <v/>
      </c>
      <c r="B16" s="90" t="str">
        <f ca="1">IF(F16&gt;0,'（运营）采购订单'!B16,"")</f>
        <v/>
      </c>
      <c r="C16" s="91" t="str">
        <f ca="1">+'（运营）采购订单'!C16</f>
        <v/>
      </c>
      <c r="D16" s="91" t="str">
        <f ca="1">+'（运营）采购订单'!D16</f>
        <v/>
      </c>
      <c r="E16" s="91">
        <f>+'（运营）采购订单'!E16</f>
        <v>0</v>
      </c>
      <c r="F16" s="91">
        <f ca="1">+'（运营）采购订单'!J16</f>
        <v>0</v>
      </c>
      <c r="G16" s="91" t="str">
        <f ca="1">+'（运营）采购订单'!F16</f>
        <v/>
      </c>
      <c r="H16" s="92" t="str">
        <f ca="1">+'（运营）采购订单'!G16</f>
        <v/>
      </c>
      <c r="I16" s="91" t="str">
        <f ca="1">+'（运营）采购订单'!H16</f>
        <v>深绿191#</v>
      </c>
      <c r="J16" s="91" t="str">
        <f>+'（运营）采购订单'!I16</f>
        <v>XL</v>
      </c>
      <c r="K16" s="97"/>
      <c r="L16" s="98"/>
      <c r="M16" s="97"/>
      <c r="N16" s="99">
        <f t="shared" si="1"/>
        <v>0</v>
      </c>
      <c r="O16" s="100">
        <f ca="1" t="shared" si="2"/>
        <v>0</v>
      </c>
      <c r="P16" s="100" t="str">
        <f ca="1" t="shared" si="3"/>
        <v/>
      </c>
    </row>
    <row r="17" s="78" customFormat="1" ht="26" customHeight="1" spans="1:16">
      <c r="A17" s="89">
        <f ca="1" t="shared" si="0"/>
        <v>0</v>
      </c>
      <c r="B17" s="90" t="str">
        <f ca="1">IF(F17&gt;0,'（运营）采购订单'!B17,"")</f>
        <v>PO231121VS1004</v>
      </c>
      <c r="C17" s="91" t="str">
        <f ca="1">+'（运营）采购订单'!C17</f>
        <v>VS1004</v>
      </c>
      <c r="D17" s="91" t="str">
        <f ca="1">+'（运营）采购订单'!D17</f>
        <v>VS1004-Long sleeve Dark green-XXL</v>
      </c>
      <c r="E17" s="91">
        <f>+'（运营）采购订单'!E17</f>
        <v>0</v>
      </c>
      <c r="F17" s="91">
        <f ca="1">+'（运营）采购订单'!J17</f>
        <v>20</v>
      </c>
      <c r="G17" s="91" t="str">
        <f ca="1">+'（运营）采购订单'!F17</f>
        <v>丝光棉</v>
      </c>
      <c r="H17" s="92" t="str">
        <f ca="1">+'（运营）采购订单'!G17</f>
        <v>深绿191#</v>
      </c>
      <c r="I17" s="91" t="str">
        <f ca="1">+'（运营）采购订单'!H17</f>
        <v>深绿191#</v>
      </c>
      <c r="J17" s="91" t="str">
        <f>+'（运营）采购订单'!I17</f>
        <v>2XL</v>
      </c>
      <c r="K17" s="97"/>
      <c r="L17" s="98"/>
      <c r="M17" s="97"/>
      <c r="N17" s="99">
        <f t="shared" si="1"/>
        <v>0</v>
      </c>
      <c r="O17" s="100">
        <f ca="1" t="shared" si="2"/>
        <v>20</v>
      </c>
      <c r="P17" s="100" t="str">
        <f ca="1" t="shared" si="3"/>
        <v>少交</v>
      </c>
    </row>
    <row r="18" s="78" customFormat="1" ht="26" hidden="1" customHeight="1" spans="1:16">
      <c r="A18" s="89">
        <f ca="1" t="shared" si="0"/>
        <v>0</v>
      </c>
      <c r="B18" s="90" t="str">
        <f ca="1">IF(F18&gt;0,'（运营）采购订单'!B18,"")</f>
        <v>PO231121VS1004</v>
      </c>
      <c r="C18" s="91" t="str">
        <f ca="1">+'（运营）采购订单'!C18</f>
        <v>VS1004</v>
      </c>
      <c r="D18" s="91" t="str">
        <f ca="1">+'（运营）采购订单'!D18</f>
        <v>VS1004-Long sleeve Dark green-3XL</v>
      </c>
      <c r="E18" s="91">
        <f>+'（运营）采购订单'!E18</f>
        <v>0</v>
      </c>
      <c r="F18" s="91">
        <f ca="1">+'（运营）采购订单'!J18</f>
        <v>20</v>
      </c>
      <c r="G18" s="91" t="str">
        <f ca="1">+'（运营）采购订单'!F18</f>
        <v>丝光棉</v>
      </c>
      <c r="H18" s="92" t="str">
        <f ca="1">+'（运营）采购订单'!G18</f>
        <v>深绿191#</v>
      </c>
      <c r="I18" s="91" t="str">
        <f ca="1">+'（运营）采购订单'!H18</f>
        <v>深绿191#</v>
      </c>
      <c r="J18" s="91" t="str">
        <f>+'（运营）采购订单'!I18</f>
        <v>3XL</v>
      </c>
      <c r="K18" s="97"/>
      <c r="L18" s="98"/>
      <c r="M18" s="97"/>
      <c r="N18" s="99">
        <f t="shared" si="1"/>
        <v>0</v>
      </c>
      <c r="O18" s="100">
        <f ca="1" t="shared" si="2"/>
        <v>20</v>
      </c>
      <c r="P18" s="100" t="str">
        <f ca="1" t="shared" si="3"/>
        <v>少交</v>
      </c>
    </row>
    <row r="19" s="78" customFormat="1" ht="26" hidden="1" customHeight="1" spans="1:16">
      <c r="A19" s="89" t="str">
        <f ca="1" t="shared" si="0"/>
        <v/>
      </c>
      <c r="B19" s="90" t="str">
        <f ca="1">IF(F19&gt;0,'（运营）采购订单'!B19,"")</f>
        <v/>
      </c>
      <c r="C19" s="91" t="str">
        <f ca="1">+'（运营）采购订单'!C19</f>
        <v/>
      </c>
      <c r="D19" s="91" t="str">
        <f ca="1">+'（运营）采购订单'!D19</f>
        <v/>
      </c>
      <c r="E19" s="91">
        <f>+'（运营）采购订单'!E19</f>
        <v>0</v>
      </c>
      <c r="F19" s="91">
        <f ca="1">+'（运营）采购订单'!J19</f>
        <v>0</v>
      </c>
      <c r="G19" s="91" t="str">
        <f ca="1">+'（运营）采购订单'!F19</f>
        <v/>
      </c>
      <c r="H19" s="92" t="str">
        <f ca="1">+'（运营）采购订单'!G19</f>
        <v/>
      </c>
      <c r="I19" s="91" t="str">
        <f ca="1">+'（运营）采购订单'!H19</f>
        <v>深绿191#</v>
      </c>
      <c r="J19" s="91" t="str">
        <f>+'（运营）采购订单'!I19</f>
        <v>4XL</v>
      </c>
      <c r="K19" s="97"/>
      <c r="L19" s="98"/>
      <c r="M19" s="97"/>
      <c r="N19" s="99">
        <f t="shared" si="1"/>
        <v>0</v>
      </c>
      <c r="O19" s="100">
        <f ca="1" t="shared" si="2"/>
        <v>0</v>
      </c>
      <c r="P19" s="100" t="str">
        <f ca="1" t="shared" si="3"/>
        <v/>
      </c>
    </row>
    <row r="20" s="78" customFormat="1" ht="26" hidden="1" customHeight="1" spans="1:16">
      <c r="A20" s="89" t="str">
        <f ca="1" t="shared" si="0"/>
        <v/>
      </c>
      <c r="B20" s="90" t="str">
        <f ca="1">IF(F20&gt;0,'（运营）采购订单'!B20,"")</f>
        <v/>
      </c>
      <c r="C20" s="91" t="str">
        <f ca="1">+'（运营）采购订单'!C20</f>
        <v/>
      </c>
      <c r="D20" s="91" t="str">
        <f ca="1">+'（运营）采购订单'!D20</f>
        <v/>
      </c>
      <c r="E20" s="91">
        <f>+'（运营）采购订单'!E20</f>
        <v>0</v>
      </c>
      <c r="F20" s="91">
        <f ca="1">+'（运营）采购订单'!J20</f>
        <v>0</v>
      </c>
      <c r="G20" s="91" t="str">
        <f ca="1">+'（运营）采购订单'!F20</f>
        <v/>
      </c>
      <c r="H20" s="92" t="str">
        <f ca="1">+'（运营）采购订单'!G20</f>
        <v/>
      </c>
      <c r="I20" s="91" t="str">
        <f ca="1">+'（运营）采购订单'!H20</f>
        <v>酒红210#</v>
      </c>
      <c r="J20" s="91" t="str">
        <f>+'（运营）采购订单'!I20</f>
        <v>XS</v>
      </c>
      <c r="K20" s="97"/>
      <c r="L20" s="98"/>
      <c r="M20" s="97"/>
      <c r="N20" s="99">
        <f t="shared" si="1"/>
        <v>0</v>
      </c>
      <c r="O20" s="100">
        <f ca="1" t="shared" si="2"/>
        <v>0</v>
      </c>
      <c r="P20" s="100" t="str">
        <f ca="1" t="shared" si="3"/>
        <v/>
      </c>
    </row>
    <row r="21" s="78" customFormat="1" ht="26" hidden="1" customHeight="1" spans="1:16">
      <c r="A21" s="89" t="str">
        <f ca="1" t="shared" si="0"/>
        <v/>
      </c>
      <c r="B21" s="90" t="str">
        <f ca="1">IF(F21&gt;0,'（运营）采购订单'!B21,"")</f>
        <v/>
      </c>
      <c r="C21" s="91" t="str">
        <f ca="1">+'（运营）采购订单'!C21</f>
        <v/>
      </c>
      <c r="D21" s="91" t="str">
        <f ca="1">+'（运营）采购订单'!D21</f>
        <v/>
      </c>
      <c r="E21" s="91">
        <f>+'（运营）采购订单'!E21</f>
        <v>0</v>
      </c>
      <c r="F21" s="91">
        <f ca="1">+'（运营）采购订单'!J21</f>
        <v>0</v>
      </c>
      <c r="G21" s="91" t="str">
        <f ca="1">+'（运营）采购订单'!F21</f>
        <v/>
      </c>
      <c r="H21" s="92" t="str">
        <f ca="1">+'（运营）采购订单'!G21</f>
        <v/>
      </c>
      <c r="I21" s="91" t="str">
        <f ca="1">+'（运营）采购订单'!H21</f>
        <v>酒红210#</v>
      </c>
      <c r="J21" s="91" t="str">
        <f>+'（运营）采购订单'!I21</f>
        <v>S</v>
      </c>
      <c r="K21" s="97"/>
      <c r="L21" s="98"/>
      <c r="M21" s="97"/>
      <c r="N21" s="99">
        <f t="shared" si="1"/>
        <v>0</v>
      </c>
      <c r="O21" s="100">
        <f ca="1" t="shared" si="2"/>
        <v>0</v>
      </c>
      <c r="P21" s="100" t="str">
        <f ca="1" t="shared" si="3"/>
        <v/>
      </c>
    </row>
    <row r="22" s="78" customFormat="1" ht="26" hidden="1" customHeight="1" spans="1:16">
      <c r="A22" s="89">
        <f ca="1" t="shared" si="0"/>
        <v>0</v>
      </c>
      <c r="B22" s="90" t="str">
        <f ca="1">IF(F22&gt;0,'（运营）采购订单'!B22,"")</f>
        <v>PO231121VS1004</v>
      </c>
      <c r="C22" s="91" t="str">
        <f ca="1">+'（运营）采购订单'!C22</f>
        <v>VS1004</v>
      </c>
      <c r="D22" s="91" t="str">
        <f ca="1">+'（运营）采购订单'!D22</f>
        <v>VS1004-Long sleeve Wine red-M-2</v>
      </c>
      <c r="E22" s="91">
        <f>+'（运营）采购订单'!E22</f>
        <v>0</v>
      </c>
      <c r="F22" s="91">
        <f ca="1">+'（运营）采购订单'!J22</f>
        <v>30</v>
      </c>
      <c r="G22" s="91" t="str">
        <f ca="1">+'（运营）采购订单'!F22</f>
        <v>丝光棉</v>
      </c>
      <c r="H22" s="92" t="str">
        <f ca="1">+'（运营）采购订单'!G22</f>
        <v>酒红210#</v>
      </c>
      <c r="I22" s="91" t="str">
        <f ca="1">+'（运营）采购订单'!H22</f>
        <v>酒红210#</v>
      </c>
      <c r="J22" s="91" t="str">
        <f>+'（运营）采购订单'!I22</f>
        <v>M</v>
      </c>
      <c r="K22" s="97"/>
      <c r="L22" s="98"/>
      <c r="M22" s="97"/>
      <c r="N22" s="99">
        <f t="shared" si="1"/>
        <v>0</v>
      </c>
      <c r="O22" s="100">
        <f ca="1" t="shared" si="2"/>
        <v>30</v>
      </c>
      <c r="P22" s="100" t="str">
        <f ca="1" t="shared" si="3"/>
        <v>少交</v>
      </c>
    </row>
    <row r="23" s="78" customFormat="1" ht="26" customHeight="1" spans="1:16">
      <c r="A23" s="89">
        <f ca="1" t="shared" si="0"/>
        <v>0</v>
      </c>
      <c r="B23" s="90" t="str">
        <f ca="1">IF(F23&gt;0,'（运营）采购订单'!B23,"")</f>
        <v>PO231121VS1004</v>
      </c>
      <c r="C23" s="91" t="str">
        <f ca="1">+'（运营）采购订单'!C23</f>
        <v>VS1004</v>
      </c>
      <c r="D23" s="91" t="str">
        <f ca="1">+'（运营）采购订单'!D23</f>
        <v>VS1004-Long sleeve Wine red-L</v>
      </c>
      <c r="E23" s="91">
        <f>+'（运营）采购订单'!E23</f>
        <v>0</v>
      </c>
      <c r="F23" s="91">
        <f ca="1">+'（运营）采购订单'!J23</f>
        <v>40</v>
      </c>
      <c r="G23" s="91" t="str">
        <f ca="1">+'（运营）采购订单'!F23</f>
        <v>丝光棉</v>
      </c>
      <c r="H23" s="92" t="str">
        <f ca="1">+'（运营）采购订单'!G23</f>
        <v>酒红210#</v>
      </c>
      <c r="I23" s="91" t="str">
        <f ca="1">+'（运营）采购订单'!H23</f>
        <v>酒红210#</v>
      </c>
      <c r="J23" s="91" t="str">
        <f>+'（运营）采购订单'!I23</f>
        <v>L</v>
      </c>
      <c r="K23" s="97"/>
      <c r="L23" s="98"/>
      <c r="M23" s="97"/>
      <c r="N23" s="99">
        <f t="shared" si="1"/>
        <v>0</v>
      </c>
      <c r="O23" s="100">
        <f ca="1" t="shared" si="2"/>
        <v>40</v>
      </c>
      <c r="P23" s="100" t="str">
        <f ca="1" t="shared" si="3"/>
        <v>少交</v>
      </c>
    </row>
    <row r="24" s="78" customFormat="1" ht="26" customHeight="1" spans="1:16">
      <c r="A24" s="89">
        <f ca="1" t="shared" si="0"/>
        <v>0</v>
      </c>
      <c r="B24" s="90" t="str">
        <f ca="1">IF(F24&gt;0,'（运营）采购订单'!B24,"")</f>
        <v>PO231121VS1004</v>
      </c>
      <c r="C24" s="91" t="str">
        <f ca="1">+'（运营）采购订单'!C24</f>
        <v>VS1004</v>
      </c>
      <c r="D24" s="91" t="str">
        <f ca="1">+'（运营）采购订单'!D24</f>
        <v>VS1004-Long sleeve Wine red-XL</v>
      </c>
      <c r="E24" s="91">
        <f>+'（运营）采购订单'!E24</f>
        <v>0</v>
      </c>
      <c r="F24" s="91">
        <f ca="1">+'（运营）采购订单'!J24</f>
        <v>20</v>
      </c>
      <c r="G24" s="91" t="str">
        <f ca="1">+'（运营）采购订单'!F24</f>
        <v>丝光棉</v>
      </c>
      <c r="H24" s="92" t="str">
        <f ca="1">+'（运营）采购订单'!G24</f>
        <v>酒红210#</v>
      </c>
      <c r="I24" s="91" t="str">
        <f ca="1">+'（运营）采购订单'!H24</f>
        <v>酒红210#</v>
      </c>
      <c r="J24" s="91" t="str">
        <f>+'（运营）采购订单'!I24</f>
        <v>XL</v>
      </c>
      <c r="K24" s="97"/>
      <c r="L24" s="98"/>
      <c r="M24" s="97"/>
      <c r="N24" s="99">
        <f t="shared" si="1"/>
        <v>0</v>
      </c>
      <c r="O24" s="100">
        <f ca="1" t="shared" si="2"/>
        <v>20</v>
      </c>
      <c r="P24" s="100" t="str">
        <f ca="1" t="shared" si="3"/>
        <v>少交</v>
      </c>
    </row>
    <row r="25" s="78" customFormat="1" ht="26" customHeight="1" spans="1:16">
      <c r="A25" s="89">
        <f ca="1" t="shared" si="0"/>
        <v>0</v>
      </c>
      <c r="B25" s="90" t="str">
        <f ca="1">IF(F25&gt;0,'（运营）采购订单'!B25,"")</f>
        <v>PO231121VS1004</v>
      </c>
      <c r="C25" s="91" t="str">
        <f ca="1">+'（运营）采购订单'!C25</f>
        <v>VS1004</v>
      </c>
      <c r="D25" s="91" t="str">
        <f ca="1">+'（运营）采购订单'!D25</f>
        <v>VS1004-Long sleeve Wine red-XXL</v>
      </c>
      <c r="E25" s="91">
        <f>+'（运营）采购订单'!E25</f>
        <v>0</v>
      </c>
      <c r="F25" s="91">
        <f ca="1">+'（运营）采购订单'!J25</f>
        <v>20</v>
      </c>
      <c r="G25" s="91" t="str">
        <f ca="1">+'（运营）采购订单'!F25</f>
        <v>丝光棉</v>
      </c>
      <c r="H25" s="92" t="str">
        <f ca="1">+'（运营）采购订单'!G25</f>
        <v>酒红210#</v>
      </c>
      <c r="I25" s="91" t="str">
        <f ca="1">+'（运营）采购订单'!H25</f>
        <v>酒红210#</v>
      </c>
      <c r="J25" s="91" t="str">
        <f>+'（运营）采购订单'!I25</f>
        <v>2XL</v>
      </c>
      <c r="K25" s="97"/>
      <c r="L25" s="98"/>
      <c r="M25" s="97"/>
      <c r="N25" s="99">
        <f t="shared" si="1"/>
        <v>0</v>
      </c>
      <c r="O25" s="100">
        <f ca="1" t="shared" si="2"/>
        <v>20</v>
      </c>
      <c r="P25" s="100" t="str">
        <f ca="1" t="shared" si="3"/>
        <v>少交</v>
      </c>
    </row>
    <row r="26" s="78" customFormat="1" ht="26" customHeight="1" spans="1:16">
      <c r="A26" s="89">
        <f ca="1" t="shared" si="0"/>
        <v>0</v>
      </c>
      <c r="B26" s="90" t="str">
        <f ca="1">IF(F26&gt;0,'（运营）采购订单'!B26,"")</f>
        <v>PO231121VS1004</v>
      </c>
      <c r="C26" s="91" t="str">
        <f ca="1">+'（运营）采购订单'!C26</f>
        <v>VS1004</v>
      </c>
      <c r="D26" s="91" t="str">
        <f ca="1">+'（运营）采购订单'!D26</f>
        <v>VS1004-Long sleeve Wine red-3XL</v>
      </c>
      <c r="E26" s="91">
        <f>+'（运营）采购订单'!E26</f>
        <v>0</v>
      </c>
      <c r="F26" s="91">
        <f ca="1">+'（运营）采购订单'!J26</f>
        <v>20</v>
      </c>
      <c r="G26" s="91" t="str">
        <f ca="1">+'（运营）采购订单'!F26</f>
        <v>丝光棉</v>
      </c>
      <c r="H26" s="92" t="str">
        <f ca="1">+'（运营）采购订单'!G26</f>
        <v>酒红210#</v>
      </c>
      <c r="I26" s="91" t="str">
        <f ca="1">+'（运营）采购订单'!H26</f>
        <v>酒红210#</v>
      </c>
      <c r="J26" s="91" t="str">
        <f>+'（运营）采购订单'!I26</f>
        <v>3XL</v>
      </c>
      <c r="K26" s="97"/>
      <c r="L26" s="97"/>
      <c r="M26" s="97"/>
      <c r="N26" s="99">
        <f t="shared" si="1"/>
        <v>0</v>
      </c>
      <c r="O26" s="100">
        <f ca="1" t="shared" si="2"/>
        <v>20</v>
      </c>
      <c r="P26" s="100" t="str">
        <f ca="1" t="shared" si="3"/>
        <v>少交</v>
      </c>
    </row>
    <row r="27" s="78" customFormat="1" ht="26" hidden="1" customHeight="1" spans="1:16">
      <c r="A27" s="89" t="str">
        <f ca="1" t="shared" si="0"/>
        <v/>
      </c>
      <c r="B27" s="90" t="str">
        <f ca="1">IF(F27&gt;0,'（运营）采购订单'!B27,"")</f>
        <v/>
      </c>
      <c r="C27" s="91" t="str">
        <f ca="1">+'（运营）采购订单'!C27</f>
        <v/>
      </c>
      <c r="D27" s="91" t="str">
        <f ca="1">+'（运营）采购订单'!D27</f>
        <v/>
      </c>
      <c r="E27" s="91">
        <f>+'（运营）采购订单'!E27</f>
        <v>0</v>
      </c>
      <c r="F27" s="91">
        <f ca="1">+'（运营）采购订单'!J27</f>
        <v>0</v>
      </c>
      <c r="G27" s="91" t="str">
        <f ca="1">+'（运营）采购订单'!F27</f>
        <v/>
      </c>
      <c r="H27" s="92" t="str">
        <f ca="1">+'（运营）采购订单'!G27</f>
        <v/>
      </c>
      <c r="I27" s="91" t="str">
        <f ca="1">+'（运营）采购订单'!H27</f>
        <v>酒红210#</v>
      </c>
      <c r="J27" s="91" t="str">
        <f>+'（运营）采购订单'!I27</f>
        <v>4XL</v>
      </c>
      <c r="K27" s="97"/>
      <c r="L27" s="97"/>
      <c r="M27" s="97"/>
      <c r="N27" s="99">
        <f t="shared" si="1"/>
        <v>0</v>
      </c>
      <c r="O27" s="100">
        <f ca="1" t="shared" si="2"/>
        <v>0</v>
      </c>
      <c r="P27" s="100" t="str">
        <f ca="1" t="shared" si="3"/>
        <v/>
      </c>
    </row>
    <row r="28" s="78" customFormat="1" ht="26" hidden="1" customHeight="1" spans="1:16">
      <c r="A28" s="89" t="str">
        <f ca="1" t="shared" si="0"/>
        <v/>
      </c>
      <c r="B28" s="90" t="str">
        <f ca="1">IF(F28&gt;0,'（运营）采购订单'!B28,"")</f>
        <v/>
      </c>
      <c r="C28" s="91" t="str">
        <f ca="1">+'（运营）采购订单'!C28</f>
        <v/>
      </c>
      <c r="D28" s="91" t="str">
        <f ca="1">+'（运营）采购订单'!D28</f>
        <v/>
      </c>
      <c r="E28" s="91">
        <f>+'（运营）采购订单'!E28</f>
        <v>0</v>
      </c>
      <c r="F28" s="91">
        <f ca="1">+'（运营）采购订单'!J28</f>
        <v>0</v>
      </c>
      <c r="G28" s="91" t="str">
        <f ca="1">+'（运营）采购订单'!F28</f>
        <v/>
      </c>
      <c r="H28" s="92" t="str">
        <f ca="1">+'（运营）采购订单'!G28</f>
        <v/>
      </c>
      <c r="I28" s="91" t="str">
        <f ca="1">+'（运营）采购订单'!H28</f>
        <v>皇家蓝173#</v>
      </c>
      <c r="J28" s="91" t="str">
        <f>+'（运营）采购订单'!I28</f>
        <v>XS</v>
      </c>
      <c r="K28" s="97"/>
      <c r="L28" s="97"/>
      <c r="M28" s="97"/>
      <c r="N28" s="99">
        <f t="shared" si="1"/>
        <v>0</v>
      </c>
      <c r="O28" s="100">
        <f ca="1" t="shared" si="2"/>
        <v>0</v>
      </c>
      <c r="P28" s="100" t="str">
        <f ca="1" t="shared" si="3"/>
        <v/>
      </c>
    </row>
    <row r="29" s="78" customFormat="1" ht="26" hidden="1" customHeight="1" spans="1:16">
      <c r="A29" s="89" t="str">
        <f ca="1" t="shared" si="0"/>
        <v/>
      </c>
      <c r="B29" s="90" t="str">
        <f ca="1">IF(F29&gt;0,'（运营）采购订单'!B29,"")</f>
        <v/>
      </c>
      <c r="C29" s="91" t="str">
        <f ca="1">+'（运营）采购订单'!C29</f>
        <v/>
      </c>
      <c r="D29" s="91" t="str">
        <f ca="1">+'（运营）采购订单'!D29</f>
        <v/>
      </c>
      <c r="E29" s="91">
        <f>+'（运营）采购订单'!E29</f>
        <v>0</v>
      </c>
      <c r="F29" s="91">
        <f ca="1">+'（运营）采购订单'!J29</f>
        <v>0</v>
      </c>
      <c r="G29" s="91" t="str">
        <f ca="1">+'（运营）采购订单'!F29</f>
        <v/>
      </c>
      <c r="H29" s="92" t="str">
        <f ca="1">+'（运营）采购订单'!G29</f>
        <v/>
      </c>
      <c r="I29" s="91" t="str">
        <f ca="1">+'（运营）采购订单'!H29</f>
        <v>皇家蓝173#</v>
      </c>
      <c r="J29" s="91" t="str">
        <f>+'（运营）采购订单'!I29</f>
        <v>S</v>
      </c>
      <c r="K29" s="97"/>
      <c r="L29" s="97"/>
      <c r="M29" s="97"/>
      <c r="N29" s="99">
        <f t="shared" si="1"/>
        <v>0</v>
      </c>
      <c r="O29" s="100">
        <f ca="1" t="shared" si="2"/>
        <v>0</v>
      </c>
      <c r="P29" s="100" t="str">
        <f ca="1" t="shared" si="3"/>
        <v/>
      </c>
    </row>
    <row r="30" s="78" customFormat="1" ht="26" customHeight="1" spans="1:16">
      <c r="A30" s="89">
        <f ca="1" t="shared" si="0"/>
        <v>0</v>
      </c>
      <c r="B30" s="90" t="str">
        <f ca="1">IF(F30&gt;0,'（运营）采购订单'!B30,"")</f>
        <v>PO231121VS1004</v>
      </c>
      <c r="C30" s="91" t="str">
        <f ca="1">+'（运营）采购订单'!C30</f>
        <v>VS1004</v>
      </c>
      <c r="D30" s="91" t="str">
        <f ca="1">+'（运营）采购订单'!D30</f>
        <v>VS1004-Long sleeve Royal Blue-M</v>
      </c>
      <c r="E30" s="91">
        <f>+'（运营）采购订单'!E30</f>
        <v>0</v>
      </c>
      <c r="F30" s="91">
        <f ca="1">+'（运营）采购订单'!J30</f>
        <v>20</v>
      </c>
      <c r="G30" s="91" t="str">
        <f ca="1">+'（运营）采购订单'!F30</f>
        <v>丝光棉</v>
      </c>
      <c r="H30" s="92" t="str">
        <f ca="1">+'（运营）采购订单'!G30</f>
        <v>皇家蓝173#</v>
      </c>
      <c r="I30" s="91" t="str">
        <f ca="1">+'（运营）采购订单'!H30</f>
        <v>皇家蓝173#</v>
      </c>
      <c r="J30" s="91" t="str">
        <f>+'（运营）采购订单'!I30</f>
        <v>M</v>
      </c>
      <c r="K30" s="97"/>
      <c r="L30" s="97"/>
      <c r="M30" s="97"/>
      <c r="N30" s="99">
        <f t="shared" si="1"/>
        <v>0</v>
      </c>
      <c r="O30" s="100">
        <f ca="1" t="shared" si="2"/>
        <v>20</v>
      </c>
      <c r="P30" s="100" t="str">
        <f ca="1" t="shared" si="3"/>
        <v>少交</v>
      </c>
    </row>
    <row r="31" s="78" customFormat="1" ht="26" hidden="1" customHeight="1" spans="1:16">
      <c r="A31" s="89">
        <f ca="1" t="shared" ref="A31:A62" si="4">+IF(F31&gt;0,$P$2,"")</f>
        <v>0</v>
      </c>
      <c r="B31" s="90" t="str">
        <f ca="1">IF(F31&gt;0,'（运营）采购订单'!B31,"")</f>
        <v>PO231121VS1004</v>
      </c>
      <c r="C31" s="91" t="str">
        <f ca="1">+'（运营）采购订单'!C31</f>
        <v>VS1004</v>
      </c>
      <c r="D31" s="91" t="str">
        <f ca="1">+'（运营）采购订单'!D31</f>
        <v>VS1004-Long sleeve Royal Blue-L</v>
      </c>
      <c r="E31" s="91">
        <f>+'（运营）采购订单'!E31</f>
        <v>0</v>
      </c>
      <c r="F31" s="91">
        <f ca="1">+'（运营）采购订单'!J31</f>
        <v>20</v>
      </c>
      <c r="G31" s="91" t="str">
        <f ca="1">+'（运营）采购订单'!F31</f>
        <v>丝光棉</v>
      </c>
      <c r="H31" s="92" t="str">
        <f ca="1">+'（运营）采购订单'!G31</f>
        <v>皇家蓝173#</v>
      </c>
      <c r="I31" s="91" t="str">
        <f ca="1">+'（运营）采购订单'!H31</f>
        <v>皇家蓝173#</v>
      </c>
      <c r="J31" s="91" t="str">
        <f>+'（运营）采购订单'!I31</f>
        <v>L</v>
      </c>
      <c r="K31" s="97"/>
      <c r="L31" s="98"/>
      <c r="M31" s="97"/>
      <c r="N31" s="99">
        <f t="shared" si="1"/>
        <v>0</v>
      </c>
      <c r="O31" s="100">
        <f ca="1" t="shared" si="2"/>
        <v>20</v>
      </c>
      <c r="P31" s="100" t="str">
        <f ca="1" t="shared" si="3"/>
        <v>少交</v>
      </c>
    </row>
    <row r="32" s="78" customFormat="1" ht="26" customHeight="1" spans="1:16">
      <c r="A32" s="89">
        <f ca="1" t="shared" si="4"/>
        <v>0</v>
      </c>
      <c r="B32" s="90" t="str">
        <f ca="1">IF(F32&gt;0,'（运营）采购订单'!B32,"")</f>
        <v>PO231121VS1004</v>
      </c>
      <c r="C32" s="91" t="str">
        <f ca="1">+'（运营）采购订单'!C32</f>
        <v>VS1004</v>
      </c>
      <c r="D32" s="91" t="str">
        <f ca="1">+'（运营）采购订单'!D32</f>
        <v>VS1004-Long sleeve Royal Blue-XL</v>
      </c>
      <c r="E32" s="91">
        <f>+'（运营）采购订单'!E32</f>
        <v>0</v>
      </c>
      <c r="F32" s="91">
        <f ca="1">+'（运营）采购订单'!J32</f>
        <v>20</v>
      </c>
      <c r="G32" s="91" t="str">
        <f ca="1">+'（运营）采购订单'!F32</f>
        <v>丝光棉</v>
      </c>
      <c r="H32" s="92" t="str">
        <f ca="1">+'（运营）采购订单'!G32</f>
        <v>皇家蓝173#</v>
      </c>
      <c r="I32" s="91" t="str">
        <f ca="1">+'（运营）采购订单'!H32</f>
        <v>皇家蓝173#</v>
      </c>
      <c r="J32" s="91" t="str">
        <f>+'（运营）采购订单'!I32</f>
        <v>XL</v>
      </c>
      <c r="K32" s="97"/>
      <c r="L32" s="98"/>
      <c r="M32" s="97"/>
      <c r="N32" s="99">
        <f t="shared" si="1"/>
        <v>0</v>
      </c>
      <c r="O32" s="100">
        <f ca="1" t="shared" si="2"/>
        <v>20</v>
      </c>
      <c r="P32" s="100" t="str">
        <f ca="1" t="shared" si="3"/>
        <v>少交</v>
      </c>
    </row>
    <row r="33" s="78" customFormat="1" ht="26" customHeight="1" spans="1:16">
      <c r="A33" s="89" t="str">
        <f ca="1" t="shared" si="4"/>
        <v/>
      </c>
      <c r="B33" s="90" t="str">
        <f ca="1">IF(F33&gt;0,'（运营）采购订单'!B33,"")</f>
        <v/>
      </c>
      <c r="C33" s="91" t="str">
        <f ca="1">+'（运营）采购订单'!C33</f>
        <v/>
      </c>
      <c r="D33" s="91" t="str">
        <f ca="1">+'（运营）采购订单'!D33</f>
        <v/>
      </c>
      <c r="E33" s="91">
        <f>+'（运营）采购订单'!E33</f>
        <v>0</v>
      </c>
      <c r="F33" s="91">
        <f ca="1">+'（运营）采购订单'!J33</f>
        <v>0</v>
      </c>
      <c r="G33" s="91" t="str">
        <f ca="1">+'（运营）采购订单'!F33</f>
        <v/>
      </c>
      <c r="H33" s="92" t="str">
        <f ca="1">+'（运营）采购订单'!G33</f>
        <v/>
      </c>
      <c r="I33" s="91" t="str">
        <f ca="1">+'（运营）采购订单'!H33</f>
        <v>皇家蓝173#</v>
      </c>
      <c r="J33" s="91" t="str">
        <f>+'（运营）采购订单'!I33</f>
        <v>2XL</v>
      </c>
      <c r="K33" s="97"/>
      <c r="L33" s="98"/>
      <c r="M33" s="97"/>
      <c r="N33" s="99">
        <f t="shared" si="1"/>
        <v>0</v>
      </c>
      <c r="O33" s="100">
        <f ca="1" t="shared" si="2"/>
        <v>0</v>
      </c>
      <c r="P33" s="100" t="str">
        <f ca="1" t="shared" si="3"/>
        <v/>
      </c>
    </row>
    <row r="34" s="78" customFormat="1" ht="26" customHeight="1" spans="1:16">
      <c r="A34" s="89">
        <f ca="1" t="shared" si="4"/>
        <v>0</v>
      </c>
      <c r="B34" s="90" t="str">
        <f ca="1">IF(F34&gt;0,'（运营）采购订单'!B34,"")</f>
        <v>PO231121VS1004</v>
      </c>
      <c r="C34" s="91" t="str">
        <f ca="1">+'（运营）采购订单'!C34</f>
        <v>VS1004</v>
      </c>
      <c r="D34" s="91" t="str">
        <f ca="1">+'（运营）采购订单'!D34</f>
        <v>VS1004-Long sleeve Royal Blue-3XL</v>
      </c>
      <c r="E34" s="91">
        <f>+'（运营）采购订单'!E34</f>
        <v>0</v>
      </c>
      <c r="F34" s="91">
        <f ca="1">+'（运营）采购订单'!J34</f>
        <v>20</v>
      </c>
      <c r="G34" s="91" t="str">
        <f ca="1">+'（运营）采购订单'!F34</f>
        <v>丝光棉</v>
      </c>
      <c r="H34" s="92" t="str">
        <f ca="1">+'（运营）采购订单'!G34</f>
        <v>皇家蓝173#</v>
      </c>
      <c r="I34" s="91" t="str">
        <f ca="1">+'（运营）采购订单'!H34</f>
        <v>皇家蓝173#</v>
      </c>
      <c r="J34" s="91" t="str">
        <f>+'（运营）采购订单'!I34</f>
        <v>3XL</v>
      </c>
      <c r="K34" s="97"/>
      <c r="L34" s="98"/>
      <c r="M34" s="97"/>
      <c r="N34" s="99">
        <f t="shared" si="1"/>
        <v>0</v>
      </c>
      <c r="O34" s="100">
        <f ca="1" t="shared" si="2"/>
        <v>20</v>
      </c>
      <c r="P34" s="100" t="str">
        <f ca="1" t="shared" si="3"/>
        <v>少交</v>
      </c>
    </row>
    <row r="35" s="78" customFormat="1" ht="26" hidden="1" customHeight="1" spans="1:16">
      <c r="A35" s="89" t="str">
        <f ca="1" t="shared" si="4"/>
        <v/>
      </c>
      <c r="B35" s="90" t="str">
        <f ca="1">IF(F35&gt;0,'（运营）采购订单'!B35,"")</f>
        <v/>
      </c>
      <c r="C35" s="91" t="str">
        <f ca="1">+'（运营）采购订单'!C35</f>
        <v/>
      </c>
      <c r="D35" s="91" t="str">
        <f ca="1">+'（运营）采购订单'!D35</f>
        <v/>
      </c>
      <c r="E35" s="91">
        <f>+'（运营）采购订单'!E35</f>
        <v>0</v>
      </c>
      <c r="F35" s="91">
        <f ca="1">+'（运营）采购订单'!J35</f>
        <v>0</v>
      </c>
      <c r="G35" s="91" t="str">
        <f ca="1">+'（运营）采购订单'!F35</f>
        <v/>
      </c>
      <c r="H35" s="92" t="str">
        <f ca="1">+'（运营）采购订单'!G35</f>
        <v/>
      </c>
      <c r="I35" s="91" t="str">
        <f ca="1">+'（运营）采购订单'!H35</f>
        <v>皇家蓝173#</v>
      </c>
      <c r="J35" s="91" t="str">
        <f>+'（运营）采购订单'!I35</f>
        <v>4XL</v>
      </c>
      <c r="K35" s="97"/>
      <c r="L35" s="98"/>
      <c r="M35" s="97"/>
      <c r="N35" s="99">
        <f t="shared" si="1"/>
        <v>0</v>
      </c>
      <c r="O35" s="100">
        <f ca="1" t="shared" si="2"/>
        <v>0</v>
      </c>
      <c r="P35" s="100" t="str">
        <f ca="1" t="shared" si="3"/>
        <v/>
      </c>
    </row>
    <row r="36" s="78" customFormat="1" ht="26" hidden="1" customHeight="1" spans="1:16">
      <c r="A36" s="89" t="str">
        <f ca="1" t="shared" si="4"/>
        <v/>
      </c>
      <c r="B36" s="90" t="str">
        <f ca="1">IF(F36&gt;0,'（运营）采购订单'!B36,"")</f>
        <v/>
      </c>
      <c r="C36" s="91" t="str">
        <f ca="1">+'（运营）采购订单'!C36</f>
        <v/>
      </c>
      <c r="D36" s="91" t="str">
        <f ca="1">+'（运营）采购订单'!D36</f>
        <v/>
      </c>
      <c r="E36" s="91">
        <f>+'（运营）采购订单'!E36</f>
        <v>0</v>
      </c>
      <c r="F36" s="91">
        <f ca="1">+'（运营）采购订单'!J36</f>
        <v>0</v>
      </c>
      <c r="G36" s="91" t="str">
        <f ca="1">+'（运营）采购订单'!F36</f>
        <v/>
      </c>
      <c r="H36" s="92" t="str">
        <f ca="1">+'（运营）采购订单'!G36</f>
        <v/>
      </c>
      <c r="I36" s="91" t="str">
        <f ca="1">+'（运营）采购订单'!H36</f>
        <v>黑色226#</v>
      </c>
      <c r="J36" s="91" t="str">
        <f>+'（运营）采购订单'!I36</f>
        <v>XS</v>
      </c>
      <c r="K36" s="97"/>
      <c r="L36" s="98"/>
      <c r="M36" s="97"/>
      <c r="N36" s="99">
        <f t="shared" si="1"/>
        <v>0</v>
      </c>
      <c r="O36" s="100">
        <f ca="1" t="shared" si="2"/>
        <v>0</v>
      </c>
      <c r="P36" s="100" t="str">
        <f ca="1" t="shared" si="3"/>
        <v/>
      </c>
    </row>
    <row r="37" s="78" customFormat="1" ht="26" customHeight="1" spans="1:16">
      <c r="A37" s="89">
        <f ca="1" t="shared" si="4"/>
        <v>0</v>
      </c>
      <c r="B37" s="90" t="str">
        <f ca="1">IF(F37&gt;0,'（运营）采购订单'!B37,"")</f>
        <v>PO231121VS1004</v>
      </c>
      <c r="C37" s="91" t="str">
        <f ca="1">+'（运营）采购订单'!C37</f>
        <v>VS1004</v>
      </c>
      <c r="D37" s="91" t="str">
        <f ca="1">+'（运营）采购订单'!D37</f>
        <v>VS1004-Long sleeve Black-S-2</v>
      </c>
      <c r="E37" s="91">
        <f>+'（运营）采购订单'!E37</f>
        <v>0</v>
      </c>
      <c r="F37" s="91">
        <f ca="1">+'（运营）采购订单'!J37</f>
        <v>40</v>
      </c>
      <c r="G37" s="91" t="str">
        <f ca="1">+'（运营）采购订单'!F37</f>
        <v>丝光棉</v>
      </c>
      <c r="H37" s="92" t="str">
        <f ca="1">+'（运营）采购订单'!G37</f>
        <v>黑色226#</v>
      </c>
      <c r="I37" s="91" t="str">
        <f ca="1">+'（运营）采购订单'!H37</f>
        <v>黑色226#</v>
      </c>
      <c r="J37" s="91" t="str">
        <f>+'（运营）采购订单'!I37</f>
        <v>S</v>
      </c>
      <c r="K37" s="97"/>
      <c r="L37" s="98"/>
      <c r="M37" s="97"/>
      <c r="N37" s="99">
        <f t="shared" ref="N37:N68" si="5">+SUM(K37:M37)</f>
        <v>0</v>
      </c>
      <c r="O37" s="100">
        <f ca="1" t="shared" ref="O37:O68" si="6">+F37-N37</f>
        <v>40</v>
      </c>
      <c r="P37" s="100" t="str">
        <f ca="1" t="shared" ref="P37:P68" si="7">+IF(O37&gt;0,"少交",IF(O37=0,"","多交"))</f>
        <v>少交</v>
      </c>
    </row>
    <row r="38" s="78" customFormat="1" ht="26" customHeight="1" spans="1:16">
      <c r="A38" s="89">
        <f ca="1" t="shared" si="4"/>
        <v>0</v>
      </c>
      <c r="B38" s="90" t="str">
        <f ca="1">IF(F38&gt;0,'（运营）采购订单'!B38,"")</f>
        <v>PO231121VS1004</v>
      </c>
      <c r="C38" s="91" t="str">
        <f ca="1">+'（运营）采购订单'!C38</f>
        <v>VS1004</v>
      </c>
      <c r="D38" s="91" t="str">
        <f ca="1">+'（运营）采购订单'!D38</f>
        <v>VS1004-Long sleeve Black-M-2</v>
      </c>
      <c r="E38" s="91">
        <f>+'（运营）采购订单'!E38</f>
        <v>0</v>
      </c>
      <c r="F38" s="91">
        <f ca="1">+'（运营）采购订单'!J38</f>
        <v>120</v>
      </c>
      <c r="G38" s="91" t="str">
        <f ca="1">+'（运营）采购订单'!F38</f>
        <v>丝光棉</v>
      </c>
      <c r="H38" s="92" t="str">
        <f ca="1">+'（运营）采购订单'!G38</f>
        <v>黑色226#</v>
      </c>
      <c r="I38" s="91" t="str">
        <f ca="1">+'（运营）采购订单'!H38</f>
        <v>黑色226#</v>
      </c>
      <c r="J38" s="91" t="str">
        <f>+'（运营）采购订单'!I38</f>
        <v>M</v>
      </c>
      <c r="K38" s="97"/>
      <c r="L38" s="98"/>
      <c r="M38" s="97"/>
      <c r="N38" s="99">
        <f t="shared" si="5"/>
        <v>0</v>
      </c>
      <c r="O38" s="100">
        <f ca="1" t="shared" si="6"/>
        <v>120</v>
      </c>
      <c r="P38" s="100" t="str">
        <f ca="1" t="shared" si="7"/>
        <v>少交</v>
      </c>
    </row>
    <row r="39" s="78" customFormat="1" ht="26" customHeight="1" spans="1:16">
      <c r="A39" s="89">
        <f ca="1" t="shared" si="4"/>
        <v>0</v>
      </c>
      <c r="B39" s="90" t="str">
        <f ca="1">IF(F39&gt;0,'（运营）采购订单'!B39,"")</f>
        <v>PO231121VS1004</v>
      </c>
      <c r="C39" s="91" t="str">
        <f ca="1">+'（运营）采购订单'!C39</f>
        <v>VS1004</v>
      </c>
      <c r="D39" s="91" t="str">
        <f ca="1">+'（运营）采购订单'!D39</f>
        <v>VS1004-Long sleeve Black-L</v>
      </c>
      <c r="E39" s="91">
        <f>+'（运营）采购订单'!E39</f>
        <v>0</v>
      </c>
      <c r="F39" s="91">
        <f ca="1">+'（运营）采购订单'!J39</f>
        <v>100</v>
      </c>
      <c r="G39" s="91" t="str">
        <f ca="1">+'（运营）采购订单'!F39</f>
        <v>丝光棉</v>
      </c>
      <c r="H39" s="92" t="str">
        <f ca="1">+'（运营）采购订单'!G39</f>
        <v>黑色226#</v>
      </c>
      <c r="I39" s="91" t="str">
        <f ca="1">+'（运营）采购订单'!H39</f>
        <v>黑色226#</v>
      </c>
      <c r="J39" s="91" t="str">
        <f>+'（运营）采购订单'!I39</f>
        <v>L</v>
      </c>
      <c r="K39" s="97"/>
      <c r="L39" s="98"/>
      <c r="M39" s="97"/>
      <c r="N39" s="99">
        <f t="shared" si="5"/>
        <v>0</v>
      </c>
      <c r="O39" s="100">
        <f ca="1" t="shared" si="6"/>
        <v>100</v>
      </c>
      <c r="P39" s="100" t="str">
        <f ca="1" t="shared" si="7"/>
        <v>少交</v>
      </c>
    </row>
    <row r="40" s="78" customFormat="1" ht="26" customHeight="1" spans="1:16">
      <c r="A40" s="89">
        <f ca="1" t="shared" si="4"/>
        <v>0</v>
      </c>
      <c r="B40" s="90" t="str">
        <f ca="1">IF(F40&gt;0,'（运营）采购订单'!B40,"")</f>
        <v>PO231121VS1004</v>
      </c>
      <c r="C40" s="91" t="str">
        <f ca="1">+'（运营）采购订单'!C40</f>
        <v>VS1004</v>
      </c>
      <c r="D40" s="91" t="str">
        <f ca="1">+'（运营）采购订单'!D40</f>
        <v>VS1004-Long sleeve Black-XL</v>
      </c>
      <c r="E40" s="91">
        <f>+'（运营）采购订单'!E40</f>
        <v>0</v>
      </c>
      <c r="F40" s="91">
        <f ca="1">+'（运营）采购订单'!J40</f>
        <v>60</v>
      </c>
      <c r="G40" s="91" t="str">
        <f ca="1">+'（运营）采购订单'!F40</f>
        <v>丝光棉</v>
      </c>
      <c r="H40" s="92" t="str">
        <f ca="1">+'（运营）采购订单'!G40</f>
        <v>黑色226#</v>
      </c>
      <c r="I40" s="91" t="str">
        <f ca="1">+'（运营）采购订单'!H40</f>
        <v>黑色226#</v>
      </c>
      <c r="J40" s="91" t="str">
        <f>+'（运营）采购订单'!I40</f>
        <v>XL</v>
      </c>
      <c r="K40" s="97"/>
      <c r="L40" s="97"/>
      <c r="M40" s="97"/>
      <c r="N40" s="99">
        <f t="shared" si="5"/>
        <v>0</v>
      </c>
      <c r="O40" s="100">
        <f ca="1" t="shared" si="6"/>
        <v>60</v>
      </c>
      <c r="P40" s="100" t="str">
        <f ca="1" t="shared" si="7"/>
        <v>少交</v>
      </c>
    </row>
    <row r="41" s="78" customFormat="1" ht="26" customHeight="1" spans="1:16">
      <c r="A41" s="89">
        <f ca="1" t="shared" si="4"/>
        <v>0</v>
      </c>
      <c r="B41" s="90" t="str">
        <f ca="1">IF(F41&gt;0,'（运营）采购订单'!B41,"")</f>
        <v>PO231121VS1004</v>
      </c>
      <c r="C41" s="91" t="str">
        <f ca="1">+'（运营）采购订单'!C41</f>
        <v>VS1004</v>
      </c>
      <c r="D41" s="91" t="str">
        <f ca="1">+'（运营）采购订单'!D41</f>
        <v>VS1004-Long sleeve Black-XXL</v>
      </c>
      <c r="E41" s="91">
        <f>+'（运营）采购订单'!E41</f>
        <v>0</v>
      </c>
      <c r="F41" s="91">
        <f ca="1">+'（运营）采购订单'!J41</f>
        <v>60</v>
      </c>
      <c r="G41" s="91" t="str">
        <f ca="1">+'（运营）采购订单'!F41</f>
        <v>丝光棉</v>
      </c>
      <c r="H41" s="92" t="str">
        <f ca="1">+'（运营）采购订单'!G41</f>
        <v>黑色226#</v>
      </c>
      <c r="I41" s="91" t="str">
        <f ca="1">+'（运营）采购订单'!H41</f>
        <v>黑色226#</v>
      </c>
      <c r="J41" s="91" t="str">
        <f>+'（运营）采购订单'!I41</f>
        <v>2XL</v>
      </c>
      <c r="K41" s="97"/>
      <c r="L41" s="97"/>
      <c r="M41" s="97"/>
      <c r="N41" s="99">
        <f t="shared" si="5"/>
        <v>0</v>
      </c>
      <c r="O41" s="100">
        <f ca="1" t="shared" si="6"/>
        <v>60</v>
      </c>
      <c r="P41" s="100" t="str">
        <f ca="1" t="shared" si="7"/>
        <v>少交</v>
      </c>
    </row>
    <row r="42" s="78" customFormat="1" ht="26" customHeight="1" spans="1:16">
      <c r="A42" s="89">
        <f ca="1" t="shared" si="4"/>
        <v>0</v>
      </c>
      <c r="B42" s="90" t="str">
        <f ca="1">IF(F42&gt;0,'（运营）采购订单'!B42,"")</f>
        <v>PO231121VS1004</v>
      </c>
      <c r="C42" s="91" t="str">
        <f ca="1">+'（运营）采购订单'!C42</f>
        <v>VS1004</v>
      </c>
      <c r="D42" s="91" t="str">
        <f ca="1">+'（运营）采购订单'!D42</f>
        <v>VS1004-Long sleeve Black-3XL</v>
      </c>
      <c r="E42" s="91">
        <f>+'（运营）采购订单'!E42</f>
        <v>0</v>
      </c>
      <c r="F42" s="91">
        <f ca="1">+'（运营）采购订单'!J42</f>
        <v>40</v>
      </c>
      <c r="G42" s="91" t="str">
        <f ca="1">+'（运营）采购订单'!F42</f>
        <v>丝光棉</v>
      </c>
      <c r="H42" s="92" t="str">
        <f ca="1">+'（运营）采购订单'!G42</f>
        <v>黑色226#</v>
      </c>
      <c r="I42" s="91" t="str">
        <f ca="1">+'（运营）采购订单'!H42</f>
        <v>黑色226#</v>
      </c>
      <c r="J42" s="91" t="str">
        <f>+'（运营）采购订单'!I42</f>
        <v>3XL</v>
      </c>
      <c r="K42" s="97"/>
      <c r="L42" s="97"/>
      <c r="M42" s="97"/>
      <c r="N42" s="99">
        <f t="shared" si="5"/>
        <v>0</v>
      </c>
      <c r="O42" s="100">
        <f ca="1" t="shared" si="6"/>
        <v>40</v>
      </c>
      <c r="P42" s="100" t="str">
        <f ca="1" t="shared" si="7"/>
        <v>少交</v>
      </c>
    </row>
    <row r="43" s="78" customFormat="1" ht="26" hidden="1" customHeight="1" spans="1:16">
      <c r="A43" s="89" t="str">
        <f ca="1" t="shared" si="4"/>
        <v/>
      </c>
      <c r="B43" s="90" t="str">
        <f ca="1">IF(F43&gt;0,'（运营）采购订单'!B43,"")</f>
        <v/>
      </c>
      <c r="C43" s="91" t="str">
        <f ca="1">+'（运营）采购订单'!C43</f>
        <v/>
      </c>
      <c r="D43" s="91" t="str">
        <f ca="1">+'（运营）采购订单'!D43</f>
        <v/>
      </c>
      <c r="E43" s="91">
        <f>+'（运营）采购订单'!E43</f>
        <v>0</v>
      </c>
      <c r="F43" s="91">
        <f ca="1">+'（运营）采购订单'!J43</f>
        <v>0</v>
      </c>
      <c r="G43" s="91" t="str">
        <f ca="1">+'（运营）采购订单'!F43</f>
        <v/>
      </c>
      <c r="H43" s="92" t="str">
        <f ca="1">+'（运营）采购订单'!G43</f>
        <v/>
      </c>
      <c r="I43" s="91" t="str">
        <f ca="1">+'（运营）采购订单'!H43</f>
        <v>黑色226#</v>
      </c>
      <c r="J43" s="91" t="str">
        <f>+'（运营）采购订单'!I43</f>
        <v>4XL</v>
      </c>
      <c r="K43" s="97"/>
      <c r="L43" s="97"/>
      <c r="M43" s="97"/>
      <c r="N43" s="99">
        <f t="shared" si="5"/>
        <v>0</v>
      </c>
      <c r="O43" s="100">
        <f ca="1" t="shared" si="6"/>
        <v>0</v>
      </c>
      <c r="P43" s="100" t="str">
        <f ca="1" t="shared" si="7"/>
        <v/>
      </c>
    </row>
    <row r="44" s="78" customFormat="1" ht="26" hidden="1" customHeight="1" spans="1:16">
      <c r="A44" s="89" t="str">
        <f ca="1" t="shared" si="4"/>
        <v/>
      </c>
      <c r="B44" s="90" t="str">
        <f ca="1">IF(F44&gt;0,'（运营）采购订单'!B44,"")</f>
        <v/>
      </c>
      <c r="C44" s="91" t="str">
        <f ca="1">+'（运营）采购订单'!C44</f>
        <v/>
      </c>
      <c r="D44" s="91" t="str">
        <f ca="1">+'（运营）采购订单'!D44</f>
        <v/>
      </c>
      <c r="E44" s="91">
        <f>+'（运营）采购订单'!E44</f>
        <v>0</v>
      </c>
      <c r="F44" s="91">
        <f ca="1">+'（运营）采购订单'!J44</f>
        <v>0</v>
      </c>
      <c r="G44" s="91" t="str">
        <f ca="1">+'（运营）采购订单'!F44</f>
        <v/>
      </c>
      <c r="H44" s="92" t="str">
        <f ca="1">+'（运营）采购订单'!G44</f>
        <v/>
      </c>
      <c r="I44" s="91" t="str">
        <f ca="1">+'（运营）采购订单'!H44</f>
        <v>紫色159#</v>
      </c>
      <c r="J44" s="91" t="str">
        <f>+'（运营）采购订单'!I44</f>
        <v>XS</v>
      </c>
      <c r="K44" s="97"/>
      <c r="L44" s="97"/>
      <c r="M44" s="97"/>
      <c r="N44" s="99">
        <f t="shared" si="5"/>
        <v>0</v>
      </c>
      <c r="O44" s="100">
        <f ca="1" t="shared" si="6"/>
        <v>0</v>
      </c>
      <c r="P44" s="100" t="str">
        <f ca="1" t="shared" si="7"/>
        <v/>
      </c>
    </row>
    <row r="45" s="78" customFormat="1" ht="26" customHeight="1" spans="1:16">
      <c r="A45" s="89" t="str">
        <f ca="1" t="shared" si="4"/>
        <v/>
      </c>
      <c r="B45" s="90" t="str">
        <f ca="1">IF(F45&gt;0,'（运营）采购订单'!B45,"")</f>
        <v/>
      </c>
      <c r="C45" s="91" t="str">
        <f ca="1">+'（运营）采购订单'!C45</f>
        <v/>
      </c>
      <c r="D45" s="91" t="str">
        <f ca="1">+'（运营）采购订单'!D45</f>
        <v/>
      </c>
      <c r="E45" s="91">
        <f>+'（运营）采购订单'!E45</f>
        <v>0</v>
      </c>
      <c r="F45" s="91">
        <f ca="1">+'（运营）采购订单'!J45</f>
        <v>0</v>
      </c>
      <c r="G45" s="91" t="str">
        <f ca="1">+'（运营）采购订单'!F45</f>
        <v/>
      </c>
      <c r="H45" s="92" t="str">
        <f ca="1">+'（运营）采购订单'!G45</f>
        <v/>
      </c>
      <c r="I45" s="91" t="str">
        <f ca="1">+'（运营）采购订单'!H45</f>
        <v>紫色159#</v>
      </c>
      <c r="J45" s="91" t="str">
        <f>+'（运营）采购订单'!I45</f>
        <v>S</v>
      </c>
      <c r="K45" s="97"/>
      <c r="L45" s="98"/>
      <c r="M45" s="97"/>
      <c r="N45" s="99">
        <f t="shared" si="5"/>
        <v>0</v>
      </c>
      <c r="O45" s="100">
        <f ca="1" t="shared" si="6"/>
        <v>0</v>
      </c>
      <c r="P45" s="100" t="str">
        <f ca="1" t="shared" si="7"/>
        <v/>
      </c>
    </row>
    <row r="46" s="78" customFormat="1" ht="26" customHeight="1" spans="1:16">
      <c r="A46" s="89">
        <f ca="1" t="shared" si="4"/>
        <v>0</v>
      </c>
      <c r="B46" s="90" t="str">
        <f ca="1">IF(F46&gt;0,'（运营）采购订单'!B46,"")</f>
        <v>PO231121VS1004</v>
      </c>
      <c r="C46" s="91" t="str">
        <f ca="1">+'（运营）采购订单'!C46</f>
        <v>VS1004</v>
      </c>
      <c r="D46" s="91" t="str">
        <f ca="1">+'（运营）采购订单'!D46</f>
        <v>VS1004-Long sleeve Purple-M</v>
      </c>
      <c r="E46" s="91">
        <f>+'（运营）采购订单'!E46</f>
        <v>0</v>
      </c>
      <c r="F46" s="91">
        <f ca="1">+'（运营）采购订单'!J46</f>
        <v>20</v>
      </c>
      <c r="G46" s="91" t="str">
        <f ca="1">+'（运营）采购订单'!F46</f>
        <v>丝光棉</v>
      </c>
      <c r="H46" s="92" t="str">
        <f ca="1">+'（运营）采购订单'!G46</f>
        <v>紫色159#</v>
      </c>
      <c r="I46" s="91" t="str">
        <f ca="1">+'（运营）采购订单'!H46</f>
        <v>紫色159#</v>
      </c>
      <c r="J46" s="91" t="str">
        <f>+'（运营）采购订单'!I46</f>
        <v>M</v>
      </c>
      <c r="K46" s="97"/>
      <c r="L46" s="98"/>
      <c r="M46" s="97"/>
      <c r="N46" s="99">
        <f t="shared" si="5"/>
        <v>0</v>
      </c>
      <c r="O46" s="100">
        <f ca="1" t="shared" si="6"/>
        <v>20</v>
      </c>
      <c r="P46" s="100" t="str">
        <f ca="1" t="shared" si="7"/>
        <v>少交</v>
      </c>
    </row>
    <row r="47" s="78" customFormat="1" ht="26" customHeight="1" spans="1:16">
      <c r="A47" s="89">
        <f ca="1" t="shared" si="4"/>
        <v>0</v>
      </c>
      <c r="B47" s="90" t="str">
        <f ca="1">IF(F47&gt;0,'（运营）采购订单'!B47,"")</f>
        <v>PO231121VS1004</v>
      </c>
      <c r="C47" s="91" t="str">
        <f ca="1">+'（运营）采购订单'!C47</f>
        <v>VS1004</v>
      </c>
      <c r="D47" s="91" t="str">
        <f ca="1">+'（运营）采购订单'!D47</f>
        <v>VS1004-Long sleeve Purple-L</v>
      </c>
      <c r="E47" s="91">
        <f>+'（运营）采购订单'!E47</f>
        <v>0</v>
      </c>
      <c r="F47" s="91">
        <f ca="1">+'（运营）采购订单'!J47</f>
        <v>20</v>
      </c>
      <c r="G47" s="91" t="str">
        <f ca="1">+'（运营）采购订单'!F47</f>
        <v>丝光棉</v>
      </c>
      <c r="H47" s="92" t="str">
        <f ca="1">+'（运营）采购订单'!G47</f>
        <v>紫色159#</v>
      </c>
      <c r="I47" s="91" t="str">
        <f ca="1">+'（运营）采购订单'!H47</f>
        <v>紫色159#</v>
      </c>
      <c r="J47" s="91" t="str">
        <f>+'（运营）采购订单'!I47</f>
        <v>L</v>
      </c>
      <c r="K47" s="97"/>
      <c r="L47" s="98"/>
      <c r="M47" s="97"/>
      <c r="N47" s="99">
        <f t="shared" si="5"/>
        <v>0</v>
      </c>
      <c r="O47" s="100">
        <f ca="1" t="shared" si="6"/>
        <v>20</v>
      </c>
      <c r="P47" s="100" t="str">
        <f ca="1" t="shared" si="7"/>
        <v>少交</v>
      </c>
    </row>
    <row r="48" s="78" customFormat="1" ht="26" customHeight="1" spans="1:16">
      <c r="A48" s="89">
        <f ca="1" t="shared" si="4"/>
        <v>0</v>
      </c>
      <c r="B48" s="90" t="str">
        <f ca="1">IF(F48&gt;0,'（运营）采购订单'!B48,"")</f>
        <v>PO231121VS1004</v>
      </c>
      <c r="C48" s="91" t="str">
        <f ca="1">+'（运营）采购订单'!C48</f>
        <v>VS1004</v>
      </c>
      <c r="D48" s="91" t="str">
        <f ca="1">+'（运营）采购订单'!D48</f>
        <v>VS1004-Long sleeve Purple-XL</v>
      </c>
      <c r="E48" s="91">
        <f>+'（运营）采购订单'!E48</f>
        <v>0</v>
      </c>
      <c r="F48" s="91">
        <f ca="1">+'（运营）采购订单'!J48</f>
        <v>20</v>
      </c>
      <c r="G48" s="91" t="str">
        <f ca="1">+'（运营）采购订单'!F48</f>
        <v>丝光棉</v>
      </c>
      <c r="H48" s="92" t="str">
        <f ca="1">+'（运营）采购订单'!G48</f>
        <v>紫色159#</v>
      </c>
      <c r="I48" s="91" t="str">
        <f ca="1">+'（运营）采购订单'!H48</f>
        <v>紫色159#</v>
      </c>
      <c r="J48" s="91" t="str">
        <f>+'（运营）采购订单'!I48</f>
        <v>XL</v>
      </c>
      <c r="K48" s="97"/>
      <c r="L48" s="98"/>
      <c r="M48" s="97"/>
      <c r="N48" s="99">
        <f t="shared" si="5"/>
        <v>0</v>
      </c>
      <c r="O48" s="100">
        <f ca="1" t="shared" si="6"/>
        <v>20</v>
      </c>
      <c r="P48" s="100" t="str">
        <f ca="1" t="shared" si="7"/>
        <v>少交</v>
      </c>
    </row>
    <row r="49" s="78" customFormat="1" ht="26" customHeight="1" spans="1:16">
      <c r="A49" s="89">
        <f ca="1" t="shared" si="4"/>
        <v>0</v>
      </c>
      <c r="B49" s="90" t="str">
        <f ca="1">IF(F49&gt;0,'（运营）采购订单'!B49,"")</f>
        <v>PO231121VS1004</v>
      </c>
      <c r="C49" s="91" t="str">
        <f ca="1">+'（运营）采购订单'!C49</f>
        <v>VS1004</v>
      </c>
      <c r="D49" s="91" t="str">
        <f ca="1">+'（运营）采购订单'!D49</f>
        <v>VS1004-Long sleeve Purple-XXL</v>
      </c>
      <c r="E49" s="91">
        <f>+'（运营）采购订单'!E49</f>
        <v>0</v>
      </c>
      <c r="F49" s="91">
        <f ca="1">+'（运营）采购订单'!J49</f>
        <v>20</v>
      </c>
      <c r="G49" s="91" t="str">
        <f ca="1">+'（运营）采购订单'!F49</f>
        <v>丝光棉</v>
      </c>
      <c r="H49" s="92" t="str">
        <f ca="1">+'（运营）采购订单'!G49</f>
        <v>紫色159#</v>
      </c>
      <c r="I49" s="91" t="str">
        <f ca="1">+'（运营）采购订单'!H49</f>
        <v>紫色159#</v>
      </c>
      <c r="J49" s="91" t="str">
        <f>+'（运营）采购订单'!I49</f>
        <v>2XL</v>
      </c>
      <c r="K49" s="97"/>
      <c r="L49" s="98"/>
      <c r="M49" s="97"/>
      <c r="N49" s="99">
        <f t="shared" si="5"/>
        <v>0</v>
      </c>
      <c r="O49" s="100">
        <f ca="1" t="shared" si="6"/>
        <v>20</v>
      </c>
      <c r="P49" s="100" t="str">
        <f ca="1" t="shared" si="7"/>
        <v>少交</v>
      </c>
    </row>
    <row r="50" s="78" customFormat="1" ht="26" customHeight="1" spans="1:16">
      <c r="A50" s="89">
        <f ca="1" t="shared" si="4"/>
        <v>0</v>
      </c>
      <c r="B50" s="90" t="str">
        <f ca="1">IF(F50&gt;0,'（运营）采购订单'!B50,"")</f>
        <v>PO231121VS1004</v>
      </c>
      <c r="C50" s="91" t="str">
        <f ca="1">+'（运营）采购订单'!C50</f>
        <v>VS1004</v>
      </c>
      <c r="D50" s="91" t="str">
        <f ca="1">+'（运营）采购订单'!D50</f>
        <v>VS1004-Long sleeve Purple-3XL</v>
      </c>
      <c r="E50" s="91">
        <f>+'（运营）采购订单'!E50</f>
        <v>0</v>
      </c>
      <c r="F50" s="91">
        <f ca="1">+'（运营）采购订单'!J50</f>
        <v>20</v>
      </c>
      <c r="G50" s="91" t="str">
        <f ca="1">+'（运营）采购订单'!F50</f>
        <v>丝光棉</v>
      </c>
      <c r="H50" s="92" t="str">
        <f ca="1">+'（运营）采购订单'!G50</f>
        <v>紫色159#</v>
      </c>
      <c r="I50" s="91" t="str">
        <f ca="1">+'（运营）采购订单'!H50</f>
        <v>紫色159#</v>
      </c>
      <c r="J50" s="91" t="str">
        <f>+'（运营）采购订单'!I50</f>
        <v>3XL</v>
      </c>
      <c r="K50" s="97"/>
      <c r="L50" s="98"/>
      <c r="M50" s="97"/>
      <c r="N50" s="99">
        <f t="shared" si="5"/>
        <v>0</v>
      </c>
      <c r="O50" s="100">
        <f ca="1" t="shared" si="6"/>
        <v>20</v>
      </c>
      <c r="P50" s="100" t="str">
        <f ca="1" t="shared" si="7"/>
        <v>少交</v>
      </c>
    </row>
    <row r="51" s="78" customFormat="1" ht="26" hidden="1" customHeight="1" spans="1:16">
      <c r="A51" s="89" t="str">
        <f ca="1" t="shared" si="4"/>
        <v/>
      </c>
      <c r="B51" s="90" t="str">
        <f ca="1">IF(F51&gt;0,'（运营）采购订单'!B51,"")</f>
        <v/>
      </c>
      <c r="C51" s="91" t="str">
        <f ca="1">+'（运营）采购订单'!C51</f>
        <v/>
      </c>
      <c r="D51" s="91" t="str">
        <f ca="1">+'（运营）采购订单'!D51</f>
        <v/>
      </c>
      <c r="E51" s="91">
        <f>+'（运营）采购订单'!E51</f>
        <v>0</v>
      </c>
      <c r="F51" s="91">
        <f ca="1">+'（运营）采购订单'!J51</f>
        <v>0</v>
      </c>
      <c r="G51" s="91" t="str">
        <f ca="1">+'（运营）采购订单'!F51</f>
        <v/>
      </c>
      <c r="H51" s="92" t="str">
        <f ca="1">+'（运营）采购订单'!G51</f>
        <v/>
      </c>
      <c r="I51" s="91" t="str">
        <f ca="1">+'（运营）采购订单'!H51</f>
        <v>紫色159#</v>
      </c>
      <c r="J51" s="91" t="str">
        <f>+'（运营）采购订单'!I51</f>
        <v>4XL</v>
      </c>
      <c r="K51" s="97"/>
      <c r="L51" s="98"/>
      <c r="M51" s="97"/>
      <c r="N51" s="99">
        <f t="shared" si="5"/>
        <v>0</v>
      </c>
      <c r="O51" s="100">
        <f ca="1" t="shared" si="6"/>
        <v>0</v>
      </c>
      <c r="P51" s="100" t="str">
        <f ca="1" t="shared" si="7"/>
        <v/>
      </c>
    </row>
    <row r="52" s="78" customFormat="1" ht="26" hidden="1" customHeight="1" spans="1:16">
      <c r="A52" s="89" t="str">
        <f ca="1" t="shared" si="4"/>
        <v/>
      </c>
      <c r="B52" s="90" t="str">
        <f ca="1">IF(F52&gt;0,'（运营）采购订单'!B52,"")</f>
        <v/>
      </c>
      <c r="C52" s="91" t="str">
        <f ca="1">+'（运营）采购订单'!C52</f>
        <v/>
      </c>
      <c r="D52" s="91" t="str">
        <f ca="1">+'（运营）采购订单'!D52</f>
        <v/>
      </c>
      <c r="E52" s="91">
        <f>+'（运营）采购订单'!E52</f>
        <v>0</v>
      </c>
      <c r="F52" s="91">
        <f ca="1">+'（运营）采购订单'!J52</f>
        <v>0</v>
      </c>
      <c r="G52" s="91" t="str">
        <f ca="1">+'（运营）采购订单'!F52</f>
        <v/>
      </c>
      <c r="H52" s="92" t="str">
        <f ca="1">+'（运营）采购订单'!G52</f>
        <v/>
      </c>
      <c r="I52" s="91" t="str">
        <f ca="1">+'（运营）采购订单'!H52</f>
        <v>豆沙红209#</v>
      </c>
      <c r="J52" s="91" t="str">
        <f>+'（运营）采购订单'!I52</f>
        <v>XS</v>
      </c>
      <c r="K52" s="97"/>
      <c r="L52" s="98"/>
      <c r="M52" s="97"/>
      <c r="N52" s="99">
        <f t="shared" si="5"/>
        <v>0</v>
      </c>
      <c r="O52" s="100">
        <f ca="1" t="shared" si="6"/>
        <v>0</v>
      </c>
      <c r="P52" s="100" t="str">
        <f ca="1" t="shared" si="7"/>
        <v/>
      </c>
    </row>
    <row r="53" s="78" customFormat="1" ht="26" customHeight="1" spans="1:16">
      <c r="A53" s="89" t="str">
        <f ca="1" t="shared" si="4"/>
        <v/>
      </c>
      <c r="B53" s="90" t="str">
        <f ca="1">IF(F53&gt;0,'（运营）采购订单'!B53,"")</f>
        <v/>
      </c>
      <c r="C53" s="91" t="str">
        <f ca="1">+'（运营）采购订单'!C53</f>
        <v/>
      </c>
      <c r="D53" s="91" t="str">
        <f ca="1">+'（运营）采购订单'!D53</f>
        <v/>
      </c>
      <c r="E53" s="91">
        <f>+'（运营）采购订单'!E53</f>
        <v>0</v>
      </c>
      <c r="F53" s="91">
        <f ca="1">+'（运营）采购订单'!J53</f>
        <v>0</v>
      </c>
      <c r="G53" s="91" t="str">
        <f ca="1">+'（运营）采购订单'!F53</f>
        <v/>
      </c>
      <c r="H53" s="92" t="str">
        <f ca="1">+'（运营）采购订单'!G53</f>
        <v/>
      </c>
      <c r="I53" s="91" t="str">
        <f ca="1">+'（运营）采购订单'!H53</f>
        <v>豆沙红209#</v>
      </c>
      <c r="J53" s="91" t="str">
        <f>+'（运营）采购订单'!I53</f>
        <v>S</v>
      </c>
      <c r="K53" s="97"/>
      <c r="L53" s="98"/>
      <c r="M53" s="97"/>
      <c r="N53" s="99">
        <f t="shared" si="5"/>
        <v>0</v>
      </c>
      <c r="O53" s="100">
        <f ca="1" t="shared" si="6"/>
        <v>0</v>
      </c>
      <c r="P53" s="100" t="str">
        <f ca="1" t="shared" si="7"/>
        <v/>
      </c>
    </row>
    <row r="54" s="78" customFormat="1" ht="26" customHeight="1" spans="1:16">
      <c r="A54" s="89">
        <f ca="1" t="shared" si="4"/>
        <v>0</v>
      </c>
      <c r="B54" s="90" t="str">
        <f ca="1">IF(F54&gt;0,'（运营）采购订单'!B54,"")</f>
        <v>PO231121VS1004</v>
      </c>
      <c r="C54" s="91" t="str">
        <f ca="1">+'（运营）采购订单'!C54</f>
        <v>VS1004</v>
      </c>
      <c r="D54" s="91" t="str">
        <f ca="1">+'（运营）采购订单'!D54</f>
        <v>VS1004-Mauve-M</v>
      </c>
      <c r="E54" s="91">
        <f>+'（运营）采购订单'!E54</f>
        <v>0</v>
      </c>
      <c r="F54" s="91">
        <f ca="1">+'（运营）采购订单'!J54</f>
        <v>20</v>
      </c>
      <c r="G54" s="91" t="str">
        <f ca="1">+'（运营）采购订单'!F54</f>
        <v>丝光棉</v>
      </c>
      <c r="H54" s="92" t="str">
        <f ca="1">+'（运营）采购订单'!G54</f>
        <v>豆沙红209#</v>
      </c>
      <c r="I54" s="91" t="str">
        <f ca="1">+'（运营）采购订单'!H54</f>
        <v>豆沙红209#</v>
      </c>
      <c r="J54" s="91" t="str">
        <f>+'（运营）采购订单'!I54</f>
        <v>M</v>
      </c>
      <c r="K54" s="97"/>
      <c r="L54" s="98"/>
      <c r="M54" s="97"/>
      <c r="N54" s="99">
        <f t="shared" si="5"/>
        <v>0</v>
      </c>
      <c r="O54" s="100">
        <f ca="1" t="shared" si="6"/>
        <v>20</v>
      </c>
      <c r="P54" s="100" t="str">
        <f ca="1" t="shared" si="7"/>
        <v>少交</v>
      </c>
    </row>
    <row r="55" s="78" customFormat="1" ht="26" customHeight="1" spans="1:16">
      <c r="A55" s="89">
        <f ca="1" t="shared" si="4"/>
        <v>0</v>
      </c>
      <c r="B55" s="90" t="str">
        <f ca="1">IF(F55&gt;0,'（运营）采购订单'!B55,"")</f>
        <v>PO231121VS1004</v>
      </c>
      <c r="C55" s="91" t="str">
        <f ca="1">+'（运营）采购订单'!C55</f>
        <v>VS1004</v>
      </c>
      <c r="D55" s="91" t="str">
        <f ca="1">+'（运营）采购订单'!D55</f>
        <v>VS1004-Mauve-L</v>
      </c>
      <c r="E55" s="91">
        <f>+'（运营）采购订单'!E55</f>
        <v>0</v>
      </c>
      <c r="F55" s="91">
        <f ca="1">+'（运营）采购订单'!J55</f>
        <v>30</v>
      </c>
      <c r="G55" s="91" t="str">
        <f ca="1">+'（运营）采购订单'!F55</f>
        <v>丝光棉</v>
      </c>
      <c r="H55" s="92" t="str">
        <f ca="1">+'（运营）采购订单'!G55</f>
        <v>豆沙红209#</v>
      </c>
      <c r="I55" s="91" t="str">
        <f ca="1">+'（运营）采购订单'!H55</f>
        <v>豆沙红209#</v>
      </c>
      <c r="J55" s="91" t="str">
        <f>+'（运营）采购订单'!I55</f>
        <v>L</v>
      </c>
      <c r="K55" s="97"/>
      <c r="L55" s="98"/>
      <c r="M55" s="97"/>
      <c r="N55" s="99">
        <f t="shared" si="5"/>
        <v>0</v>
      </c>
      <c r="O55" s="100">
        <f ca="1" t="shared" si="6"/>
        <v>30</v>
      </c>
      <c r="P55" s="100" t="str">
        <f ca="1" t="shared" si="7"/>
        <v>少交</v>
      </c>
    </row>
    <row r="56" s="78" customFormat="1" ht="26" customHeight="1" spans="1:16">
      <c r="A56" s="89">
        <f ca="1" t="shared" si="4"/>
        <v>0</v>
      </c>
      <c r="B56" s="90" t="str">
        <f ca="1">IF(F56&gt;0,'（运营）采购订单'!B56,"")</f>
        <v>PO231121VS1004</v>
      </c>
      <c r="C56" s="91" t="str">
        <f ca="1">+'（运营）采购订单'!C56</f>
        <v>VS1004</v>
      </c>
      <c r="D56" s="91" t="str">
        <f ca="1">+'（运营）采购订单'!D56</f>
        <v>VS1004-Mauve-XL</v>
      </c>
      <c r="E56" s="91">
        <f>+'（运营）采购订单'!E56</f>
        <v>0</v>
      </c>
      <c r="F56" s="91">
        <f ca="1">+'（运营）采购订单'!J56</f>
        <v>20</v>
      </c>
      <c r="G56" s="91" t="str">
        <f ca="1">+'（运营）采购订单'!F56</f>
        <v>丝光棉</v>
      </c>
      <c r="H56" s="92" t="str">
        <f ca="1">+'（运营）采购订单'!G56</f>
        <v>豆沙红209#</v>
      </c>
      <c r="I56" s="91" t="str">
        <f ca="1">+'（运营）采购订单'!H56</f>
        <v>豆沙红209#</v>
      </c>
      <c r="J56" s="91" t="str">
        <f>+'（运营）采购订单'!I56</f>
        <v>XL</v>
      </c>
      <c r="K56" s="97"/>
      <c r="L56" s="98"/>
      <c r="M56" s="97"/>
      <c r="N56" s="99">
        <f t="shared" si="5"/>
        <v>0</v>
      </c>
      <c r="O56" s="100">
        <f ca="1" t="shared" si="6"/>
        <v>20</v>
      </c>
      <c r="P56" s="100" t="str">
        <f ca="1" t="shared" si="7"/>
        <v>少交</v>
      </c>
    </row>
    <row r="57" s="78" customFormat="1" ht="26" customHeight="1" spans="1:16">
      <c r="A57" s="89" t="str">
        <f ca="1" t="shared" si="4"/>
        <v/>
      </c>
      <c r="B57" s="90" t="str">
        <f ca="1">IF(F57&gt;0,'（运营）采购订单'!B57,"")</f>
        <v/>
      </c>
      <c r="C57" s="91" t="str">
        <f ca="1">+'（运营）采购订单'!C57</f>
        <v/>
      </c>
      <c r="D57" s="91" t="str">
        <f ca="1">+'（运营）采购订单'!D57</f>
        <v/>
      </c>
      <c r="E57" s="91">
        <f>+'（运营）采购订单'!E57</f>
        <v>0</v>
      </c>
      <c r="F57" s="91">
        <f ca="1">+'（运营）采购订单'!J57</f>
        <v>0</v>
      </c>
      <c r="G57" s="91" t="str">
        <f ca="1">+'（运营）采购订单'!F57</f>
        <v/>
      </c>
      <c r="H57" s="92" t="str">
        <f ca="1">+'（运营）采购订单'!G57</f>
        <v/>
      </c>
      <c r="I57" s="91" t="str">
        <f ca="1">+'（运营）采购订单'!H57</f>
        <v>豆沙红209#</v>
      </c>
      <c r="J57" s="91" t="str">
        <f>+'（运营）采购订单'!I57</f>
        <v>2XL</v>
      </c>
      <c r="K57" s="97"/>
      <c r="L57" s="98"/>
      <c r="M57" s="97"/>
      <c r="N57" s="99">
        <f t="shared" si="5"/>
        <v>0</v>
      </c>
      <c r="O57" s="100">
        <f ca="1" t="shared" si="6"/>
        <v>0</v>
      </c>
      <c r="P57" s="100" t="str">
        <f ca="1" t="shared" si="7"/>
        <v/>
      </c>
    </row>
    <row r="58" s="78" customFormat="1" ht="26" customHeight="1" spans="1:16">
      <c r="A58" s="89">
        <f ca="1" t="shared" si="4"/>
        <v>0</v>
      </c>
      <c r="B58" s="90" t="str">
        <f ca="1">IF(F58&gt;0,'（运营）采购订单'!B58,"")</f>
        <v>PO231121VS1004</v>
      </c>
      <c r="C58" s="91" t="str">
        <f ca="1">+'（运营）采购订单'!C58</f>
        <v>VS1004</v>
      </c>
      <c r="D58" s="91" t="str">
        <f ca="1">+'（运营）采购订单'!D58</f>
        <v>VS1004-Mauve-3XL</v>
      </c>
      <c r="E58" s="91">
        <f>+'（运营）采购订单'!E58</f>
        <v>0</v>
      </c>
      <c r="F58" s="91">
        <f ca="1">+'（运营）采购订单'!J58</f>
        <v>20</v>
      </c>
      <c r="G58" s="91" t="str">
        <f ca="1">+'（运营）采购订单'!F58</f>
        <v>丝光棉</v>
      </c>
      <c r="H58" s="92" t="str">
        <f ca="1">+'（运营）采购订单'!G58</f>
        <v>豆沙红209#</v>
      </c>
      <c r="I58" s="91" t="str">
        <f ca="1">+'（运营）采购订单'!H58</f>
        <v>豆沙红209#</v>
      </c>
      <c r="J58" s="91" t="str">
        <f>+'（运营）采购订单'!I58</f>
        <v>3XL</v>
      </c>
      <c r="K58" s="97"/>
      <c r="L58" s="98"/>
      <c r="M58" s="97"/>
      <c r="N58" s="99">
        <f t="shared" si="5"/>
        <v>0</v>
      </c>
      <c r="O58" s="100">
        <f ca="1" t="shared" si="6"/>
        <v>20</v>
      </c>
      <c r="P58" s="100" t="str">
        <f ca="1" t="shared" si="7"/>
        <v>少交</v>
      </c>
    </row>
    <row r="59" s="78" customFormat="1" ht="26" hidden="1" customHeight="1" spans="1:16">
      <c r="A59" s="89" t="str">
        <f ca="1" t="shared" si="4"/>
        <v/>
      </c>
      <c r="B59" s="90" t="str">
        <f ca="1">IF(F59&gt;0,'（运营）采购订单'!B59,"")</f>
        <v/>
      </c>
      <c r="C59" s="91" t="str">
        <f ca="1">+'（运营）采购订单'!C59</f>
        <v/>
      </c>
      <c r="D59" s="91" t="str">
        <f ca="1">+'（运营）采购订单'!D59</f>
        <v/>
      </c>
      <c r="E59" s="91">
        <f>+'（运营）采购订单'!E59</f>
        <v>0</v>
      </c>
      <c r="F59" s="91">
        <f ca="1">+'（运营）采购订单'!J59</f>
        <v>0</v>
      </c>
      <c r="G59" s="91" t="str">
        <f ca="1">+'（运营）采购订单'!F59</f>
        <v/>
      </c>
      <c r="H59" s="92" t="str">
        <f ca="1">+'（运营）采购订单'!G59</f>
        <v/>
      </c>
      <c r="I59" s="91" t="str">
        <f ca="1">+'（运营）采购订单'!H59</f>
        <v>豆沙红209#</v>
      </c>
      <c r="J59" s="91" t="str">
        <f>+'（运营）采购订单'!I59</f>
        <v>4XL</v>
      </c>
      <c r="K59" s="97"/>
      <c r="L59" s="98"/>
      <c r="M59" s="97"/>
      <c r="N59" s="99">
        <f t="shared" si="5"/>
        <v>0</v>
      </c>
      <c r="O59" s="100">
        <f ca="1" t="shared" si="6"/>
        <v>0</v>
      </c>
      <c r="P59" s="100" t="str">
        <f ca="1" t="shared" si="7"/>
        <v/>
      </c>
    </row>
    <row r="60" s="78" customFormat="1" ht="26" hidden="1" customHeight="1" spans="1:16">
      <c r="A60" s="89" t="str">
        <f ca="1" t="shared" si="4"/>
        <v/>
      </c>
      <c r="B60" s="90" t="str">
        <f ca="1">IF(F60&gt;0,'（运营）采购订单'!B60,"")</f>
        <v/>
      </c>
      <c r="C60" s="91" t="str">
        <f ca="1">+'（运营）采购订单'!C60</f>
        <v/>
      </c>
      <c r="D60" s="91" t="str">
        <f ca="1">+'（运营）采购订单'!D60</f>
        <v/>
      </c>
      <c r="E60" s="91">
        <f>+'（运营）采购订单'!E60</f>
        <v>0</v>
      </c>
      <c r="F60" s="91">
        <f ca="1">+'（运营）采购订单'!J60</f>
        <v>0</v>
      </c>
      <c r="G60" s="91" t="str">
        <f ca="1">+'（运营）采购订单'!F60</f>
        <v/>
      </c>
      <c r="H60" s="92" t="str">
        <f ca="1">+'（运营）采购订单'!G60</f>
        <v/>
      </c>
      <c r="I60" s="91" t="str">
        <f ca="1">+'（运营）采购订单'!H60</f>
        <v>条纹-白底YH3024</v>
      </c>
      <c r="J60" s="91" t="str">
        <f>+'（运营）采购订单'!I60</f>
        <v>XS</v>
      </c>
      <c r="K60" s="97"/>
      <c r="L60" s="98"/>
      <c r="M60" s="97"/>
      <c r="N60" s="99">
        <f t="shared" si="5"/>
        <v>0</v>
      </c>
      <c r="O60" s="100">
        <f ca="1" t="shared" si="6"/>
        <v>0</v>
      </c>
      <c r="P60" s="100" t="str">
        <f ca="1" t="shared" si="7"/>
        <v/>
      </c>
    </row>
    <row r="61" s="78" customFormat="1" ht="26" hidden="1" customHeight="1" spans="1:16">
      <c r="A61" s="89" t="str">
        <f ca="1" t="shared" si="4"/>
        <v/>
      </c>
      <c r="B61" s="90" t="str">
        <f ca="1">IF(F61&gt;0,'（运营）采购订单'!B61,"")</f>
        <v/>
      </c>
      <c r="C61" s="91" t="str">
        <f ca="1">+'（运营）采购订单'!C61</f>
        <v/>
      </c>
      <c r="D61" s="91" t="str">
        <f ca="1">+'（运营）采购订单'!D61</f>
        <v/>
      </c>
      <c r="E61" s="91">
        <f>+'（运营）采购订单'!E61</f>
        <v>0</v>
      </c>
      <c r="F61" s="91">
        <f ca="1">+'（运营）采购订单'!J61</f>
        <v>0</v>
      </c>
      <c r="G61" s="91" t="str">
        <f ca="1">+'（运营）采购订单'!F61</f>
        <v/>
      </c>
      <c r="H61" s="92" t="str">
        <f ca="1">+'（运营）采购订单'!G61</f>
        <v/>
      </c>
      <c r="I61" s="91" t="str">
        <f ca="1">+'（运营）采购订单'!H61</f>
        <v>条纹-白底YH3024</v>
      </c>
      <c r="J61" s="91" t="str">
        <f>+'（运营）采购订单'!I61</f>
        <v>S</v>
      </c>
      <c r="K61" s="97"/>
      <c r="L61" s="98"/>
      <c r="M61" s="97"/>
      <c r="N61" s="99">
        <f t="shared" si="5"/>
        <v>0</v>
      </c>
      <c r="O61" s="100">
        <f ca="1" t="shared" si="6"/>
        <v>0</v>
      </c>
      <c r="P61" s="100" t="str">
        <f ca="1" t="shared" si="7"/>
        <v/>
      </c>
    </row>
    <row r="62" s="78" customFormat="1" ht="26" customHeight="1" spans="1:16">
      <c r="A62" s="89">
        <f ca="1" t="shared" si="4"/>
        <v>0</v>
      </c>
      <c r="B62" s="90" t="str">
        <f ca="1">IF(F62&gt;0,'（运营）采购订单'!B62,"")</f>
        <v>PO231121VS1004</v>
      </c>
      <c r="C62" s="91" t="str">
        <f ca="1">+'（运营）采购订单'!C62</f>
        <v>VS1004</v>
      </c>
      <c r="D62" s="91" t="str">
        <f ca="1">+'（运营）采购订单'!D62</f>
        <v>VS1004-F White stripes-M</v>
      </c>
      <c r="E62" s="91">
        <f>+'（运营）采购订单'!E62</f>
        <v>0</v>
      </c>
      <c r="F62" s="91">
        <f ca="1">+'（运营）采购订单'!J62</f>
        <v>20</v>
      </c>
      <c r="G62" s="91" t="str">
        <f ca="1">+'（运营）采购订单'!F62</f>
        <v>丝光棉</v>
      </c>
      <c r="H62" s="92" t="str">
        <f ca="1">+'（运营）采购订单'!G62</f>
        <v>条纹-白底YH3024</v>
      </c>
      <c r="I62" s="91" t="str">
        <f ca="1">+'（运营）采购订单'!H62</f>
        <v>条纹-白底YH3024</v>
      </c>
      <c r="J62" s="91" t="str">
        <f>+'（运营）采购订单'!I62</f>
        <v>M</v>
      </c>
      <c r="K62" s="97"/>
      <c r="L62" s="98"/>
      <c r="M62" s="97"/>
      <c r="N62" s="99">
        <f t="shared" si="5"/>
        <v>0</v>
      </c>
      <c r="O62" s="100">
        <f ca="1" t="shared" si="6"/>
        <v>20</v>
      </c>
      <c r="P62" s="100" t="str">
        <f ca="1" t="shared" si="7"/>
        <v>少交</v>
      </c>
    </row>
    <row r="63" s="78" customFormat="1" ht="26" hidden="1" customHeight="1" spans="1:16">
      <c r="A63" s="89">
        <f ca="1" t="shared" ref="A63:A94" si="8">+IF(F63&gt;0,$P$2,"")</f>
        <v>0</v>
      </c>
      <c r="B63" s="90" t="str">
        <f ca="1">IF(F63&gt;0,'（运营）采购订单'!B63,"")</f>
        <v>PO231121VS1004</v>
      </c>
      <c r="C63" s="91" t="str">
        <f ca="1">+'（运营）采购订单'!C63</f>
        <v>VS1004</v>
      </c>
      <c r="D63" s="91" t="str">
        <f ca="1">+'（运营）采购订单'!D63</f>
        <v>VS1004-F White stripes-L</v>
      </c>
      <c r="E63" s="91">
        <f>+'（运营）采购订单'!E63</f>
        <v>0</v>
      </c>
      <c r="F63" s="91">
        <f ca="1">+'（运营）采购订单'!J63</f>
        <v>20</v>
      </c>
      <c r="G63" s="91" t="str">
        <f ca="1">+'（运营）采购订单'!F63</f>
        <v>丝光棉</v>
      </c>
      <c r="H63" s="92" t="str">
        <f ca="1">+'（运营）采购订单'!G63</f>
        <v>条纹-白底YH3024</v>
      </c>
      <c r="I63" s="91" t="str">
        <f ca="1">+'（运营）采购订单'!H63</f>
        <v>条纹-白底YH3024</v>
      </c>
      <c r="J63" s="91" t="str">
        <f>+'（运营）采购订单'!I63</f>
        <v>L</v>
      </c>
      <c r="K63" s="97"/>
      <c r="L63" s="98"/>
      <c r="M63" s="97"/>
      <c r="N63" s="99">
        <f t="shared" si="5"/>
        <v>0</v>
      </c>
      <c r="O63" s="100">
        <f ca="1" t="shared" si="6"/>
        <v>20</v>
      </c>
      <c r="P63" s="100" t="str">
        <f ca="1" t="shared" si="7"/>
        <v>少交</v>
      </c>
    </row>
    <row r="64" s="78" customFormat="1" ht="26" customHeight="1" spans="1:16">
      <c r="A64" s="89">
        <f ca="1" t="shared" si="8"/>
        <v>0</v>
      </c>
      <c r="B64" s="90" t="str">
        <f ca="1">IF(F64&gt;0,'（运营）采购订单'!B64,"")</f>
        <v>PO231121VS1004</v>
      </c>
      <c r="C64" s="91" t="str">
        <f ca="1">+'（运营）采购订单'!C64</f>
        <v>VS1004</v>
      </c>
      <c r="D64" s="91" t="str">
        <f ca="1">+'（运营）采购订单'!D64</f>
        <v>VS1004-F White stripes-XL</v>
      </c>
      <c r="E64" s="91">
        <f>+'（运营）采购订单'!E64</f>
        <v>0</v>
      </c>
      <c r="F64" s="91">
        <f ca="1">+'（运营）采购订单'!J64</f>
        <v>20</v>
      </c>
      <c r="G64" s="91" t="str">
        <f ca="1">+'（运营）采购订单'!F64</f>
        <v>丝光棉</v>
      </c>
      <c r="H64" s="92" t="str">
        <f ca="1">+'（运营）采购订单'!G64</f>
        <v>条纹-白底YH3024</v>
      </c>
      <c r="I64" s="91" t="str">
        <f ca="1">+'（运营）采购订单'!H64</f>
        <v>条纹-白底YH3024</v>
      </c>
      <c r="J64" s="91" t="str">
        <f>+'（运营）采购订单'!I64</f>
        <v>XL</v>
      </c>
      <c r="K64" s="97"/>
      <c r="L64" s="98"/>
      <c r="M64" s="97"/>
      <c r="N64" s="99">
        <f t="shared" si="5"/>
        <v>0</v>
      </c>
      <c r="O64" s="100">
        <f ca="1" t="shared" si="6"/>
        <v>20</v>
      </c>
      <c r="P64" s="100" t="str">
        <f ca="1" t="shared" si="7"/>
        <v>少交</v>
      </c>
    </row>
    <row r="65" s="78" customFormat="1" ht="26" customHeight="1" spans="1:16">
      <c r="A65" s="89">
        <f ca="1" t="shared" si="8"/>
        <v>0</v>
      </c>
      <c r="B65" s="90" t="str">
        <f ca="1">IF(F65&gt;0,'（运营）采购订单'!B65,"")</f>
        <v>PO231121VS1004</v>
      </c>
      <c r="C65" s="91" t="str">
        <f ca="1">+'（运营）采购订单'!C65</f>
        <v>VS1004</v>
      </c>
      <c r="D65" s="91" t="str">
        <f ca="1">+'（运营）采购订单'!D65</f>
        <v>VS1004-F White stripes-2XL</v>
      </c>
      <c r="E65" s="91">
        <f>+'（运营）采购订单'!E65</f>
        <v>0</v>
      </c>
      <c r="F65" s="91">
        <f ca="1">+'（运营）采购订单'!J65</f>
        <v>20</v>
      </c>
      <c r="G65" s="91" t="str">
        <f ca="1">+'（运营）采购订单'!F65</f>
        <v>丝光棉</v>
      </c>
      <c r="H65" s="92" t="str">
        <f ca="1">+'（运营）采购订单'!G65</f>
        <v>条纹-白底YH3024</v>
      </c>
      <c r="I65" s="91" t="str">
        <f ca="1">+'（运营）采购订单'!H65</f>
        <v>条纹-白底YH3024</v>
      </c>
      <c r="J65" s="91" t="str">
        <f>+'（运营）采购订单'!I65</f>
        <v>2XL</v>
      </c>
      <c r="K65" s="97"/>
      <c r="L65" s="98"/>
      <c r="M65" s="97"/>
      <c r="N65" s="99">
        <f t="shared" si="5"/>
        <v>0</v>
      </c>
      <c r="O65" s="100">
        <f ca="1" t="shared" si="6"/>
        <v>20</v>
      </c>
      <c r="P65" s="100" t="str">
        <f ca="1" t="shared" si="7"/>
        <v>少交</v>
      </c>
    </row>
    <row r="66" s="78" customFormat="1" ht="26" customHeight="1" spans="1:16">
      <c r="A66" s="89" t="str">
        <f ca="1" t="shared" si="8"/>
        <v/>
      </c>
      <c r="B66" s="90" t="str">
        <f ca="1">IF(F66&gt;0,'（运营）采购订单'!B66,"")</f>
        <v/>
      </c>
      <c r="C66" s="91" t="str">
        <f ca="1">+'（运营）采购订单'!C66</f>
        <v/>
      </c>
      <c r="D66" s="91" t="str">
        <f ca="1">+'（运营）采购订单'!D66</f>
        <v/>
      </c>
      <c r="E66" s="91">
        <f>+'（运营）采购订单'!E66</f>
        <v>0</v>
      </c>
      <c r="F66" s="91">
        <f ca="1">+'（运营）采购订单'!J66</f>
        <v>0</v>
      </c>
      <c r="G66" s="91" t="str">
        <f ca="1">+'（运营）采购订单'!F66</f>
        <v/>
      </c>
      <c r="H66" s="92" t="str">
        <f ca="1">+'（运营）采购订单'!G66</f>
        <v/>
      </c>
      <c r="I66" s="91" t="str">
        <f ca="1">+'（运营）采购订单'!H66</f>
        <v>条纹-白底YH3024</v>
      </c>
      <c r="J66" s="91" t="str">
        <f>+'（运营）采购订单'!I66</f>
        <v>3XL</v>
      </c>
      <c r="K66" s="97"/>
      <c r="L66" s="98"/>
      <c r="M66" s="97"/>
      <c r="N66" s="99">
        <f t="shared" si="5"/>
        <v>0</v>
      </c>
      <c r="O66" s="100">
        <f ca="1" t="shared" si="6"/>
        <v>0</v>
      </c>
      <c r="P66" s="100" t="str">
        <f ca="1" t="shared" si="7"/>
        <v/>
      </c>
    </row>
    <row r="67" s="78" customFormat="1" ht="26" hidden="1" customHeight="1" spans="1:16">
      <c r="A67" s="89" t="str">
        <f ca="1" t="shared" si="8"/>
        <v/>
      </c>
      <c r="B67" s="90" t="str">
        <f ca="1">IF(F67&gt;0,'（运营）采购订单'!B67,"")</f>
        <v/>
      </c>
      <c r="C67" s="91" t="str">
        <f ca="1">+'（运营）采购订单'!C67</f>
        <v/>
      </c>
      <c r="D67" s="91" t="str">
        <f ca="1">+'（运营）采购订单'!D67</f>
        <v/>
      </c>
      <c r="E67" s="91">
        <f>+'（运营）采购订单'!E67</f>
        <v>0</v>
      </c>
      <c r="F67" s="91">
        <f ca="1">+'（运营）采购订单'!J67</f>
        <v>0</v>
      </c>
      <c r="G67" s="91" t="str">
        <f ca="1">+'（运营）采购订单'!F67</f>
        <v/>
      </c>
      <c r="H67" s="92" t="str">
        <f ca="1">+'（运营）采购订单'!G67</f>
        <v/>
      </c>
      <c r="I67" s="91" t="str">
        <f ca="1">+'（运营）采购订单'!H67</f>
        <v>条纹-白底YH3024</v>
      </c>
      <c r="J67" s="91" t="str">
        <f>+'（运营）采购订单'!I67</f>
        <v>4XL</v>
      </c>
      <c r="K67" s="97"/>
      <c r="L67" s="98"/>
      <c r="M67" s="97"/>
      <c r="N67" s="99">
        <f t="shared" si="5"/>
        <v>0</v>
      </c>
      <c r="O67" s="100">
        <f ca="1" t="shared" si="6"/>
        <v>0</v>
      </c>
      <c r="P67" s="100" t="str">
        <f ca="1" t="shared" si="7"/>
        <v/>
      </c>
    </row>
    <row r="68" s="78" customFormat="1" ht="26" hidden="1" customHeight="1" spans="1:16">
      <c r="A68" s="89" t="str">
        <f ca="1" t="shared" si="8"/>
        <v/>
      </c>
      <c r="B68" s="90" t="str">
        <f ca="1">IF(F68&gt;0,'（运营）采购订单'!B68,"")</f>
        <v/>
      </c>
      <c r="C68" s="91" t="str">
        <f ca="1">+'（运营）采购订单'!C68</f>
        <v/>
      </c>
      <c r="D68" s="91" t="str">
        <f ca="1">+'（运营）采购订单'!D68</f>
        <v/>
      </c>
      <c r="E68" s="91">
        <f>+'（运营）采购订单'!E68</f>
        <v>0</v>
      </c>
      <c r="F68" s="91">
        <f ca="1">+'（运营）采购订单'!J68</f>
        <v>0</v>
      </c>
      <c r="G68" s="91" t="str">
        <f ca="1">+'（运营）采购订单'!F68</f>
        <v/>
      </c>
      <c r="H68" s="92" t="str">
        <f ca="1">+'（运营）采购订单'!G68</f>
        <v/>
      </c>
      <c r="I68" s="91" t="str">
        <f ca="1">+'（运营）采购订单'!H68</f>
        <v>木棉浅蓝YH1008</v>
      </c>
      <c r="J68" s="91" t="str">
        <f>+'（运营）采购订单'!I68</f>
        <v>XS</v>
      </c>
      <c r="K68" s="97"/>
      <c r="L68" s="98"/>
      <c r="M68" s="97"/>
      <c r="N68" s="99">
        <f t="shared" si="5"/>
        <v>0</v>
      </c>
      <c r="O68" s="100">
        <f ca="1" t="shared" si="6"/>
        <v>0</v>
      </c>
      <c r="P68" s="100" t="str">
        <f ca="1" t="shared" si="7"/>
        <v/>
      </c>
    </row>
    <row r="69" s="78" customFormat="1" ht="26" customHeight="1" spans="1:16">
      <c r="A69" s="89">
        <f ca="1" t="shared" si="8"/>
        <v>0</v>
      </c>
      <c r="B69" s="90" t="str">
        <f ca="1">IF(F69&gt;0,'（运营）采购订单'!B69,"")</f>
        <v>PO231121VS1004</v>
      </c>
      <c r="C69" s="91" t="str">
        <f ca="1">+'（运营）采购订单'!C69</f>
        <v>VS1004</v>
      </c>
      <c r="D69" s="91" t="str">
        <f ca="1">+'（运营）采购订单'!D69</f>
        <v>VS1004-MuMian Light blue-S</v>
      </c>
      <c r="E69" s="91">
        <f>+'（运营）采购订单'!E69</f>
        <v>0</v>
      </c>
      <c r="F69" s="91">
        <f ca="1">+'（运营）采购订单'!J69</f>
        <v>20</v>
      </c>
      <c r="G69" s="91" t="str">
        <f ca="1">+'（运营）采购订单'!F69</f>
        <v>丝光棉</v>
      </c>
      <c r="H69" s="92" t="str">
        <f ca="1">+'（运营）采购订单'!G69</f>
        <v>木棉浅蓝YH1008</v>
      </c>
      <c r="I69" s="91" t="str">
        <f ca="1">+'（运营）采购订单'!H69</f>
        <v>木棉浅蓝YH1008</v>
      </c>
      <c r="J69" s="91" t="str">
        <f>+'（运营）采购订单'!I69</f>
        <v>S</v>
      </c>
      <c r="K69" s="97"/>
      <c r="L69" s="98"/>
      <c r="M69" s="97"/>
      <c r="N69" s="99">
        <f t="shared" ref="N69:N100" si="9">+SUM(K69:M69)</f>
        <v>0</v>
      </c>
      <c r="O69" s="100">
        <f ca="1" t="shared" ref="O69:O100" si="10">+F69-N69</f>
        <v>20</v>
      </c>
      <c r="P69" s="100" t="str">
        <f ca="1" t="shared" ref="P69:P100" si="11">+IF(O69&gt;0,"少交",IF(O69=0,"","多交"))</f>
        <v>少交</v>
      </c>
    </row>
    <row r="70" s="78" customFormat="1" ht="26" customHeight="1" spans="1:16">
      <c r="A70" s="89">
        <f ca="1" t="shared" si="8"/>
        <v>0</v>
      </c>
      <c r="B70" s="90" t="str">
        <f ca="1">IF(F70&gt;0,'（运营）采购订单'!B70,"")</f>
        <v>PO231121VS1004</v>
      </c>
      <c r="C70" s="91" t="str">
        <f ca="1">+'（运营）采购订单'!C70</f>
        <v>VS1004</v>
      </c>
      <c r="D70" s="91" t="str">
        <f ca="1">+'（运营）采购订单'!D70</f>
        <v>VS1004-MuMian Light blue-M</v>
      </c>
      <c r="E70" s="91">
        <f>+'（运营）采购订单'!E70</f>
        <v>0</v>
      </c>
      <c r="F70" s="91">
        <f ca="1">+'（运营）采购订单'!J70</f>
        <v>20</v>
      </c>
      <c r="G70" s="91" t="str">
        <f ca="1">+'（运营）采购订单'!F70</f>
        <v>丝光棉</v>
      </c>
      <c r="H70" s="92" t="str">
        <f ca="1">+'（运营）采购订单'!G70</f>
        <v>木棉浅蓝YH1008</v>
      </c>
      <c r="I70" s="91" t="str">
        <f ca="1">+'（运营）采购订单'!H70</f>
        <v>木棉浅蓝YH1008</v>
      </c>
      <c r="J70" s="91" t="str">
        <f>+'（运营）采购订单'!I70</f>
        <v>M</v>
      </c>
      <c r="K70" s="97"/>
      <c r="L70" s="98"/>
      <c r="M70" s="97"/>
      <c r="N70" s="99">
        <f t="shared" si="9"/>
        <v>0</v>
      </c>
      <c r="O70" s="100">
        <f ca="1" t="shared" si="10"/>
        <v>20</v>
      </c>
      <c r="P70" s="100" t="str">
        <f ca="1" t="shared" si="11"/>
        <v>少交</v>
      </c>
    </row>
    <row r="71" s="78" customFormat="1" ht="26" customHeight="1" spans="1:16">
      <c r="A71" s="89">
        <f ca="1" t="shared" si="8"/>
        <v>0</v>
      </c>
      <c r="B71" s="90" t="str">
        <f ca="1">IF(F71&gt;0,'（运营）采购订单'!B71,"")</f>
        <v>PO231121VS1004</v>
      </c>
      <c r="C71" s="91" t="str">
        <f ca="1">+'（运营）采购订单'!C71</f>
        <v>VS1004</v>
      </c>
      <c r="D71" s="91" t="str">
        <f ca="1">+'（运营）采购订单'!D71</f>
        <v>VS1004-MuMian Light blue-L</v>
      </c>
      <c r="E71" s="91">
        <f>+'（运营）采购订单'!E71</f>
        <v>0</v>
      </c>
      <c r="F71" s="91">
        <f ca="1">+'（运营）采购订单'!J71</f>
        <v>20</v>
      </c>
      <c r="G71" s="91" t="str">
        <f ca="1">+'（运营）采购订单'!F71</f>
        <v>丝光棉</v>
      </c>
      <c r="H71" s="92" t="str">
        <f ca="1">+'（运营）采购订单'!G71</f>
        <v>木棉浅蓝YH1008</v>
      </c>
      <c r="I71" s="91" t="str">
        <f ca="1">+'（运营）采购订单'!H71</f>
        <v>木棉浅蓝YH1008</v>
      </c>
      <c r="J71" s="91" t="str">
        <f>+'（运营）采购订单'!I71</f>
        <v>L</v>
      </c>
      <c r="K71" s="97"/>
      <c r="L71" s="98"/>
      <c r="M71" s="97"/>
      <c r="N71" s="99">
        <f t="shared" si="9"/>
        <v>0</v>
      </c>
      <c r="O71" s="100">
        <f ca="1" t="shared" si="10"/>
        <v>20</v>
      </c>
      <c r="P71" s="100" t="str">
        <f ca="1" t="shared" si="11"/>
        <v>少交</v>
      </c>
    </row>
    <row r="72" s="78" customFormat="1" ht="26" customHeight="1" spans="1:16">
      <c r="A72" s="89">
        <f ca="1" t="shared" si="8"/>
        <v>0</v>
      </c>
      <c r="B72" s="90" t="str">
        <f ca="1">IF(F72&gt;0,'（运营）采购订单'!B72,"")</f>
        <v>PO231121VS1004</v>
      </c>
      <c r="C72" s="91" t="str">
        <f ca="1">+'（运营）采购订单'!C72</f>
        <v>VS1004</v>
      </c>
      <c r="D72" s="91" t="str">
        <f ca="1">+'（运营）采购订单'!D72</f>
        <v>VS1004-MuMian Light blue-XL</v>
      </c>
      <c r="E72" s="91">
        <f>+'（运营）采购订单'!E72</f>
        <v>0</v>
      </c>
      <c r="F72" s="91">
        <f ca="1">+'（运营）采购订单'!J72</f>
        <v>20</v>
      </c>
      <c r="G72" s="91" t="str">
        <f ca="1">+'（运营）采购订单'!F72</f>
        <v>丝光棉</v>
      </c>
      <c r="H72" s="92" t="str">
        <f ca="1">+'（运营）采购订单'!G72</f>
        <v>木棉浅蓝YH1008</v>
      </c>
      <c r="I72" s="91" t="str">
        <f ca="1">+'（运营）采购订单'!H72</f>
        <v>木棉浅蓝YH1008</v>
      </c>
      <c r="J72" s="91" t="str">
        <f>+'（运营）采购订单'!I72</f>
        <v>XL</v>
      </c>
      <c r="K72" s="97"/>
      <c r="L72" s="98"/>
      <c r="M72" s="97"/>
      <c r="N72" s="99">
        <f t="shared" si="9"/>
        <v>0</v>
      </c>
      <c r="O72" s="100">
        <f ca="1" t="shared" si="10"/>
        <v>20</v>
      </c>
      <c r="P72" s="100" t="str">
        <f ca="1" t="shared" si="11"/>
        <v>少交</v>
      </c>
    </row>
    <row r="73" s="78" customFormat="1" ht="26" customHeight="1" spans="1:16">
      <c r="A73" s="89">
        <f ca="1" t="shared" si="8"/>
        <v>0</v>
      </c>
      <c r="B73" s="90" t="str">
        <f ca="1">IF(F73&gt;0,'（运营）采购订单'!B73,"")</f>
        <v>PO231121VS1004</v>
      </c>
      <c r="C73" s="91" t="str">
        <f ca="1">+'（运营）采购订单'!C73</f>
        <v>VS1004</v>
      </c>
      <c r="D73" s="91" t="str">
        <f ca="1">+'（运营）采购订单'!D73</f>
        <v>VS1004-MuMian Light blue-XXL</v>
      </c>
      <c r="E73" s="91">
        <f>+'（运营）采购订单'!E73</f>
        <v>0</v>
      </c>
      <c r="F73" s="91">
        <f ca="1">+'（运营）采购订单'!J73</f>
        <v>20</v>
      </c>
      <c r="G73" s="91" t="str">
        <f ca="1">+'（运营）采购订单'!F73</f>
        <v>丝光棉</v>
      </c>
      <c r="H73" s="92" t="str">
        <f ca="1">+'（运营）采购订单'!G73</f>
        <v>木棉浅蓝YH1008</v>
      </c>
      <c r="I73" s="91" t="str">
        <f ca="1">+'（运营）采购订单'!H73</f>
        <v>木棉浅蓝YH1008</v>
      </c>
      <c r="J73" s="91" t="str">
        <f>+'（运营）采购订单'!I73</f>
        <v>2XL</v>
      </c>
      <c r="K73" s="97"/>
      <c r="L73" s="98"/>
      <c r="M73" s="97"/>
      <c r="N73" s="99">
        <f t="shared" si="9"/>
        <v>0</v>
      </c>
      <c r="O73" s="100">
        <f ca="1" t="shared" si="10"/>
        <v>20</v>
      </c>
      <c r="P73" s="100" t="str">
        <f ca="1" t="shared" si="11"/>
        <v>少交</v>
      </c>
    </row>
    <row r="74" s="78" customFormat="1" ht="26" customHeight="1" spans="1:16">
      <c r="A74" s="89">
        <f ca="1" t="shared" si="8"/>
        <v>0</v>
      </c>
      <c r="B74" s="90" t="str">
        <f ca="1">IF(F74&gt;0,'（运营）采购订单'!B74,"")</f>
        <v>PO231121VS1004</v>
      </c>
      <c r="C74" s="91" t="str">
        <f ca="1">+'（运营）采购订单'!C74</f>
        <v>VS1004</v>
      </c>
      <c r="D74" s="91" t="str">
        <f ca="1">+'（运营）采购订单'!D74</f>
        <v>VS1004-MuMian Light blue-3XL</v>
      </c>
      <c r="E74" s="91">
        <f>+'（运营）采购订单'!E74</f>
        <v>0</v>
      </c>
      <c r="F74" s="91">
        <f ca="1">+'（运营）采购订单'!J74</f>
        <v>20</v>
      </c>
      <c r="G74" s="91" t="str">
        <f ca="1">+'（运营）采购订单'!F74</f>
        <v>丝光棉</v>
      </c>
      <c r="H74" s="92" t="str">
        <f ca="1">+'（运营）采购订单'!G74</f>
        <v>木棉浅蓝YH1008</v>
      </c>
      <c r="I74" s="91" t="str">
        <f ca="1">+'（运营）采购订单'!H74</f>
        <v>木棉浅蓝YH1008</v>
      </c>
      <c r="J74" s="91" t="str">
        <f>+'（运营）采购订单'!I74</f>
        <v>3XL</v>
      </c>
      <c r="K74" s="97"/>
      <c r="L74" s="98"/>
      <c r="M74" s="97"/>
      <c r="N74" s="99">
        <f t="shared" si="9"/>
        <v>0</v>
      </c>
      <c r="O74" s="100">
        <f ca="1" t="shared" si="10"/>
        <v>20</v>
      </c>
      <c r="P74" s="100" t="str">
        <f ca="1" t="shared" si="11"/>
        <v>少交</v>
      </c>
    </row>
    <row r="75" s="78" customFormat="1" ht="26" hidden="1" customHeight="1" spans="1:16">
      <c r="A75" s="89" t="str">
        <f ca="1" t="shared" si="8"/>
        <v/>
      </c>
      <c r="B75" s="90" t="str">
        <f ca="1">IF(F75&gt;0,'（运营）采购订单'!B75,"")</f>
        <v/>
      </c>
      <c r="C75" s="91" t="str">
        <f ca="1">+'（运营）采购订单'!C75</f>
        <v/>
      </c>
      <c r="D75" s="91" t="str">
        <f ca="1">+'（运营）采购订单'!D75</f>
        <v/>
      </c>
      <c r="E75" s="91">
        <f>+'（运营）采购订单'!E75</f>
        <v>0</v>
      </c>
      <c r="F75" s="91">
        <f ca="1">+'（运营）采购订单'!J75</f>
        <v>0</v>
      </c>
      <c r="G75" s="91" t="str">
        <f ca="1">+'（运营）采购订单'!F75</f>
        <v/>
      </c>
      <c r="H75" s="92" t="str">
        <f ca="1">+'（运营）采购订单'!G75</f>
        <v/>
      </c>
      <c r="I75" s="91" t="str">
        <f ca="1">+'（运营）采购订单'!H75</f>
        <v>木棉浅蓝YH1008</v>
      </c>
      <c r="J75" s="91" t="str">
        <f>+'（运营）采购订单'!I75</f>
        <v>4XL</v>
      </c>
      <c r="K75" s="97"/>
      <c r="L75" s="98"/>
      <c r="M75" s="97"/>
      <c r="N75" s="99">
        <f t="shared" si="9"/>
        <v>0</v>
      </c>
      <c r="O75" s="100">
        <f ca="1" t="shared" si="10"/>
        <v>0</v>
      </c>
      <c r="P75" s="100" t="str">
        <f ca="1" t="shared" si="11"/>
        <v/>
      </c>
    </row>
    <row r="76" s="78" customFormat="1" ht="26" hidden="1" customHeight="1" spans="1:16">
      <c r="A76" s="89" t="str">
        <f ca="1" t="shared" si="8"/>
        <v/>
      </c>
      <c r="B76" s="90" t="str">
        <f ca="1">IF(F76&gt;0,'（运营）采购订单'!B76,"")</f>
        <v/>
      </c>
      <c r="C76" s="91" t="str">
        <f ca="1">+'（运营）采购订单'!C76</f>
        <v/>
      </c>
      <c r="D76" s="91" t="str">
        <f ca="1">+'（运营）采购订单'!D76</f>
        <v/>
      </c>
      <c r="E76" s="91">
        <f>+'（运营）采购订单'!E76</f>
        <v>0</v>
      </c>
      <c r="F76" s="91">
        <f ca="1">+'（运营）采购订单'!J76</f>
        <v>0</v>
      </c>
      <c r="G76" s="91" t="str">
        <f ca="1">+'（运营）采购订单'!F76</f>
        <v/>
      </c>
      <c r="H76" s="92" t="str">
        <f ca="1">+'（运营）采购订单'!G76</f>
        <v/>
      </c>
      <c r="I76" s="91" t="str">
        <f ca="1">+'（运营）采购订单'!H76</f>
        <v>漫天三月红YH1026</v>
      </c>
      <c r="J76" s="91" t="str">
        <f>+'（运营）采购订单'!I76</f>
        <v>XS</v>
      </c>
      <c r="K76" s="97"/>
      <c r="L76" s="98"/>
      <c r="M76" s="97"/>
      <c r="N76" s="99">
        <f t="shared" si="9"/>
        <v>0</v>
      </c>
      <c r="O76" s="100">
        <f ca="1" t="shared" si="10"/>
        <v>0</v>
      </c>
      <c r="P76" s="100" t="str">
        <f ca="1" t="shared" si="11"/>
        <v/>
      </c>
    </row>
    <row r="77" s="78" customFormat="1" ht="26" hidden="1" customHeight="1" spans="1:16">
      <c r="A77" s="89" t="str">
        <f ca="1" t="shared" si="8"/>
        <v/>
      </c>
      <c r="B77" s="90" t="str">
        <f ca="1">IF(F77&gt;0,'（运营）采购订单'!B77,"")</f>
        <v/>
      </c>
      <c r="C77" s="91" t="str">
        <f ca="1">+'（运营）采购订单'!C77</f>
        <v/>
      </c>
      <c r="D77" s="91" t="str">
        <f ca="1">+'（运营）采购订单'!D77</f>
        <v/>
      </c>
      <c r="E77" s="91">
        <f>+'（运营）采购订单'!E77</f>
        <v>0</v>
      </c>
      <c r="F77" s="91">
        <f ca="1">+'（运营）采购订单'!J77</f>
        <v>0</v>
      </c>
      <c r="G77" s="91" t="str">
        <f ca="1">+'（运营）采购订单'!F77</f>
        <v/>
      </c>
      <c r="H77" s="92" t="str">
        <f ca="1">+'（运营）采购订单'!G77</f>
        <v/>
      </c>
      <c r="I77" s="91" t="str">
        <f ca="1">+'（运营）采购订单'!H77</f>
        <v>漫天三月红YH1026</v>
      </c>
      <c r="J77" s="91" t="str">
        <f>+'（运营）采购订单'!I77</f>
        <v>S</v>
      </c>
      <c r="K77" s="97"/>
      <c r="L77" s="98"/>
      <c r="M77" s="97"/>
      <c r="N77" s="99">
        <f t="shared" si="9"/>
        <v>0</v>
      </c>
      <c r="O77" s="100">
        <f ca="1" t="shared" si="10"/>
        <v>0</v>
      </c>
      <c r="P77" s="100" t="str">
        <f ca="1" t="shared" si="11"/>
        <v/>
      </c>
    </row>
    <row r="78" s="78" customFormat="1" ht="26" hidden="1" customHeight="1" spans="1:16">
      <c r="A78" s="89" t="str">
        <f ca="1" t="shared" si="8"/>
        <v/>
      </c>
      <c r="B78" s="90" t="str">
        <f ca="1">IF(F78&gt;0,'（运营）采购订单'!B78,"")</f>
        <v/>
      </c>
      <c r="C78" s="91" t="str">
        <f ca="1">+'（运营）采购订单'!C78</f>
        <v/>
      </c>
      <c r="D78" s="91" t="str">
        <f ca="1">+'（运营）采购订单'!D78</f>
        <v/>
      </c>
      <c r="E78" s="91">
        <f>+'（运营）采购订单'!E78</f>
        <v>0</v>
      </c>
      <c r="F78" s="91">
        <f ca="1">+'（运营）采购订单'!J78</f>
        <v>0</v>
      </c>
      <c r="G78" s="91" t="str">
        <f ca="1">+'（运营）采购订单'!F78</f>
        <v/>
      </c>
      <c r="H78" s="92" t="str">
        <f ca="1">+'（运营）采购订单'!G78</f>
        <v/>
      </c>
      <c r="I78" s="91" t="str">
        <f ca="1">+'（运营）采购订单'!H78</f>
        <v>漫天三月红YH1026</v>
      </c>
      <c r="J78" s="91" t="str">
        <f>+'（运营）采购订单'!I78</f>
        <v>M</v>
      </c>
      <c r="K78" s="97"/>
      <c r="L78" s="98"/>
      <c r="M78" s="97"/>
      <c r="N78" s="99">
        <f t="shared" si="9"/>
        <v>0</v>
      </c>
      <c r="O78" s="100">
        <f ca="1" t="shared" si="10"/>
        <v>0</v>
      </c>
      <c r="P78" s="100" t="str">
        <f ca="1" t="shared" si="11"/>
        <v/>
      </c>
    </row>
    <row r="79" s="78" customFormat="1" ht="26" hidden="1" customHeight="1" spans="1:16">
      <c r="A79" s="89">
        <f ca="1" t="shared" si="8"/>
        <v>0</v>
      </c>
      <c r="B79" s="90" t="str">
        <f ca="1">IF(F79&gt;0,'（运营）采购订单'!B79,"")</f>
        <v>PO231121VS1004</v>
      </c>
      <c r="C79" s="91" t="str">
        <f ca="1">+'（运营）采购订单'!C79</f>
        <v>VS1004</v>
      </c>
      <c r="D79" s="91" t="str">
        <f ca="1">+'（运营）采购订单'!D79</f>
        <v>VS1004-Sanyue red-L</v>
      </c>
      <c r="E79" s="91">
        <f>+'（运营）采购订单'!E79</f>
        <v>0</v>
      </c>
      <c r="F79" s="91">
        <f ca="1">+'（运营）采购订单'!J79</f>
        <v>20</v>
      </c>
      <c r="G79" s="91" t="str">
        <f ca="1">+'（运营）采购订单'!F79</f>
        <v>丝光棉</v>
      </c>
      <c r="H79" s="92" t="str">
        <f ca="1">+'（运营）采购订单'!G79</f>
        <v>漫天三月红YH1026</v>
      </c>
      <c r="I79" s="91" t="str">
        <f ca="1">+'（运营）采购订单'!H79</f>
        <v>漫天三月红YH1026</v>
      </c>
      <c r="J79" s="91" t="str">
        <f>+'（运营）采购订单'!I79</f>
        <v>L</v>
      </c>
      <c r="K79" s="97"/>
      <c r="L79" s="98"/>
      <c r="M79" s="97"/>
      <c r="N79" s="99">
        <f t="shared" si="9"/>
        <v>0</v>
      </c>
      <c r="O79" s="100">
        <f ca="1" t="shared" si="10"/>
        <v>20</v>
      </c>
      <c r="P79" s="100" t="str">
        <f ca="1" t="shared" si="11"/>
        <v>少交</v>
      </c>
    </row>
    <row r="80" s="78" customFormat="1" ht="26" customHeight="1" spans="1:16">
      <c r="A80" s="89">
        <f ca="1" t="shared" si="8"/>
        <v>0</v>
      </c>
      <c r="B80" s="90" t="str">
        <f ca="1">IF(F80&gt;0,'（运营）采购订单'!B80,"")</f>
        <v>PO231121VS1004</v>
      </c>
      <c r="C80" s="91" t="str">
        <f ca="1">+'（运营）采购订单'!C80</f>
        <v>VS1004</v>
      </c>
      <c r="D80" s="91" t="str">
        <f ca="1">+'（运营）采购订单'!D80</f>
        <v>VS1004-Sanyue red-XL</v>
      </c>
      <c r="E80" s="91">
        <f>+'（运营）采购订单'!E80</f>
        <v>0</v>
      </c>
      <c r="F80" s="91">
        <f ca="1">+'（运营）采购订单'!J80</f>
        <v>20</v>
      </c>
      <c r="G80" s="91" t="str">
        <f ca="1">+'（运营）采购订单'!F80</f>
        <v>丝光棉</v>
      </c>
      <c r="H80" s="92" t="str">
        <f ca="1">+'（运营）采购订单'!G80</f>
        <v>漫天三月红YH1026</v>
      </c>
      <c r="I80" s="91" t="str">
        <f ca="1">+'（运营）采购订单'!H80</f>
        <v>漫天三月红YH1026</v>
      </c>
      <c r="J80" s="91" t="str">
        <f>+'（运营）采购订单'!I80</f>
        <v>XL</v>
      </c>
      <c r="K80" s="97"/>
      <c r="L80" s="98"/>
      <c r="M80" s="97"/>
      <c r="N80" s="99">
        <f t="shared" si="9"/>
        <v>0</v>
      </c>
      <c r="O80" s="100">
        <f ca="1" t="shared" si="10"/>
        <v>20</v>
      </c>
      <c r="P80" s="100" t="str">
        <f ca="1" t="shared" si="11"/>
        <v>少交</v>
      </c>
    </row>
    <row r="81" s="78" customFormat="1" ht="26" customHeight="1" spans="1:16">
      <c r="A81" s="89">
        <f ca="1" t="shared" si="8"/>
        <v>0</v>
      </c>
      <c r="B81" s="90" t="str">
        <f ca="1">IF(F81&gt;0,'（运营）采购订单'!B81,"")</f>
        <v>PO231121VS1004</v>
      </c>
      <c r="C81" s="91" t="str">
        <f ca="1">+'（运营）采购订单'!C81</f>
        <v>VS1004</v>
      </c>
      <c r="D81" s="91" t="str">
        <f ca="1">+'（运营）采购订单'!D81</f>
        <v>VS1004-Sanyue red-XXL</v>
      </c>
      <c r="E81" s="91">
        <f>+'（运营）采购订单'!E81</f>
        <v>0</v>
      </c>
      <c r="F81" s="91">
        <f ca="1">+'（运营）采购订单'!J81</f>
        <v>20</v>
      </c>
      <c r="G81" s="91" t="str">
        <f ca="1">+'（运营）采购订单'!F81</f>
        <v>丝光棉</v>
      </c>
      <c r="H81" s="92" t="str">
        <f ca="1">+'（运营）采购订单'!G81</f>
        <v>漫天三月红YH1026</v>
      </c>
      <c r="I81" s="91" t="str">
        <f ca="1">+'（运营）采购订单'!H81</f>
        <v>漫天三月红YH1026</v>
      </c>
      <c r="J81" s="91" t="str">
        <f>+'（运营）采购订单'!I81</f>
        <v>2XL</v>
      </c>
      <c r="K81" s="97"/>
      <c r="L81" s="98"/>
      <c r="M81" s="97"/>
      <c r="N81" s="99">
        <f t="shared" si="9"/>
        <v>0</v>
      </c>
      <c r="O81" s="100">
        <f ca="1" t="shared" si="10"/>
        <v>20</v>
      </c>
      <c r="P81" s="100" t="str">
        <f ca="1" t="shared" si="11"/>
        <v>少交</v>
      </c>
    </row>
    <row r="82" s="78" customFormat="1" ht="26" hidden="1" customHeight="1" spans="1:16">
      <c r="A82" s="89">
        <f ca="1" t="shared" si="8"/>
        <v>0</v>
      </c>
      <c r="B82" s="90" t="str">
        <f ca="1">IF(F82&gt;0,'（运营）采购订单'!B82,"")</f>
        <v>PO231121VS1004</v>
      </c>
      <c r="C82" s="91" t="str">
        <f ca="1">+'（运营）采购订单'!C82</f>
        <v>VS1004</v>
      </c>
      <c r="D82" s="91" t="str">
        <f ca="1">+'（运营）采购订单'!D82</f>
        <v>VS1004-Sanyue red-3XL</v>
      </c>
      <c r="E82" s="91">
        <f>+'（运营）采购订单'!E82</f>
        <v>0</v>
      </c>
      <c r="F82" s="91">
        <f ca="1">+'（运营）采购订单'!J82</f>
        <v>20</v>
      </c>
      <c r="G82" s="91" t="str">
        <f ca="1">+'（运营）采购订单'!F82</f>
        <v>丝光棉</v>
      </c>
      <c r="H82" s="92" t="str">
        <f ca="1">+'（运营）采购订单'!G82</f>
        <v>漫天三月红YH1026</v>
      </c>
      <c r="I82" s="91" t="str">
        <f ca="1">+'（运营）采购订单'!H82</f>
        <v>漫天三月红YH1026</v>
      </c>
      <c r="J82" s="91" t="str">
        <f>+'（运营）采购订单'!I82</f>
        <v>3XL</v>
      </c>
      <c r="K82" s="97"/>
      <c r="L82" s="98"/>
      <c r="M82" s="97"/>
      <c r="N82" s="99">
        <f t="shared" si="9"/>
        <v>0</v>
      </c>
      <c r="O82" s="100">
        <f ca="1" t="shared" si="10"/>
        <v>20</v>
      </c>
      <c r="P82" s="100" t="str">
        <f ca="1" t="shared" si="11"/>
        <v>少交</v>
      </c>
    </row>
    <row r="83" s="78" customFormat="1" ht="26" hidden="1" customHeight="1" spans="1:16">
      <c r="A83" s="89" t="str">
        <f ca="1" t="shared" si="8"/>
        <v/>
      </c>
      <c r="B83" s="90" t="str">
        <f ca="1">IF(F83&gt;0,'（运营）采购订单'!B83,"")</f>
        <v/>
      </c>
      <c r="C83" s="91" t="str">
        <f ca="1">+'（运营）采购订单'!C83</f>
        <v/>
      </c>
      <c r="D83" s="91" t="str">
        <f ca="1">+'（运营）采购订单'!D83</f>
        <v/>
      </c>
      <c r="E83" s="91">
        <f>+'（运营）采购订单'!E83</f>
        <v>0</v>
      </c>
      <c r="F83" s="91">
        <f ca="1">+'（运营）采购订单'!J83</f>
        <v>0</v>
      </c>
      <c r="G83" s="91" t="str">
        <f ca="1">+'（运营）采购订单'!F83</f>
        <v/>
      </c>
      <c r="H83" s="92" t="str">
        <f ca="1">+'（运营）采购订单'!G83</f>
        <v/>
      </c>
      <c r="I83" s="91" t="str">
        <f ca="1">+'（运营）采购订单'!H83</f>
        <v>漫天三月红YH1026</v>
      </c>
      <c r="J83" s="91" t="str">
        <f>+'（运营）采购订单'!I83</f>
        <v>4XL</v>
      </c>
      <c r="K83" s="97"/>
      <c r="L83" s="98"/>
      <c r="M83" s="97"/>
      <c r="N83" s="99">
        <f t="shared" si="9"/>
        <v>0</v>
      </c>
      <c r="O83" s="100">
        <f ca="1" t="shared" si="10"/>
        <v>0</v>
      </c>
      <c r="P83" s="100" t="str">
        <f ca="1" t="shared" si="11"/>
        <v/>
      </c>
    </row>
    <row r="84" s="78" customFormat="1" ht="26" hidden="1" customHeight="1" spans="1:16">
      <c r="A84" s="89" t="str">
        <f ca="1" t="shared" si="8"/>
        <v/>
      </c>
      <c r="B84" s="90" t="str">
        <f ca="1">IF(F84&gt;0,'（运营）采购订单'!B84,"")</f>
        <v/>
      </c>
      <c r="C84" s="91" t="str">
        <f ca="1">+'（运营）采购订单'!C84</f>
        <v/>
      </c>
      <c r="D84" s="91" t="str">
        <f ca="1">+'（运营）采购订单'!D84</f>
        <v/>
      </c>
      <c r="E84" s="91">
        <f>+'（运营）采购订单'!E84</f>
        <v>0</v>
      </c>
      <c r="F84" s="91">
        <f ca="1">+'（运营）采购订单'!J84</f>
        <v>0</v>
      </c>
      <c r="G84" s="91" t="str">
        <f ca="1">+'（运营）采购订单'!F84</f>
        <v/>
      </c>
      <c r="H84" s="92" t="str">
        <f ca="1">+'（运营）采购订单'!G84</f>
        <v/>
      </c>
      <c r="I84" s="91" t="str">
        <f ca="1">+'（运营）采购订单'!H84</f>
        <v>黑白格G02-03</v>
      </c>
      <c r="J84" s="91" t="str">
        <f>+'（运营）采购订单'!I84</f>
        <v>XS</v>
      </c>
      <c r="K84" s="97"/>
      <c r="L84" s="98"/>
      <c r="M84" s="97"/>
      <c r="N84" s="99">
        <f t="shared" si="9"/>
        <v>0</v>
      </c>
      <c r="O84" s="100">
        <f ca="1" t="shared" si="10"/>
        <v>0</v>
      </c>
      <c r="P84" s="100" t="str">
        <f ca="1" t="shared" si="11"/>
        <v/>
      </c>
    </row>
    <row r="85" s="78" customFormat="1" ht="26" hidden="1" customHeight="1" spans="1:16">
      <c r="A85" s="89" t="str">
        <f ca="1" t="shared" si="8"/>
        <v/>
      </c>
      <c r="B85" s="90" t="str">
        <f ca="1">IF(F85&gt;0,'（运营）采购订单'!B85,"")</f>
        <v/>
      </c>
      <c r="C85" s="91" t="str">
        <f ca="1">+'（运营）采购订单'!C85</f>
        <v/>
      </c>
      <c r="D85" s="91" t="str">
        <f ca="1">+'（运营）采购订单'!D85</f>
        <v/>
      </c>
      <c r="E85" s="91">
        <f>+'（运营）采购订单'!E85</f>
        <v>0</v>
      </c>
      <c r="F85" s="91">
        <f ca="1">+'（运营）采购订单'!J85</f>
        <v>0</v>
      </c>
      <c r="G85" s="91" t="str">
        <f ca="1">+'（运营）采购订单'!F85</f>
        <v/>
      </c>
      <c r="H85" s="92" t="str">
        <f ca="1">+'（运营）采购订单'!G85</f>
        <v/>
      </c>
      <c r="I85" s="91" t="str">
        <f ca="1">+'（运营）采购订单'!H85</f>
        <v>黑白格G02-03</v>
      </c>
      <c r="J85" s="91" t="str">
        <f>+'（运营）采购订单'!I85</f>
        <v>S</v>
      </c>
      <c r="K85" s="97"/>
      <c r="L85" s="98"/>
      <c r="M85" s="97"/>
      <c r="N85" s="99">
        <f t="shared" si="9"/>
        <v>0</v>
      </c>
      <c r="O85" s="100">
        <f ca="1" t="shared" si="10"/>
        <v>0</v>
      </c>
      <c r="P85" s="100" t="str">
        <f ca="1" t="shared" si="11"/>
        <v/>
      </c>
    </row>
    <row r="86" s="78" customFormat="1" ht="26" customHeight="1" spans="1:16">
      <c r="A86" s="89">
        <f ca="1" t="shared" si="8"/>
        <v>0</v>
      </c>
      <c r="B86" s="90" t="str">
        <f ca="1">IF(F86&gt;0,'（运营）采购订单'!B86,"")</f>
        <v>PO231121VS1004</v>
      </c>
      <c r="C86" s="91" t="str">
        <f ca="1">+'（运营）采购订单'!C86</f>
        <v>VS1004</v>
      </c>
      <c r="D86" s="91" t="str">
        <f ca="1">+'（运营）采购订单'!D86</f>
        <v>VS1004-Hei Bai Ge-M</v>
      </c>
      <c r="E86" s="91">
        <f>+'（运营）采购订单'!E86</f>
        <v>0</v>
      </c>
      <c r="F86" s="91">
        <f ca="1">+'（运营）采购订单'!J86</f>
        <v>20</v>
      </c>
      <c r="G86" s="91" t="str">
        <f ca="1">+'（运营）采购订单'!F86</f>
        <v>丝光棉</v>
      </c>
      <c r="H86" s="92" t="str">
        <f ca="1">+'（运营）采购订单'!G86</f>
        <v>黑白格G02-03</v>
      </c>
      <c r="I86" s="91" t="str">
        <f ca="1">+'（运营）采购订单'!H86</f>
        <v>黑白格G02-03</v>
      </c>
      <c r="J86" s="91" t="str">
        <f>+'（运营）采购订单'!I86</f>
        <v>M</v>
      </c>
      <c r="K86" s="97"/>
      <c r="L86" s="98"/>
      <c r="M86" s="97"/>
      <c r="N86" s="99">
        <f t="shared" si="9"/>
        <v>0</v>
      </c>
      <c r="O86" s="100">
        <f ca="1" t="shared" si="10"/>
        <v>20</v>
      </c>
      <c r="P86" s="100" t="str">
        <f ca="1" t="shared" si="11"/>
        <v>少交</v>
      </c>
    </row>
    <row r="87" s="78" customFormat="1" ht="26" customHeight="1" spans="1:16">
      <c r="A87" s="89">
        <f ca="1" t="shared" si="8"/>
        <v>0</v>
      </c>
      <c r="B87" s="90" t="str">
        <f ca="1">IF(F87&gt;0,'（运营）采购订单'!B87,"")</f>
        <v>PO231121VS1004</v>
      </c>
      <c r="C87" s="91" t="str">
        <f ca="1">+'（运营）采购订单'!C87</f>
        <v>VS1004</v>
      </c>
      <c r="D87" s="91" t="str">
        <f ca="1">+'（运营）采购订单'!D87</f>
        <v>VS1004-Hei Bai Ge-L</v>
      </c>
      <c r="E87" s="91">
        <f>+'（运营）采购订单'!E87</f>
        <v>0</v>
      </c>
      <c r="F87" s="91">
        <f ca="1">+'（运营）采购订单'!J87</f>
        <v>20</v>
      </c>
      <c r="G87" s="91" t="str">
        <f ca="1">+'（运营）采购订单'!F87</f>
        <v>丝光棉</v>
      </c>
      <c r="H87" s="92" t="str">
        <f ca="1">+'（运营）采购订单'!G87</f>
        <v>黑白格G02-03</v>
      </c>
      <c r="I87" s="91" t="str">
        <f ca="1">+'（运营）采购订单'!H87</f>
        <v>黑白格G02-03</v>
      </c>
      <c r="J87" s="91" t="str">
        <f>+'（运营）采购订单'!I87</f>
        <v>L</v>
      </c>
      <c r="K87" s="97"/>
      <c r="L87" s="98"/>
      <c r="M87" s="97"/>
      <c r="N87" s="99">
        <f t="shared" si="9"/>
        <v>0</v>
      </c>
      <c r="O87" s="100">
        <f ca="1" t="shared" si="10"/>
        <v>20</v>
      </c>
      <c r="P87" s="100" t="str">
        <f ca="1" t="shared" si="11"/>
        <v>少交</v>
      </c>
    </row>
    <row r="88" s="78" customFormat="1" ht="26" customHeight="1" spans="1:16">
      <c r="A88" s="89">
        <f ca="1" t="shared" si="8"/>
        <v>0</v>
      </c>
      <c r="B88" s="90" t="str">
        <f ca="1">IF(F88&gt;0,'（运营）采购订单'!B88,"")</f>
        <v>PO231121VS1004</v>
      </c>
      <c r="C88" s="91" t="str">
        <f ca="1">+'（运营）采购订单'!C88</f>
        <v>VS1004</v>
      </c>
      <c r="D88" s="91" t="str">
        <f ca="1">+'（运营）采购订单'!D88</f>
        <v>VS1004-Hei Bai Ge-XL</v>
      </c>
      <c r="E88" s="91">
        <f>+'（运营）采购订单'!E88</f>
        <v>0</v>
      </c>
      <c r="F88" s="91">
        <f ca="1">+'（运营）采购订单'!J88</f>
        <v>20</v>
      </c>
      <c r="G88" s="91" t="str">
        <f ca="1">+'（运营）采购订单'!F88</f>
        <v>丝光棉</v>
      </c>
      <c r="H88" s="92" t="str">
        <f ca="1">+'（运营）采购订单'!G88</f>
        <v>黑白格G02-03</v>
      </c>
      <c r="I88" s="91" t="str">
        <f ca="1">+'（运营）采购订单'!H88</f>
        <v>黑白格G02-03</v>
      </c>
      <c r="J88" s="91" t="str">
        <f>+'（运营）采购订单'!I88</f>
        <v>XL</v>
      </c>
      <c r="K88" s="97"/>
      <c r="L88" s="98"/>
      <c r="M88" s="97"/>
      <c r="N88" s="99">
        <f t="shared" si="9"/>
        <v>0</v>
      </c>
      <c r="O88" s="100">
        <f ca="1" t="shared" si="10"/>
        <v>20</v>
      </c>
      <c r="P88" s="100" t="str">
        <f ca="1" t="shared" si="11"/>
        <v>少交</v>
      </c>
    </row>
    <row r="89" s="78" customFormat="1" ht="26" customHeight="1" spans="1:16">
      <c r="A89" s="89">
        <f ca="1" t="shared" si="8"/>
        <v>0</v>
      </c>
      <c r="B89" s="90" t="str">
        <f ca="1">IF(F89&gt;0,'（运营）采购订单'!B89,"")</f>
        <v>PO231121VS1004</v>
      </c>
      <c r="C89" s="91" t="str">
        <f ca="1">+'（运营）采购订单'!C89</f>
        <v>VS1004</v>
      </c>
      <c r="D89" s="91" t="str">
        <f ca="1">+'（运营）采购订单'!D89</f>
        <v>VS1004-Hei Bai Ge-XXL</v>
      </c>
      <c r="E89" s="91">
        <f>+'（运营）采购订单'!E89</f>
        <v>0</v>
      </c>
      <c r="F89" s="91">
        <f ca="1">+'（运营）采购订单'!J89</f>
        <v>20</v>
      </c>
      <c r="G89" s="91" t="str">
        <f ca="1">+'（运营）采购订单'!F89</f>
        <v>丝光棉</v>
      </c>
      <c r="H89" s="92" t="str">
        <f ca="1">+'（运营）采购订单'!G89</f>
        <v>黑白格G02-03</v>
      </c>
      <c r="I89" s="91" t="str">
        <f ca="1">+'（运营）采购订单'!H89</f>
        <v>黑白格G02-03</v>
      </c>
      <c r="J89" s="91" t="str">
        <f>+'（运营）采购订单'!I89</f>
        <v>2XL</v>
      </c>
      <c r="K89" s="97"/>
      <c r="L89" s="98"/>
      <c r="M89" s="97"/>
      <c r="N89" s="99">
        <f t="shared" si="9"/>
        <v>0</v>
      </c>
      <c r="O89" s="100">
        <f ca="1" t="shared" si="10"/>
        <v>20</v>
      </c>
      <c r="P89" s="100" t="str">
        <f ca="1" t="shared" si="11"/>
        <v>少交</v>
      </c>
    </row>
    <row r="90" s="78" customFormat="1" ht="26" customHeight="1" spans="1:16">
      <c r="A90" s="89">
        <f ca="1" t="shared" si="8"/>
        <v>0</v>
      </c>
      <c r="B90" s="90" t="str">
        <f ca="1">IF(F90&gt;0,'（运营）采购订单'!B90,"")</f>
        <v>PO231121VS1004</v>
      </c>
      <c r="C90" s="91" t="str">
        <f ca="1">+'（运营）采购订单'!C90</f>
        <v>VS1004</v>
      </c>
      <c r="D90" s="91" t="str">
        <f ca="1">+'（运营）采购订单'!D90</f>
        <v>VS1004-Hei Bai Ge-3XL</v>
      </c>
      <c r="E90" s="91">
        <f>+'（运营）采购订单'!E90</f>
        <v>0</v>
      </c>
      <c r="F90" s="91">
        <f ca="1">+'（运营）采购订单'!J90</f>
        <v>20</v>
      </c>
      <c r="G90" s="91" t="str">
        <f ca="1">+'（运营）采购订单'!F90</f>
        <v>丝光棉</v>
      </c>
      <c r="H90" s="92" t="str">
        <f ca="1">+'（运营）采购订单'!G90</f>
        <v>黑白格G02-03</v>
      </c>
      <c r="I90" s="91" t="str">
        <f ca="1">+'（运营）采购订单'!H90</f>
        <v>黑白格G02-03</v>
      </c>
      <c r="J90" s="91" t="str">
        <f>+'（运营）采购订单'!I90</f>
        <v>3XL</v>
      </c>
      <c r="K90" s="97"/>
      <c r="L90" s="98"/>
      <c r="M90" s="97"/>
      <c r="N90" s="99">
        <f t="shared" si="9"/>
        <v>0</v>
      </c>
      <c r="O90" s="100">
        <f ca="1" t="shared" si="10"/>
        <v>20</v>
      </c>
      <c r="P90" s="100" t="str">
        <f ca="1" t="shared" si="11"/>
        <v>少交</v>
      </c>
    </row>
    <row r="91" s="78" customFormat="1" ht="26" hidden="1" customHeight="1" spans="1:16">
      <c r="A91" s="89" t="str">
        <f ca="1" t="shared" si="8"/>
        <v/>
      </c>
      <c r="B91" s="90" t="str">
        <f ca="1">IF(F91&gt;0,'（运营）采购订单'!B91,"")</f>
        <v/>
      </c>
      <c r="C91" s="91" t="str">
        <f ca="1">+'（运营）采购订单'!C91</f>
        <v/>
      </c>
      <c r="D91" s="91" t="str">
        <f ca="1">+'（运营）采购订单'!D91</f>
        <v/>
      </c>
      <c r="E91" s="91">
        <f>+'（运营）采购订单'!E91</f>
        <v>0</v>
      </c>
      <c r="F91" s="91">
        <f ca="1">+'（运营）采购订单'!J91</f>
        <v>0</v>
      </c>
      <c r="G91" s="91" t="str">
        <f ca="1">+'（运营）采购订单'!F91</f>
        <v/>
      </c>
      <c r="H91" s="92" t="str">
        <f ca="1">+'（运营）采购订单'!G91</f>
        <v/>
      </c>
      <c r="I91" s="91" t="str">
        <f ca="1">+'（运营）采购订单'!H91</f>
        <v>黑白格G02-03</v>
      </c>
      <c r="J91" s="91" t="str">
        <f>+'（运营）采购订单'!I91</f>
        <v>4XL</v>
      </c>
      <c r="K91" s="97"/>
      <c r="L91" s="98"/>
      <c r="M91" s="97"/>
      <c r="N91" s="99">
        <f t="shared" si="9"/>
        <v>0</v>
      </c>
      <c r="O91" s="100">
        <f ca="1" t="shared" si="10"/>
        <v>0</v>
      </c>
      <c r="P91" s="100" t="str">
        <f ca="1" t="shared" si="11"/>
        <v/>
      </c>
    </row>
    <row r="92" s="78" customFormat="1" ht="26" hidden="1" customHeight="1" spans="1:16">
      <c r="A92" s="89" t="str">
        <f ca="1" t="shared" si="8"/>
        <v/>
      </c>
      <c r="B92" s="90" t="str">
        <f ca="1">IF(F92&gt;0,'（运营）采购订单'!B92,"")</f>
        <v/>
      </c>
      <c r="C92" s="91" t="str">
        <f ca="1">+'（运营）采购订单'!C92</f>
        <v/>
      </c>
      <c r="D92" s="91" t="str">
        <f ca="1">+'（运营）采购订单'!D92</f>
        <v/>
      </c>
      <c r="E92" s="91">
        <f>+'（运营）采购订单'!E92</f>
        <v>0</v>
      </c>
      <c r="F92" s="91">
        <f ca="1">+'（运营）采购订单'!J92</f>
        <v>0</v>
      </c>
      <c r="G92" s="91" t="str">
        <f ca="1">+'（运营）采购订单'!F92</f>
        <v/>
      </c>
      <c r="H92" s="92" t="str">
        <f ca="1">+'（运营）采购订单'!G92</f>
        <v/>
      </c>
      <c r="I92" s="91" t="str">
        <f ca="1">+'（运营）采购订单'!H92</f>
        <v>大花蓝绿YH0022</v>
      </c>
      <c r="J92" s="91" t="str">
        <f>+'（运营）采购订单'!I92</f>
        <v>XS</v>
      </c>
      <c r="K92" s="97"/>
      <c r="L92" s="98"/>
      <c r="M92" s="97"/>
      <c r="N92" s="99">
        <f t="shared" si="9"/>
        <v>0</v>
      </c>
      <c r="O92" s="100">
        <f ca="1" t="shared" si="10"/>
        <v>0</v>
      </c>
      <c r="P92" s="100" t="str">
        <f ca="1" t="shared" si="11"/>
        <v/>
      </c>
    </row>
    <row r="93" s="78" customFormat="1" ht="26" hidden="1" customHeight="1" spans="1:16">
      <c r="A93" s="89" t="str">
        <f ca="1" t="shared" si="8"/>
        <v/>
      </c>
      <c r="B93" s="90" t="str">
        <f ca="1">IF(F93&gt;0,'（运营）采购订单'!B93,"")</f>
        <v/>
      </c>
      <c r="C93" s="91" t="str">
        <f ca="1">+'（运营）采购订单'!C93</f>
        <v/>
      </c>
      <c r="D93" s="91" t="str">
        <f ca="1">+'（运营）采购订单'!D93</f>
        <v/>
      </c>
      <c r="E93" s="91">
        <f>+'（运营）采购订单'!E93</f>
        <v>0</v>
      </c>
      <c r="F93" s="91">
        <f ca="1">+'（运营）采购订单'!J93</f>
        <v>0</v>
      </c>
      <c r="G93" s="91" t="str">
        <f ca="1">+'（运营）采购订单'!F93</f>
        <v/>
      </c>
      <c r="H93" s="92" t="str">
        <f ca="1">+'（运营）采购订单'!G93</f>
        <v/>
      </c>
      <c r="I93" s="91" t="str">
        <f ca="1">+'（运营）采购订单'!H93</f>
        <v>大花蓝绿YH0022</v>
      </c>
      <c r="J93" s="91" t="str">
        <f>+'（运营）采购订单'!I93</f>
        <v>S</v>
      </c>
      <c r="K93" s="97"/>
      <c r="L93" s="98"/>
      <c r="M93" s="97"/>
      <c r="N93" s="99">
        <f t="shared" si="9"/>
        <v>0</v>
      </c>
      <c r="O93" s="100">
        <f ca="1" t="shared" si="10"/>
        <v>0</v>
      </c>
      <c r="P93" s="100" t="str">
        <f ca="1" t="shared" si="11"/>
        <v/>
      </c>
    </row>
    <row r="94" s="78" customFormat="1" ht="26" hidden="1" customHeight="1" spans="1:16">
      <c r="A94" s="89">
        <f ca="1" t="shared" si="8"/>
        <v>0</v>
      </c>
      <c r="B94" s="90" t="str">
        <f ca="1">IF(F94&gt;0,'（运营）采购订单'!B94,"")</f>
        <v>PO231121VS1004</v>
      </c>
      <c r="C94" s="91" t="str">
        <f ca="1">+'（运营）采购订单'!C94</f>
        <v>VS1004</v>
      </c>
      <c r="D94" s="91" t="str">
        <f ca="1">+'（运营）采购订单'!D94</f>
        <v>VS1004-Floral Black Green-M</v>
      </c>
      <c r="E94" s="91">
        <f>+'（运营）采购订单'!E94</f>
        <v>0</v>
      </c>
      <c r="F94" s="91">
        <f ca="1">+'（运营）采购订单'!J94</f>
        <v>20</v>
      </c>
      <c r="G94" s="91" t="str">
        <f ca="1">+'（运营）采购订单'!F94</f>
        <v>丝光棉</v>
      </c>
      <c r="H94" s="92" t="str">
        <f ca="1">+'（运营）采购订单'!G94</f>
        <v>大花蓝绿YH0022</v>
      </c>
      <c r="I94" s="91" t="str">
        <f ca="1">+'（运营）采购订单'!H94</f>
        <v>大花蓝绿YH0022</v>
      </c>
      <c r="J94" s="91" t="str">
        <f>+'（运营）采购订单'!I94</f>
        <v>M</v>
      </c>
      <c r="K94" s="97"/>
      <c r="L94" s="98"/>
      <c r="M94" s="97"/>
      <c r="N94" s="99">
        <f t="shared" si="9"/>
        <v>0</v>
      </c>
      <c r="O94" s="100">
        <f ca="1" t="shared" si="10"/>
        <v>20</v>
      </c>
      <c r="P94" s="100" t="str">
        <f ca="1" t="shared" si="11"/>
        <v>少交</v>
      </c>
    </row>
    <row r="95" s="78" customFormat="1" ht="26" hidden="1" customHeight="1" spans="1:16">
      <c r="A95" s="89">
        <f ca="1" t="shared" ref="A95:A126" si="12">+IF(F95&gt;0,$P$2,"")</f>
        <v>0</v>
      </c>
      <c r="B95" s="90" t="str">
        <f ca="1">IF(F95&gt;0,'（运营）采购订单'!B95,"")</f>
        <v>PO231121VS1004</v>
      </c>
      <c r="C95" s="91" t="str">
        <f ca="1">+'（运营）采购订单'!C95</f>
        <v>VS1004</v>
      </c>
      <c r="D95" s="91" t="str">
        <f ca="1">+'（运营）采购订单'!D95</f>
        <v>VS1004-Floral Black Green-L</v>
      </c>
      <c r="E95" s="91">
        <f>+'（运营）采购订单'!E95</f>
        <v>0</v>
      </c>
      <c r="F95" s="91">
        <f ca="1">+'（运营）采购订单'!J95</f>
        <v>20</v>
      </c>
      <c r="G95" s="91" t="str">
        <f ca="1">+'（运营）采购订单'!F95</f>
        <v>丝光棉</v>
      </c>
      <c r="H95" s="92" t="str">
        <f ca="1">+'（运营）采购订单'!G95</f>
        <v>大花蓝绿YH0022</v>
      </c>
      <c r="I95" s="91" t="str">
        <f ca="1">+'（运营）采购订单'!H95</f>
        <v>大花蓝绿YH0022</v>
      </c>
      <c r="J95" s="91" t="str">
        <f>+'（运营）采购订单'!I95</f>
        <v>L</v>
      </c>
      <c r="K95" s="97"/>
      <c r="L95" s="98"/>
      <c r="M95" s="97"/>
      <c r="N95" s="99">
        <f t="shared" si="9"/>
        <v>0</v>
      </c>
      <c r="O95" s="100">
        <f ca="1" t="shared" si="10"/>
        <v>20</v>
      </c>
      <c r="P95" s="100" t="str">
        <f ca="1" t="shared" si="11"/>
        <v>少交</v>
      </c>
    </row>
    <row r="96" s="78" customFormat="1" ht="26" hidden="1" customHeight="1" spans="1:16">
      <c r="A96" s="89">
        <f ca="1" t="shared" si="12"/>
        <v>0</v>
      </c>
      <c r="B96" s="90" t="str">
        <f ca="1">IF(F96&gt;0,'（运营）采购订单'!B96,"")</f>
        <v>PO231121VS1004</v>
      </c>
      <c r="C96" s="91" t="str">
        <f ca="1">+'（运营）采购订单'!C96</f>
        <v>VS1004</v>
      </c>
      <c r="D96" s="91" t="str">
        <f ca="1">+'（运营）采购订单'!D96</f>
        <v>VS1004-Floral Black Green-XL</v>
      </c>
      <c r="E96" s="91">
        <f>+'（运营）采购订单'!E96</f>
        <v>0</v>
      </c>
      <c r="F96" s="91">
        <f ca="1">+'（运营）采购订单'!J96</f>
        <v>20</v>
      </c>
      <c r="G96" s="91" t="str">
        <f ca="1">+'（运营）采购订单'!F96</f>
        <v>丝光棉</v>
      </c>
      <c r="H96" s="92" t="str">
        <f ca="1">+'（运营）采购订单'!G96</f>
        <v>大花蓝绿YH0022</v>
      </c>
      <c r="I96" s="91" t="str">
        <f ca="1">+'（运营）采购订单'!H96</f>
        <v>大花蓝绿YH0022</v>
      </c>
      <c r="J96" s="91" t="str">
        <f>+'（运营）采购订单'!I96</f>
        <v>XL</v>
      </c>
      <c r="K96" s="97"/>
      <c r="L96" s="98"/>
      <c r="M96" s="97"/>
      <c r="N96" s="99">
        <f t="shared" si="9"/>
        <v>0</v>
      </c>
      <c r="O96" s="100">
        <f ca="1" t="shared" si="10"/>
        <v>20</v>
      </c>
      <c r="P96" s="100" t="str">
        <f ca="1" t="shared" si="11"/>
        <v>少交</v>
      </c>
    </row>
    <row r="97" s="78" customFormat="1" ht="26" hidden="1" customHeight="1" spans="1:16">
      <c r="A97" s="89" t="str">
        <f ca="1" t="shared" si="12"/>
        <v/>
      </c>
      <c r="B97" s="90" t="str">
        <f ca="1">IF(F97&gt;0,'（运营）采购订单'!B97,"")</f>
        <v/>
      </c>
      <c r="C97" s="91" t="str">
        <f ca="1">+'（运营）采购订单'!C97</f>
        <v/>
      </c>
      <c r="D97" s="91" t="str">
        <f ca="1">+'（运营）采购订单'!D97</f>
        <v/>
      </c>
      <c r="E97" s="91">
        <f>+'（运营）采购订单'!E97</f>
        <v>0</v>
      </c>
      <c r="F97" s="91">
        <f ca="1">+'（运营）采购订单'!J97</f>
        <v>0</v>
      </c>
      <c r="G97" s="91" t="str">
        <f ca="1">+'（运营）采购订单'!F97</f>
        <v/>
      </c>
      <c r="H97" s="92" t="str">
        <f ca="1">+'（运营）采购订单'!G97</f>
        <v/>
      </c>
      <c r="I97" s="91" t="str">
        <f ca="1">+'（运营）采购订单'!H97</f>
        <v>大花蓝绿YH0022</v>
      </c>
      <c r="J97" s="91" t="str">
        <f>+'（运营）采购订单'!I97</f>
        <v>2XL</v>
      </c>
      <c r="K97" s="97"/>
      <c r="L97" s="98"/>
      <c r="M97" s="97"/>
      <c r="N97" s="99">
        <f t="shared" si="9"/>
        <v>0</v>
      </c>
      <c r="O97" s="100">
        <f ca="1" t="shared" si="10"/>
        <v>0</v>
      </c>
      <c r="P97" s="100" t="str">
        <f ca="1" t="shared" si="11"/>
        <v/>
      </c>
    </row>
    <row r="98" s="78" customFormat="1" ht="26" hidden="1" customHeight="1" spans="1:16">
      <c r="A98" s="89" t="str">
        <f ca="1" t="shared" si="12"/>
        <v/>
      </c>
      <c r="B98" s="90" t="str">
        <f ca="1">IF(F98&gt;0,'（运营）采购订单'!B98,"")</f>
        <v/>
      </c>
      <c r="C98" s="91" t="str">
        <f ca="1">+'（运营）采购订单'!C98</f>
        <v/>
      </c>
      <c r="D98" s="91" t="str">
        <f ca="1">+'（运营）采购订单'!D98</f>
        <v/>
      </c>
      <c r="E98" s="91">
        <f>+'（运营）采购订单'!E98</f>
        <v>0</v>
      </c>
      <c r="F98" s="91">
        <f ca="1">+'（运营）采购订单'!J98</f>
        <v>0</v>
      </c>
      <c r="G98" s="91" t="str">
        <f ca="1">+'（运营）采购订单'!F98</f>
        <v/>
      </c>
      <c r="H98" s="92" t="str">
        <f ca="1">+'（运营）采购订单'!G98</f>
        <v/>
      </c>
      <c r="I98" s="91" t="str">
        <f ca="1">+'（运营）采购订单'!H98</f>
        <v>大花蓝绿YH0022</v>
      </c>
      <c r="J98" s="91" t="str">
        <f>+'（运营）采购订单'!I98</f>
        <v>3XL</v>
      </c>
      <c r="K98" s="97"/>
      <c r="L98" s="98"/>
      <c r="M98" s="97"/>
      <c r="N98" s="99">
        <f t="shared" si="9"/>
        <v>0</v>
      </c>
      <c r="O98" s="100">
        <f ca="1" t="shared" si="10"/>
        <v>0</v>
      </c>
      <c r="P98" s="100" t="str">
        <f ca="1" t="shared" si="11"/>
        <v/>
      </c>
    </row>
    <row r="99" s="78" customFormat="1" ht="26" hidden="1" customHeight="1" spans="1:16">
      <c r="A99" s="89" t="str">
        <f ca="1" t="shared" si="12"/>
        <v/>
      </c>
      <c r="B99" s="90" t="str">
        <f ca="1">IF(F99&gt;0,'（运营）采购订单'!B99,"")</f>
        <v/>
      </c>
      <c r="C99" s="91" t="str">
        <f ca="1">+'（运营）采购订单'!C99</f>
        <v/>
      </c>
      <c r="D99" s="91" t="str">
        <f ca="1">+'（运营）采购订单'!D99</f>
        <v/>
      </c>
      <c r="E99" s="91">
        <f>+'（运营）采购订单'!E99</f>
        <v>0</v>
      </c>
      <c r="F99" s="91">
        <f ca="1">+'（运营）采购订单'!J99</f>
        <v>0</v>
      </c>
      <c r="G99" s="91" t="str">
        <f ca="1">+'（运营）采购订单'!F99</f>
        <v/>
      </c>
      <c r="H99" s="92" t="str">
        <f ca="1">+'（运营）采购订单'!G99</f>
        <v/>
      </c>
      <c r="I99" s="91" t="str">
        <f ca="1">+'（运营）采购订单'!H99</f>
        <v>大花蓝绿YH0022</v>
      </c>
      <c r="J99" s="91" t="str">
        <f>+'（运营）采购订单'!I99</f>
        <v>4XL</v>
      </c>
      <c r="K99" s="97"/>
      <c r="L99" s="98"/>
      <c r="M99" s="97"/>
      <c r="N99" s="99">
        <f t="shared" si="9"/>
        <v>0</v>
      </c>
      <c r="O99" s="100">
        <f ca="1" t="shared" si="10"/>
        <v>0</v>
      </c>
      <c r="P99" s="100" t="str">
        <f ca="1" t="shared" si="11"/>
        <v/>
      </c>
    </row>
    <row r="100" s="78" customFormat="1" ht="26" hidden="1" customHeight="1" spans="1:16">
      <c r="A100" s="89" t="str">
        <f ca="1" t="shared" si="12"/>
        <v/>
      </c>
      <c r="B100" s="90" t="str">
        <f ca="1">IF(F100&gt;0,'（运营）采购订单'!B100,"")</f>
        <v/>
      </c>
      <c r="C100" s="91" t="str">
        <f ca="1">+'（运营）采购订单'!C100</f>
        <v/>
      </c>
      <c r="D100" s="91" t="str">
        <f ca="1">+'（运营）采购订单'!D100</f>
        <v/>
      </c>
      <c r="E100" s="91">
        <f>+'（运营）采购订单'!E100</f>
        <v>0</v>
      </c>
      <c r="F100" s="91">
        <f ca="1">+'（运营）采购订单'!J100</f>
        <v>0</v>
      </c>
      <c r="G100" s="91" t="str">
        <f ca="1">+'（运营）采购订单'!F100</f>
        <v/>
      </c>
      <c r="H100" s="92" t="str">
        <f ca="1">+'（运营）采购订单'!G100</f>
        <v/>
      </c>
      <c r="I100" s="91" t="str">
        <f ca="1">+'（运营）采购订单'!H100</f>
        <v>白百合YH0045</v>
      </c>
      <c r="J100" s="91" t="str">
        <f>+'（运营）采购订单'!I100</f>
        <v>XS</v>
      </c>
      <c r="K100" s="97"/>
      <c r="L100" s="98"/>
      <c r="M100" s="97"/>
      <c r="N100" s="99">
        <f t="shared" si="9"/>
        <v>0</v>
      </c>
      <c r="O100" s="100">
        <f ca="1" t="shared" si="10"/>
        <v>0</v>
      </c>
      <c r="P100" s="100" t="str">
        <f ca="1" t="shared" si="11"/>
        <v/>
      </c>
    </row>
    <row r="101" s="78" customFormat="1" ht="26" hidden="1" customHeight="1" spans="1:16">
      <c r="A101" s="89" t="str">
        <f ca="1" t="shared" si="12"/>
        <v/>
      </c>
      <c r="B101" s="90" t="str">
        <f ca="1">IF(F101&gt;0,'（运营）采购订单'!B101,"")</f>
        <v/>
      </c>
      <c r="C101" s="91" t="str">
        <f ca="1">+'（运营）采购订单'!C101</f>
        <v/>
      </c>
      <c r="D101" s="91" t="str">
        <f ca="1">+'（运营）采购订单'!D101</f>
        <v/>
      </c>
      <c r="E101" s="91">
        <f>+'（运营）采购订单'!E101</f>
        <v>0</v>
      </c>
      <c r="F101" s="91">
        <f ca="1">+'（运营）采购订单'!J101</f>
        <v>0</v>
      </c>
      <c r="G101" s="91" t="str">
        <f ca="1">+'（运营）采购订单'!F101</f>
        <v/>
      </c>
      <c r="H101" s="92" t="str">
        <f ca="1">+'（运营）采购订单'!G101</f>
        <v/>
      </c>
      <c r="I101" s="91" t="str">
        <f ca="1">+'（运营）采购订单'!H101</f>
        <v>白百合YH0045</v>
      </c>
      <c r="J101" s="91" t="str">
        <f>+'（运营）采购订单'!I101</f>
        <v>S</v>
      </c>
      <c r="K101" s="97"/>
      <c r="L101" s="98"/>
      <c r="M101" s="97"/>
      <c r="N101" s="99">
        <f t="shared" ref="N101:N132" si="13">+SUM(K101:M101)</f>
        <v>0</v>
      </c>
      <c r="O101" s="100">
        <f ca="1" t="shared" ref="O101:O132" si="14">+F101-N101</f>
        <v>0</v>
      </c>
      <c r="P101" s="100" t="str">
        <f ca="1" t="shared" ref="P101:P132" si="15">+IF(O101&gt;0,"少交",IF(O101=0,"","多交"))</f>
        <v/>
      </c>
    </row>
    <row r="102" s="78" customFormat="1" ht="26" hidden="1" customHeight="1" spans="1:16">
      <c r="A102" s="89">
        <f ca="1" t="shared" si="12"/>
        <v>0</v>
      </c>
      <c r="B102" s="90" t="str">
        <f ca="1">IF(F102&gt;0,'（运营）采购订单'!B102,"")</f>
        <v>PO231121VS1004</v>
      </c>
      <c r="C102" s="91" t="str">
        <f ca="1">+'（运营）采购订单'!C102</f>
        <v>VS1004</v>
      </c>
      <c r="D102" s="91" t="str">
        <f ca="1">+'（运营）采购订单'!D102</f>
        <v>VS1004-F  Bai He-M</v>
      </c>
      <c r="E102" s="91">
        <f>+'（运营）采购订单'!E102</f>
        <v>0</v>
      </c>
      <c r="F102" s="91">
        <f ca="1">+'（运营）采购订单'!J102</f>
        <v>20</v>
      </c>
      <c r="G102" s="91" t="str">
        <f ca="1">+'（运营）采购订单'!F102</f>
        <v>丝光棉</v>
      </c>
      <c r="H102" s="92" t="str">
        <f ca="1">+'（运营）采购订单'!G102</f>
        <v>白百合YH0045</v>
      </c>
      <c r="I102" s="91" t="str">
        <f ca="1">+'（运营）采购订单'!H102</f>
        <v>白百合YH0045</v>
      </c>
      <c r="J102" s="91" t="str">
        <f>+'（运营）采购订单'!I102</f>
        <v>M</v>
      </c>
      <c r="K102" s="97"/>
      <c r="L102" s="98"/>
      <c r="M102" s="97"/>
      <c r="N102" s="99">
        <f t="shared" si="13"/>
        <v>0</v>
      </c>
      <c r="O102" s="100">
        <f ca="1" t="shared" si="14"/>
        <v>20</v>
      </c>
      <c r="P102" s="100" t="str">
        <f ca="1" t="shared" si="15"/>
        <v>少交</v>
      </c>
    </row>
    <row r="103" s="78" customFormat="1" ht="26" hidden="1" customHeight="1" spans="1:16">
      <c r="A103" s="89">
        <f ca="1" t="shared" si="12"/>
        <v>0</v>
      </c>
      <c r="B103" s="90" t="str">
        <f ca="1">IF(F103&gt;0,'（运营）采购订单'!B103,"")</f>
        <v>PO231121VS1004</v>
      </c>
      <c r="C103" s="91" t="str">
        <f ca="1">+'（运营）采购订单'!C103</f>
        <v>VS1004</v>
      </c>
      <c r="D103" s="91" t="str">
        <f ca="1">+'（运营）采购订单'!D103</f>
        <v>VS1004-F  Bai He-L</v>
      </c>
      <c r="E103" s="91">
        <f>+'（运营）采购订单'!E103</f>
        <v>0</v>
      </c>
      <c r="F103" s="91">
        <f ca="1">+'（运营）采购订单'!J103</f>
        <v>20</v>
      </c>
      <c r="G103" s="91" t="str">
        <f ca="1">+'（运营）采购订单'!F103</f>
        <v>丝光棉</v>
      </c>
      <c r="H103" s="92" t="str">
        <f ca="1">+'（运营）采购订单'!G103</f>
        <v>白百合YH0045</v>
      </c>
      <c r="I103" s="91" t="str">
        <f ca="1">+'（运营）采购订单'!H103</f>
        <v>白百合YH0045</v>
      </c>
      <c r="J103" s="91" t="str">
        <f>+'（运营）采购订单'!I103</f>
        <v>L</v>
      </c>
      <c r="K103" s="97"/>
      <c r="L103" s="98"/>
      <c r="M103" s="97"/>
      <c r="N103" s="99">
        <f t="shared" si="13"/>
        <v>0</v>
      </c>
      <c r="O103" s="100">
        <f ca="1" t="shared" si="14"/>
        <v>20</v>
      </c>
      <c r="P103" s="100" t="str">
        <f ca="1" t="shared" si="15"/>
        <v>少交</v>
      </c>
    </row>
    <row r="104" s="78" customFormat="1" ht="26" hidden="1" customHeight="1" spans="1:16">
      <c r="A104" s="89">
        <f ca="1" t="shared" si="12"/>
        <v>0</v>
      </c>
      <c r="B104" s="90" t="str">
        <f ca="1">IF(F104&gt;0,'（运营）采购订单'!B104,"")</f>
        <v>PO231121VS1004</v>
      </c>
      <c r="C104" s="91" t="str">
        <f ca="1">+'（运营）采购订单'!C104</f>
        <v>VS1004</v>
      </c>
      <c r="D104" s="91" t="str">
        <f ca="1">+'（运营）采购订单'!D104</f>
        <v>VS1004-F  Bai He-XL</v>
      </c>
      <c r="E104" s="91">
        <f>+'（运营）采购订单'!E104</f>
        <v>0</v>
      </c>
      <c r="F104" s="91">
        <f ca="1">+'（运营）采购订单'!J104</f>
        <v>20</v>
      </c>
      <c r="G104" s="91" t="str">
        <f ca="1">+'（运营）采购订单'!F104</f>
        <v>丝光棉</v>
      </c>
      <c r="H104" s="92" t="str">
        <f ca="1">+'（运营）采购订单'!G104</f>
        <v>白百合YH0045</v>
      </c>
      <c r="I104" s="91" t="str">
        <f ca="1">+'（运营）采购订单'!H104</f>
        <v>白百合YH0045</v>
      </c>
      <c r="J104" s="91" t="str">
        <f>+'（运营）采购订单'!I104</f>
        <v>XL</v>
      </c>
      <c r="K104" s="97"/>
      <c r="L104" s="98"/>
      <c r="M104" s="97"/>
      <c r="N104" s="99">
        <f t="shared" si="13"/>
        <v>0</v>
      </c>
      <c r="O104" s="100">
        <f ca="1" t="shared" si="14"/>
        <v>20</v>
      </c>
      <c r="P104" s="100" t="str">
        <f ca="1" t="shared" si="15"/>
        <v>少交</v>
      </c>
    </row>
    <row r="105" s="78" customFormat="1" ht="26" hidden="1" customHeight="1" spans="1:16">
      <c r="A105" s="89">
        <f ca="1" t="shared" si="12"/>
        <v>0</v>
      </c>
      <c r="B105" s="90" t="str">
        <f ca="1">IF(F105&gt;0,'（运营）采购订单'!B105,"")</f>
        <v>PO231121VS1004</v>
      </c>
      <c r="C105" s="91" t="str">
        <f ca="1">+'（运营）采购订单'!C105</f>
        <v>VS1004</v>
      </c>
      <c r="D105" s="91" t="str">
        <f ca="1">+'（运营）采购订单'!D105</f>
        <v>VS1004-F  Bai He-XXL</v>
      </c>
      <c r="E105" s="91">
        <f>+'（运营）采购订单'!E105</f>
        <v>0</v>
      </c>
      <c r="F105" s="91">
        <f ca="1">+'（运营）采购订单'!J105</f>
        <v>20</v>
      </c>
      <c r="G105" s="91" t="str">
        <f ca="1">+'（运营）采购订单'!F105</f>
        <v>丝光棉</v>
      </c>
      <c r="H105" s="92" t="str">
        <f ca="1">+'（运营）采购订单'!G105</f>
        <v>白百合YH0045</v>
      </c>
      <c r="I105" s="91" t="str">
        <f ca="1">+'（运营）采购订单'!H105</f>
        <v>白百合YH0045</v>
      </c>
      <c r="J105" s="91" t="str">
        <f>+'（运营）采购订单'!I105</f>
        <v>2XL</v>
      </c>
      <c r="K105" s="97"/>
      <c r="L105" s="98"/>
      <c r="M105" s="97"/>
      <c r="N105" s="99">
        <f t="shared" si="13"/>
        <v>0</v>
      </c>
      <c r="O105" s="100">
        <f ca="1" t="shared" si="14"/>
        <v>20</v>
      </c>
      <c r="P105" s="100" t="str">
        <f ca="1" t="shared" si="15"/>
        <v>少交</v>
      </c>
    </row>
    <row r="106" s="78" customFormat="1" ht="26" hidden="1" customHeight="1" spans="1:16">
      <c r="A106" s="89" t="str">
        <f ca="1" t="shared" si="12"/>
        <v/>
      </c>
      <c r="B106" s="90" t="str">
        <f ca="1">IF(F106&gt;0,'（运营）采购订单'!B106,"")</f>
        <v/>
      </c>
      <c r="C106" s="91" t="str">
        <f ca="1">+'（运营）采购订单'!C106</f>
        <v/>
      </c>
      <c r="D106" s="91" t="str">
        <f ca="1">+'（运营）采购订单'!D106</f>
        <v/>
      </c>
      <c r="E106" s="91">
        <f>+'（运营）采购订单'!E106</f>
        <v>0</v>
      </c>
      <c r="F106" s="91">
        <f ca="1">+'（运营）采购订单'!J106</f>
        <v>0</v>
      </c>
      <c r="G106" s="91" t="str">
        <f ca="1">+'（运营）采购订单'!F106</f>
        <v/>
      </c>
      <c r="H106" s="92" t="str">
        <f ca="1">+'（运营）采购订单'!G106</f>
        <v/>
      </c>
      <c r="I106" s="91" t="str">
        <f ca="1">+'（运营）采购订单'!H106</f>
        <v>白百合YH0045</v>
      </c>
      <c r="J106" s="91" t="str">
        <f>+'（运营）采购订单'!I106</f>
        <v>3XL</v>
      </c>
      <c r="K106" s="97"/>
      <c r="L106" s="98"/>
      <c r="M106" s="97"/>
      <c r="N106" s="99">
        <f t="shared" si="13"/>
        <v>0</v>
      </c>
      <c r="O106" s="100">
        <f ca="1" t="shared" si="14"/>
        <v>0</v>
      </c>
      <c r="P106" s="100" t="str">
        <f ca="1" t="shared" si="15"/>
        <v/>
      </c>
    </row>
    <row r="107" s="78" customFormat="1" ht="26" hidden="1" customHeight="1" spans="1:16">
      <c r="A107" s="89" t="str">
        <f ca="1" t="shared" si="12"/>
        <v/>
      </c>
      <c r="B107" s="90" t="str">
        <f ca="1">IF(F107&gt;0,'（运营）采购订单'!B107,"")</f>
        <v/>
      </c>
      <c r="C107" s="91" t="str">
        <f ca="1">+'（运营）采购订单'!C107</f>
        <v/>
      </c>
      <c r="D107" s="91" t="str">
        <f ca="1">+'（运营）采购订单'!D107</f>
        <v/>
      </c>
      <c r="E107" s="91">
        <f>+'（运营）采购订单'!E107</f>
        <v>0</v>
      </c>
      <c r="F107" s="91">
        <f ca="1">+'（运营）采购订单'!J107</f>
        <v>0</v>
      </c>
      <c r="G107" s="91" t="str">
        <f ca="1">+'（运营）采购订单'!F107</f>
        <v/>
      </c>
      <c r="H107" s="92" t="str">
        <f ca="1">+'（运营）采购订单'!G107</f>
        <v/>
      </c>
      <c r="I107" s="91" t="str">
        <f ca="1">+'（运营）采购订单'!H107</f>
        <v>白百合YH0045</v>
      </c>
      <c r="J107" s="91" t="str">
        <f>+'（运营）采购订单'!I107</f>
        <v>4XL</v>
      </c>
      <c r="K107" s="97"/>
      <c r="L107" s="98"/>
      <c r="M107" s="97"/>
      <c r="N107" s="99">
        <f t="shared" si="13"/>
        <v>0</v>
      </c>
      <c r="O107" s="100">
        <f ca="1" t="shared" si="14"/>
        <v>0</v>
      </c>
      <c r="P107" s="100" t="str">
        <f ca="1" t="shared" si="15"/>
        <v/>
      </c>
    </row>
    <row r="108" s="78" customFormat="1" ht="26" hidden="1" customHeight="1" spans="1:16">
      <c r="A108" s="89" t="str">
        <f ca="1" t="shared" si="12"/>
        <v/>
      </c>
      <c r="B108" s="90" t="str">
        <f ca="1">IF(F108&gt;0,'（运营）采购订单'!B108,"")</f>
        <v/>
      </c>
      <c r="C108" s="91" t="str">
        <f ca="1">+'（运营）采购订单'!C108</f>
        <v/>
      </c>
      <c r="D108" s="91" t="str">
        <f ca="1">+'（运营）采购订单'!D108</f>
        <v/>
      </c>
      <c r="E108" s="91">
        <f>+'（运营）采购订单'!E108</f>
        <v>0</v>
      </c>
      <c r="F108" s="91">
        <f ca="1">+'（运营）采购订单'!J108</f>
        <v>0</v>
      </c>
      <c r="G108" s="91" t="str">
        <f ca="1">+'（运营）采购订单'!F108</f>
        <v/>
      </c>
      <c r="H108" s="92" t="str">
        <f ca="1">+'（运营）采购订单'!G108</f>
        <v/>
      </c>
      <c r="I108" s="91">
        <f ca="1">+'（运营）采购订单'!H108</f>
        <v>0</v>
      </c>
      <c r="J108" s="91" t="str">
        <f>+'（运营）采购订单'!I108</f>
        <v>XS</v>
      </c>
      <c r="K108" s="97"/>
      <c r="L108" s="98"/>
      <c r="M108" s="97"/>
      <c r="N108" s="99">
        <f t="shared" si="13"/>
        <v>0</v>
      </c>
      <c r="O108" s="100">
        <f ca="1" t="shared" si="14"/>
        <v>0</v>
      </c>
      <c r="P108" s="100" t="str">
        <f ca="1" t="shared" si="15"/>
        <v/>
      </c>
    </row>
    <row r="109" s="78" customFormat="1" ht="26" hidden="1" customHeight="1" spans="1:16">
      <c r="A109" s="89" t="str">
        <f ca="1" t="shared" si="12"/>
        <v/>
      </c>
      <c r="B109" s="90" t="str">
        <f ca="1">IF(F109&gt;0,'（运营）采购订单'!B109,"")</f>
        <v/>
      </c>
      <c r="C109" s="91" t="str">
        <f ca="1">+'（运营）采购订单'!C109</f>
        <v/>
      </c>
      <c r="D109" s="91" t="str">
        <f ca="1">+'（运营）采购订单'!D109</f>
        <v/>
      </c>
      <c r="E109" s="91">
        <f>+'（运营）采购订单'!E109</f>
        <v>0</v>
      </c>
      <c r="F109" s="91">
        <f ca="1">+'（运营）采购订单'!J109</f>
        <v>0</v>
      </c>
      <c r="G109" s="91" t="str">
        <f ca="1">+'（运营）采购订单'!F109</f>
        <v/>
      </c>
      <c r="H109" s="92" t="str">
        <f ca="1">+'（运营）采购订单'!G109</f>
        <v/>
      </c>
      <c r="I109" s="91">
        <f ca="1">+'（运营）采购订单'!H109</f>
        <v>0</v>
      </c>
      <c r="J109" s="91" t="str">
        <f>+'（运营）采购订单'!I109</f>
        <v>S</v>
      </c>
      <c r="K109" s="97"/>
      <c r="L109" s="98"/>
      <c r="M109" s="97"/>
      <c r="N109" s="99">
        <f t="shared" si="13"/>
        <v>0</v>
      </c>
      <c r="O109" s="100">
        <f ca="1" t="shared" si="14"/>
        <v>0</v>
      </c>
      <c r="P109" s="100" t="str">
        <f ca="1" t="shared" si="15"/>
        <v/>
      </c>
    </row>
    <row r="110" s="78" customFormat="1" ht="26" hidden="1" customHeight="1" spans="1:16">
      <c r="A110" s="89" t="str">
        <f ca="1" t="shared" si="12"/>
        <v/>
      </c>
      <c r="B110" s="90" t="str">
        <f ca="1">IF(F110&gt;0,'（运营）采购订单'!B110,"")</f>
        <v/>
      </c>
      <c r="C110" s="91" t="str">
        <f ca="1">+'（运营）采购订单'!C110</f>
        <v/>
      </c>
      <c r="D110" s="91" t="str">
        <f ca="1">+'（运营）采购订单'!D110</f>
        <v/>
      </c>
      <c r="E110" s="91">
        <f>+'（运营）采购订单'!E110</f>
        <v>0</v>
      </c>
      <c r="F110" s="91">
        <f ca="1">+'（运营）采购订单'!J110</f>
        <v>0</v>
      </c>
      <c r="G110" s="91" t="str">
        <f ca="1">+'（运营）采购订单'!F110</f>
        <v/>
      </c>
      <c r="H110" s="92" t="str">
        <f ca="1">+'（运营）采购订单'!G110</f>
        <v/>
      </c>
      <c r="I110" s="91">
        <f ca="1">+'（运营）采购订单'!H110</f>
        <v>0</v>
      </c>
      <c r="J110" s="91" t="str">
        <f>+'（运营）采购订单'!I110</f>
        <v>M</v>
      </c>
      <c r="K110" s="97"/>
      <c r="L110" s="98"/>
      <c r="M110" s="97"/>
      <c r="N110" s="99">
        <f t="shared" si="13"/>
        <v>0</v>
      </c>
      <c r="O110" s="100">
        <f ca="1" t="shared" si="14"/>
        <v>0</v>
      </c>
      <c r="P110" s="100" t="str">
        <f ca="1" t="shared" si="15"/>
        <v/>
      </c>
    </row>
    <row r="111" s="78" customFormat="1" ht="26" hidden="1" customHeight="1" spans="1:16">
      <c r="A111" s="89" t="str">
        <f ca="1" t="shared" si="12"/>
        <v/>
      </c>
      <c r="B111" s="90" t="str">
        <f ca="1">IF(F111&gt;0,'（运营）采购订单'!B111,"")</f>
        <v/>
      </c>
      <c r="C111" s="91" t="str">
        <f ca="1">+'（运营）采购订单'!C111</f>
        <v/>
      </c>
      <c r="D111" s="91" t="str">
        <f ca="1">+'（运营）采购订单'!D111</f>
        <v/>
      </c>
      <c r="E111" s="91">
        <f>+'（运营）采购订单'!E111</f>
        <v>0</v>
      </c>
      <c r="F111" s="91">
        <f ca="1">+'（运营）采购订单'!J111</f>
        <v>0</v>
      </c>
      <c r="G111" s="91" t="str">
        <f ca="1">+'（运营）采购订单'!F111</f>
        <v/>
      </c>
      <c r="H111" s="92" t="str">
        <f ca="1">+'（运营）采购订单'!G111</f>
        <v/>
      </c>
      <c r="I111" s="91">
        <f ca="1">+'（运营）采购订单'!H111</f>
        <v>0</v>
      </c>
      <c r="J111" s="91" t="str">
        <f>+'（运营）采购订单'!I111</f>
        <v>L</v>
      </c>
      <c r="K111" s="97"/>
      <c r="L111" s="98"/>
      <c r="M111" s="97"/>
      <c r="N111" s="99">
        <f t="shared" si="13"/>
        <v>0</v>
      </c>
      <c r="O111" s="100">
        <f ca="1" t="shared" si="14"/>
        <v>0</v>
      </c>
      <c r="P111" s="100" t="str">
        <f ca="1" t="shared" si="15"/>
        <v/>
      </c>
    </row>
    <row r="112" s="78" customFormat="1" ht="26" hidden="1" customHeight="1" spans="1:16">
      <c r="A112" s="89" t="str">
        <f ca="1" t="shared" si="12"/>
        <v/>
      </c>
      <c r="B112" s="90" t="str">
        <f ca="1">IF(F112&gt;0,'（运营）采购订单'!B112,"")</f>
        <v/>
      </c>
      <c r="C112" s="91" t="str">
        <f ca="1">+'（运营）采购订单'!C112</f>
        <v/>
      </c>
      <c r="D112" s="91" t="str">
        <f ca="1">+'（运营）采购订单'!D112</f>
        <v/>
      </c>
      <c r="E112" s="91">
        <f>+'（运营）采购订单'!E112</f>
        <v>0</v>
      </c>
      <c r="F112" s="91">
        <f ca="1">+'（运营）采购订单'!J112</f>
        <v>0</v>
      </c>
      <c r="G112" s="91" t="str">
        <f ca="1">+'（运营）采购订单'!F112</f>
        <v/>
      </c>
      <c r="H112" s="92" t="str">
        <f ca="1">+'（运营）采购订单'!G112</f>
        <v/>
      </c>
      <c r="I112" s="91">
        <f ca="1">+'（运营）采购订单'!H112</f>
        <v>0</v>
      </c>
      <c r="J112" s="91" t="str">
        <f>+'（运营）采购订单'!I112</f>
        <v>XL</v>
      </c>
      <c r="K112" s="97"/>
      <c r="L112" s="98"/>
      <c r="M112" s="97"/>
      <c r="N112" s="99">
        <f t="shared" si="13"/>
        <v>0</v>
      </c>
      <c r="O112" s="100">
        <f ca="1" t="shared" si="14"/>
        <v>0</v>
      </c>
      <c r="P112" s="100" t="str">
        <f ca="1" t="shared" si="15"/>
        <v/>
      </c>
    </row>
    <row r="113" s="78" customFormat="1" ht="26" hidden="1" customHeight="1" spans="1:16">
      <c r="A113" s="89" t="str">
        <f ca="1" t="shared" si="12"/>
        <v/>
      </c>
      <c r="B113" s="90" t="str">
        <f ca="1">IF(F113&gt;0,'（运营）采购订单'!B113,"")</f>
        <v/>
      </c>
      <c r="C113" s="91" t="str">
        <f ca="1">+'（运营）采购订单'!C113</f>
        <v/>
      </c>
      <c r="D113" s="91" t="str">
        <f ca="1">+'（运营）采购订单'!D113</f>
        <v/>
      </c>
      <c r="E113" s="91">
        <f>+'（运营）采购订单'!E113</f>
        <v>0</v>
      </c>
      <c r="F113" s="91">
        <f ca="1">+'（运营）采购订单'!J113</f>
        <v>0</v>
      </c>
      <c r="G113" s="91" t="str">
        <f ca="1">+'（运营）采购订单'!F113</f>
        <v/>
      </c>
      <c r="H113" s="92" t="str">
        <f ca="1">+'（运营）采购订单'!G113</f>
        <v/>
      </c>
      <c r="I113" s="91">
        <f ca="1">+'（运营）采购订单'!H113</f>
        <v>0</v>
      </c>
      <c r="J113" s="91" t="str">
        <f>+'（运营）采购订单'!I113</f>
        <v>2XL</v>
      </c>
      <c r="K113" s="97"/>
      <c r="L113" s="98"/>
      <c r="M113" s="97"/>
      <c r="N113" s="99">
        <f t="shared" si="13"/>
        <v>0</v>
      </c>
      <c r="O113" s="100">
        <f ca="1" t="shared" si="14"/>
        <v>0</v>
      </c>
      <c r="P113" s="100" t="str">
        <f ca="1" t="shared" si="15"/>
        <v/>
      </c>
    </row>
    <row r="114" s="78" customFormat="1" ht="26" hidden="1" customHeight="1" spans="1:16">
      <c r="A114" s="89" t="str">
        <f ca="1" t="shared" si="12"/>
        <v/>
      </c>
      <c r="B114" s="90" t="str">
        <f ca="1">IF(F114&gt;0,'（运营）采购订单'!B114,"")</f>
        <v/>
      </c>
      <c r="C114" s="91" t="str">
        <f ca="1">+'（运营）采购订单'!C114</f>
        <v/>
      </c>
      <c r="D114" s="91" t="str">
        <f ca="1">+'（运营）采购订单'!D114</f>
        <v/>
      </c>
      <c r="E114" s="91">
        <f>+'（运营）采购订单'!E114</f>
        <v>0</v>
      </c>
      <c r="F114" s="91">
        <f ca="1">+'（运营）采购订单'!J114</f>
        <v>0</v>
      </c>
      <c r="G114" s="91" t="str">
        <f ca="1">+'（运营）采购订单'!F114</f>
        <v/>
      </c>
      <c r="H114" s="92" t="str">
        <f ca="1">+'（运营）采购订单'!G114</f>
        <v/>
      </c>
      <c r="I114" s="91">
        <f ca="1">+'（运营）采购订单'!H114</f>
        <v>0</v>
      </c>
      <c r="J114" s="91" t="str">
        <f>+'（运营）采购订单'!I114</f>
        <v>3XL</v>
      </c>
      <c r="K114" s="97"/>
      <c r="L114" s="98"/>
      <c r="M114" s="97"/>
      <c r="N114" s="99">
        <f t="shared" si="13"/>
        <v>0</v>
      </c>
      <c r="O114" s="100">
        <f ca="1" t="shared" si="14"/>
        <v>0</v>
      </c>
      <c r="P114" s="100" t="str">
        <f ca="1" t="shared" si="15"/>
        <v/>
      </c>
    </row>
    <row r="115" s="78" customFormat="1" ht="26" hidden="1" customHeight="1" spans="1:16">
      <c r="A115" s="89" t="str">
        <f ca="1" t="shared" si="12"/>
        <v/>
      </c>
      <c r="B115" s="90" t="str">
        <f ca="1">IF(F115&gt;0,'（运营）采购订单'!B115,"")</f>
        <v/>
      </c>
      <c r="C115" s="91" t="str">
        <f ca="1">+'（运营）采购订单'!C115</f>
        <v/>
      </c>
      <c r="D115" s="91" t="str">
        <f ca="1">+'（运营）采购订单'!D115</f>
        <v/>
      </c>
      <c r="E115" s="91">
        <f>+'（运营）采购订单'!E115</f>
        <v>0</v>
      </c>
      <c r="F115" s="91">
        <f ca="1">+'（运营）采购订单'!J115</f>
        <v>0</v>
      </c>
      <c r="G115" s="91" t="str">
        <f ca="1">+'（运营）采购订单'!F115</f>
        <v/>
      </c>
      <c r="H115" s="92" t="str">
        <f ca="1">+'（运营）采购订单'!G115</f>
        <v/>
      </c>
      <c r="I115" s="91">
        <f ca="1">+'（运营）采购订单'!H115</f>
        <v>0</v>
      </c>
      <c r="J115" s="91" t="str">
        <f>+'（运营）采购订单'!I115</f>
        <v>4XL</v>
      </c>
      <c r="K115" s="97"/>
      <c r="L115" s="98"/>
      <c r="M115" s="97"/>
      <c r="N115" s="99">
        <f t="shared" si="13"/>
        <v>0</v>
      </c>
      <c r="O115" s="100">
        <f ca="1" t="shared" si="14"/>
        <v>0</v>
      </c>
      <c r="P115" s="100" t="str">
        <f ca="1" t="shared" si="15"/>
        <v/>
      </c>
    </row>
    <row r="116" s="78" customFormat="1" ht="26" hidden="1" customHeight="1" spans="1:16">
      <c r="A116" s="89" t="str">
        <f ca="1" t="shared" si="12"/>
        <v/>
      </c>
      <c r="B116" s="90" t="str">
        <f ca="1">IF(F116&gt;0,'（运营）采购订单'!B116,"")</f>
        <v/>
      </c>
      <c r="C116" s="91" t="str">
        <f ca="1">+'（运营）采购订单'!C116</f>
        <v/>
      </c>
      <c r="D116" s="91" t="str">
        <f ca="1">+'（运营）采购订单'!D116</f>
        <v/>
      </c>
      <c r="E116" s="91">
        <f>+'（运营）采购订单'!E116</f>
        <v>0</v>
      </c>
      <c r="F116" s="91">
        <f ca="1">+'（运营）采购订单'!J116</f>
        <v>0</v>
      </c>
      <c r="G116" s="91" t="str">
        <f ca="1">+'（运营）采购订单'!F116</f>
        <v/>
      </c>
      <c r="H116" s="92" t="str">
        <f ca="1">+'（运营）采购订单'!G116</f>
        <v/>
      </c>
      <c r="I116" s="91" t="str">
        <f ca="1">+'（运营）采购订单'!H116</f>
        <v>日本棉黑色109#</v>
      </c>
      <c r="J116" s="91" t="str">
        <f>+'（运营）采购订单'!I116</f>
        <v>XS</v>
      </c>
      <c r="K116" s="97"/>
      <c r="L116" s="98"/>
      <c r="M116" s="97"/>
      <c r="N116" s="99">
        <f t="shared" si="13"/>
        <v>0</v>
      </c>
      <c r="O116" s="100">
        <f ca="1" t="shared" si="14"/>
        <v>0</v>
      </c>
      <c r="P116" s="100" t="str">
        <f ca="1" t="shared" si="15"/>
        <v/>
      </c>
    </row>
    <row r="117" s="78" customFormat="1" ht="26" hidden="1" customHeight="1" spans="1:16">
      <c r="A117" s="89" t="str">
        <f ca="1" t="shared" si="12"/>
        <v/>
      </c>
      <c r="B117" s="90" t="str">
        <f ca="1">IF(F117&gt;0,'（运营）采购订单'!B117,"")</f>
        <v/>
      </c>
      <c r="C117" s="91" t="str">
        <f ca="1">+'（运营）采购订单'!C117</f>
        <v/>
      </c>
      <c r="D117" s="91" t="str">
        <f ca="1">+'（运营）采购订单'!D117</f>
        <v/>
      </c>
      <c r="E117" s="91">
        <f>+'（运营）采购订单'!E117</f>
        <v>0</v>
      </c>
      <c r="F117" s="91">
        <f ca="1">+'（运营）采购订单'!J117</f>
        <v>0</v>
      </c>
      <c r="G117" s="91" t="str">
        <f ca="1">+'（运营）采购订单'!F117</f>
        <v/>
      </c>
      <c r="H117" s="92" t="str">
        <f ca="1">+'（运营）采购订单'!G117</f>
        <v/>
      </c>
      <c r="I117" s="91" t="str">
        <f ca="1">+'（运营）采购订单'!H117</f>
        <v>日本棉黑色109#</v>
      </c>
      <c r="J117" s="91" t="str">
        <f>+'（运营）采购订单'!I117</f>
        <v>S</v>
      </c>
      <c r="K117" s="97"/>
      <c r="L117" s="98"/>
      <c r="M117" s="97"/>
      <c r="N117" s="99">
        <f t="shared" si="13"/>
        <v>0</v>
      </c>
      <c r="O117" s="100">
        <f ca="1" t="shared" si="14"/>
        <v>0</v>
      </c>
      <c r="P117" s="100" t="str">
        <f ca="1" t="shared" si="15"/>
        <v/>
      </c>
    </row>
    <row r="118" s="78" customFormat="1" ht="26" hidden="1" customHeight="1" spans="1:16">
      <c r="A118" s="89" t="str">
        <f ca="1" t="shared" si="12"/>
        <v/>
      </c>
      <c r="B118" s="90" t="str">
        <f ca="1">IF(F118&gt;0,'（运营）采购订单'!B118,"")</f>
        <v/>
      </c>
      <c r="C118" s="91" t="str">
        <f ca="1">+'（运营）采购订单'!C118</f>
        <v/>
      </c>
      <c r="D118" s="91" t="str">
        <f ca="1">+'（运营）采购订单'!D118</f>
        <v/>
      </c>
      <c r="E118" s="91">
        <f>+'（运营）采购订单'!E118</f>
        <v>0</v>
      </c>
      <c r="F118" s="91">
        <f ca="1">+'（运营）采购订单'!J118</f>
        <v>0</v>
      </c>
      <c r="G118" s="91" t="str">
        <f ca="1">+'（运营）采购订单'!F118</f>
        <v/>
      </c>
      <c r="H118" s="92" t="str">
        <f ca="1">+'（运营）采购订单'!G118</f>
        <v/>
      </c>
      <c r="I118" s="91" t="str">
        <f ca="1">+'（运营）采购订单'!H118</f>
        <v>日本棉黑色109#</v>
      </c>
      <c r="J118" s="91" t="str">
        <f>+'（运营）采购订单'!I118</f>
        <v>M</v>
      </c>
      <c r="K118" s="97"/>
      <c r="L118" s="98"/>
      <c r="M118" s="97"/>
      <c r="N118" s="99">
        <f t="shared" si="13"/>
        <v>0</v>
      </c>
      <c r="O118" s="100">
        <f ca="1" t="shared" si="14"/>
        <v>0</v>
      </c>
      <c r="P118" s="100" t="str">
        <f ca="1" t="shared" si="15"/>
        <v/>
      </c>
    </row>
    <row r="119" s="78" customFormat="1" ht="26" hidden="1" customHeight="1" spans="1:16">
      <c r="A119" s="89" t="str">
        <f ca="1" t="shared" si="12"/>
        <v/>
      </c>
      <c r="B119" s="90" t="str">
        <f ca="1">IF(F119&gt;0,'（运营）采购订单'!B119,"")</f>
        <v/>
      </c>
      <c r="C119" s="91" t="str">
        <f ca="1">+'（运营）采购订单'!C119</f>
        <v/>
      </c>
      <c r="D119" s="91" t="str">
        <f ca="1">+'（运营）采购订单'!D119</f>
        <v/>
      </c>
      <c r="E119" s="91">
        <f>+'（运营）采购订单'!E119</f>
        <v>0</v>
      </c>
      <c r="F119" s="91">
        <f ca="1">+'（运营）采购订单'!J119</f>
        <v>0</v>
      </c>
      <c r="G119" s="91" t="str">
        <f ca="1">+'（运营）采购订单'!F119</f>
        <v/>
      </c>
      <c r="H119" s="92" t="str">
        <f ca="1">+'（运营）采购订单'!G119</f>
        <v/>
      </c>
      <c r="I119" s="91" t="str">
        <f ca="1">+'（运营）采购订单'!H119</f>
        <v>日本棉黑色109#</v>
      </c>
      <c r="J119" s="91" t="str">
        <f>+'（运营）采购订单'!I119</f>
        <v>L</v>
      </c>
      <c r="K119" s="97"/>
      <c r="L119" s="98"/>
      <c r="M119" s="97"/>
      <c r="N119" s="99">
        <f t="shared" si="13"/>
        <v>0</v>
      </c>
      <c r="O119" s="100">
        <f ca="1" t="shared" si="14"/>
        <v>0</v>
      </c>
      <c r="P119" s="100" t="str">
        <f ca="1" t="shared" si="15"/>
        <v/>
      </c>
    </row>
    <row r="120" s="78" customFormat="1" ht="26" hidden="1" customHeight="1" spans="1:16">
      <c r="A120" s="89" t="str">
        <f ca="1" t="shared" si="12"/>
        <v/>
      </c>
      <c r="B120" s="90" t="str">
        <f ca="1">IF(F120&gt;0,'（运营）采购订单'!B120,"")</f>
        <v/>
      </c>
      <c r="C120" s="91" t="str">
        <f ca="1">+'（运营）采购订单'!C120</f>
        <v/>
      </c>
      <c r="D120" s="91" t="str">
        <f ca="1">+'（运营）采购订单'!D120</f>
        <v/>
      </c>
      <c r="E120" s="91">
        <f>+'（运营）采购订单'!E120</f>
        <v>0</v>
      </c>
      <c r="F120" s="91">
        <f ca="1">+'（运营）采购订单'!J120</f>
        <v>0</v>
      </c>
      <c r="G120" s="91" t="str">
        <f ca="1">+'（运营）采购订单'!F120</f>
        <v/>
      </c>
      <c r="H120" s="92" t="str">
        <f ca="1">+'（运营）采购订单'!G120</f>
        <v/>
      </c>
      <c r="I120" s="91" t="str">
        <f ca="1">+'（运营）采购订单'!H120</f>
        <v>日本棉黑色109#</v>
      </c>
      <c r="J120" s="91" t="str">
        <f>+'（运营）采购订单'!I120</f>
        <v>XL</v>
      </c>
      <c r="K120" s="97"/>
      <c r="L120" s="98"/>
      <c r="M120" s="97"/>
      <c r="N120" s="99">
        <f t="shared" si="13"/>
        <v>0</v>
      </c>
      <c r="O120" s="100">
        <f ca="1" t="shared" si="14"/>
        <v>0</v>
      </c>
      <c r="P120" s="100" t="str">
        <f ca="1" t="shared" si="15"/>
        <v/>
      </c>
    </row>
    <row r="121" s="78" customFormat="1" ht="26" hidden="1" customHeight="1" spans="1:16">
      <c r="A121" s="89" t="str">
        <f ca="1" t="shared" si="12"/>
        <v/>
      </c>
      <c r="B121" s="90" t="str">
        <f ca="1">IF(F121&gt;0,'（运营）采购订单'!B121,"")</f>
        <v/>
      </c>
      <c r="C121" s="91" t="str">
        <f ca="1">+'（运营）采购订单'!C121</f>
        <v/>
      </c>
      <c r="D121" s="91" t="str">
        <f ca="1">+'（运营）采购订单'!D121</f>
        <v/>
      </c>
      <c r="E121" s="91">
        <f>+'（运营）采购订单'!E121</f>
        <v>0</v>
      </c>
      <c r="F121" s="91">
        <f ca="1">+'（运营）采购订单'!J121</f>
        <v>0</v>
      </c>
      <c r="G121" s="91" t="str">
        <f ca="1">+'（运营）采购订单'!F121</f>
        <v/>
      </c>
      <c r="H121" s="92" t="str">
        <f ca="1">+'（运营）采购订单'!G121</f>
        <v/>
      </c>
      <c r="I121" s="91" t="str">
        <f ca="1">+'（运营）采购订单'!H121</f>
        <v>日本棉黑色109#</v>
      </c>
      <c r="J121" s="91" t="str">
        <f>+'（运营）采购订单'!I121</f>
        <v>2XL</v>
      </c>
      <c r="K121" s="97"/>
      <c r="L121" s="98"/>
      <c r="M121" s="97"/>
      <c r="N121" s="99">
        <f t="shared" si="13"/>
        <v>0</v>
      </c>
      <c r="O121" s="100">
        <f ca="1" t="shared" si="14"/>
        <v>0</v>
      </c>
      <c r="P121" s="100" t="str">
        <f ca="1" t="shared" si="15"/>
        <v/>
      </c>
    </row>
    <row r="122" s="78" customFormat="1" ht="26" hidden="1" customHeight="1" spans="1:16">
      <c r="A122" s="89" t="str">
        <f ca="1" t="shared" si="12"/>
        <v/>
      </c>
      <c r="B122" s="90" t="str">
        <f ca="1">IF(F122&gt;0,'（运营）采购订单'!B122,"")</f>
        <v/>
      </c>
      <c r="C122" s="91" t="str">
        <f ca="1">+'（运营）采购订单'!C122</f>
        <v/>
      </c>
      <c r="D122" s="91" t="str">
        <f ca="1">+'（运营）采购订单'!D122</f>
        <v/>
      </c>
      <c r="E122" s="91">
        <f>+'（运营）采购订单'!E122</f>
        <v>0</v>
      </c>
      <c r="F122" s="91">
        <f ca="1">+'（运营）采购订单'!J122</f>
        <v>0</v>
      </c>
      <c r="G122" s="91" t="str">
        <f ca="1">+'（运营）采购订单'!F122</f>
        <v/>
      </c>
      <c r="H122" s="92" t="str">
        <f ca="1">+'（运营）采购订单'!G122</f>
        <v/>
      </c>
      <c r="I122" s="91" t="str">
        <f ca="1">+'（运营）采购订单'!H122</f>
        <v>日本棉黑色109#</v>
      </c>
      <c r="J122" s="91" t="str">
        <f>+'（运营）采购订单'!I122</f>
        <v>3XL</v>
      </c>
      <c r="K122" s="97"/>
      <c r="L122" s="98"/>
      <c r="M122" s="97"/>
      <c r="N122" s="99">
        <f t="shared" si="13"/>
        <v>0</v>
      </c>
      <c r="O122" s="100">
        <f ca="1" t="shared" si="14"/>
        <v>0</v>
      </c>
      <c r="P122" s="100" t="str">
        <f ca="1" t="shared" si="15"/>
        <v/>
      </c>
    </row>
    <row r="123" s="78" customFormat="1" ht="26" hidden="1" customHeight="1" spans="1:16">
      <c r="A123" s="89" t="str">
        <f ca="1" t="shared" si="12"/>
        <v/>
      </c>
      <c r="B123" s="90" t="str">
        <f ca="1">IF(F123&gt;0,'（运营）采购订单'!B123,"")</f>
        <v/>
      </c>
      <c r="C123" s="91" t="str">
        <f ca="1">+'（运营）采购订单'!C123</f>
        <v/>
      </c>
      <c r="D123" s="91" t="str">
        <f ca="1">+'（运营）采购订单'!D123</f>
        <v/>
      </c>
      <c r="E123" s="91">
        <f>+'（运营）采购订单'!E123</f>
        <v>0</v>
      </c>
      <c r="F123" s="91">
        <f ca="1">+'（运营）采购订单'!J123</f>
        <v>0</v>
      </c>
      <c r="G123" s="91" t="str">
        <f ca="1">+'（运营）采购订单'!F123</f>
        <v/>
      </c>
      <c r="H123" s="92" t="str">
        <f ca="1">+'（运营）采购订单'!G123</f>
        <v/>
      </c>
      <c r="I123" s="91" t="str">
        <f ca="1">+'（运营）采购订单'!H123</f>
        <v>日本棉黑色109#</v>
      </c>
      <c r="J123" s="91" t="str">
        <f>+'（运营）采购订单'!I123</f>
        <v>4XL</v>
      </c>
      <c r="K123" s="97"/>
      <c r="L123" s="98"/>
      <c r="M123" s="97"/>
      <c r="N123" s="99">
        <f t="shared" si="13"/>
        <v>0</v>
      </c>
      <c r="O123" s="100">
        <f ca="1" t="shared" si="14"/>
        <v>0</v>
      </c>
      <c r="P123" s="100" t="str">
        <f ca="1" t="shared" si="15"/>
        <v/>
      </c>
    </row>
    <row r="124" s="78" customFormat="1" ht="26" hidden="1" customHeight="1" spans="1:16">
      <c r="A124" s="89" t="str">
        <f ca="1" t="shared" si="12"/>
        <v/>
      </c>
      <c r="B124" s="90" t="str">
        <f ca="1">IF(F124&gt;0,'（运营）采购订单'!B124,"")</f>
        <v/>
      </c>
      <c r="C124" s="91" t="str">
        <f ca="1">+'（运营）采购订单'!C124</f>
        <v/>
      </c>
      <c r="D124" s="91" t="str">
        <f ca="1">+'（运营）采购订单'!D124</f>
        <v/>
      </c>
      <c r="E124" s="91">
        <f>+'（运营）采购订单'!E124</f>
        <v>0</v>
      </c>
      <c r="F124" s="91">
        <f ca="1">+'（运营）采购订单'!J124</f>
        <v>0</v>
      </c>
      <c r="G124" s="91" t="str">
        <f ca="1">+'（运营）采购订单'!F124</f>
        <v/>
      </c>
      <c r="H124" s="92" t="str">
        <f ca="1">+'（运营）采购订单'!G124</f>
        <v/>
      </c>
      <c r="I124" s="91" t="str">
        <f ca="1">+'（运营）采购订单'!H124</f>
        <v>（印+黑）月季黑YH0047</v>
      </c>
      <c r="J124" s="91" t="str">
        <f>+'（运营）采购订单'!I124</f>
        <v>XS</v>
      </c>
      <c r="K124" s="97"/>
      <c r="L124" s="98"/>
      <c r="M124" s="97"/>
      <c r="N124" s="99">
        <f t="shared" si="13"/>
        <v>0</v>
      </c>
      <c r="O124" s="100">
        <f ca="1" t="shared" si="14"/>
        <v>0</v>
      </c>
      <c r="P124" s="100" t="str">
        <f ca="1" t="shared" si="15"/>
        <v/>
      </c>
    </row>
    <row r="125" s="78" customFormat="1" ht="26" hidden="1" customHeight="1" spans="1:16">
      <c r="A125" s="89" t="str">
        <f ca="1" t="shared" si="12"/>
        <v/>
      </c>
      <c r="B125" s="90" t="str">
        <f ca="1">IF(F125&gt;0,'（运营）采购订单'!B125,"")</f>
        <v/>
      </c>
      <c r="C125" s="91" t="str">
        <f ca="1">+'（运营）采购订单'!C125</f>
        <v/>
      </c>
      <c r="D125" s="91" t="str">
        <f ca="1">+'（运营）采购订单'!D125</f>
        <v/>
      </c>
      <c r="E125" s="91">
        <f>+'（运营）采购订单'!E125</f>
        <v>0</v>
      </c>
      <c r="F125" s="91">
        <f ca="1">+'（运营）采购订单'!J125</f>
        <v>0</v>
      </c>
      <c r="G125" s="91" t="str">
        <f ca="1">+'（运营）采购订单'!F125</f>
        <v/>
      </c>
      <c r="H125" s="92" t="str">
        <f ca="1">+'（运营）采购订单'!G125</f>
        <v/>
      </c>
      <c r="I125" s="91" t="str">
        <f ca="1">+'（运营）采购订单'!H125</f>
        <v>（印+黑）月季黑YH0047</v>
      </c>
      <c r="J125" s="91" t="str">
        <f>+'（运营）采购订单'!I125</f>
        <v>S</v>
      </c>
      <c r="K125" s="97"/>
      <c r="L125" s="98"/>
      <c r="M125" s="97"/>
      <c r="N125" s="99">
        <f t="shared" si="13"/>
        <v>0</v>
      </c>
      <c r="O125" s="100">
        <f ca="1" t="shared" si="14"/>
        <v>0</v>
      </c>
      <c r="P125" s="100" t="str">
        <f ca="1" t="shared" si="15"/>
        <v/>
      </c>
    </row>
    <row r="126" s="78" customFormat="1" ht="26" hidden="1" customHeight="1" spans="1:16">
      <c r="A126" s="89">
        <f ca="1" t="shared" si="12"/>
        <v>0</v>
      </c>
      <c r="B126" s="90" t="str">
        <f ca="1">IF(F126&gt;0,'（运营）采购订单'!B126,"")</f>
        <v>PO231121VS1004</v>
      </c>
      <c r="C126" s="91" t="str">
        <f ca="1">+'（运营）采购订单'!C126</f>
        <v>VS1004</v>
      </c>
      <c r="D126" s="91" t="str">
        <f ca="1">+'（运营）采购订单'!D126</f>
        <v>VS1004--jie-Pink rose-M</v>
      </c>
      <c r="E126" s="91">
        <f>+'（运营）采购订单'!E126</f>
        <v>0</v>
      </c>
      <c r="F126" s="91">
        <f ca="1">+'（运营）采购订单'!J126</f>
        <v>20</v>
      </c>
      <c r="G126" s="91" t="str">
        <f ca="1">+'（运营）采购订单'!F126</f>
        <v>丝光棉</v>
      </c>
      <c r="H126" s="92" t="str">
        <f ca="1">+'（运营）采购订单'!G126</f>
        <v>（印+黑）月季黑YH0047</v>
      </c>
      <c r="I126" s="91" t="str">
        <f ca="1">+'（运营）采购订单'!H126</f>
        <v>（印+黑）月季黑YH0047</v>
      </c>
      <c r="J126" s="91" t="str">
        <f>+'（运营）采购订单'!I126</f>
        <v>M</v>
      </c>
      <c r="K126" s="97"/>
      <c r="L126" s="98"/>
      <c r="M126" s="97"/>
      <c r="N126" s="99">
        <f t="shared" si="13"/>
        <v>0</v>
      </c>
      <c r="O126" s="100">
        <f ca="1" t="shared" si="14"/>
        <v>20</v>
      </c>
      <c r="P126" s="100" t="str">
        <f ca="1" t="shared" si="15"/>
        <v>少交</v>
      </c>
    </row>
    <row r="127" s="78" customFormat="1" ht="26" hidden="1" customHeight="1" spans="1:16">
      <c r="A127" s="89">
        <f ca="1" t="shared" ref="A127:A158" si="16">+IF(F127&gt;0,$P$2,"")</f>
        <v>0</v>
      </c>
      <c r="B127" s="90" t="str">
        <f ca="1">IF(F127&gt;0,'（运营）采购订单'!B127,"")</f>
        <v>PO231121VS1004</v>
      </c>
      <c r="C127" s="91" t="str">
        <f ca="1">+'（运营）采购订单'!C127</f>
        <v>VS1004</v>
      </c>
      <c r="D127" s="91" t="str">
        <f ca="1">+'（运营）采购订单'!D127</f>
        <v>VS1004--jie-Pink rose-L</v>
      </c>
      <c r="E127" s="91">
        <f>+'（运营）采购订单'!E127</f>
        <v>0</v>
      </c>
      <c r="F127" s="91">
        <f ca="1">+'（运营）采购订单'!J127</f>
        <v>20</v>
      </c>
      <c r="G127" s="91" t="str">
        <f ca="1">+'（运营）采购订单'!F127</f>
        <v>丝光棉</v>
      </c>
      <c r="H127" s="92" t="str">
        <f ca="1">+'（运营）采购订单'!G127</f>
        <v>（印+黑）月季黑YH0047</v>
      </c>
      <c r="I127" s="91" t="str">
        <f ca="1">+'（运营）采购订单'!H127</f>
        <v>（印+黑）月季黑YH0047</v>
      </c>
      <c r="J127" s="91" t="str">
        <f>+'（运营）采购订单'!I127</f>
        <v>L</v>
      </c>
      <c r="K127" s="97"/>
      <c r="L127" s="98"/>
      <c r="M127" s="97"/>
      <c r="N127" s="99">
        <f t="shared" si="13"/>
        <v>0</v>
      </c>
      <c r="O127" s="100">
        <f ca="1" t="shared" si="14"/>
        <v>20</v>
      </c>
      <c r="P127" s="100" t="str">
        <f ca="1" t="shared" si="15"/>
        <v>少交</v>
      </c>
    </row>
    <row r="128" s="78" customFormat="1" ht="26" hidden="1" customHeight="1" spans="1:16">
      <c r="A128" s="89">
        <f ca="1" t="shared" si="16"/>
        <v>0</v>
      </c>
      <c r="B128" s="90" t="str">
        <f ca="1">IF(F128&gt;0,'（运营）采购订单'!B128,"")</f>
        <v>PO231121VS1004</v>
      </c>
      <c r="C128" s="91" t="str">
        <f ca="1">+'（运营）采购订单'!C128</f>
        <v>VS1004</v>
      </c>
      <c r="D128" s="91" t="str">
        <f ca="1">+'（运营）采购订单'!D128</f>
        <v>VS1004--jie-Pink rose-XL</v>
      </c>
      <c r="E128" s="91">
        <f>+'（运营）采购订单'!E128</f>
        <v>0</v>
      </c>
      <c r="F128" s="91">
        <f ca="1">+'（运营）采购订单'!J128</f>
        <v>20</v>
      </c>
      <c r="G128" s="91" t="str">
        <f ca="1">+'（运营）采购订单'!F128</f>
        <v>丝光棉</v>
      </c>
      <c r="H128" s="92" t="str">
        <f ca="1">+'（运营）采购订单'!G128</f>
        <v>（印+黑）月季黑YH0047</v>
      </c>
      <c r="I128" s="91" t="str">
        <f ca="1">+'（运营）采购订单'!H128</f>
        <v>（印+黑）月季黑YH0047</v>
      </c>
      <c r="J128" s="91" t="str">
        <f>+'（运营）采购订单'!I128</f>
        <v>XL</v>
      </c>
      <c r="K128" s="97"/>
      <c r="L128" s="98"/>
      <c r="M128" s="97"/>
      <c r="N128" s="99">
        <f t="shared" si="13"/>
        <v>0</v>
      </c>
      <c r="O128" s="100">
        <f ca="1" t="shared" si="14"/>
        <v>20</v>
      </c>
      <c r="P128" s="100" t="str">
        <f ca="1" t="shared" si="15"/>
        <v>少交</v>
      </c>
    </row>
    <row r="129" s="78" customFormat="1" ht="26" hidden="1" customHeight="1" spans="1:16">
      <c r="A129" s="89" t="str">
        <f ca="1" t="shared" si="16"/>
        <v/>
      </c>
      <c r="B129" s="90" t="str">
        <f ca="1">IF(F129&gt;0,'（运营）采购订单'!B129,"")</f>
        <v/>
      </c>
      <c r="C129" s="91" t="str">
        <f ca="1">+'（运营）采购订单'!C129</f>
        <v/>
      </c>
      <c r="D129" s="91" t="str">
        <f ca="1">+'（运营）采购订单'!D129</f>
        <v/>
      </c>
      <c r="E129" s="91">
        <f>+'（运营）采购订单'!E129</f>
        <v>0</v>
      </c>
      <c r="F129" s="91">
        <f ca="1">+'（运营）采购订单'!J129</f>
        <v>0</v>
      </c>
      <c r="G129" s="91" t="str">
        <f ca="1">+'（运营）采购订单'!F129</f>
        <v/>
      </c>
      <c r="H129" s="92" t="str">
        <f ca="1">+'（运营）采购订单'!G129</f>
        <v/>
      </c>
      <c r="I129" s="91" t="str">
        <f ca="1">+'（运营）采购订单'!H129</f>
        <v>（印+黑）月季黑YH0047</v>
      </c>
      <c r="J129" s="91" t="str">
        <f>+'（运营）采购订单'!I129</f>
        <v>2XL</v>
      </c>
      <c r="K129" s="97"/>
      <c r="L129" s="98"/>
      <c r="M129" s="97"/>
      <c r="N129" s="99">
        <f t="shared" si="13"/>
        <v>0</v>
      </c>
      <c r="O129" s="100">
        <f ca="1" t="shared" si="14"/>
        <v>0</v>
      </c>
      <c r="P129" s="100" t="str">
        <f ca="1" t="shared" si="15"/>
        <v/>
      </c>
    </row>
    <row r="130" s="78" customFormat="1" ht="26" hidden="1" customHeight="1" spans="1:16">
      <c r="A130" s="89" t="str">
        <f ca="1" t="shared" si="16"/>
        <v/>
      </c>
      <c r="B130" s="90" t="str">
        <f ca="1">IF(F130&gt;0,'（运营）采购订单'!B130,"")</f>
        <v/>
      </c>
      <c r="C130" s="91" t="str">
        <f ca="1">+'（运营）采购订单'!C130</f>
        <v/>
      </c>
      <c r="D130" s="91" t="str">
        <f ca="1">+'（运营）采购订单'!D130</f>
        <v/>
      </c>
      <c r="E130" s="91">
        <f>+'（运营）采购订单'!E130</f>
        <v>0</v>
      </c>
      <c r="F130" s="91">
        <f ca="1">+'（运营）采购订单'!J130</f>
        <v>0</v>
      </c>
      <c r="G130" s="91" t="str">
        <f ca="1">+'（运营）采购订单'!F130</f>
        <v/>
      </c>
      <c r="H130" s="92" t="str">
        <f ca="1">+'（运营）采购订单'!G130</f>
        <v/>
      </c>
      <c r="I130" s="91" t="str">
        <f ca="1">+'（运营）采购订单'!H130</f>
        <v>（印+黑）月季黑YH0047</v>
      </c>
      <c r="J130" s="91" t="str">
        <f>+'（运营）采购订单'!I130</f>
        <v>3XL</v>
      </c>
      <c r="K130" s="97"/>
      <c r="L130" s="98"/>
      <c r="M130" s="97"/>
      <c r="N130" s="99">
        <f t="shared" si="13"/>
        <v>0</v>
      </c>
      <c r="O130" s="100">
        <f ca="1" t="shared" si="14"/>
        <v>0</v>
      </c>
      <c r="P130" s="100" t="str">
        <f ca="1" t="shared" si="15"/>
        <v/>
      </c>
    </row>
    <row r="131" s="78" customFormat="1" ht="26" hidden="1" customHeight="1" spans="1:16">
      <c r="A131" s="89" t="str">
        <f ca="1" t="shared" si="16"/>
        <v/>
      </c>
      <c r="B131" s="90" t="str">
        <f ca="1">IF(F131&gt;0,'（运营）采购订单'!B131,"")</f>
        <v/>
      </c>
      <c r="C131" s="91" t="str">
        <f ca="1">+'（运营）采购订单'!C131</f>
        <v/>
      </c>
      <c r="D131" s="91" t="str">
        <f ca="1">+'（运营）采购订单'!D131</f>
        <v/>
      </c>
      <c r="E131" s="91">
        <f>+'（运营）采购订单'!E131</f>
        <v>0</v>
      </c>
      <c r="F131" s="91">
        <f ca="1">+'（运营）采购订单'!J131</f>
        <v>0</v>
      </c>
      <c r="G131" s="91" t="str">
        <f ca="1">+'（运营）采购订单'!F131</f>
        <v/>
      </c>
      <c r="H131" s="92" t="str">
        <f ca="1">+'（运营）采购订单'!G131</f>
        <v/>
      </c>
      <c r="I131" s="91" t="str">
        <f ca="1">+'（运营）采购订单'!H131</f>
        <v>（印+黑）月季黑YH0047</v>
      </c>
      <c r="J131" s="91" t="str">
        <f>+'（运营）采购订单'!I131</f>
        <v>4XL</v>
      </c>
      <c r="K131" s="97"/>
      <c r="L131" s="98"/>
      <c r="M131" s="97"/>
      <c r="N131" s="99">
        <f t="shared" si="13"/>
        <v>0</v>
      </c>
      <c r="O131" s="100">
        <f ca="1" t="shared" si="14"/>
        <v>0</v>
      </c>
      <c r="P131" s="100" t="str">
        <f ca="1" t="shared" si="15"/>
        <v/>
      </c>
    </row>
    <row r="132" s="78" customFormat="1" ht="26" hidden="1" customHeight="1" spans="1:16">
      <c r="A132" s="89" t="str">
        <f ca="1" t="shared" si="16"/>
        <v/>
      </c>
      <c r="B132" s="90" t="str">
        <f ca="1">IF(F132&gt;0,'（运营）采购订单'!B132,"")</f>
        <v/>
      </c>
      <c r="C132" s="91" t="str">
        <f ca="1">+'（运营）采购订单'!C132</f>
        <v/>
      </c>
      <c r="D132" s="91" t="str">
        <f ca="1">+'（运营）采购订单'!D132</f>
        <v/>
      </c>
      <c r="E132" s="91">
        <f>+'（运营）采购订单'!E132</f>
        <v>0</v>
      </c>
      <c r="F132" s="91">
        <f ca="1">+'（运营）采购订单'!J132</f>
        <v>0</v>
      </c>
      <c r="G132" s="91" t="str">
        <f ca="1">+'（运营）采购订单'!F132</f>
        <v/>
      </c>
      <c r="H132" s="92" t="str">
        <f ca="1">+'（运营）采购订单'!G132</f>
        <v/>
      </c>
      <c r="I132" s="91" t="str">
        <f ca="1">+'（运营）采购订单'!H132</f>
        <v>（印+黑）黑底-白纹YH0017</v>
      </c>
      <c r="J132" s="91" t="str">
        <f>+'（运营）采购订单'!I132</f>
        <v>XS</v>
      </c>
      <c r="K132" s="97"/>
      <c r="L132" s="98"/>
      <c r="M132" s="97"/>
      <c r="N132" s="99">
        <f t="shared" si="13"/>
        <v>0</v>
      </c>
      <c r="O132" s="100">
        <f ca="1" t="shared" si="14"/>
        <v>0</v>
      </c>
      <c r="P132" s="100" t="str">
        <f ca="1" t="shared" si="15"/>
        <v/>
      </c>
    </row>
    <row r="133" s="78" customFormat="1" ht="26" hidden="1" customHeight="1" spans="1:16">
      <c r="A133" s="89" t="str">
        <f ca="1" t="shared" si="16"/>
        <v/>
      </c>
      <c r="B133" s="90" t="str">
        <f ca="1">IF(F133&gt;0,'（运营）采购订单'!B133,"")</f>
        <v/>
      </c>
      <c r="C133" s="91" t="str">
        <f ca="1">+'（运营）采购订单'!C133</f>
        <v/>
      </c>
      <c r="D133" s="91" t="str">
        <f ca="1">+'（运营）采购订单'!D133</f>
        <v/>
      </c>
      <c r="E133" s="91">
        <f>+'（运营）采购订单'!E133</f>
        <v>0</v>
      </c>
      <c r="F133" s="91">
        <f ca="1">+'（运营）采购订单'!J133</f>
        <v>0</v>
      </c>
      <c r="G133" s="91" t="str">
        <f ca="1">+'（运营）采购订单'!F133</f>
        <v/>
      </c>
      <c r="H133" s="92" t="str">
        <f ca="1">+'（运营）采购订单'!G133</f>
        <v/>
      </c>
      <c r="I133" s="91" t="str">
        <f ca="1">+'（运营）采购订单'!H133</f>
        <v>（印+黑）黑底-白纹YH0017</v>
      </c>
      <c r="J133" s="91" t="str">
        <f>+'（运营）采购订单'!I133</f>
        <v>S</v>
      </c>
      <c r="K133" s="97"/>
      <c r="L133" s="98"/>
      <c r="M133" s="97"/>
      <c r="N133" s="99">
        <f t="shared" ref="N133:N164" si="17">+SUM(K133:M133)</f>
        <v>0</v>
      </c>
      <c r="O133" s="100">
        <f ca="1" t="shared" ref="O133:O164" si="18">+F133-N133</f>
        <v>0</v>
      </c>
      <c r="P133" s="100" t="str">
        <f ca="1" t="shared" ref="P133:P164" si="19">+IF(O133&gt;0,"少交",IF(O133=0,"","多交"))</f>
        <v/>
      </c>
    </row>
    <row r="134" s="78" customFormat="1" ht="26" hidden="1" customHeight="1" spans="1:16">
      <c r="A134" s="89">
        <f ca="1" t="shared" si="16"/>
        <v>0</v>
      </c>
      <c r="B134" s="90" t="str">
        <f ca="1">IF(F134&gt;0,'（运营）采购订单'!B134,"")</f>
        <v>PO231121VS1004</v>
      </c>
      <c r="C134" s="91" t="str">
        <f ca="1">+'（运营）采购订单'!C134</f>
        <v>VS1004</v>
      </c>
      <c r="D134" s="91" t="str">
        <f ca="1">+'（运营）采购订单'!D134</f>
        <v>VS1004-jie-Flower Black White-M</v>
      </c>
      <c r="E134" s="91">
        <f>+'（运营）采购订单'!E134</f>
        <v>0</v>
      </c>
      <c r="F134" s="91">
        <f ca="1">+'（运营）采购订单'!J134</f>
        <v>20</v>
      </c>
      <c r="G134" s="91" t="str">
        <f ca="1">+'（运营）采购订单'!F134</f>
        <v>丝光棉</v>
      </c>
      <c r="H134" s="92" t="str">
        <f ca="1">+'（运营）采购订单'!G134</f>
        <v>（印+黑）黑底-白纹YH0017</v>
      </c>
      <c r="I134" s="91" t="str">
        <f ca="1">+'（运营）采购订单'!H134</f>
        <v>（印+黑）黑底-白纹YH0017</v>
      </c>
      <c r="J134" s="91" t="str">
        <f>+'（运营）采购订单'!I134</f>
        <v>M</v>
      </c>
      <c r="K134" s="97"/>
      <c r="L134" s="98"/>
      <c r="M134" s="97"/>
      <c r="N134" s="99">
        <f t="shared" si="17"/>
        <v>0</v>
      </c>
      <c r="O134" s="100">
        <f ca="1" t="shared" si="18"/>
        <v>20</v>
      </c>
      <c r="P134" s="100" t="str">
        <f ca="1" t="shared" si="19"/>
        <v>少交</v>
      </c>
    </row>
    <row r="135" s="78" customFormat="1" ht="26" hidden="1" customHeight="1" spans="1:16">
      <c r="A135" s="89">
        <f ca="1" t="shared" si="16"/>
        <v>0</v>
      </c>
      <c r="B135" s="90" t="str">
        <f ca="1">IF(F135&gt;0,'（运营）采购订单'!B135,"")</f>
        <v>PO231121VS1004</v>
      </c>
      <c r="C135" s="91" t="str">
        <f ca="1">+'（运营）采购订单'!C135</f>
        <v>VS1004</v>
      </c>
      <c r="D135" s="91" t="str">
        <f ca="1">+'（运营）采购订单'!D135</f>
        <v>VS1004-jie-Flower Black White-L</v>
      </c>
      <c r="E135" s="91">
        <f>+'（运营）采购订单'!E135</f>
        <v>0</v>
      </c>
      <c r="F135" s="91">
        <f ca="1">+'（运营）采购订单'!J135</f>
        <v>20</v>
      </c>
      <c r="G135" s="91" t="str">
        <f ca="1">+'（运营）采购订单'!F135</f>
        <v>丝光棉</v>
      </c>
      <c r="H135" s="92" t="str">
        <f ca="1">+'（运营）采购订单'!G135</f>
        <v>（印+黑）黑底-白纹YH0017</v>
      </c>
      <c r="I135" s="91" t="str">
        <f ca="1">+'（运营）采购订单'!H135</f>
        <v>（印+黑）黑底-白纹YH0017</v>
      </c>
      <c r="J135" s="91" t="str">
        <f>+'（运营）采购订单'!I135</f>
        <v>L</v>
      </c>
      <c r="K135" s="97"/>
      <c r="L135" s="98"/>
      <c r="M135" s="97"/>
      <c r="N135" s="99">
        <f t="shared" si="17"/>
        <v>0</v>
      </c>
      <c r="O135" s="100">
        <f ca="1" t="shared" si="18"/>
        <v>20</v>
      </c>
      <c r="P135" s="100" t="str">
        <f ca="1" t="shared" si="19"/>
        <v>少交</v>
      </c>
    </row>
    <row r="136" s="78" customFormat="1" ht="26" hidden="1" customHeight="1" spans="1:16">
      <c r="A136" s="89" t="str">
        <f ca="1" t="shared" si="16"/>
        <v/>
      </c>
      <c r="B136" s="90" t="str">
        <f ca="1">IF(F136&gt;0,'（运营）采购订单'!B136,"")</f>
        <v/>
      </c>
      <c r="C136" s="91" t="str">
        <f ca="1">+'（运营）采购订单'!C136</f>
        <v/>
      </c>
      <c r="D136" s="91" t="str">
        <f ca="1">+'（运营）采购订单'!D136</f>
        <v/>
      </c>
      <c r="E136" s="91">
        <f>+'（运营）采购订单'!E136</f>
        <v>0</v>
      </c>
      <c r="F136" s="91">
        <f ca="1">+'（运营）采购订单'!J136</f>
        <v>0</v>
      </c>
      <c r="G136" s="91" t="str">
        <f ca="1">+'（运营）采购订单'!F136</f>
        <v/>
      </c>
      <c r="H136" s="92" t="str">
        <f ca="1">+'（运营）采购订单'!G136</f>
        <v/>
      </c>
      <c r="I136" s="91" t="str">
        <f ca="1">+'（运营）采购订单'!H136</f>
        <v>（印+黑）黑底-白纹YH0017</v>
      </c>
      <c r="J136" s="91" t="str">
        <f>+'（运营）采购订单'!I136</f>
        <v>XL</v>
      </c>
      <c r="K136" s="97"/>
      <c r="L136" s="98"/>
      <c r="M136" s="97"/>
      <c r="N136" s="99">
        <f t="shared" si="17"/>
        <v>0</v>
      </c>
      <c r="O136" s="100">
        <f ca="1" t="shared" si="18"/>
        <v>0</v>
      </c>
      <c r="P136" s="100" t="str">
        <f ca="1" t="shared" si="19"/>
        <v/>
      </c>
    </row>
    <row r="137" s="78" customFormat="1" ht="26" hidden="1" customHeight="1" spans="1:16">
      <c r="A137" s="89">
        <f ca="1" t="shared" si="16"/>
        <v>0</v>
      </c>
      <c r="B137" s="90" t="str">
        <f ca="1">IF(F137&gt;0,'（运营）采购订单'!B137,"")</f>
        <v>PO231121VS1004</v>
      </c>
      <c r="C137" s="91" t="str">
        <f ca="1">+'（运营）采购订单'!C137</f>
        <v>VS1004</v>
      </c>
      <c r="D137" s="91" t="str">
        <f ca="1">+'（运营）采购订单'!D137</f>
        <v>VS1004-jie-Flower Black White-XXL</v>
      </c>
      <c r="E137" s="91">
        <f>+'（运营）采购订单'!E137</f>
        <v>0</v>
      </c>
      <c r="F137" s="91">
        <f ca="1">+'（运营）采购订单'!J137</f>
        <v>20</v>
      </c>
      <c r="G137" s="91" t="str">
        <f ca="1">+'（运营）采购订单'!F137</f>
        <v>丝光棉</v>
      </c>
      <c r="H137" s="92" t="str">
        <f ca="1">+'（运营）采购订单'!G137</f>
        <v>（印+黑）黑底-白纹YH0017</v>
      </c>
      <c r="I137" s="91" t="str">
        <f ca="1">+'（运营）采购订单'!H137</f>
        <v>（印+黑）黑底-白纹YH0017</v>
      </c>
      <c r="J137" s="91" t="str">
        <f>+'（运营）采购订单'!I137</f>
        <v>2XL</v>
      </c>
      <c r="K137" s="97"/>
      <c r="L137" s="98"/>
      <c r="M137" s="97"/>
      <c r="N137" s="99">
        <f t="shared" si="17"/>
        <v>0</v>
      </c>
      <c r="O137" s="100">
        <f ca="1" t="shared" si="18"/>
        <v>20</v>
      </c>
      <c r="P137" s="100" t="str">
        <f ca="1" t="shared" si="19"/>
        <v>少交</v>
      </c>
    </row>
    <row r="138" s="78" customFormat="1" ht="26" hidden="1" customHeight="1" spans="1:16">
      <c r="A138" s="89" t="str">
        <f ca="1" t="shared" si="16"/>
        <v/>
      </c>
      <c r="B138" s="90" t="str">
        <f ca="1">IF(F138&gt;0,'（运营）采购订单'!B138,"")</f>
        <v/>
      </c>
      <c r="C138" s="91" t="str">
        <f ca="1">+'（运营）采购订单'!C138</f>
        <v/>
      </c>
      <c r="D138" s="91" t="str">
        <f ca="1">+'（运营）采购订单'!D138</f>
        <v/>
      </c>
      <c r="E138" s="91">
        <f>+'（运营）采购订单'!E138</f>
        <v>0</v>
      </c>
      <c r="F138" s="91">
        <f ca="1">+'（运营）采购订单'!J138</f>
        <v>0</v>
      </c>
      <c r="G138" s="91" t="str">
        <f ca="1">+'（运营）采购订单'!F138</f>
        <v/>
      </c>
      <c r="H138" s="92" t="str">
        <f ca="1">+'（运营）采购订单'!G138</f>
        <v/>
      </c>
      <c r="I138" s="91" t="str">
        <f ca="1">+'（运营）采购订单'!H138</f>
        <v>（印+黑）黑底-白纹YH0017</v>
      </c>
      <c r="J138" s="91" t="str">
        <f>+'（运营）采购订单'!I138</f>
        <v>3XL</v>
      </c>
      <c r="K138" s="97"/>
      <c r="L138" s="98"/>
      <c r="M138" s="97"/>
      <c r="N138" s="99">
        <f t="shared" si="17"/>
        <v>0</v>
      </c>
      <c r="O138" s="100">
        <f ca="1" t="shared" si="18"/>
        <v>0</v>
      </c>
      <c r="P138" s="100" t="str">
        <f ca="1" t="shared" si="19"/>
        <v/>
      </c>
    </row>
    <row r="139" s="78" customFormat="1" ht="26" hidden="1" customHeight="1" spans="1:16">
      <c r="A139" s="89" t="str">
        <f ca="1" t="shared" si="16"/>
        <v/>
      </c>
      <c r="B139" s="90" t="str">
        <f ca="1">IF(F139&gt;0,'（运营）采购订单'!B139,"")</f>
        <v/>
      </c>
      <c r="C139" s="91" t="str">
        <f ca="1">+'（运营）采购订单'!C139</f>
        <v/>
      </c>
      <c r="D139" s="91" t="str">
        <f ca="1">+'（运营）采购订单'!D139</f>
        <v/>
      </c>
      <c r="E139" s="91">
        <f>+'（运营）采购订单'!E139</f>
        <v>0</v>
      </c>
      <c r="F139" s="91">
        <f ca="1">+'（运营）采购订单'!J139</f>
        <v>0</v>
      </c>
      <c r="G139" s="91" t="str">
        <f ca="1">+'（运营）采购订单'!F139</f>
        <v/>
      </c>
      <c r="H139" s="92" t="str">
        <f ca="1">+'（运营）采购订单'!G139</f>
        <v/>
      </c>
      <c r="I139" s="91" t="str">
        <f ca="1">+'（运营）采购订单'!H139</f>
        <v>（印+黑）黑底-白纹YH0017</v>
      </c>
      <c r="J139" s="91" t="str">
        <f>+'（运营）采购订单'!I139</f>
        <v>4XL</v>
      </c>
      <c r="K139" s="97"/>
      <c r="L139" s="98"/>
      <c r="M139" s="97"/>
      <c r="N139" s="99">
        <f t="shared" si="17"/>
        <v>0</v>
      </c>
      <c r="O139" s="100">
        <f ca="1" t="shared" si="18"/>
        <v>0</v>
      </c>
      <c r="P139" s="100" t="str">
        <f ca="1" t="shared" si="19"/>
        <v/>
      </c>
    </row>
    <row r="140" s="78" customFormat="1" ht="26" hidden="1" customHeight="1" spans="1:16">
      <c r="A140" s="89" t="str">
        <f ca="1" t="shared" si="16"/>
        <v/>
      </c>
      <c r="B140" s="90" t="str">
        <f ca="1">IF(F140&gt;0,'（运营）采购订单'!B140,"")</f>
        <v/>
      </c>
      <c r="C140" s="91" t="str">
        <f ca="1">+'（运营）采购订单'!C140</f>
        <v/>
      </c>
      <c r="D140" s="91" t="str">
        <f ca="1">+'（运营）采购订单'!D140</f>
        <v/>
      </c>
      <c r="E140" s="91">
        <f>+'（运营）采购订单'!E140</f>
        <v>0</v>
      </c>
      <c r="F140" s="91">
        <f ca="1">+'（运营）采购订单'!J140</f>
        <v>0</v>
      </c>
      <c r="G140" s="91" t="str">
        <f ca="1">+'（运营）采购订单'!F140</f>
        <v/>
      </c>
      <c r="H140" s="92" t="str">
        <f ca="1">+'（运营）采购订单'!G140</f>
        <v/>
      </c>
      <c r="I140" s="91">
        <f ca="1">+'（运营）采购订单'!H140</f>
        <v>0</v>
      </c>
      <c r="J140" s="91" t="str">
        <f>+'（运营）采购订单'!I140</f>
        <v>XS</v>
      </c>
      <c r="K140" s="97"/>
      <c r="L140" s="98"/>
      <c r="M140" s="97"/>
      <c r="N140" s="99">
        <f t="shared" si="17"/>
        <v>0</v>
      </c>
      <c r="O140" s="100">
        <f ca="1" t="shared" si="18"/>
        <v>0</v>
      </c>
      <c r="P140" s="100" t="str">
        <f ca="1" t="shared" si="19"/>
        <v/>
      </c>
    </row>
    <row r="141" s="78" customFormat="1" ht="26" hidden="1" customHeight="1" spans="1:16">
      <c r="A141" s="89" t="str">
        <f ca="1" t="shared" si="16"/>
        <v/>
      </c>
      <c r="B141" s="90" t="str">
        <f ca="1">IF(F141&gt;0,'（运营）采购订单'!B141,"")</f>
        <v/>
      </c>
      <c r="C141" s="91" t="str">
        <f ca="1">+'（运营）采购订单'!C141</f>
        <v/>
      </c>
      <c r="D141" s="91" t="str">
        <f ca="1">+'（运营）采购订单'!D141</f>
        <v/>
      </c>
      <c r="E141" s="91">
        <f>+'（运营）采购订单'!E141</f>
        <v>0</v>
      </c>
      <c r="F141" s="91">
        <f ca="1">+'（运营）采购订单'!J141</f>
        <v>0</v>
      </c>
      <c r="G141" s="91" t="str">
        <f ca="1">+'（运营）采购订单'!F141</f>
        <v/>
      </c>
      <c r="H141" s="92" t="str">
        <f ca="1">+'（运营）采购订单'!G141</f>
        <v/>
      </c>
      <c r="I141" s="91">
        <f ca="1">+'（运营）采购订单'!H141</f>
        <v>0</v>
      </c>
      <c r="J141" s="91" t="str">
        <f>+'（运营）采购订单'!I141</f>
        <v>S</v>
      </c>
      <c r="K141" s="97"/>
      <c r="L141" s="98"/>
      <c r="M141" s="97"/>
      <c r="N141" s="99">
        <f t="shared" si="17"/>
        <v>0</v>
      </c>
      <c r="O141" s="100">
        <f ca="1" t="shared" si="18"/>
        <v>0</v>
      </c>
      <c r="P141" s="100" t="str">
        <f ca="1" t="shared" si="19"/>
        <v/>
      </c>
    </row>
    <row r="142" s="78" customFormat="1" ht="26" hidden="1" customHeight="1" spans="1:16">
      <c r="A142" s="89" t="str">
        <f ca="1" t="shared" si="16"/>
        <v/>
      </c>
      <c r="B142" s="90" t="str">
        <f ca="1">IF(F142&gt;0,'（运营）采购订单'!B142,"")</f>
        <v/>
      </c>
      <c r="C142" s="91" t="str">
        <f ca="1">+'（运营）采购订单'!C142</f>
        <v/>
      </c>
      <c r="D142" s="91" t="str">
        <f ca="1">+'（运营）采购订单'!D142</f>
        <v/>
      </c>
      <c r="E142" s="91">
        <f>+'（运营）采购订单'!E142</f>
        <v>0</v>
      </c>
      <c r="F142" s="91">
        <f ca="1">+'（运营）采购订单'!J142</f>
        <v>0</v>
      </c>
      <c r="G142" s="91" t="str">
        <f ca="1">+'（运营）采购订单'!F142</f>
        <v/>
      </c>
      <c r="H142" s="92" t="str">
        <f ca="1">+'（运营）采购订单'!G142</f>
        <v/>
      </c>
      <c r="I142" s="91">
        <f ca="1">+'（运营）采购订单'!H142</f>
        <v>0</v>
      </c>
      <c r="J142" s="91" t="str">
        <f>+'（运营）采购订单'!I142</f>
        <v>M</v>
      </c>
      <c r="K142" s="97"/>
      <c r="L142" s="98"/>
      <c r="M142" s="97"/>
      <c r="N142" s="99">
        <f t="shared" si="17"/>
        <v>0</v>
      </c>
      <c r="O142" s="100">
        <f ca="1" t="shared" si="18"/>
        <v>0</v>
      </c>
      <c r="P142" s="100" t="str">
        <f ca="1" t="shared" si="19"/>
        <v/>
      </c>
    </row>
    <row r="143" s="78" customFormat="1" ht="26" hidden="1" customHeight="1" spans="1:16">
      <c r="A143" s="89" t="str">
        <f ca="1" t="shared" si="16"/>
        <v/>
      </c>
      <c r="B143" s="90" t="str">
        <f ca="1">IF(F143&gt;0,'（运营）采购订单'!B143,"")</f>
        <v/>
      </c>
      <c r="C143" s="91" t="str">
        <f ca="1">+'（运营）采购订单'!C143</f>
        <v/>
      </c>
      <c r="D143" s="91" t="str">
        <f ca="1">+'（运营）采购订单'!D143</f>
        <v/>
      </c>
      <c r="E143" s="91">
        <f>+'（运营）采购订单'!E143</f>
        <v>0</v>
      </c>
      <c r="F143" s="91">
        <f ca="1">+'（运营）采购订单'!J143</f>
        <v>0</v>
      </c>
      <c r="G143" s="91" t="str">
        <f ca="1">+'（运营）采购订单'!F143</f>
        <v/>
      </c>
      <c r="H143" s="92" t="str">
        <f ca="1">+'（运营）采购订单'!G143</f>
        <v/>
      </c>
      <c r="I143" s="91">
        <f ca="1">+'（运营）采购订单'!H143</f>
        <v>0</v>
      </c>
      <c r="J143" s="91" t="str">
        <f>+'（运营）采购订单'!I143</f>
        <v>L</v>
      </c>
      <c r="K143" s="97"/>
      <c r="L143" s="98"/>
      <c r="M143" s="97"/>
      <c r="N143" s="99">
        <f t="shared" si="17"/>
        <v>0</v>
      </c>
      <c r="O143" s="100">
        <f ca="1" t="shared" si="18"/>
        <v>0</v>
      </c>
      <c r="P143" s="100" t="str">
        <f ca="1" t="shared" si="19"/>
        <v/>
      </c>
    </row>
    <row r="144" s="78" customFormat="1" ht="26" hidden="1" customHeight="1" spans="1:16">
      <c r="A144" s="89" t="str">
        <f ca="1" t="shared" si="16"/>
        <v/>
      </c>
      <c r="B144" s="90" t="str">
        <f ca="1">IF(F144&gt;0,'（运营）采购订单'!B144,"")</f>
        <v/>
      </c>
      <c r="C144" s="91" t="str">
        <f ca="1">+'（运营）采购订单'!C144</f>
        <v/>
      </c>
      <c r="D144" s="91" t="str">
        <f ca="1">+'（运营）采购订单'!D144</f>
        <v/>
      </c>
      <c r="E144" s="91">
        <f>+'（运营）采购订单'!E144</f>
        <v>0</v>
      </c>
      <c r="F144" s="91">
        <f ca="1">+'（运营）采购订单'!J144</f>
        <v>0</v>
      </c>
      <c r="G144" s="91" t="str">
        <f ca="1">+'（运营）采购订单'!F144</f>
        <v/>
      </c>
      <c r="H144" s="92" t="str">
        <f ca="1">+'（运营）采购订单'!G144</f>
        <v/>
      </c>
      <c r="I144" s="91">
        <f ca="1">+'（运营）采购订单'!H144</f>
        <v>0</v>
      </c>
      <c r="J144" s="91" t="str">
        <f>+'（运营）采购订单'!I144</f>
        <v>XL</v>
      </c>
      <c r="K144" s="97"/>
      <c r="L144" s="98"/>
      <c r="M144" s="97"/>
      <c r="N144" s="99">
        <f t="shared" si="17"/>
        <v>0</v>
      </c>
      <c r="O144" s="100">
        <f ca="1" t="shared" si="18"/>
        <v>0</v>
      </c>
      <c r="P144" s="100" t="str">
        <f ca="1" t="shared" si="19"/>
        <v/>
      </c>
    </row>
    <row r="145" s="78" customFormat="1" ht="26" hidden="1" customHeight="1" spans="1:16">
      <c r="A145" s="89" t="str">
        <f ca="1" t="shared" si="16"/>
        <v/>
      </c>
      <c r="B145" s="90" t="str">
        <f ca="1">IF(F145&gt;0,'（运营）采购订单'!B145,"")</f>
        <v/>
      </c>
      <c r="C145" s="91" t="str">
        <f ca="1">+'（运营）采购订单'!C145</f>
        <v/>
      </c>
      <c r="D145" s="91" t="str">
        <f ca="1">+'（运营）采购订单'!D145</f>
        <v/>
      </c>
      <c r="E145" s="91">
        <f>+'（运营）采购订单'!E145</f>
        <v>0</v>
      </c>
      <c r="F145" s="91">
        <f ca="1">+'（运营）采购订单'!J145</f>
        <v>0</v>
      </c>
      <c r="G145" s="91" t="str">
        <f ca="1">+'（运营）采购订单'!F145</f>
        <v/>
      </c>
      <c r="H145" s="92" t="str">
        <f ca="1">+'（运营）采购订单'!G145</f>
        <v/>
      </c>
      <c r="I145" s="91">
        <f ca="1">+'（运营）采购订单'!H145</f>
        <v>0</v>
      </c>
      <c r="J145" s="91" t="str">
        <f>+'（运营）采购订单'!I145</f>
        <v>2XL</v>
      </c>
      <c r="K145" s="97"/>
      <c r="L145" s="98"/>
      <c r="M145" s="97"/>
      <c r="N145" s="99">
        <f t="shared" si="17"/>
        <v>0</v>
      </c>
      <c r="O145" s="100">
        <f ca="1" t="shared" si="18"/>
        <v>0</v>
      </c>
      <c r="P145" s="100" t="str">
        <f ca="1" t="shared" si="19"/>
        <v/>
      </c>
    </row>
    <row r="146" s="78" customFormat="1" ht="26" hidden="1" customHeight="1" spans="1:16">
      <c r="A146" s="89" t="str">
        <f ca="1" t="shared" si="16"/>
        <v/>
      </c>
      <c r="B146" s="90" t="str">
        <f ca="1">IF(F146&gt;0,'（运营）采购订单'!B146,"")</f>
        <v/>
      </c>
      <c r="C146" s="91" t="str">
        <f ca="1">+'（运营）采购订单'!C146</f>
        <v/>
      </c>
      <c r="D146" s="91" t="str">
        <f ca="1">+'（运营）采购订单'!D146</f>
        <v/>
      </c>
      <c r="E146" s="91">
        <f>+'（运营）采购订单'!E146</f>
        <v>0</v>
      </c>
      <c r="F146" s="91">
        <f ca="1">+'（运营）采购订单'!J146</f>
        <v>0</v>
      </c>
      <c r="G146" s="91" t="str">
        <f ca="1">+'（运营）采购订单'!F146</f>
        <v/>
      </c>
      <c r="H146" s="92" t="str">
        <f ca="1">+'（运营）采购订单'!G146</f>
        <v/>
      </c>
      <c r="I146" s="91">
        <f ca="1">+'（运营）采购订单'!H146</f>
        <v>0</v>
      </c>
      <c r="J146" s="91" t="str">
        <f>+'（运营）采购订单'!I146</f>
        <v>3XL</v>
      </c>
      <c r="K146" s="97"/>
      <c r="L146" s="98"/>
      <c r="M146" s="97"/>
      <c r="N146" s="99">
        <f t="shared" si="17"/>
        <v>0</v>
      </c>
      <c r="O146" s="100">
        <f ca="1" t="shared" si="18"/>
        <v>0</v>
      </c>
      <c r="P146" s="100" t="str">
        <f ca="1" t="shared" si="19"/>
        <v/>
      </c>
    </row>
    <row r="147" s="78" customFormat="1" ht="26" hidden="1" customHeight="1" spans="1:16">
      <c r="A147" s="89" t="str">
        <f ca="1" t="shared" si="16"/>
        <v/>
      </c>
      <c r="B147" s="90" t="str">
        <f ca="1">IF(F147&gt;0,'（运营）采购订单'!B147,"")</f>
        <v/>
      </c>
      <c r="C147" s="91" t="str">
        <f ca="1">+'（运营）采购订单'!C147</f>
        <v/>
      </c>
      <c r="D147" s="91" t="str">
        <f ca="1">+'（运营）采购订单'!D147</f>
        <v/>
      </c>
      <c r="E147" s="91">
        <f>+'（运营）采购订单'!E147</f>
        <v>0</v>
      </c>
      <c r="F147" s="91">
        <f ca="1">+'（运营）采购订单'!J147</f>
        <v>0</v>
      </c>
      <c r="G147" s="91" t="str">
        <f ca="1">+'（运营）采购订单'!F147</f>
        <v/>
      </c>
      <c r="H147" s="92" t="str">
        <f ca="1">+'（运营）采购订单'!G147</f>
        <v/>
      </c>
      <c r="I147" s="91">
        <f ca="1">+'（运营）采购订单'!H147</f>
        <v>0</v>
      </c>
      <c r="J147" s="91" t="str">
        <f>+'（运营）采购订单'!I147</f>
        <v>4XL</v>
      </c>
      <c r="K147" s="97"/>
      <c r="L147" s="98"/>
      <c r="M147" s="97"/>
      <c r="N147" s="99">
        <f t="shared" si="17"/>
        <v>0</v>
      </c>
      <c r="O147" s="100">
        <f ca="1" t="shared" si="18"/>
        <v>0</v>
      </c>
      <c r="P147" s="100" t="str">
        <f ca="1" t="shared" si="19"/>
        <v/>
      </c>
    </row>
    <row r="148" s="78" customFormat="1" ht="26" hidden="1" customHeight="1" spans="1:16">
      <c r="A148" s="89" t="str">
        <f ca="1" t="shared" si="16"/>
        <v/>
      </c>
      <c r="B148" s="90" t="str">
        <f ca="1">IF(F148&gt;0,'（运营）采购订单'!B148,"")</f>
        <v/>
      </c>
      <c r="C148" s="91" t="str">
        <f ca="1">+'（运营）采购订单'!C148</f>
        <v/>
      </c>
      <c r="D148" s="91" t="str">
        <f ca="1">+'（运营）采购订单'!D148</f>
        <v/>
      </c>
      <c r="E148" s="91">
        <f>+'（运营）采购订单'!E148</f>
        <v>0</v>
      </c>
      <c r="F148" s="91">
        <f ca="1">+'（运营）采购订单'!J148</f>
        <v>0</v>
      </c>
      <c r="G148" s="91" t="str">
        <f ca="1">+'（运营）采购订单'!F148</f>
        <v/>
      </c>
      <c r="H148" s="92" t="str">
        <f ca="1">+'（运营）采购订单'!G148</f>
        <v/>
      </c>
      <c r="I148" s="91">
        <f ca="1">+'（运营）采购订单'!H148</f>
        <v>0</v>
      </c>
      <c r="J148" s="91" t="str">
        <f>+'（运营）采购订单'!I148</f>
        <v>XS</v>
      </c>
      <c r="K148" s="97"/>
      <c r="L148" s="98"/>
      <c r="M148" s="97"/>
      <c r="N148" s="99">
        <f t="shared" si="17"/>
        <v>0</v>
      </c>
      <c r="O148" s="100">
        <f ca="1" t="shared" si="18"/>
        <v>0</v>
      </c>
      <c r="P148" s="100" t="str">
        <f ca="1" t="shared" si="19"/>
        <v/>
      </c>
    </row>
    <row r="149" s="78" customFormat="1" ht="26" hidden="1" customHeight="1" spans="1:16">
      <c r="A149" s="89" t="str">
        <f ca="1" t="shared" si="16"/>
        <v/>
      </c>
      <c r="B149" s="90" t="str">
        <f ca="1">IF(F149&gt;0,'（运营）采购订单'!B149,"")</f>
        <v/>
      </c>
      <c r="C149" s="91" t="str">
        <f ca="1">+'（运营）采购订单'!C149</f>
        <v/>
      </c>
      <c r="D149" s="91" t="str">
        <f ca="1">+'（运营）采购订单'!D149</f>
        <v/>
      </c>
      <c r="E149" s="91">
        <f>+'（运营）采购订单'!E149</f>
        <v>0</v>
      </c>
      <c r="F149" s="91">
        <f ca="1">+'（运营）采购订单'!J149</f>
        <v>0</v>
      </c>
      <c r="G149" s="91" t="str">
        <f ca="1">+'（运营）采购订单'!F149</f>
        <v/>
      </c>
      <c r="H149" s="92" t="str">
        <f ca="1">+'（运营）采购订单'!G149</f>
        <v/>
      </c>
      <c r="I149" s="91">
        <f ca="1">+'（运营）采购订单'!H149</f>
        <v>0</v>
      </c>
      <c r="J149" s="91" t="str">
        <f>+'（运营）采购订单'!I149</f>
        <v>S</v>
      </c>
      <c r="K149" s="97"/>
      <c r="L149" s="98"/>
      <c r="M149" s="97"/>
      <c r="N149" s="99">
        <f t="shared" si="17"/>
        <v>0</v>
      </c>
      <c r="O149" s="100">
        <f ca="1" t="shared" si="18"/>
        <v>0</v>
      </c>
      <c r="P149" s="100" t="str">
        <f ca="1" t="shared" si="19"/>
        <v/>
      </c>
    </row>
    <row r="150" s="78" customFormat="1" ht="26" hidden="1" customHeight="1" spans="1:16">
      <c r="A150" s="89" t="str">
        <f ca="1" t="shared" si="16"/>
        <v/>
      </c>
      <c r="B150" s="90" t="str">
        <f ca="1">IF(F150&gt;0,'（运营）采购订单'!B150,"")</f>
        <v/>
      </c>
      <c r="C150" s="91" t="str">
        <f ca="1">+'（运营）采购订单'!C150</f>
        <v/>
      </c>
      <c r="D150" s="91" t="str">
        <f ca="1">+'（运营）采购订单'!D150</f>
        <v/>
      </c>
      <c r="E150" s="91">
        <f>+'（运营）采购订单'!E150</f>
        <v>0</v>
      </c>
      <c r="F150" s="91">
        <f ca="1">+'（运营）采购订单'!J150</f>
        <v>0</v>
      </c>
      <c r="G150" s="91" t="str">
        <f ca="1">+'（运营）采购订单'!F150</f>
        <v/>
      </c>
      <c r="H150" s="92" t="str">
        <f ca="1">+'（运营）采购订单'!G150</f>
        <v/>
      </c>
      <c r="I150" s="91">
        <f ca="1">+'（运营）采购订单'!H150</f>
        <v>0</v>
      </c>
      <c r="J150" s="91" t="str">
        <f>+'（运营）采购订单'!I150</f>
        <v>M</v>
      </c>
      <c r="K150" s="97"/>
      <c r="L150" s="98"/>
      <c r="M150" s="97"/>
      <c r="N150" s="99">
        <f t="shared" si="17"/>
        <v>0</v>
      </c>
      <c r="O150" s="100">
        <f ca="1" t="shared" si="18"/>
        <v>0</v>
      </c>
      <c r="P150" s="100" t="str">
        <f ca="1" t="shared" si="19"/>
        <v/>
      </c>
    </row>
    <row r="151" s="78" customFormat="1" ht="26" hidden="1" customHeight="1" spans="1:16">
      <c r="A151" s="89" t="str">
        <f ca="1" t="shared" si="16"/>
        <v/>
      </c>
      <c r="B151" s="90" t="str">
        <f ca="1">IF(F151&gt;0,'（运营）采购订单'!B151,"")</f>
        <v/>
      </c>
      <c r="C151" s="91" t="str">
        <f ca="1">+'（运营）采购订单'!C151</f>
        <v/>
      </c>
      <c r="D151" s="91" t="str">
        <f ca="1">+'（运营）采购订单'!D151</f>
        <v/>
      </c>
      <c r="E151" s="91">
        <f>+'（运营）采购订单'!E151</f>
        <v>0</v>
      </c>
      <c r="F151" s="91">
        <f ca="1">+'（运营）采购订单'!J151</f>
        <v>0</v>
      </c>
      <c r="G151" s="91" t="str">
        <f ca="1">+'（运营）采购订单'!F151</f>
        <v/>
      </c>
      <c r="H151" s="92" t="str">
        <f ca="1">+'（运营）采购订单'!G151</f>
        <v/>
      </c>
      <c r="I151" s="91">
        <f ca="1">+'（运营）采购订单'!H151</f>
        <v>0</v>
      </c>
      <c r="J151" s="91" t="str">
        <f>+'（运营）采购订单'!I151</f>
        <v>L</v>
      </c>
      <c r="K151" s="97"/>
      <c r="L151" s="98"/>
      <c r="M151" s="97"/>
      <c r="N151" s="99">
        <f t="shared" si="17"/>
        <v>0</v>
      </c>
      <c r="O151" s="100">
        <f ca="1" t="shared" si="18"/>
        <v>0</v>
      </c>
      <c r="P151" s="100" t="str">
        <f ca="1" t="shared" si="19"/>
        <v/>
      </c>
    </row>
    <row r="152" s="78" customFormat="1" ht="26" hidden="1" customHeight="1" spans="1:16">
      <c r="A152" s="89" t="str">
        <f ca="1" t="shared" si="16"/>
        <v/>
      </c>
      <c r="B152" s="90" t="str">
        <f ca="1">IF(F152&gt;0,'（运营）采购订单'!B152,"")</f>
        <v/>
      </c>
      <c r="C152" s="91" t="str">
        <f ca="1">+'（运营）采购订单'!C152</f>
        <v/>
      </c>
      <c r="D152" s="91" t="str">
        <f ca="1">+'（运营）采购订单'!D152</f>
        <v/>
      </c>
      <c r="E152" s="91">
        <f>+'（运营）采购订单'!E152</f>
        <v>0</v>
      </c>
      <c r="F152" s="91">
        <f ca="1">+'（运营）采购订单'!J152</f>
        <v>0</v>
      </c>
      <c r="G152" s="91" t="str">
        <f ca="1">+'（运营）采购订单'!F152</f>
        <v/>
      </c>
      <c r="H152" s="92" t="str">
        <f ca="1">+'（运营）采购订单'!G152</f>
        <v/>
      </c>
      <c r="I152" s="91">
        <f ca="1">+'（运营）采购订单'!H152</f>
        <v>0</v>
      </c>
      <c r="J152" s="91" t="str">
        <f>+'（运营）采购订单'!I152</f>
        <v>XL</v>
      </c>
      <c r="K152" s="97"/>
      <c r="L152" s="98"/>
      <c r="M152" s="97"/>
      <c r="N152" s="99">
        <f t="shared" si="17"/>
        <v>0</v>
      </c>
      <c r="O152" s="100">
        <f ca="1" t="shared" si="18"/>
        <v>0</v>
      </c>
      <c r="P152" s="100" t="str">
        <f ca="1" t="shared" si="19"/>
        <v/>
      </c>
    </row>
    <row r="153" s="78" customFormat="1" ht="26" hidden="1" customHeight="1" spans="1:16">
      <c r="A153" s="89" t="str">
        <f ca="1" t="shared" si="16"/>
        <v/>
      </c>
      <c r="B153" s="90" t="str">
        <f ca="1">IF(F153&gt;0,'（运营）采购订单'!B153,"")</f>
        <v/>
      </c>
      <c r="C153" s="91" t="str">
        <f ca="1">+'（运营）采购订单'!C153</f>
        <v/>
      </c>
      <c r="D153" s="91" t="str">
        <f ca="1">+'（运营）采购订单'!D153</f>
        <v/>
      </c>
      <c r="E153" s="91">
        <f>+'（运营）采购订单'!E153</f>
        <v>0</v>
      </c>
      <c r="F153" s="91">
        <f ca="1">+'（运营）采购订单'!J153</f>
        <v>0</v>
      </c>
      <c r="G153" s="91" t="str">
        <f ca="1">+'（运营）采购订单'!F153</f>
        <v/>
      </c>
      <c r="H153" s="92" t="str">
        <f ca="1">+'（运营）采购订单'!G153</f>
        <v/>
      </c>
      <c r="I153" s="91">
        <f ca="1">+'（运营）采购订单'!H153</f>
        <v>0</v>
      </c>
      <c r="J153" s="91" t="str">
        <f>+'（运营）采购订单'!I153</f>
        <v>2XL</v>
      </c>
      <c r="K153" s="97"/>
      <c r="L153" s="98"/>
      <c r="M153" s="97"/>
      <c r="N153" s="99">
        <f t="shared" si="17"/>
        <v>0</v>
      </c>
      <c r="O153" s="100">
        <f ca="1" t="shared" si="18"/>
        <v>0</v>
      </c>
      <c r="P153" s="100" t="str">
        <f ca="1" t="shared" si="19"/>
        <v/>
      </c>
    </row>
    <row r="154" s="78" customFormat="1" ht="26" hidden="1" customHeight="1" spans="1:16">
      <c r="A154" s="89" t="str">
        <f ca="1" t="shared" si="16"/>
        <v/>
      </c>
      <c r="B154" s="90" t="str">
        <f ca="1">IF(F154&gt;0,'（运营）采购订单'!B154,"")</f>
        <v/>
      </c>
      <c r="C154" s="91" t="str">
        <f ca="1">+'（运营）采购订单'!C154</f>
        <v/>
      </c>
      <c r="D154" s="91" t="str">
        <f ca="1">+'（运营）采购订单'!D154</f>
        <v/>
      </c>
      <c r="E154" s="91">
        <f>+'（运营）采购订单'!E154</f>
        <v>0</v>
      </c>
      <c r="F154" s="91">
        <f ca="1">+'（运营）采购订单'!J154</f>
        <v>0</v>
      </c>
      <c r="G154" s="91" t="str">
        <f ca="1">+'（运营）采购订单'!F154</f>
        <v/>
      </c>
      <c r="H154" s="92" t="str">
        <f ca="1">+'（运营）采购订单'!G154</f>
        <v/>
      </c>
      <c r="I154" s="91">
        <f ca="1">+'（运营）采购订单'!H154</f>
        <v>0</v>
      </c>
      <c r="J154" s="91" t="str">
        <f>+'（运营）采购订单'!I154</f>
        <v>3XL</v>
      </c>
      <c r="K154" s="97"/>
      <c r="L154" s="98"/>
      <c r="M154" s="97"/>
      <c r="N154" s="99">
        <f t="shared" si="17"/>
        <v>0</v>
      </c>
      <c r="O154" s="100">
        <f ca="1" t="shared" si="18"/>
        <v>0</v>
      </c>
      <c r="P154" s="100" t="str">
        <f ca="1" t="shared" si="19"/>
        <v/>
      </c>
    </row>
    <row r="155" s="78" customFormat="1" ht="26" hidden="1" customHeight="1" spans="1:16">
      <c r="A155" s="89" t="str">
        <f ca="1" t="shared" si="16"/>
        <v/>
      </c>
      <c r="B155" s="90" t="str">
        <f ca="1">IF(F155&gt;0,'（运营）采购订单'!B155,"")</f>
        <v/>
      </c>
      <c r="C155" s="91" t="str">
        <f ca="1">+'（运营）采购订单'!C155</f>
        <v/>
      </c>
      <c r="D155" s="91" t="str">
        <f ca="1">+'（运营）采购订单'!D155</f>
        <v/>
      </c>
      <c r="E155" s="91">
        <f>+'（运营）采购订单'!E155</f>
        <v>0</v>
      </c>
      <c r="F155" s="91">
        <f ca="1">+'（运营）采购订单'!J155</f>
        <v>0</v>
      </c>
      <c r="G155" s="91" t="str">
        <f ca="1">+'（运营）采购订单'!F155</f>
        <v/>
      </c>
      <c r="H155" s="92" t="str">
        <f ca="1">+'（运营）采购订单'!G155</f>
        <v/>
      </c>
      <c r="I155" s="91">
        <f ca="1">+'（运营）采购订单'!H155</f>
        <v>0</v>
      </c>
      <c r="J155" s="91" t="str">
        <f>+'（运营）采购订单'!I155</f>
        <v>4XL</v>
      </c>
      <c r="K155" s="97"/>
      <c r="L155" s="98"/>
      <c r="M155" s="97"/>
      <c r="N155" s="99">
        <f t="shared" si="17"/>
        <v>0</v>
      </c>
      <c r="O155" s="100">
        <f ca="1" t="shared" si="18"/>
        <v>0</v>
      </c>
      <c r="P155" s="100" t="str">
        <f ca="1" t="shared" si="19"/>
        <v/>
      </c>
    </row>
    <row r="156" s="78" customFormat="1" ht="26" hidden="1" customHeight="1" spans="1:16">
      <c r="A156" s="89" t="str">
        <f ca="1" t="shared" si="16"/>
        <v/>
      </c>
      <c r="B156" s="90" t="str">
        <f ca="1">IF(F156&gt;0,'（运营）采购订单'!B156,"")</f>
        <v/>
      </c>
      <c r="C156" s="91" t="str">
        <f ca="1">+'（运营）采购订单'!C156</f>
        <v/>
      </c>
      <c r="D156" s="91" t="str">
        <f ca="1">+'（运营）采购订单'!D156</f>
        <v/>
      </c>
      <c r="E156" s="91">
        <f>+'（运营）采购订单'!E156</f>
        <v>0</v>
      </c>
      <c r="F156" s="91">
        <f ca="1">+'（运营）采购订单'!J156</f>
        <v>0</v>
      </c>
      <c r="G156" s="91" t="str">
        <f ca="1">+'（运营）采购订单'!F156</f>
        <v/>
      </c>
      <c r="H156" s="92" t="str">
        <f ca="1">+'（运营）采购订单'!G156</f>
        <v/>
      </c>
      <c r="I156" s="91">
        <f ca="1">+'（运营）采购订单'!H156</f>
        <v>0</v>
      </c>
      <c r="J156" s="91" t="str">
        <f>+'（运营）采购订单'!I156</f>
        <v>XS</v>
      </c>
      <c r="K156" s="97"/>
      <c r="L156" s="98"/>
      <c r="M156" s="97"/>
      <c r="N156" s="99">
        <f t="shared" si="17"/>
        <v>0</v>
      </c>
      <c r="O156" s="100">
        <f ca="1" t="shared" si="18"/>
        <v>0</v>
      </c>
      <c r="P156" s="100" t="str">
        <f ca="1" t="shared" si="19"/>
        <v/>
      </c>
    </row>
    <row r="157" s="78" customFormat="1" ht="26" hidden="1" customHeight="1" spans="1:16">
      <c r="A157" s="89" t="str">
        <f ca="1" t="shared" si="16"/>
        <v/>
      </c>
      <c r="B157" s="90" t="str">
        <f ca="1">IF(F157&gt;0,'（运营）采购订单'!B157,"")</f>
        <v/>
      </c>
      <c r="C157" s="91" t="str">
        <f ca="1">+'（运营）采购订单'!C157</f>
        <v/>
      </c>
      <c r="D157" s="91" t="str">
        <f ca="1">+'（运营）采购订单'!D157</f>
        <v/>
      </c>
      <c r="E157" s="91">
        <f>+'（运营）采购订单'!E157</f>
        <v>0</v>
      </c>
      <c r="F157" s="91">
        <f ca="1">+'（运营）采购订单'!J157</f>
        <v>0</v>
      </c>
      <c r="G157" s="91" t="str">
        <f ca="1">+'（运营）采购订单'!F157</f>
        <v/>
      </c>
      <c r="H157" s="92" t="str">
        <f ca="1">+'（运营）采购订单'!G157</f>
        <v/>
      </c>
      <c r="I157" s="91">
        <f ca="1">+'（运营）采购订单'!H157</f>
        <v>0</v>
      </c>
      <c r="J157" s="91" t="str">
        <f>+'（运营）采购订单'!I157</f>
        <v>S</v>
      </c>
      <c r="K157" s="97"/>
      <c r="L157" s="98"/>
      <c r="M157" s="97"/>
      <c r="N157" s="99">
        <f t="shared" si="17"/>
        <v>0</v>
      </c>
      <c r="O157" s="100">
        <f ca="1" t="shared" si="18"/>
        <v>0</v>
      </c>
      <c r="P157" s="100" t="str">
        <f ca="1" t="shared" si="19"/>
        <v/>
      </c>
    </row>
    <row r="158" s="78" customFormat="1" ht="26" hidden="1" customHeight="1" spans="1:16">
      <c r="A158" s="89" t="str">
        <f ca="1" t="shared" si="16"/>
        <v/>
      </c>
      <c r="B158" s="90" t="str">
        <f ca="1">IF(F158&gt;0,'（运营）采购订单'!B158,"")</f>
        <v/>
      </c>
      <c r="C158" s="91" t="str">
        <f ca="1">+'（运营）采购订单'!C158</f>
        <v/>
      </c>
      <c r="D158" s="91" t="str">
        <f ca="1">+'（运营）采购订单'!D158</f>
        <v/>
      </c>
      <c r="E158" s="91">
        <f>+'（运营）采购订单'!E158</f>
        <v>0</v>
      </c>
      <c r="F158" s="91">
        <f ca="1">+'（运营）采购订单'!J158</f>
        <v>0</v>
      </c>
      <c r="G158" s="91" t="str">
        <f ca="1">+'（运营）采购订单'!F158</f>
        <v/>
      </c>
      <c r="H158" s="92" t="str">
        <f ca="1">+'（运营）采购订单'!G158</f>
        <v/>
      </c>
      <c r="I158" s="91">
        <f ca="1">+'（运营）采购订单'!H158</f>
        <v>0</v>
      </c>
      <c r="J158" s="91" t="str">
        <f>+'（运营）采购订单'!I158</f>
        <v>M</v>
      </c>
      <c r="K158" s="97"/>
      <c r="L158" s="98"/>
      <c r="M158" s="97"/>
      <c r="N158" s="99">
        <f t="shared" si="17"/>
        <v>0</v>
      </c>
      <c r="O158" s="100">
        <f ca="1" t="shared" si="18"/>
        <v>0</v>
      </c>
      <c r="P158" s="100" t="str">
        <f ca="1" t="shared" si="19"/>
        <v/>
      </c>
    </row>
    <row r="159" s="78" customFormat="1" ht="26" hidden="1" customHeight="1" spans="1:16">
      <c r="A159" s="89" t="str">
        <f ca="1" t="shared" ref="A159:A192" si="20">+IF(F159&gt;0,$P$2,"")</f>
        <v/>
      </c>
      <c r="B159" s="90" t="str">
        <f ca="1">IF(F159&gt;0,'（运营）采购订单'!B159,"")</f>
        <v/>
      </c>
      <c r="C159" s="91" t="str">
        <f ca="1">+'（运营）采购订单'!C159</f>
        <v/>
      </c>
      <c r="D159" s="91" t="str">
        <f ca="1">+'（运营）采购订单'!D159</f>
        <v/>
      </c>
      <c r="E159" s="91">
        <f>+'（运营）采购订单'!E159</f>
        <v>0</v>
      </c>
      <c r="F159" s="91">
        <f ca="1">+'（运营）采购订单'!J159</f>
        <v>0</v>
      </c>
      <c r="G159" s="91" t="str">
        <f ca="1">+'（运营）采购订单'!F159</f>
        <v/>
      </c>
      <c r="H159" s="92" t="str">
        <f ca="1">+'（运营）采购订单'!G159</f>
        <v/>
      </c>
      <c r="I159" s="91">
        <f ca="1">+'（运营）采购订单'!H159</f>
        <v>0</v>
      </c>
      <c r="J159" s="91" t="str">
        <f>+'（运营）采购订单'!I159</f>
        <v>L</v>
      </c>
      <c r="K159" s="97"/>
      <c r="L159" s="98"/>
      <c r="M159" s="97"/>
      <c r="N159" s="99">
        <f t="shared" si="17"/>
        <v>0</v>
      </c>
      <c r="O159" s="100">
        <f ca="1" t="shared" si="18"/>
        <v>0</v>
      </c>
      <c r="P159" s="100" t="str">
        <f ca="1" t="shared" si="19"/>
        <v/>
      </c>
    </row>
    <row r="160" s="78" customFormat="1" ht="26" hidden="1" customHeight="1" spans="1:16">
      <c r="A160" s="89" t="str">
        <f ca="1" t="shared" si="20"/>
        <v/>
      </c>
      <c r="B160" s="90" t="str">
        <f ca="1">IF(F160&gt;0,'（运营）采购订单'!B160,"")</f>
        <v/>
      </c>
      <c r="C160" s="91" t="str">
        <f ca="1">+'（运营）采购订单'!C160</f>
        <v/>
      </c>
      <c r="D160" s="91" t="str">
        <f ca="1">+'（运营）采购订单'!D160</f>
        <v/>
      </c>
      <c r="E160" s="91">
        <f>+'（运营）采购订单'!E160</f>
        <v>0</v>
      </c>
      <c r="F160" s="91">
        <f ca="1">+'（运营）采购订单'!J160</f>
        <v>0</v>
      </c>
      <c r="G160" s="91" t="str">
        <f ca="1">+'（运营）采购订单'!F160</f>
        <v/>
      </c>
      <c r="H160" s="92" t="str">
        <f ca="1">+'（运营）采购订单'!G160</f>
        <v/>
      </c>
      <c r="I160" s="91">
        <f ca="1">+'（运营）采购订单'!H160</f>
        <v>0</v>
      </c>
      <c r="J160" s="91" t="str">
        <f>+'（运营）采购订单'!I160</f>
        <v>XL</v>
      </c>
      <c r="K160" s="97"/>
      <c r="L160" s="98"/>
      <c r="M160" s="97"/>
      <c r="N160" s="99">
        <f t="shared" si="17"/>
        <v>0</v>
      </c>
      <c r="O160" s="100">
        <f ca="1" t="shared" si="18"/>
        <v>0</v>
      </c>
      <c r="P160" s="100" t="str">
        <f ca="1" t="shared" si="19"/>
        <v/>
      </c>
    </row>
    <row r="161" s="78" customFormat="1" ht="26" hidden="1" customHeight="1" spans="1:16">
      <c r="A161" s="89" t="str">
        <f ca="1" t="shared" si="20"/>
        <v/>
      </c>
      <c r="B161" s="90" t="str">
        <f ca="1">IF(F161&gt;0,'（运营）采购订单'!B161,"")</f>
        <v/>
      </c>
      <c r="C161" s="91" t="str">
        <f ca="1">+'（运营）采购订单'!C161</f>
        <v/>
      </c>
      <c r="D161" s="91" t="str">
        <f ca="1">+'（运营）采购订单'!D161</f>
        <v/>
      </c>
      <c r="E161" s="91">
        <f>+'（运营）采购订单'!E161</f>
        <v>0</v>
      </c>
      <c r="F161" s="91">
        <f ca="1">+'（运营）采购订单'!J161</f>
        <v>0</v>
      </c>
      <c r="G161" s="91" t="str">
        <f ca="1">+'（运营）采购订单'!F161</f>
        <v/>
      </c>
      <c r="H161" s="92" t="str">
        <f ca="1">+'（运营）采购订单'!G161</f>
        <v/>
      </c>
      <c r="I161" s="91">
        <f ca="1">+'（运营）采购订单'!H161</f>
        <v>0</v>
      </c>
      <c r="J161" s="91" t="str">
        <f>+'（运营）采购订单'!I161</f>
        <v>2XL</v>
      </c>
      <c r="K161" s="97"/>
      <c r="L161" s="98"/>
      <c r="M161" s="97"/>
      <c r="N161" s="99">
        <f t="shared" si="17"/>
        <v>0</v>
      </c>
      <c r="O161" s="100">
        <f ca="1" t="shared" si="18"/>
        <v>0</v>
      </c>
      <c r="P161" s="100" t="str">
        <f ca="1" t="shared" si="19"/>
        <v/>
      </c>
    </row>
    <row r="162" s="78" customFormat="1" ht="26" hidden="1" customHeight="1" spans="1:16">
      <c r="A162" s="89" t="str">
        <f ca="1" t="shared" si="20"/>
        <v/>
      </c>
      <c r="B162" s="90" t="str">
        <f ca="1">IF(F162&gt;0,'（运营）采购订单'!B162,"")</f>
        <v/>
      </c>
      <c r="C162" s="91" t="str">
        <f ca="1">+'（运营）采购订单'!C162</f>
        <v/>
      </c>
      <c r="D162" s="91" t="str">
        <f ca="1">+'（运营）采购订单'!D162</f>
        <v/>
      </c>
      <c r="E162" s="91">
        <f>+'（运营）采购订单'!E162</f>
        <v>0</v>
      </c>
      <c r="F162" s="91">
        <f ca="1">+'（运营）采购订单'!J162</f>
        <v>0</v>
      </c>
      <c r="G162" s="91" t="str">
        <f ca="1">+'（运营）采购订单'!F162</f>
        <v/>
      </c>
      <c r="H162" s="92" t="str">
        <f ca="1">+'（运营）采购订单'!G162</f>
        <v/>
      </c>
      <c r="I162" s="91">
        <f ca="1">+'（运营）采购订单'!H162</f>
        <v>0</v>
      </c>
      <c r="J162" s="91" t="str">
        <f>+'（运营）采购订单'!I162</f>
        <v>3XL</v>
      </c>
      <c r="K162" s="97"/>
      <c r="L162" s="98"/>
      <c r="M162" s="97"/>
      <c r="N162" s="99">
        <f t="shared" si="17"/>
        <v>0</v>
      </c>
      <c r="O162" s="100">
        <f ca="1" t="shared" si="18"/>
        <v>0</v>
      </c>
      <c r="P162" s="100" t="str">
        <f ca="1" t="shared" si="19"/>
        <v/>
      </c>
    </row>
    <row r="163" s="78" customFormat="1" ht="26" hidden="1" customHeight="1" spans="1:16">
      <c r="A163" s="89" t="str">
        <f ca="1" t="shared" si="20"/>
        <v/>
      </c>
      <c r="B163" s="90" t="str">
        <f ca="1">IF(F163&gt;0,'（运营）采购订单'!B163,"")</f>
        <v/>
      </c>
      <c r="C163" s="91" t="str">
        <f ca="1">+'（运营）采购订单'!C163</f>
        <v/>
      </c>
      <c r="D163" s="91" t="str">
        <f ca="1">+'（运营）采购订单'!D163</f>
        <v/>
      </c>
      <c r="E163" s="91">
        <f>+'（运营）采购订单'!E163</f>
        <v>0</v>
      </c>
      <c r="F163" s="91">
        <f ca="1">+'（运营）采购订单'!J163</f>
        <v>0</v>
      </c>
      <c r="G163" s="91" t="str">
        <f ca="1">+'（运营）采购订单'!F163</f>
        <v/>
      </c>
      <c r="H163" s="92" t="str">
        <f ca="1">+'（运营）采购订单'!G163</f>
        <v/>
      </c>
      <c r="I163" s="91">
        <f ca="1">+'（运营）采购订单'!H163</f>
        <v>0</v>
      </c>
      <c r="J163" s="91" t="str">
        <f>+'（运营）采购订单'!I163</f>
        <v>4XL</v>
      </c>
      <c r="K163" s="97"/>
      <c r="L163" s="98"/>
      <c r="M163" s="97"/>
      <c r="N163" s="99">
        <f t="shared" si="17"/>
        <v>0</v>
      </c>
      <c r="O163" s="100">
        <f ca="1" t="shared" si="18"/>
        <v>0</v>
      </c>
      <c r="P163" s="100" t="str">
        <f ca="1" t="shared" si="19"/>
        <v/>
      </c>
    </row>
    <row r="164" s="78" customFormat="1" ht="26" hidden="1" customHeight="1" spans="1:16">
      <c r="A164" s="89" t="str">
        <f ca="1" t="shared" si="20"/>
        <v/>
      </c>
      <c r="B164" s="90" t="str">
        <f ca="1">IF(F164&gt;0,'（运营）采购订单'!B164,"")</f>
        <v/>
      </c>
      <c r="C164" s="91" t="str">
        <f ca="1">+'（运营）采购订单'!C164</f>
        <v/>
      </c>
      <c r="D164" s="91" t="str">
        <f ca="1">+'（运营）采购订单'!D164</f>
        <v/>
      </c>
      <c r="E164" s="91">
        <f>+'（运营）采购订单'!E164</f>
        <v>0</v>
      </c>
      <c r="F164" s="91">
        <f ca="1">+'（运营）采购订单'!J164</f>
        <v>0</v>
      </c>
      <c r="G164" s="91" t="str">
        <f ca="1">+'（运营）采购订单'!F164</f>
        <v/>
      </c>
      <c r="H164" s="92" t="str">
        <f ca="1">+'（运营）采购订单'!G164</f>
        <v/>
      </c>
      <c r="I164" s="91">
        <f ca="1">+'（运营）采购订单'!H164</f>
        <v>0</v>
      </c>
      <c r="J164" s="91" t="str">
        <f>+'（运营）采购订单'!I164</f>
        <v>XS</v>
      </c>
      <c r="K164" s="97"/>
      <c r="L164" s="98"/>
      <c r="M164" s="97"/>
      <c r="N164" s="99">
        <f t="shared" si="17"/>
        <v>0</v>
      </c>
      <c r="O164" s="100">
        <f ca="1" t="shared" si="18"/>
        <v>0</v>
      </c>
      <c r="P164" s="100" t="str">
        <f ca="1" t="shared" si="19"/>
        <v/>
      </c>
    </row>
    <row r="165" s="78" customFormat="1" ht="26" hidden="1" customHeight="1" spans="1:16">
      <c r="A165" s="89" t="str">
        <f ca="1" t="shared" si="20"/>
        <v/>
      </c>
      <c r="B165" s="90" t="str">
        <f ca="1">IF(F165&gt;0,'（运营）采购订单'!B165,"")</f>
        <v/>
      </c>
      <c r="C165" s="91" t="str">
        <f ca="1">+'（运营）采购订单'!C165</f>
        <v/>
      </c>
      <c r="D165" s="91" t="str">
        <f ca="1">+'（运营）采购订单'!D165</f>
        <v/>
      </c>
      <c r="E165" s="91">
        <f>+'（运营）采购订单'!E165</f>
        <v>0</v>
      </c>
      <c r="F165" s="91">
        <f ca="1">+'（运营）采购订单'!J165</f>
        <v>0</v>
      </c>
      <c r="G165" s="91" t="str">
        <f ca="1">+'（运营）采购订单'!F165</f>
        <v/>
      </c>
      <c r="H165" s="92" t="str">
        <f ca="1">+'（运营）采购订单'!G165</f>
        <v/>
      </c>
      <c r="I165" s="91">
        <f ca="1">+'（运营）采购订单'!H165</f>
        <v>0</v>
      </c>
      <c r="J165" s="91" t="str">
        <f>+'（运营）采购订单'!I165</f>
        <v>S</v>
      </c>
      <c r="K165" s="97"/>
      <c r="L165" s="98"/>
      <c r="M165" s="97"/>
      <c r="N165" s="99">
        <f t="shared" ref="N165:N192" si="21">+SUM(K165:M165)</f>
        <v>0</v>
      </c>
      <c r="O165" s="100">
        <f ca="1" t="shared" ref="O165:O192" si="22">+F165-N165</f>
        <v>0</v>
      </c>
      <c r="P165" s="100" t="str">
        <f ca="1" t="shared" ref="P165:P192" si="23">+IF(O165&gt;0,"少交",IF(O165=0,"","多交"))</f>
        <v/>
      </c>
    </row>
    <row r="166" s="78" customFormat="1" ht="26" hidden="1" customHeight="1" spans="1:16">
      <c r="A166" s="89" t="str">
        <f ca="1" t="shared" si="20"/>
        <v/>
      </c>
      <c r="B166" s="90" t="str">
        <f ca="1">IF(F166&gt;0,'（运营）采购订单'!B166,"")</f>
        <v/>
      </c>
      <c r="C166" s="91" t="str">
        <f ca="1">+'（运营）采购订单'!C166</f>
        <v/>
      </c>
      <c r="D166" s="91" t="str">
        <f ca="1">+'（运营）采购订单'!D166</f>
        <v/>
      </c>
      <c r="E166" s="91">
        <f>+'（运营）采购订单'!E166</f>
        <v>0</v>
      </c>
      <c r="F166" s="91">
        <f ca="1">+'（运营）采购订单'!J166</f>
        <v>0</v>
      </c>
      <c r="G166" s="91" t="str">
        <f ca="1">+'（运营）采购订单'!F166</f>
        <v/>
      </c>
      <c r="H166" s="92" t="str">
        <f ca="1">+'（运营）采购订单'!G166</f>
        <v/>
      </c>
      <c r="I166" s="91">
        <f ca="1">+'（运营）采购订单'!H166</f>
        <v>0</v>
      </c>
      <c r="J166" s="91" t="str">
        <f>+'（运营）采购订单'!I166</f>
        <v>M</v>
      </c>
      <c r="K166" s="97"/>
      <c r="L166" s="98"/>
      <c r="M166" s="97"/>
      <c r="N166" s="99">
        <f t="shared" si="21"/>
        <v>0</v>
      </c>
      <c r="O166" s="100">
        <f ca="1" t="shared" si="22"/>
        <v>0</v>
      </c>
      <c r="P166" s="100" t="str">
        <f ca="1" t="shared" si="23"/>
        <v/>
      </c>
    </row>
    <row r="167" s="78" customFormat="1" ht="26" hidden="1" customHeight="1" spans="1:16">
      <c r="A167" s="89" t="str">
        <f ca="1" t="shared" si="20"/>
        <v/>
      </c>
      <c r="B167" s="90" t="str">
        <f ca="1">IF(F167&gt;0,'（运营）采购订单'!B167,"")</f>
        <v/>
      </c>
      <c r="C167" s="91" t="str">
        <f ca="1">+'（运营）采购订单'!C167</f>
        <v/>
      </c>
      <c r="D167" s="91" t="str">
        <f ca="1">+'（运营）采购订单'!D167</f>
        <v/>
      </c>
      <c r="E167" s="91">
        <f>+'（运营）采购订单'!E167</f>
        <v>0</v>
      </c>
      <c r="F167" s="91">
        <f ca="1">+'（运营）采购订单'!J167</f>
        <v>0</v>
      </c>
      <c r="G167" s="91" t="str">
        <f ca="1">+'（运营）采购订单'!F167</f>
        <v/>
      </c>
      <c r="H167" s="92" t="str">
        <f ca="1">+'（运营）采购订单'!G167</f>
        <v/>
      </c>
      <c r="I167" s="91">
        <f ca="1">+'（运营）采购订单'!H167</f>
        <v>0</v>
      </c>
      <c r="J167" s="91" t="str">
        <f>+'（运营）采购订单'!I167</f>
        <v>L</v>
      </c>
      <c r="K167" s="97"/>
      <c r="L167" s="98"/>
      <c r="M167" s="97"/>
      <c r="N167" s="99">
        <f t="shared" si="21"/>
        <v>0</v>
      </c>
      <c r="O167" s="100">
        <f ca="1" t="shared" si="22"/>
        <v>0</v>
      </c>
      <c r="P167" s="100" t="str">
        <f ca="1" t="shared" si="23"/>
        <v/>
      </c>
    </row>
    <row r="168" s="78" customFormat="1" ht="26" hidden="1" customHeight="1" spans="1:16">
      <c r="A168" s="89" t="str">
        <f ca="1" t="shared" si="20"/>
        <v/>
      </c>
      <c r="B168" s="90" t="str">
        <f ca="1">IF(F168&gt;0,'（运营）采购订单'!B168,"")</f>
        <v/>
      </c>
      <c r="C168" s="91" t="str">
        <f ca="1">+'（运营）采购订单'!C168</f>
        <v/>
      </c>
      <c r="D168" s="91" t="str">
        <f ca="1">+'（运营）采购订单'!D168</f>
        <v/>
      </c>
      <c r="E168" s="91">
        <f>+'（运营）采购订单'!E168</f>
        <v>0</v>
      </c>
      <c r="F168" s="91">
        <f ca="1">+'（运营）采购订单'!J168</f>
        <v>0</v>
      </c>
      <c r="G168" s="91" t="str">
        <f ca="1">+'（运营）采购订单'!F168</f>
        <v/>
      </c>
      <c r="H168" s="92" t="str">
        <f ca="1">+'（运营）采购订单'!G168</f>
        <v/>
      </c>
      <c r="I168" s="91">
        <f ca="1">+'（运营）采购订单'!H168</f>
        <v>0</v>
      </c>
      <c r="J168" s="91" t="str">
        <f>+'（运营）采购订单'!I168</f>
        <v>XL</v>
      </c>
      <c r="K168" s="97"/>
      <c r="L168" s="98"/>
      <c r="M168" s="97"/>
      <c r="N168" s="99">
        <f t="shared" si="21"/>
        <v>0</v>
      </c>
      <c r="O168" s="100">
        <f ca="1" t="shared" si="22"/>
        <v>0</v>
      </c>
      <c r="P168" s="100" t="str">
        <f ca="1" t="shared" si="23"/>
        <v/>
      </c>
    </row>
    <row r="169" s="78" customFormat="1" ht="26" hidden="1" customHeight="1" spans="1:16">
      <c r="A169" s="89" t="str">
        <f ca="1" t="shared" si="20"/>
        <v/>
      </c>
      <c r="B169" s="90" t="str">
        <f ca="1">IF(F169&gt;0,'（运营）采购订单'!B169,"")</f>
        <v/>
      </c>
      <c r="C169" s="91" t="str">
        <f ca="1">+'（运营）采购订单'!C169</f>
        <v/>
      </c>
      <c r="D169" s="91" t="str">
        <f ca="1">+'（运营）采购订单'!D169</f>
        <v/>
      </c>
      <c r="E169" s="91">
        <f>+'（运营）采购订单'!E169</f>
        <v>0</v>
      </c>
      <c r="F169" s="91">
        <f ca="1">+'（运营）采购订单'!J169</f>
        <v>0</v>
      </c>
      <c r="G169" s="91" t="str">
        <f ca="1">+'（运营）采购订单'!F169</f>
        <v/>
      </c>
      <c r="H169" s="92" t="str">
        <f ca="1">+'（运营）采购订单'!G169</f>
        <v/>
      </c>
      <c r="I169" s="91">
        <f ca="1">+'（运营）采购订单'!H169</f>
        <v>0</v>
      </c>
      <c r="J169" s="91" t="str">
        <f>+'（运营）采购订单'!I169</f>
        <v>2XL</v>
      </c>
      <c r="K169" s="97"/>
      <c r="L169" s="98"/>
      <c r="M169" s="97"/>
      <c r="N169" s="99">
        <f t="shared" si="21"/>
        <v>0</v>
      </c>
      <c r="O169" s="100">
        <f ca="1" t="shared" si="22"/>
        <v>0</v>
      </c>
      <c r="P169" s="100" t="str">
        <f ca="1" t="shared" si="23"/>
        <v/>
      </c>
    </row>
    <row r="170" s="78" customFormat="1" ht="26" hidden="1" customHeight="1" spans="1:16">
      <c r="A170" s="89" t="str">
        <f ca="1" t="shared" si="20"/>
        <v/>
      </c>
      <c r="B170" s="90" t="str">
        <f ca="1">IF(F170&gt;0,'（运营）采购订单'!B170,"")</f>
        <v/>
      </c>
      <c r="C170" s="91" t="str">
        <f ca="1">+'（运营）采购订单'!C170</f>
        <v/>
      </c>
      <c r="D170" s="91" t="str">
        <f ca="1">+'（运营）采购订单'!D170</f>
        <v/>
      </c>
      <c r="E170" s="91">
        <f>+'（运营）采购订单'!E170</f>
        <v>0</v>
      </c>
      <c r="F170" s="91">
        <f ca="1">+'（运营）采购订单'!J170</f>
        <v>0</v>
      </c>
      <c r="G170" s="91" t="str">
        <f ca="1">+'（运营）采购订单'!F170</f>
        <v/>
      </c>
      <c r="H170" s="92" t="str">
        <f ca="1">+'（运营）采购订单'!G170</f>
        <v/>
      </c>
      <c r="I170" s="91">
        <f ca="1">+'（运营）采购订单'!H170</f>
        <v>0</v>
      </c>
      <c r="J170" s="91" t="str">
        <f>+'（运营）采购订单'!I170</f>
        <v>3XL</v>
      </c>
      <c r="K170" s="97"/>
      <c r="L170" s="98"/>
      <c r="M170" s="97"/>
      <c r="N170" s="99">
        <f t="shared" si="21"/>
        <v>0</v>
      </c>
      <c r="O170" s="100">
        <f ca="1" t="shared" si="22"/>
        <v>0</v>
      </c>
      <c r="P170" s="100" t="str">
        <f ca="1" t="shared" si="23"/>
        <v/>
      </c>
    </row>
    <row r="171" s="78" customFormat="1" ht="26" hidden="1" customHeight="1" spans="1:16">
      <c r="A171" s="89" t="str">
        <f ca="1" t="shared" si="20"/>
        <v/>
      </c>
      <c r="B171" s="90" t="str">
        <f ca="1">IF(F171&gt;0,'（运营）采购订单'!B171,"")</f>
        <v/>
      </c>
      <c r="C171" s="91" t="str">
        <f ca="1">+'（运营）采购订单'!C171</f>
        <v/>
      </c>
      <c r="D171" s="91" t="str">
        <f ca="1">+'（运营）采购订单'!D171</f>
        <v/>
      </c>
      <c r="E171" s="91">
        <f>+'（运营）采购订单'!E171</f>
        <v>0</v>
      </c>
      <c r="F171" s="91">
        <f ca="1">+'（运营）采购订单'!J171</f>
        <v>0</v>
      </c>
      <c r="G171" s="91" t="str">
        <f ca="1">+'（运营）采购订单'!F171</f>
        <v/>
      </c>
      <c r="H171" s="92" t="str">
        <f ca="1">+'（运营）采购订单'!G171</f>
        <v/>
      </c>
      <c r="I171" s="91">
        <f ca="1">+'（运营）采购订单'!H171</f>
        <v>0</v>
      </c>
      <c r="J171" s="91" t="str">
        <f>+'（运营）采购订单'!I171</f>
        <v>4XL</v>
      </c>
      <c r="K171" s="97"/>
      <c r="L171" s="98"/>
      <c r="M171" s="97"/>
      <c r="N171" s="99">
        <f t="shared" si="21"/>
        <v>0</v>
      </c>
      <c r="O171" s="100">
        <f ca="1" t="shared" si="22"/>
        <v>0</v>
      </c>
      <c r="P171" s="100" t="str">
        <f ca="1" t="shared" si="23"/>
        <v/>
      </c>
    </row>
    <row r="172" s="78" customFormat="1" ht="26" hidden="1" customHeight="1" spans="1:16">
      <c r="A172" s="89" t="str">
        <f ca="1" t="shared" si="20"/>
        <v/>
      </c>
      <c r="B172" s="90" t="str">
        <f ca="1">IF(F172&gt;0,'（运营）采购订单'!B172,"")</f>
        <v/>
      </c>
      <c r="C172" s="91" t="str">
        <f ca="1">+'（运营）采购订单'!C172</f>
        <v/>
      </c>
      <c r="D172" s="91" t="str">
        <f ca="1">+'（运营）采购订单'!D172</f>
        <v/>
      </c>
      <c r="E172" s="91">
        <f>+'（运营）采购订单'!E172</f>
        <v>0</v>
      </c>
      <c r="F172" s="91">
        <f ca="1">+'（运营）采购订单'!J172</f>
        <v>0</v>
      </c>
      <c r="G172" s="91" t="str">
        <f ca="1">+'（运营）采购订单'!F172</f>
        <v/>
      </c>
      <c r="H172" s="92" t="str">
        <f ca="1">+'（运营）采购订单'!G172</f>
        <v/>
      </c>
      <c r="I172" s="91">
        <f ca="1">+'（运营）采购订单'!H172</f>
        <v>0</v>
      </c>
      <c r="J172" s="91" t="str">
        <f>+'（运营）采购订单'!I172</f>
        <v>XS</v>
      </c>
      <c r="K172" s="97"/>
      <c r="L172" s="98"/>
      <c r="M172" s="97"/>
      <c r="N172" s="99">
        <f t="shared" si="21"/>
        <v>0</v>
      </c>
      <c r="O172" s="100">
        <f ca="1" t="shared" si="22"/>
        <v>0</v>
      </c>
      <c r="P172" s="100" t="str">
        <f ca="1" t="shared" si="23"/>
        <v/>
      </c>
    </row>
    <row r="173" s="78" customFormat="1" ht="26" hidden="1" customHeight="1" spans="1:16">
      <c r="A173" s="89" t="str">
        <f ca="1" t="shared" si="20"/>
        <v/>
      </c>
      <c r="B173" s="90" t="str">
        <f ca="1">IF(F173&gt;0,'（运营）采购订单'!B173,"")</f>
        <v/>
      </c>
      <c r="C173" s="91" t="str">
        <f ca="1">+'（运营）采购订单'!C173</f>
        <v/>
      </c>
      <c r="D173" s="91" t="str">
        <f ca="1">+'（运营）采购订单'!D173</f>
        <v/>
      </c>
      <c r="E173" s="91">
        <f>+'（运营）采购订单'!E173</f>
        <v>0</v>
      </c>
      <c r="F173" s="91">
        <f ca="1">+'（运营）采购订单'!J173</f>
        <v>0</v>
      </c>
      <c r="G173" s="91" t="str">
        <f ca="1">+'（运营）采购订单'!F173</f>
        <v/>
      </c>
      <c r="H173" s="92" t="str">
        <f ca="1">+'（运营）采购订单'!G173</f>
        <v/>
      </c>
      <c r="I173" s="91">
        <f ca="1">+'（运营）采购订单'!H173</f>
        <v>0</v>
      </c>
      <c r="J173" s="91" t="str">
        <f>+'（运营）采购订单'!I173</f>
        <v>S</v>
      </c>
      <c r="K173" s="97"/>
      <c r="L173" s="98"/>
      <c r="M173" s="97"/>
      <c r="N173" s="99">
        <f t="shared" si="21"/>
        <v>0</v>
      </c>
      <c r="O173" s="100">
        <f ca="1" t="shared" si="22"/>
        <v>0</v>
      </c>
      <c r="P173" s="100" t="str">
        <f ca="1" t="shared" si="23"/>
        <v/>
      </c>
    </row>
    <row r="174" s="78" customFormat="1" ht="26" hidden="1" customHeight="1" spans="1:16">
      <c r="A174" s="89" t="str">
        <f ca="1" t="shared" si="20"/>
        <v/>
      </c>
      <c r="B174" s="90" t="str">
        <f ca="1">IF(F174&gt;0,'（运营）采购订单'!B174,"")</f>
        <v/>
      </c>
      <c r="C174" s="91" t="str">
        <f ca="1">+'（运营）采购订单'!C174</f>
        <v/>
      </c>
      <c r="D174" s="91" t="str">
        <f ca="1">+'（运营）采购订单'!D174</f>
        <v/>
      </c>
      <c r="E174" s="91">
        <f>+'（运营）采购订单'!E174</f>
        <v>0</v>
      </c>
      <c r="F174" s="91">
        <f ca="1">+'（运营）采购订单'!J174</f>
        <v>0</v>
      </c>
      <c r="G174" s="91" t="str">
        <f ca="1">+'（运营）采购订单'!F174</f>
        <v/>
      </c>
      <c r="H174" s="92" t="str">
        <f ca="1">+'（运营）采购订单'!G174</f>
        <v/>
      </c>
      <c r="I174" s="91">
        <f ca="1">+'（运营）采购订单'!H174</f>
        <v>0</v>
      </c>
      <c r="J174" s="91" t="str">
        <f>+'（运营）采购订单'!I174</f>
        <v>M</v>
      </c>
      <c r="K174" s="97"/>
      <c r="L174" s="98"/>
      <c r="M174" s="97"/>
      <c r="N174" s="99">
        <f t="shared" si="21"/>
        <v>0</v>
      </c>
      <c r="O174" s="100">
        <f ca="1" t="shared" si="22"/>
        <v>0</v>
      </c>
      <c r="P174" s="100" t="str">
        <f ca="1" t="shared" si="23"/>
        <v/>
      </c>
    </row>
    <row r="175" s="78" customFormat="1" ht="26" hidden="1" customHeight="1" spans="1:16">
      <c r="A175" s="89" t="str">
        <f ca="1" t="shared" si="20"/>
        <v/>
      </c>
      <c r="B175" s="90" t="str">
        <f ca="1">IF(F175&gt;0,'（运营）采购订单'!B175,"")</f>
        <v/>
      </c>
      <c r="C175" s="91" t="str">
        <f ca="1">+'（运营）采购订单'!C175</f>
        <v/>
      </c>
      <c r="D175" s="91" t="str">
        <f ca="1">+'（运营）采购订单'!D175</f>
        <v/>
      </c>
      <c r="E175" s="91">
        <f>+'（运营）采购订单'!E175</f>
        <v>0</v>
      </c>
      <c r="F175" s="91">
        <f ca="1">+'（运营）采购订单'!J175</f>
        <v>0</v>
      </c>
      <c r="G175" s="91" t="str">
        <f ca="1">+'（运营）采购订单'!F175</f>
        <v/>
      </c>
      <c r="H175" s="92" t="str">
        <f ca="1">+'（运营）采购订单'!G175</f>
        <v/>
      </c>
      <c r="I175" s="91">
        <f ca="1">+'（运营）采购订单'!H175</f>
        <v>0</v>
      </c>
      <c r="J175" s="91" t="str">
        <f>+'（运营）采购订单'!I175</f>
        <v>L</v>
      </c>
      <c r="K175" s="97"/>
      <c r="L175" s="98"/>
      <c r="M175" s="97"/>
      <c r="N175" s="99">
        <f t="shared" si="21"/>
        <v>0</v>
      </c>
      <c r="O175" s="100">
        <f ca="1" t="shared" si="22"/>
        <v>0</v>
      </c>
      <c r="P175" s="100" t="str">
        <f ca="1" t="shared" si="23"/>
        <v/>
      </c>
    </row>
    <row r="176" s="78" customFormat="1" ht="26" hidden="1" customHeight="1" spans="1:16">
      <c r="A176" s="89" t="str">
        <f ca="1" t="shared" si="20"/>
        <v/>
      </c>
      <c r="B176" s="90" t="str">
        <f ca="1">IF(F176&gt;0,'（运营）采购订单'!B176,"")</f>
        <v/>
      </c>
      <c r="C176" s="91" t="str">
        <f ca="1">+'（运营）采购订单'!C176</f>
        <v/>
      </c>
      <c r="D176" s="91" t="str">
        <f ca="1">+'（运营）采购订单'!D176</f>
        <v/>
      </c>
      <c r="E176" s="91">
        <f>+'（运营）采购订单'!E176</f>
        <v>0</v>
      </c>
      <c r="F176" s="91">
        <f ca="1">+'（运营）采购订单'!J176</f>
        <v>0</v>
      </c>
      <c r="G176" s="91" t="str">
        <f ca="1">+'（运营）采购订单'!F176</f>
        <v/>
      </c>
      <c r="H176" s="92" t="str">
        <f ca="1">+'（运营）采购订单'!G176</f>
        <v/>
      </c>
      <c r="I176" s="91">
        <f ca="1">+'（运营）采购订单'!H176</f>
        <v>0</v>
      </c>
      <c r="J176" s="91" t="str">
        <f>+'（运营）采购订单'!I176</f>
        <v>XL</v>
      </c>
      <c r="K176" s="97"/>
      <c r="L176" s="98"/>
      <c r="M176" s="97"/>
      <c r="N176" s="99">
        <f t="shared" si="21"/>
        <v>0</v>
      </c>
      <c r="O176" s="100">
        <f ca="1" t="shared" si="22"/>
        <v>0</v>
      </c>
      <c r="P176" s="100" t="str">
        <f ca="1" t="shared" si="23"/>
        <v/>
      </c>
    </row>
    <row r="177" s="78" customFormat="1" ht="26" hidden="1" customHeight="1" spans="1:16">
      <c r="A177" s="89" t="str">
        <f ca="1" t="shared" si="20"/>
        <v/>
      </c>
      <c r="B177" s="90" t="str">
        <f ca="1">IF(F177&gt;0,'（运营）采购订单'!B177,"")</f>
        <v/>
      </c>
      <c r="C177" s="91" t="str">
        <f ca="1">+'（运营）采购订单'!C177</f>
        <v/>
      </c>
      <c r="D177" s="91" t="str">
        <f ca="1">+'（运营）采购订单'!D177</f>
        <v/>
      </c>
      <c r="E177" s="91">
        <f>+'（运营）采购订单'!E177</f>
        <v>0</v>
      </c>
      <c r="F177" s="91">
        <f ca="1">+'（运营）采购订单'!J177</f>
        <v>0</v>
      </c>
      <c r="G177" s="91" t="str">
        <f ca="1">+'（运营）采购订单'!F177</f>
        <v/>
      </c>
      <c r="H177" s="92" t="str">
        <f ca="1">+'（运营）采购订单'!G177</f>
        <v/>
      </c>
      <c r="I177" s="91">
        <f ca="1">+'（运营）采购订单'!H177</f>
        <v>0</v>
      </c>
      <c r="J177" s="91" t="str">
        <f>+'（运营）采购订单'!I177</f>
        <v>2XL</v>
      </c>
      <c r="K177" s="97"/>
      <c r="L177" s="98"/>
      <c r="M177" s="97"/>
      <c r="N177" s="99">
        <f t="shared" si="21"/>
        <v>0</v>
      </c>
      <c r="O177" s="100">
        <f ca="1" t="shared" si="22"/>
        <v>0</v>
      </c>
      <c r="P177" s="100" t="str">
        <f ca="1" t="shared" si="23"/>
        <v/>
      </c>
    </row>
    <row r="178" s="78" customFormat="1" ht="26" hidden="1" customHeight="1" spans="1:16">
      <c r="A178" s="89" t="str">
        <f ca="1" t="shared" si="20"/>
        <v/>
      </c>
      <c r="B178" s="90" t="str">
        <f ca="1">IF(F178&gt;0,'（运营）采购订单'!B178,"")</f>
        <v/>
      </c>
      <c r="C178" s="91" t="str">
        <f ca="1">+'（运营）采购订单'!C178</f>
        <v/>
      </c>
      <c r="D178" s="91" t="str">
        <f ca="1">+'（运营）采购订单'!D178</f>
        <v/>
      </c>
      <c r="E178" s="91">
        <f>+'（运营）采购订单'!E178</f>
        <v>0</v>
      </c>
      <c r="F178" s="91">
        <f ca="1">+'（运营）采购订单'!J178</f>
        <v>0</v>
      </c>
      <c r="G178" s="91" t="str">
        <f ca="1">+'（运营）采购订单'!F178</f>
        <v/>
      </c>
      <c r="H178" s="92" t="str">
        <f ca="1">+'（运营）采购订单'!G178</f>
        <v/>
      </c>
      <c r="I178" s="91">
        <f ca="1">+'（运营）采购订单'!H178</f>
        <v>0</v>
      </c>
      <c r="J178" s="91" t="str">
        <f>+'（运营）采购订单'!I178</f>
        <v>3XL</v>
      </c>
      <c r="K178" s="97"/>
      <c r="L178" s="98"/>
      <c r="M178" s="97"/>
      <c r="N178" s="99">
        <f t="shared" si="21"/>
        <v>0</v>
      </c>
      <c r="O178" s="100">
        <f ca="1" t="shared" si="22"/>
        <v>0</v>
      </c>
      <c r="P178" s="100" t="str">
        <f ca="1" t="shared" si="23"/>
        <v/>
      </c>
    </row>
    <row r="179" s="78" customFormat="1" ht="26" hidden="1" customHeight="1" spans="1:16">
      <c r="A179" s="89" t="str">
        <f ca="1" t="shared" si="20"/>
        <v/>
      </c>
      <c r="B179" s="90" t="str">
        <f ca="1">IF(F179&gt;0,'（运营）采购订单'!B179,"")</f>
        <v/>
      </c>
      <c r="C179" s="91" t="str">
        <f ca="1">+'（运营）采购订单'!C179</f>
        <v/>
      </c>
      <c r="D179" s="91" t="str">
        <f ca="1">+'（运营）采购订单'!D179</f>
        <v/>
      </c>
      <c r="E179" s="91">
        <f>+'（运营）采购订单'!E179</f>
        <v>0</v>
      </c>
      <c r="F179" s="91">
        <f ca="1">+'（运营）采购订单'!J179</f>
        <v>0</v>
      </c>
      <c r="G179" s="91" t="str">
        <f ca="1">+'（运营）采购订单'!F179</f>
        <v/>
      </c>
      <c r="H179" s="92" t="str">
        <f ca="1">+'（运营）采购订单'!G179</f>
        <v/>
      </c>
      <c r="I179" s="91">
        <f ca="1">+'（运营）采购订单'!H179</f>
        <v>0</v>
      </c>
      <c r="J179" s="91" t="str">
        <f>+'（运营）采购订单'!I179</f>
        <v>4XL</v>
      </c>
      <c r="K179" s="97"/>
      <c r="L179" s="98"/>
      <c r="M179" s="97"/>
      <c r="N179" s="99">
        <f t="shared" si="21"/>
        <v>0</v>
      </c>
      <c r="O179" s="100">
        <f ca="1" t="shared" si="22"/>
        <v>0</v>
      </c>
      <c r="P179" s="100" t="str">
        <f ca="1" t="shared" si="23"/>
        <v/>
      </c>
    </row>
    <row r="180" s="78" customFormat="1" ht="26" hidden="1" customHeight="1" spans="1:16">
      <c r="A180" s="89" t="str">
        <f ca="1" t="shared" si="20"/>
        <v/>
      </c>
      <c r="B180" s="90" t="str">
        <f ca="1">IF(F180&gt;0,'（运营）采购订单'!B180,"")</f>
        <v/>
      </c>
      <c r="C180" s="91" t="str">
        <f ca="1">+'（运营）采购订单'!C180</f>
        <v/>
      </c>
      <c r="D180" s="91" t="str">
        <f ca="1">+'（运营）采购订单'!D180</f>
        <v/>
      </c>
      <c r="E180" s="91">
        <f>+'（运营）采购订单'!E180</f>
        <v>0</v>
      </c>
      <c r="F180" s="91">
        <f ca="1">+'（运营）采购订单'!J180</f>
        <v>0</v>
      </c>
      <c r="G180" s="91" t="str">
        <f ca="1">+'（运营）采购订单'!F180</f>
        <v/>
      </c>
      <c r="H180" s="92" t="str">
        <f ca="1">+'（运营）采购订单'!G180</f>
        <v/>
      </c>
      <c r="I180" s="91">
        <f ca="1">+'（运营）采购订单'!H180</f>
        <v>0</v>
      </c>
      <c r="J180" s="91" t="str">
        <f>+'（运营）采购订单'!I180</f>
        <v>XS</v>
      </c>
      <c r="K180" s="97"/>
      <c r="L180" s="98"/>
      <c r="M180" s="97"/>
      <c r="N180" s="99">
        <f t="shared" si="21"/>
        <v>0</v>
      </c>
      <c r="O180" s="100">
        <f ca="1" t="shared" si="22"/>
        <v>0</v>
      </c>
      <c r="P180" s="100" t="str">
        <f ca="1" t="shared" si="23"/>
        <v/>
      </c>
    </row>
    <row r="181" s="78" customFormat="1" ht="26" hidden="1" customHeight="1" spans="1:16">
      <c r="A181" s="89" t="str">
        <f ca="1" t="shared" si="20"/>
        <v/>
      </c>
      <c r="B181" s="90" t="str">
        <f ca="1">IF(F181&gt;0,'（运营）采购订单'!B181,"")</f>
        <v/>
      </c>
      <c r="C181" s="91" t="str">
        <f ca="1">+'（运营）采购订单'!C181</f>
        <v/>
      </c>
      <c r="D181" s="91" t="str">
        <f ca="1">+'（运营）采购订单'!D181</f>
        <v/>
      </c>
      <c r="E181" s="91">
        <f>+'（运营）采购订单'!E181</f>
        <v>0</v>
      </c>
      <c r="F181" s="91">
        <f ca="1">+'（运营）采购订单'!J181</f>
        <v>0</v>
      </c>
      <c r="G181" s="91" t="str">
        <f ca="1">+'（运营）采购订单'!F181</f>
        <v/>
      </c>
      <c r="H181" s="92" t="str">
        <f ca="1">+'（运营）采购订单'!G181</f>
        <v/>
      </c>
      <c r="I181" s="91">
        <f ca="1">+'（运营）采购订单'!H181</f>
        <v>0</v>
      </c>
      <c r="J181" s="91" t="str">
        <f>+'（运营）采购订单'!I181</f>
        <v>S</v>
      </c>
      <c r="K181" s="97"/>
      <c r="L181" s="98"/>
      <c r="M181" s="97"/>
      <c r="N181" s="99">
        <f t="shared" si="21"/>
        <v>0</v>
      </c>
      <c r="O181" s="100">
        <f ca="1" t="shared" si="22"/>
        <v>0</v>
      </c>
      <c r="P181" s="100" t="str">
        <f ca="1" t="shared" si="23"/>
        <v/>
      </c>
    </row>
    <row r="182" s="78" customFormat="1" ht="26" hidden="1" customHeight="1" spans="1:16">
      <c r="A182" s="89" t="str">
        <f ca="1" t="shared" si="20"/>
        <v/>
      </c>
      <c r="B182" s="90" t="str">
        <f ca="1">IF(F182&gt;0,'（运营）采购订单'!B182,"")</f>
        <v/>
      </c>
      <c r="C182" s="91" t="str">
        <f ca="1">+'（运营）采购订单'!C182</f>
        <v/>
      </c>
      <c r="D182" s="91" t="str">
        <f ca="1">+'（运营）采购订单'!D182</f>
        <v/>
      </c>
      <c r="E182" s="91">
        <f>+'（运营）采购订单'!E182</f>
        <v>0</v>
      </c>
      <c r="F182" s="91">
        <f ca="1">+'（运营）采购订单'!J182</f>
        <v>0</v>
      </c>
      <c r="G182" s="91" t="str">
        <f ca="1">+'（运营）采购订单'!F182</f>
        <v/>
      </c>
      <c r="H182" s="92" t="str">
        <f ca="1">+'（运营）采购订单'!G182</f>
        <v/>
      </c>
      <c r="I182" s="91">
        <f ca="1">+'（运营）采购订单'!H182</f>
        <v>0</v>
      </c>
      <c r="J182" s="91" t="str">
        <f>+'（运营）采购订单'!I182</f>
        <v>M</v>
      </c>
      <c r="K182" s="97"/>
      <c r="L182" s="98"/>
      <c r="M182" s="97"/>
      <c r="N182" s="99">
        <f t="shared" si="21"/>
        <v>0</v>
      </c>
      <c r="O182" s="100">
        <f ca="1" t="shared" si="22"/>
        <v>0</v>
      </c>
      <c r="P182" s="100" t="str">
        <f ca="1" t="shared" si="23"/>
        <v/>
      </c>
    </row>
    <row r="183" s="78" customFormat="1" ht="26" hidden="1" customHeight="1" spans="1:16">
      <c r="A183" s="89" t="str">
        <f ca="1" t="shared" si="20"/>
        <v/>
      </c>
      <c r="B183" s="90" t="str">
        <f ca="1">IF(F183&gt;0,'（运营）采购订单'!B183,"")</f>
        <v/>
      </c>
      <c r="C183" s="91" t="str">
        <f ca="1">+'（运营）采购订单'!C183</f>
        <v/>
      </c>
      <c r="D183" s="91" t="str">
        <f ca="1">+'（运营）采购订单'!D183</f>
        <v/>
      </c>
      <c r="E183" s="91">
        <f>+'（运营）采购订单'!E183</f>
        <v>0</v>
      </c>
      <c r="F183" s="91">
        <f ca="1">+'（运营）采购订单'!J183</f>
        <v>0</v>
      </c>
      <c r="G183" s="91" t="str">
        <f ca="1">+'（运营）采购订单'!F183</f>
        <v/>
      </c>
      <c r="H183" s="92" t="str">
        <f ca="1">+'（运营）采购订单'!G183</f>
        <v/>
      </c>
      <c r="I183" s="91">
        <f ca="1">+'（运营）采购订单'!H183</f>
        <v>0</v>
      </c>
      <c r="J183" s="91" t="str">
        <f>+'（运营）采购订单'!I183</f>
        <v>L</v>
      </c>
      <c r="K183" s="97"/>
      <c r="L183" s="98"/>
      <c r="M183" s="97"/>
      <c r="N183" s="99">
        <f t="shared" si="21"/>
        <v>0</v>
      </c>
      <c r="O183" s="100">
        <f ca="1" t="shared" si="22"/>
        <v>0</v>
      </c>
      <c r="P183" s="100" t="str">
        <f ca="1" t="shared" si="23"/>
        <v/>
      </c>
    </row>
    <row r="184" s="78" customFormat="1" ht="26" hidden="1" customHeight="1" spans="1:16">
      <c r="A184" s="89" t="str">
        <f ca="1" t="shared" si="20"/>
        <v/>
      </c>
      <c r="B184" s="90" t="str">
        <f ca="1">IF(F184&gt;0,'（运营）采购订单'!B184,"")</f>
        <v/>
      </c>
      <c r="C184" s="91" t="str">
        <f ca="1">+'（运营）采购订单'!C184</f>
        <v/>
      </c>
      <c r="D184" s="91" t="str">
        <f ca="1">+'（运营）采购订单'!D184</f>
        <v/>
      </c>
      <c r="E184" s="91">
        <f>+'（运营）采购订单'!E184</f>
        <v>0</v>
      </c>
      <c r="F184" s="91">
        <f ca="1">+'（运营）采购订单'!J184</f>
        <v>0</v>
      </c>
      <c r="G184" s="91" t="str">
        <f ca="1">+'（运营）采购订单'!F184</f>
        <v/>
      </c>
      <c r="H184" s="92" t="str">
        <f ca="1">+'（运营）采购订单'!G184</f>
        <v/>
      </c>
      <c r="I184" s="91">
        <f ca="1">+'（运营）采购订单'!H184</f>
        <v>0</v>
      </c>
      <c r="J184" s="91" t="str">
        <f>+'（运营）采购订单'!I184</f>
        <v>XL</v>
      </c>
      <c r="K184" s="97"/>
      <c r="L184" s="98"/>
      <c r="M184" s="97"/>
      <c r="N184" s="99">
        <f t="shared" si="21"/>
        <v>0</v>
      </c>
      <c r="O184" s="100">
        <f ca="1" t="shared" si="22"/>
        <v>0</v>
      </c>
      <c r="P184" s="100" t="str">
        <f ca="1" t="shared" si="23"/>
        <v/>
      </c>
    </row>
    <row r="185" s="78" customFormat="1" ht="26" hidden="1" customHeight="1" spans="1:16">
      <c r="A185" s="89" t="str">
        <f ca="1" t="shared" si="20"/>
        <v/>
      </c>
      <c r="B185" s="90" t="str">
        <f ca="1">IF(F185&gt;0,'（运营）采购订单'!B185,"")</f>
        <v/>
      </c>
      <c r="C185" s="91" t="str">
        <f ca="1">+'（运营）采购订单'!C185</f>
        <v/>
      </c>
      <c r="D185" s="91" t="str">
        <f ca="1">+'（运营）采购订单'!D185</f>
        <v/>
      </c>
      <c r="E185" s="91">
        <f>+'（运营）采购订单'!E185</f>
        <v>0</v>
      </c>
      <c r="F185" s="91">
        <f ca="1">+'（运营）采购订单'!J185</f>
        <v>0</v>
      </c>
      <c r="G185" s="91" t="str">
        <f ca="1">+'（运营）采购订单'!F185</f>
        <v/>
      </c>
      <c r="H185" s="92" t="str">
        <f ca="1">+'（运营）采购订单'!G185</f>
        <v/>
      </c>
      <c r="I185" s="91">
        <f ca="1">+'（运营）采购订单'!H185</f>
        <v>0</v>
      </c>
      <c r="J185" s="91" t="str">
        <f>+'（运营）采购订单'!I185</f>
        <v>2XL</v>
      </c>
      <c r="K185" s="97"/>
      <c r="L185" s="98"/>
      <c r="M185" s="97"/>
      <c r="N185" s="99">
        <f t="shared" si="21"/>
        <v>0</v>
      </c>
      <c r="O185" s="100">
        <f ca="1" t="shared" si="22"/>
        <v>0</v>
      </c>
      <c r="P185" s="100" t="str">
        <f ca="1" t="shared" si="23"/>
        <v/>
      </c>
    </row>
    <row r="186" s="78" customFormat="1" ht="26" hidden="1" customHeight="1" spans="1:16">
      <c r="A186" s="89" t="str">
        <f ca="1" t="shared" si="20"/>
        <v/>
      </c>
      <c r="B186" s="90" t="str">
        <f ca="1">IF(F186&gt;0,'（运营）采购订单'!B186,"")</f>
        <v/>
      </c>
      <c r="C186" s="91" t="str">
        <f ca="1">+'（运营）采购订单'!C186</f>
        <v/>
      </c>
      <c r="D186" s="91" t="str">
        <f ca="1">+'（运营）采购订单'!D186</f>
        <v/>
      </c>
      <c r="E186" s="91">
        <f>+'（运营）采购订单'!E186</f>
        <v>0</v>
      </c>
      <c r="F186" s="91">
        <f ca="1">+'（运营）采购订单'!J186</f>
        <v>0</v>
      </c>
      <c r="G186" s="91" t="str">
        <f ca="1">+'（运营）采购订单'!F186</f>
        <v/>
      </c>
      <c r="H186" s="92" t="str">
        <f ca="1">+'（运营）采购订单'!G186</f>
        <v/>
      </c>
      <c r="I186" s="91">
        <f ca="1">+'（运营）采购订单'!H186</f>
        <v>0</v>
      </c>
      <c r="J186" s="91" t="str">
        <f>+'（运营）采购订单'!I186</f>
        <v>3XL</v>
      </c>
      <c r="K186" s="97"/>
      <c r="L186" s="98"/>
      <c r="M186" s="97"/>
      <c r="N186" s="99">
        <f t="shared" si="21"/>
        <v>0</v>
      </c>
      <c r="O186" s="100">
        <f ca="1" t="shared" si="22"/>
        <v>0</v>
      </c>
      <c r="P186" s="100" t="str">
        <f ca="1" t="shared" si="23"/>
        <v/>
      </c>
    </row>
    <row r="187" s="78" customFormat="1" ht="26" hidden="1" customHeight="1" spans="1:16">
      <c r="A187" s="89" t="str">
        <f ca="1" t="shared" si="20"/>
        <v/>
      </c>
      <c r="B187" s="90" t="str">
        <f ca="1">IF(F187&gt;0,'（运营）采购订单'!B187,"")</f>
        <v/>
      </c>
      <c r="C187" s="91" t="str">
        <f ca="1">+'（运营）采购订单'!C187</f>
        <v/>
      </c>
      <c r="D187" s="91" t="str">
        <f ca="1">+'（运营）采购订单'!D187</f>
        <v/>
      </c>
      <c r="E187" s="91">
        <f>+'（运营）采购订单'!E187</f>
        <v>0</v>
      </c>
      <c r="F187" s="91">
        <f ca="1">+'（运营）采购订单'!J187</f>
        <v>0</v>
      </c>
      <c r="G187" s="91" t="str">
        <f ca="1">+'（运营）采购订单'!F187</f>
        <v/>
      </c>
      <c r="H187" s="92" t="str">
        <f ca="1">+'（运营）采购订单'!G187</f>
        <v/>
      </c>
      <c r="I187" s="91">
        <f ca="1">+'（运营）采购订单'!H187</f>
        <v>0</v>
      </c>
      <c r="J187" s="91" t="str">
        <f>+'（运营）采购订单'!I187</f>
        <v>4XL</v>
      </c>
      <c r="K187" s="97"/>
      <c r="L187" s="98"/>
      <c r="M187" s="97"/>
      <c r="N187" s="99">
        <f t="shared" si="21"/>
        <v>0</v>
      </c>
      <c r="O187" s="100">
        <f ca="1" t="shared" si="22"/>
        <v>0</v>
      </c>
      <c r="P187" s="100" t="str">
        <f ca="1" t="shared" si="23"/>
        <v/>
      </c>
    </row>
    <row r="188" s="78" customFormat="1" ht="26" hidden="1" customHeight="1" spans="1:16">
      <c r="A188" s="89" t="str">
        <f ca="1" t="shared" si="20"/>
        <v/>
      </c>
      <c r="B188" s="90" t="str">
        <f ca="1">IF(F188&gt;0,'（运营）采购订单'!B188,"")</f>
        <v/>
      </c>
      <c r="C188" s="91" t="str">
        <f ca="1">+'（运营）采购订单'!C188</f>
        <v/>
      </c>
      <c r="D188" s="91" t="str">
        <f ca="1">+'（运营）采购订单'!D188</f>
        <v/>
      </c>
      <c r="E188" s="91">
        <f>+'（运营）采购订单'!E188</f>
        <v>0</v>
      </c>
      <c r="F188" s="91">
        <f ca="1">+'（运营）采购订单'!J188</f>
        <v>0</v>
      </c>
      <c r="G188" s="91" t="str">
        <f ca="1">+'（运营）采购订单'!F188</f>
        <v/>
      </c>
      <c r="H188" s="92" t="str">
        <f ca="1">+'（运营）采购订单'!G188</f>
        <v/>
      </c>
      <c r="I188" s="91">
        <f ca="1">+'（运营）采购订单'!H188</f>
        <v>0</v>
      </c>
      <c r="J188" s="91" t="str">
        <f>+'（运营）采购订单'!I188</f>
        <v>XS</v>
      </c>
      <c r="K188" s="97"/>
      <c r="L188" s="98"/>
      <c r="M188" s="97"/>
      <c r="N188" s="99">
        <f t="shared" si="21"/>
        <v>0</v>
      </c>
      <c r="O188" s="100">
        <f ca="1" t="shared" si="22"/>
        <v>0</v>
      </c>
      <c r="P188" s="100" t="str">
        <f ca="1" t="shared" si="23"/>
        <v/>
      </c>
    </row>
    <row r="189" s="78" customFormat="1" ht="26" hidden="1" customHeight="1" spans="1:16">
      <c r="A189" s="89" t="str">
        <f ca="1" t="shared" si="20"/>
        <v/>
      </c>
      <c r="B189" s="90" t="str">
        <f ca="1">IF(F189&gt;0,'（运营）采购订单'!B189,"")</f>
        <v/>
      </c>
      <c r="C189" s="91" t="str">
        <f ca="1">+'（运营）采购订单'!C189</f>
        <v/>
      </c>
      <c r="D189" s="91" t="str">
        <f ca="1">+'（运营）采购订单'!D189</f>
        <v/>
      </c>
      <c r="E189" s="91">
        <f>+'（运营）采购订单'!E189</f>
        <v>0</v>
      </c>
      <c r="F189" s="91">
        <f ca="1">+'（运营）采购订单'!J189</f>
        <v>0</v>
      </c>
      <c r="G189" s="91" t="str">
        <f ca="1">+'（运营）采购订单'!F189</f>
        <v/>
      </c>
      <c r="H189" s="92" t="str">
        <f ca="1">+'（运营）采购订单'!G189</f>
        <v/>
      </c>
      <c r="I189" s="91">
        <f ca="1">+'（运营）采购订单'!H189</f>
        <v>0</v>
      </c>
      <c r="J189" s="91" t="str">
        <f>+'（运营）采购订单'!I189</f>
        <v>S</v>
      </c>
      <c r="K189" s="97"/>
      <c r="L189" s="98"/>
      <c r="M189" s="97"/>
      <c r="N189" s="99">
        <f t="shared" si="21"/>
        <v>0</v>
      </c>
      <c r="O189" s="100">
        <f ca="1" t="shared" si="22"/>
        <v>0</v>
      </c>
      <c r="P189" s="100" t="str">
        <f ca="1" t="shared" si="23"/>
        <v/>
      </c>
    </row>
    <row r="190" s="78" customFormat="1" ht="26" hidden="1" customHeight="1" spans="1:16">
      <c r="A190" s="89" t="str">
        <f ca="1" t="shared" si="20"/>
        <v/>
      </c>
      <c r="B190" s="90" t="str">
        <f ca="1">IF(F190&gt;0,'（运营）采购订单'!B190,"")</f>
        <v/>
      </c>
      <c r="C190" s="91" t="str">
        <f ca="1">+'（运营）采购订单'!C190</f>
        <v/>
      </c>
      <c r="D190" s="91" t="str">
        <f ca="1">+'（运营）采购订单'!D190</f>
        <v/>
      </c>
      <c r="E190" s="91">
        <f>+'（运营）采购订单'!E190</f>
        <v>0</v>
      </c>
      <c r="F190" s="91">
        <f ca="1">+'（运营）采购订单'!J190</f>
        <v>0</v>
      </c>
      <c r="G190" s="91" t="str">
        <f ca="1">+'（运营）采购订单'!F190</f>
        <v/>
      </c>
      <c r="H190" s="92" t="str">
        <f ca="1">+'（运营）采购订单'!G190</f>
        <v/>
      </c>
      <c r="I190" s="91">
        <f ca="1">+'（运营）采购订单'!H190</f>
        <v>0</v>
      </c>
      <c r="J190" s="91" t="str">
        <f>+'（运营）采购订单'!I190</f>
        <v>M</v>
      </c>
      <c r="K190" s="97"/>
      <c r="L190" s="98"/>
      <c r="M190" s="97"/>
      <c r="N190" s="99">
        <f t="shared" si="21"/>
        <v>0</v>
      </c>
      <c r="O190" s="100">
        <f ca="1" t="shared" si="22"/>
        <v>0</v>
      </c>
      <c r="P190" s="100" t="str">
        <f ca="1" t="shared" si="23"/>
        <v/>
      </c>
    </row>
    <row r="191" s="78" customFormat="1" ht="26" hidden="1" customHeight="1" spans="1:16">
      <c r="A191" s="89" t="str">
        <f ca="1" t="shared" si="20"/>
        <v/>
      </c>
      <c r="B191" s="90" t="str">
        <f ca="1">IF(F191&gt;0,'（运营）采购订单'!B191,"")</f>
        <v/>
      </c>
      <c r="C191" s="91" t="str">
        <f ca="1">+'（运营）采购订单'!C191</f>
        <v/>
      </c>
      <c r="D191" s="91" t="str">
        <f ca="1">+'（运营）采购订单'!D191</f>
        <v/>
      </c>
      <c r="E191" s="91">
        <f>+'（运营）采购订单'!E191</f>
        <v>0</v>
      </c>
      <c r="F191" s="91">
        <f ca="1">+'（运营）采购订单'!J191</f>
        <v>0</v>
      </c>
      <c r="G191" s="91" t="str">
        <f ca="1">+'（运营）采购订单'!F191</f>
        <v/>
      </c>
      <c r="H191" s="92" t="str">
        <f ca="1">+'（运营）采购订单'!G191</f>
        <v/>
      </c>
      <c r="I191" s="91">
        <f ca="1">+'（运营）采购订单'!H191</f>
        <v>0</v>
      </c>
      <c r="J191" s="91" t="str">
        <f>+'（运营）采购订单'!I191</f>
        <v>L</v>
      </c>
      <c r="K191" s="97"/>
      <c r="L191" s="98"/>
      <c r="M191" s="97"/>
      <c r="N191" s="99">
        <f t="shared" si="21"/>
        <v>0</v>
      </c>
      <c r="O191" s="100">
        <f ca="1" t="shared" si="22"/>
        <v>0</v>
      </c>
      <c r="P191" s="100" t="str">
        <f ca="1" t="shared" si="23"/>
        <v/>
      </c>
    </row>
    <row r="192" s="78" customFormat="1" ht="26" hidden="1" customHeight="1" spans="1:16">
      <c r="A192" s="89"/>
      <c r="B192" s="90" t="str">
        <f ca="1">IF(F192&gt;0,'（运营）采购订单'!B192,"")</f>
        <v/>
      </c>
      <c r="C192" s="91" t="str">
        <f ca="1">+'（运营）采购订单'!C192</f>
        <v/>
      </c>
      <c r="D192" s="91" t="str">
        <f ca="1">+'（运营）采购订单'!D192</f>
        <v/>
      </c>
      <c r="E192" s="91">
        <f>+'（运营）采购订单'!E192</f>
        <v>0</v>
      </c>
      <c r="F192" s="91">
        <f ca="1">+'（运营）采购订单'!J192</f>
        <v>0</v>
      </c>
      <c r="G192" s="91" t="str">
        <f ca="1">+'（运营）采购订单'!F192</f>
        <v/>
      </c>
      <c r="H192" s="92" t="str">
        <f ca="1">+'（运营）采购订单'!G192</f>
        <v/>
      </c>
      <c r="I192" s="91">
        <f ca="1">+'（运营）采购订单'!H192</f>
        <v>0</v>
      </c>
      <c r="J192" s="91" t="str">
        <f>+'（运营）采购订单'!I192</f>
        <v>XL</v>
      </c>
      <c r="K192" s="97"/>
      <c r="L192" s="98"/>
      <c r="M192" s="97"/>
      <c r="N192" s="99"/>
      <c r="O192" s="100"/>
      <c r="P192" s="100"/>
    </row>
    <row r="193" s="78" customFormat="1" ht="26" hidden="1" customHeight="1" spans="1:16">
      <c r="A193" s="89"/>
      <c r="B193" s="90" t="str">
        <f ca="1">IF(F193&gt;0,'（运营）采购订单'!B193,"")</f>
        <v/>
      </c>
      <c r="C193" s="91" t="str">
        <f ca="1">+'（运营）采购订单'!C193</f>
        <v/>
      </c>
      <c r="D193" s="91" t="str">
        <f ca="1">+'（运营）采购订单'!D193</f>
        <v/>
      </c>
      <c r="E193" s="91">
        <f>+'（运营）采购订单'!E193</f>
        <v>0</v>
      </c>
      <c r="F193" s="91">
        <f ca="1">+'（运营）采购订单'!J193</f>
        <v>0</v>
      </c>
      <c r="G193" s="91" t="str">
        <f ca="1">+'（运营）采购订单'!F193</f>
        <v/>
      </c>
      <c r="H193" s="92" t="str">
        <f ca="1">+'（运营）采购订单'!G193</f>
        <v/>
      </c>
      <c r="I193" s="91">
        <f ca="1">+'（运营）采购订单'!H193</f>
        <v>0</v>
      </c>
      <c r="J193" s="91" t="str">
        <f>+'（运营）采购订单'!I193</f>
        <v>2XL</v>
      </c>
      <c r="K193" s="97"/>
      <c r="L193" s="98"/>
      <c r="M193" s="97"/>
      <c r="N193" s="99"/>
      <c r="O193" s="100"/>
      <c r="P193" s="100"/>
    </row>
    <row r="194" s="78" customFormat="1" ht="26" hidden="1" customHeight="1" spans="1:16">
      <c r="A194" s="89"/>
      <c r="B194" s="90" t="str">
        <f ca="1">IF(F194&gt;0,'（运营）采购订单'!B194,"")</f>
        <v/>
      </c>
      <c r="C194" s="91" t="str">
        <f ca="1">+'（运营）采购订单'!C194</f>
        <v/>
      </c>
      <c r="D194" s="91" t="str">
        <f ca="1">+'（运营）采购订单'!D194</f>
        <v/>
      </c>
      <c r="E194" s="91">
        <f>+'（运营）采购订单'!E194</f>
        <v>0</v>
      </c>
      <c r="F194" s="91">
        <f ca="1">+'（运营）采购订单'!J194</f>
        <v>0</v>
      </c>
      <c r="G194" s="91" t="str">
        <f ca="1">+'（运营）采购订单'!F194</f>
        <v/>
      </c>
      <c r="H194" s="92" t="str">
        <f ca="1">+'（运营）采购订单'!G194</f>
        <v/>
      </c>
      <c r="I194" s="91">
        <f ca="1">+'（运营）采购订单'!H194</f>
        <v>0</v>
      </c>
      <c r="J194" s="91" t="str">
        <f>+'（运营）采购订单'!I194</f>
        <v>3XL</v>
      </c>
      <c r="K194" s="97"/>
      <c r="L194" s="98"/>
      <c r="M194" s="97"/>
      <c r="N194" s="99"/>
      <c r="O194" s="100"/>
      <c r="P194" s="100"/>
    </row>
    <row r="195" s="78" customFormat="1" ht="26" hidden="1" customHeight="1" spans="1:16">
      <c r="A195" s="89"/>
      <c r="B195" s="90" t="str">
        <f ca="1">IF(F195&gt;0,'（运营）采购订单'!B195,"")</f>
        <v/>
      </c>
      <c r="C195" s="91" t="str">
        <f ca="1">+'（运营）采购订单'!C195</f>
        <v/>
      </c>
      <c r="D195" s="91" t="str">
        <f ca="1">+'（运营）采购订单'!D195</f>
        <v/>
      </c>
      <c r="E195" s="91">
        <f>+'（运营）采购订单'!E195</f>
        <v>0</v>
      </c>
      <c r="F195" s="91">
        <f ca="1">+'（运营）采购订单'!J195</f>
        <v>0</v>
      </c>
      <c r="G195" s="91" t="str">
        <f ca="1">+'（运营）采购订单'!F195</f>
        <v/>
      </c>
      <c r="H195" s="92" t="str">
        <f ca="1">+'（运营）采购订单'!G195</f>
        <v/>
      </c>
      <c r="I195" s="91">
        <f ca="1">+'（运营）采购订单'!H195</f>
        <v>0</v>
      </c>
      <c r="J195" s="91" t="str">
        <f>+'（运营）采购订单'!I195</f>
        <v>4XL</v>
      </c>
      <c r="K195" s="97"/>
      <c r="L195" s="98"/>
      <c r="M195" s="97"/>
      <c r="N195" s="99"/>
      <c r="O195" s="100"/>
      <c r="P195" s="100"/>
    </row>
    <row r="196" s="78" customFormat="1" ht="26" hidden="1" customHeight="1" spans="1:16">
      <c r="A196" s="89"/>
      <c r="B196" s="90" t="str">
        <f ca="1">IF(F196&gt;0,'（运营）采购订单'!B196,"")</f>
        <v/>
      </c>
      <c r="C196" s="91" t="str">
        <f ca="1">+'（运营）采购订单'!C196</f>
        <v/>
      </c>
      <c r="D196" s="91" t="str">
        <f ca="1">+'（运营）采购订单'!D196</f>
        <v/>
      </c>
      <c r="E196" s="91">
        <f>+'（运营）采购订单'!E196</f>
        <v>0</v>
      </c>
      <c r="F196" s="91">
        <f ca="1">+'（运营）采购订单'!J196</f>
        <v>0</v>
      </c>
      <c r="G196" s="91" t="str">
        <f ca="1">+'（运营）采购订单'!F196</f>
        <v/>
      </c>
      <c r="H196" s="92" t="str">
        <f ca="1">+'（运营）采购订单'!G196</f>
        <v/>
      </c>
      <c r="I196" s="91">
        <f ca="1">+'（运营）采购订单'!H196</f>
        <v>0</v>
      </c>
      <c r="J196" s="91" t="str">
        <f>+'（运营）采购订单'!I196</f>
        <v>XS</v>
      </c>
      <c r="K196" s="97"/>
      <c r="L196" s="98"/>
      <c r="M196" s="97"/>
      <c r="N196" s="99"/>
      <c r="O196" s="100"/>
      <c r="P196" s="100"/>
    </row>
    <row r="197" s="78" customFormat="1" ht="26" hidden="1" customHeight="1" spans="1:16">
      <c r="A197" s="89"/>
      <c r="B197" s="90" t="str">
        <f ca="1">IF(F197&gt;0,'（运营）采购订单'!B197,"")</f>
        <v/>
      </c>
      <c r="C197" s="91" t="str">
        <f ca="1">+'（运营）采购订单'!C197</f>
        <v/>
      </c>
      <c r="D197" s="91" t="str">
        <f ca="1">+'（运营）采购订单'!D197</f>
        <v/>
      </c>
      <c r="E197" s="91">
        <f>+'（运营）采购订单'!E197</f>
        <v>0</v>
      </c>
      <c r="F197" s="91">
        <f ca="1">+'（运营）采购订单'!J197</f>
        <v>0</v>
      </c>
      <c r="G197" s="91" t="str">
        <f ca="1">+'（运营）采购订单'!F197</f>
        <v/>
      </c>
      <c r="H197" s="92" t="str">
        <f ca="1">+'（运营）采购订单'!G197</f>
        <v/>
      </c>
      <c r="I197" s="91">
        <f ca="1">+'（运营）采购订单'!H197</f>
        <v>0</v>
      </c>
      <c r="J197" s="91" t="str">
        <f>+'（运营）采购订单'!I197</f>
        <v>S</v>
      </c>
      <c r="K197" s="97"/>
      <c r="L197" s="98"/>
      <c r="M197" s="97"/>
      <c r="N197" s="99"/>
      <c r="O197" s="100"/>
      <c r="P197" s="100"/>
    </row>
    <row r="198" s="78" customFormat="1" ht="26" hidden="1" customHeight="1" spans="1:16">
      <c r="A198" s="89"/>
      <c r="B198" s="90" t="str">
        <f ca="1">IF(F198&gt;0,'（运营）采购订单'!B198,"")</f>
        <v/>
      </c>
      <c r="C198" s="91" t="str">
        <f ca="1">+'（运营）采购订单'!C198</f>
        <v/>
      </c>
      <c r="D198" s="91" t="str">
        <f ca="1">+'（运营）采购订单'!D198</f>
        <v/>
      </c>
      <c r="E198" s="91">
        <f>+'（运营）采购订单'!E198</f>
        <v>0</v>
      </c>
      <c r="F198" s="91">
        <f ca="1">+'（运营）采购订单'!J198</f>
        <v>0</v>
      </c>
      <c r="G198" s="91" t="str">
        <f ca="1">+'（运营）采购订单'!F198</f>
        <v/>
      </c>
      <c r="H198" s="92" t="str">
        <f ca="1">+'（运营）采购订单'!G198</f>
        <v/>
      </c>
      <c r="I198" s="91">
        <f ca="1">+'（运营）采购订单'!H198</f>
        <v>0</v>
      </c>
      <c r="J198" s="91" t="str">
        <f>+'（运营）采购订单'!I198</f>
        <v>M</v>
      </c>
      <c r="K198" s="97"/>
      <c r="L198" s="98"/>
      <c r="M198" s="97"/>
      <c r="N198" s="99"/>
      <c r="O198" s="100"/>
      <c r="P198" s="100"/>
    </row>
    <row r="199" s="78" customFormat="1" ht="26" hidden="1" customHeight="1" spans="1:16">
      <c r="A199" s="89"/>
      <c r="B199" s="90" t="str">
        <f ca="1">IF(F199&gt;0,'（运营）采购订单'!B199,"")</f>
        <v/>
      </c>
      <c r="C199" s="91" t="str">
        <f ca="1">+'（运营）采购订单'!C199</f>
        <v/>
      </c>
      <c r="D199" s="91" t="str">
        <f ca="1">+'（运营）采购订单'!D199</f>
        <v/>
      </c>
      <c r="E199" s="91">
        <f>+'（运营）采购订单'!E199</f>
        <v>0</v>
      </c>
      <c r="F199" s="91">
        <f ca="1">+'（运营）采购订单'!J199</f>
        <v>0</v>
      </c>
      <c r="G199" s="91" t="str">
        <f ca="1">+'（运营）采购订单'!F199</f>
        <v/>
      </c>
      <c r="H199" s="92" t="str">
        <f ca="1">+'（运营）采购订单'!G199</f>
        <v/>
      </c>
      <c r="I199" s="91">
        <f ca="1">+'（运营）采购订单'!H199</f>
        <v>0</v>
      </c>
      <c r="J199" s="91" t="str">
        <f>+'（运营）采购订单'!I199</f>
        <v>L</v>
      </c>
      <c r="K199" s="97"/>
      <c r="L199" s="98"/>
      <c r="M199" s="97"/>
      <c r="N199" s="99"/>
      <c r="O199" s="100"/>
      <c r="P199" s="100"/>
    </row>
    <row r="200" s="78" customFormat="1" ht="26" hidden="1" customHeight="1" spans="1:16">
      <c r="A200" s="89"/>
      <c r="B200" s="90" t="str">
        <f ca="1">IF(F200&gt;0,'（运营）采购订单'!B200,"")</f>
        <v/>
      </c>
      <c r="C200" s="91" t="str">
        <f ca="1">+'（运营）采购订单'!C200</f>
        <v/>
      </c>
      <c r="D200" s="91" t="str">
        <f ca="1">+'（运营）采购订单'!D200</f>
        <v/>
      </c>
      <c r="E200" s="91">
        <f>+'（运营）采购订单'!E200</f>
        <v>0</v>
      </c>
      <c r="F200" s="91">
        <f ca="1">+'（运营）采购订单'!J200</f>
        <v>0</v>
      </c>
      <c r="G200" s="91" t="str">
        <f ca="1">+'（运营）采购订单'!F200</f>
        <v/>
      </c>
      <c r="H200" s="92" t="str">
        <f ca="1">+'（运营）采购订单'!G200</f>
        <v/>
      </c>
      <c r="I200" s="91">
        <f ca="1">+'（运营）采购订单'!H200</f>
        <v>0</v>
      </c>
      <c r="J200" s="91" t="str">
        <f>+'（运营）采购订单'!I200</f>
        <v>XL</v>
      </c>
      <c r="K200" s="97"/>
      <c r="L200" s="98"/>
      <c r="M200" s="97"/>
      <c r="N200" s="99"/>
      <c r="O200" s="100"/>
      <c r="P200" s="100"/>
    </row>
    <row r="201" s="78" customFormat="1" ht="26" hidden="1" customHeight="1" spans="1:16">
      <c r="A201" s="89"/>
      <c r="B201" s="90" t="str">
        <f ca="1">IF(F201&gt;0,'（运营）采购订单'!B201,"")</f>
        <v/>
      </c>
      <c r="C201" s="91" t="str">
        <f ca="1">+'（运营）采购订单'!C201</f>
        <v/>
      </c>
      <c r="D201" s="91" t="str">
        <f ca="1">+'（运营）采购订单'!D201</f>
        <v/>
      </c>
      <c r="E201" s="91">
        <f>+'（运营）采购订单'!E201</f>
        <v>0</v>
      </c>
      <c r="F201" s="91">
        <f ca="1">+'（运营）采购订单'!J201</f>
        <v>0</v>
      </c>
      <c r="G201" s="91" t="str">
        <f ca="1">+'（运营）采购订单'!F201</f>
        <v/>
      </c>
      <c r="H201" s="92" t="str">
        <f ca="1">+'（运营）采购订单'!G201</f>
        <v/>
      </c>
      <c r="I201" s="91">
        <f ca="1">+'（运营）采购订单'!H201</f>
        <v>0</v>
      </c>
      <c r="J201" s="91" t="str">
        <f>+'（运营）采购订单'!I201</f>
        <v>2XL</v>
      </c>
      <c r="K201" s="97"/>
      <c r="L201" s="98"/>
      <c r="M201" s="97"/>
      <c r="N201" s="99"/>
      <c r="O201" s="100"/>
      <c r="P201" s="100"/>
    </row>
    <row r="202" s="78" customFormat="1" ht="26" hidden="1" customHeight="1" spans="1:16">
      <c r="A202" s="89"/>
      <c r="B202" s="90" t="str">
        <f ca="1">IF(F202&gt;0,'（运营）采购订单'!B202,"")</f>
        <v/>
      </c>
      <c r="C202" s="91" t="str">
        <f ca="1">+'（运营）采购订单'!C202</f>
        <v/>
      </c>
      <c r="D202" s="91" t="str">
        <f ca="1">+'（运营）采购订单'!D202</f>
        <v/>
      </c>
      <c r="E202" s="91">
        <f>+'（运营）采购订单'!E202</f>
        <v>0</v>
      </c>
      <c r="F202" s="91">
        <f ca="1">+'（运营）采购订单'!J202</f>
        <v>0</v>
      </c>
      <c r="G202" s="91" t="str">
        <f ca="1">+'（运营）采购订单'!F202</f>
        <v/>
      </c>
      <c r="H202" s="92" t="str">
        <f ca="1">+'（运营）采购订单'!G202</f>
        <v/>
      </c>
      <c r="I202" s="91">
        <f ca="1">+'（运营）采购订单'!H202</f>
        <v>0</v>
      </c>
      <c r="J202" s="91" t="str">
        <f>+'（运营）采购订单'!I202</f>
        <v>3XL</v>
      </c>
      <c r="K202" s="97"/>
      <c r="L202" s="98"/>
      <c r="M202" s="97"/>
      <c r="N202" s="99"/>
      <c r="O202" s="100"/>
      <c r="P202" s="100"/>
    </row>
    <row r="203" s="78" customFormat="1" ht="26" hidden="1" customHeight="1" spans="1:16">
      <c r="A203" s="89"/>
      <c r="B203" s="90" t="str">
        <f ca="1">IF(F203&gt;0,'（运营）采购订单'!B203,"")</f>
        <v/>
      </c>
      <c r="C203" s="91" t="str">
        <f ca="1">+'（运营）采购订单'!C203</f>
        <v/>
      </c>
      <c r="D203" s="91" t="str">
        <f ca="1">+'（运营）采购订单'!D203</f>
        <v/>
      </c>
      <c r="E203" s="91">
        <f>+'（运营）采购订单'!E203</f>
        <v>0</v>
      </c>
      <c r="F203" s="91">
        <f ca="1">+'（运营）采购订单'!J203</f>
        <v>0</v>
      </c>
      <c r="G203" s="91" t="str">
        <f ca="1">+'（运营）采购订单'!F203</f>
        <v/>
      </c>
      <c r="H203" s="92" t="str">
        <f ca="1">+'（运营）采购订单'!G203</f>
        <v/>
      </c>
      <c r="I203" s="91">
        <f ca="1">+'（运营）采购订单'!H203</f>
        <v>0</v>
      </c>
      <c r="J203" s="91" t="str">
        <f>+'（运营）采购订单'!I203</f>
        <v>4XL</v>
      </c>
      <c r="K203" s="97"/>
      <c r="L203" s="98"/>
      <c r="M203" s="97"/>
      <c r="N203" s="99"/>
      <c r="O203" s="100"/>
      <c r="P203" s="100"/>
    </row>
    <row r="204" s="78" customFormat="1" ht="26" hidden="1" customHeight="1" spans="1:16">
      <c r="A204" s="89"/>
      <c r="B204" s="90" t="str">
        <f ca="1">IF(F204&gt;0,'（运营）采购订单'!B204,"")</f>
        <v/>
      </c>
      <c r="C204" s="91" t="str">
        <f ca="1">+'（运营）采购订单'!C204</f>
        <v/>
      </c>
      <c r="D204" s="91" t="str">
        <f ca="1">+'（运营）采购订单'!D204</f>
        <v/>
      </c>
      <c r="E204" s="91">
        <f>+'（运营）采购订单'!E204</f>
        <v>0</v>
      </c>
      <c r="F204" s="91">
        <f ca="1">+'（运营）采购订单'!J204</f>
        <v>0</v>
      </c>
      <c r="G204" s="91" t="str">
        <f ca="1">+'（运营）采购订单'!F204</f>
        <v/>
      </c>
      <c r="H204" s="92" t="str">
        <f ca="1">+'（运营）采购订单'!G204</f>
        <v/>
      </c>
      <c r="I204" s="91">
        <f ca="1">+'（运营）采购订单'!H204</f>
        <v>0</v>
      </c>
      <c r="J204" s="91" t="str">
        <f>+'（运营）采购订单'!I204</f>
        <v>XS</v>
      </c>
      <c r="K204" s="97"/>
      <c r="L204" s="98"/>
      <c r="M204" s="97"/>
      <c r="N204" s="99"/>
      <c r="O204" s="100"/>
      <c r="P204" s="100"/>
    </row>
    <row r="205" s="78" customFormat="1" ht="26" hidden="1" customHeight="1" spans="1:16">
      <c r="A205" s="89"/>
      <c r="B205" s="90" t="str">
        <f ca="1">IF(F205&gt;0,'（运营）采购订单'!B205,"")</f>
        <v/>
      </c>
      <c r="C205" s="91" t="str">
        <f ca="1">+'（运营）采购订单'!C205</f>
        <v/>
      </c>
      <c r="D205" s="91" t="str">
        <f ca="1">+'（运营）采购订单'!D205</f>
        <v/>
      </c>
      <c r="E205" s="91">
        <f>+'（运营）采购订单'!E205</f>
        <v>0</v>
      </c>
      <c r="F205" s="91">
        <f ca="1">+'（运营）采购订单'!J205</f>
        <v>0</v>
      </c>
      <c r="G205" s="91" t="str">
        <f ca="1">+'（运营）采购订单'!F205</f>
        <v/>
      </c>
      <c r="H205" s="92" t="str">
        <f ca="1">+'（运营）采购订单'!G205</f>
        <v/>
      </c>
      <c r="I205" s="91">
        <f ca="1">+'（运营）采购订单'!H205</f>
        <v>0</v>
      </c>
      <c r="J205" s="91" t="str">
        <f>+'（运营）采购订单'!I205</f>
        <v>S</v>
      </c>
      <c r="K205" s="97"/>
      <c r="L205" s="98"/>
      <c r="M205" s="97"/>
      <c r="N205" s="99"/>
      <c r="O205" s="100"/>
      <c r="P205" s="100"/>
    </row>
    <row r="206" s="78" customFormat="1" ht="26" hidden="1" customHeight="1" spans="1:16">
      <c r="A206" s="89"/>
      <c r="B206" s="90" t="str">
        <f ca="1">IF(F206&gt;0,'（运营）采购订单'!B206,"")</f>
        <v/>
      </c>
      <c r="C206" s="91" t="str">
        <f ca="1">+'（运营）采购订单'!C206</f>
        <v/>
      </c>
      <c r="D206" s="91" t="str">
        <f ca="1">+'（运营）采购订单'!D206</f>
        <v/>
      </c>
      <c r="E206" s="91">
        <f>+'（运营）采购订单'!E206</f>
        <v>0</v>
      </c>
      <c r="F206" s="91">
        <f ca="1">+'（运营）采购订单'!J206</f>
        <v>0</v>
      </c>
      <c r="G206" s="91" t="str">
        <f ca="1">+'（运营）采购订单'!F206</f>
        <v/>
      </c>
      <c r="H206" s="92" t="str">
        <f ca="1">+'（运营）采购订单'!G206</f>
        <v/>
      </c>
      <c r="I206" s="91">
        <f ca="1">+'（运营）采购订单'!H206</f>
        <v>0</v>
      </c>
      <c r="J206" s="91" t="str">
        <f>+'（运营）采购订单'!I206</f>
        <v>M</v>
      </c>
      <c r="K206" s="97"/>
      <c r="L206" s="98"/>
      <c r="M206" s="97"/>
      <c r="N206" s="99"/>
      <c r="O206" s="100"/>
      <c r="P206" s="100"/>
    </row>
    <row r="207" s="78" customFormat="1" ht="26" hidden="1" customHeight="1" spans="1:16">
      <c r="A207" s="89"/>
      <c r="B207" s="90" t="str">
        <f ca="1">IF(F207&gt;0,'（运营）采购订单'!B207,"")</f>
        <v/>
      </c>
      <c r="C207" s="91" t="str">
        <f ca="1">+'（运营）采购订单'!C207</f>
        <v/>
      </c>
      <c r="D207" s="91" t="str">
        <f ca="1">+'（运营）采购订单'!D207</f>
        <v/>
      </c>
      <c r="E207" s="91">
        <f>+'（运营）采购订单'!E207</f>
        <v>0</v>
      </c>
      <c r="F207" s="91">
        <f ca="1">+'（运营）采购订单'!J207</f>
        <v>0</v>
      </c>
      <c r="G207" s="91" t="str">
        <f ca="1">+'（运营）采购订单'!F207</f>
        <v/>
      </c>
      <c r="H207" s="92" t="str">
        <f ca="1">+'（运营）采购订单'!G207</f>
        <v/>
      </c>
      <c r="I207" s="91">
        <f ca="1">+'（运营）采购订单'!H207</f>
        <v>0</v>
      </c>
      <c r="J207" s="91" t="str">
        <f>+'（运营）采购订单'!I207</f>
        <v>L</v>
      </c>
      <c r="K207" s="97"/>
      <c r="L207" s="98"/>
      <c r="M207" s="97"/>
      <c r="N207" s="99"/>
      <c r="O207" s="100"/>
      <c r="P207" s="100"/>
    </row>
    <row r="208" s="78" customFormat="1" ht="26" hidden="1" customHeight="1" spans="1:16">
      <c r="A208" s="89"/>
      <c r="B208" s="90" t="str">
        <f ca="1">IF(F208&gt;0,'（运营）采购订单'!B208,"")</f>
        <v/>
      </c>
      <c r="C208" s="91" t="str">
        <f ca="1">+'（运营）采购订单'!C208</f>
        <v/>
      </c>
      <c r="D208" s="91" t="str">
        <f ca="1">+'（运营）采购订单'!D208</f>
        <v/>
      </c>
      <c r="E208" s="91">
        <f>+'（运营）采购订单'!E208</f>
        <v>0</v>
      </c>
      <c r="F208" s="91">
        <f ca="1">+'（运营）采购订单'!J208</f>
        <v>0</v>
      </c>
      <c r="G208" s="91" t="str">
        <f ca="1">+'（运营）采购订单'!F208</f>
        <v/>
      </c>
      <c r="H208" s="92" t="str">
        <f ca="1">+'（运营）采购订单'!G208</f>
        <v/>
      </c>
      <c r="I208" s="91">
        <f ca="1">+'（运营）采购订单'!H208</f>
        <v>0</v>
      </c>
      <c r="J208" s="91" t="str">
        <f>+'（运营）采购订单'!I208</f>
        <v>XL</v>
      </c>
      <c r="K208" s="97"/>
      <c r="L208" s="98"/>
      <c r="M208" s="97"/>
      <c r="N208" s="99"/>
      <c r="O208" s="100"/>
      <c r="P208" s="100"/>
    </row>
    <row r="209" s="78" customFormat="1" ht="26" hidden="1" customHeight="1" spans="1:16">
      <c r="A209" s="89"/>
      <c r="B209" s="90" t="str">
        <f ca="1">IF(F209&gt;0,'（运营）采购订单'!B209,"")</f>
        <v/>
      </c>
      <c r="C209" s="91" t="str">
        <f ca="1">+'（运营）采购订单'!C209</f>
        <v/>
      </c>
      <c r="D209" s="91" t="str">
        <f ca="1">+'（运营）采购订单'!D209</f>
        <v/>
      </c>
      <c r="E209" s="91">
        <f>+'（运营）采购订单'!E209</f>
        <v>0</v>
      </c>
      <c r="F209" s="91">
        <f ca="1">+'（运营）采购订单'!J209</f>
        <v>0</v>
      </c>
      <c r="G209" s="91" t="str">
        <f ca="1">+'（运营）采购订单'!F209</f>
        <v/>
      </c>
      <c r="H209" s="92" t="str">
        <f ca="1">+'（运营）采购订单'!G209</f>
        <v/>
      </c>
      <c r="I209" s="91">
        <f ca="1">+'（运营）采购订单'!H209</f>
        <v>0</v>
      </c>
      <c r="J209" s="91" t="str">
        <f>+'（运营）采购订单'!I209</f>
        <v>2XL</v>
      </c>
      <c r="K209" s="97"/>
      <c r="L209" s="98"/>
      <c r="M209" s="97"/>
      <c r="N209" s="99"/>
      <c r="O209" s="100"/>
      <c r="P209" s="100"/>
    </row>
    <row r="210" s="78" customFormat="1" ht="26" hidden="1" customHeight="1" spans="1:16">
      <c r="A210" s="89"/>
      <c r="B210" s="90" t="str">
        <f ca="1">IF(F210&gt;0,'（运营）采购订单'!B210,"")</f>
        <v/>
      </c>
      <c r="C210" s="91" t="str">
        <f ca="1">+'（运营）采购订单'!C210</f>
        <v/>
      </c>
      <c r="D210" s="91" t="str">
        <f ca="1">+'（运营）采购订单'!D210</f>
        <v/>
      </c>
      <c r="E210" s="91">
        <f>+'（运营）采购订单'!E210</f>
        <v>0</v>
      </c>
      <c r="F210" s="91">
        <f ca="1">+'（运营）采购订单'!J210</f>
        <v>0</v>
      </c>
      <c r="G210" s="91" t="str">
        <f ca="1">+'（运营）采购订单'!F210</f>
        <v/>
      </c>
      <c r="H210" s="92" t="str">
        <f ca="1">+'（运营）采购订单'!G210</f>
        <v/>
      </c>
      <c r="I210" s="91">
        <f ca="1">+'（运营）采购订单'!H210</f>
        <v>0</v>
      </c>
      <c r="J210" s="91" t="str">
        <f>+'（运营）采购订单'!I210</f>
        <v>3XL</v>
      </c>
      <c r="K210" s="97"/>
      <c r="L210" s="98"/>
      <c r="M210" s="97"/>
      <c r="N210" s="99"/>
      <c r="O210" s="100"/>
      <c r="P210" s="100"/>
    </row>
    <row r="211" s="78" customFormat="1" ht="26" hidden="1" customHeight="1" spans="1:16">
      <c r="A211" s="89"/>
      <c r="B211" s="90" t="str">
        <f ca="1">IF(F211&gt;0,'（运营）采购订单'!B211,"")</f>
        <v/>
      </c>
      <c r="C211" s="91" t="str">
        <f ca="1">+'（运营）采购订单'!C211</f>
        <v/>
      </c>
      <c r="D211" s="91" t="str">
        <f ca="1">+'（运营）采购订单'!D211</f>
        <v/>
      </c>
      <c r="E211" s="91">
        <f>+'（运营）采购订单'!E211</f>
        <v>0</v>
      </c>
      <c r="F211" s="91">
        <f ca="1">+'（运营）采购订单'!J211</f>
        <v>0</v>
      </c>
      <c r="G211" s="91" t="str">
        <f ca="1">+'（运营）采购订单'!F211</f>
        <v/>
      </c>
      <c r="H211" s="92" t="str">
        <f ca="1">+'（运营）采购订单'!G211</f>
        <v/>
      </c>
      <c r="I211" s="91">
        <f ca="1">+'（运营）采购订单'!H211</f>
        <v>0</v>
      </c>
      <c r="J211" s="91" t="str">
        <f>+'（运营）采购订单'!I211</f>
        <v>4XL</v>
      </c>
      <c r="K211" s="97"/>
      <c r="L211" s="98"/>
      <c r="M211" s="97"/>
      <c r="N211" s="99"/>
      <c r="O211" s="100"/>
      <c r="P211" s="100"/>
    </row>
    <row r="212" s="78" customFormat="1" ht="26" hidden="1" customHeight="1" spans="1:16">
      <c r="A212" s="89"/>
      <c r="B212" s="90" t="str">
        <f ca="1">IF(F212&gt;0,'（运营）采购订单'!B212,"")</f>
        <v/>
      </c>
      <c r="C212" s="91" t="str">
        <f ca="1">+'（运营）采购订单'!C212</f>
        <v/>
      </c>
      <c r="D212" s="91" t="str">
        <f ca="1">+'（运营）采购订单'!D212</f>
        <v/>
      </c>
      <c r="E212" s="91">
        <f>+'（运营）采购订单'!E212</f>
        <v>0</v>
      </c>
      <c r="F212" s="91">
        <f ca="1">+'（运营）采购订单'!J212</f>
        <v>0</v>
      </c>
      <c r="G212" s="91" t="str">
        <f ca="1">+'（运营）采购订单'!F212</f>
        <v/>
      </c>
      <c r="H212" s="92" t="str">
        <f ca="1">+'（运营）采购订单'!G212</f>
        <v/>
      </c>
      <c r="I212" s="91">
        <f ca="1">+'（运营）采购订单'!H212</f>
        <v>0</v>
      </c>
      <c r="J212" s="91" t="str">
        <f>+'（运营）采购订单'!I212</f>
        <v>XS</v>
      </c>
      <c r="K212" s="97"/>
      <c r="L212" s="98"/>
      <c r="M212" s="97"/>
      <c r="N212" s="99"/>
      <c r="O212" s="100"/>
      <c r="P212" s="100"/>
    </row>
    <row r="213" s="78" customFormat="1" ht="26" hidden="1" customHeight="1" spans="1:16">
      <c r="A213" s="89"/>
      <c r="B213" s="90" t="str">
        <f ca="1">IF(F213&gt;0,'（运营）采购订单'!B213,"")</f>
        <v/>
      </c>
      <c r="C213" s="91" t="str">
        <f ca="1">+'（运营）采购订单'!C213</f>
        <v/>
      </c>
      <c r="D213" s="91" t="str">
        <f ca="1">+'（运营）采购订单'!D213</f>
        <v/>
      </c>
      <c r="E213" s="91">
        <f>+'（运营）采购订单'!E213</f>
        <v>0</v>
      </c>
      <c r="F213" s="91">
        <f ca="1">+'（运营）采购订单'!J213</f>
        <v>0</v>
      </c>
      <c r="G213" s="91" t="str">
        <f ca="1">+'（运营）采购订单'!F213</f>
        <v/>
      </c>
      <c r="H213" s="92" t="str">
        <f ca="1">+'（运营）采购订单'!G213</f>
        <v/>
      </c>
      <c r="I213" s="91">
        <f ca="1">+'（运营）采购订单'!H213</f>
        <v>0</v>
      </c>
      <c r="J213" s="91" t="str">
        <f>+'（运营）采购订单'!I213</f>
        <v>S</v>
      </c>
      <c r="K213" s="97"/>
      <c r="L213" s="98"/>
      <c r="M213" s="97"/>
      <c r="N213" s="99"/>
      <c r="O213" s="100"/>
      <c r="P213" s="100"/>
    </row>
    <row r="214" s="78" customFormat="1" ht="26" hidden="1" customHeight="1" spans="1:16">
      <c r="A214" s="89"/>
      <c r="B214" s="90" t="str">
        <f ca="1">IF(F214&gt;0,'（运营）采购订单'!B214,"")</f>
        <v/>
      </c>
      <c r="C214" s="91" t="str">
        <f ca="1">+'（运营）采购订单'!C214</f>
        <v/>
      </c>
      <c r="D214" s="91" t="str">
        <f ca="1">+'（运营）采购订单'!D214</f>
        <v/>
      </c>
      <c r="E214" s="91">
        <f>+'（运营）采购订单'!E214</f>
        <v>0</v>
      </c>
      <c r="F214" s="91">
        <f ca="1">+'（运营）采购订单'!J214</f>
        <v>0</v>
      </c>
      <c r="G214" s="91" t="str">
        <f ca="1">+'（运营）采购订单'!F214</f>
        <v/>
      </c>
      <c r="H214" s="92" t="str">
        <f ca="1">+'（运营）采购订单'!G214</f>
        <v/>
      </c>
      <c r="I214" s="91">
        <f ca="1">+'（运营）采购订单'!H214</f>
        <v>0</v>
      </c>
      <c r="J214" s="91" t="str">
        <f>+'（运营）采购订单'!I214</f>
        <v>M</v>
      </c>
      <c r="K214" s="97"/>
      <c r="L214" s="98"/>
      <c r="M214" s="97"/>
      <c r="N214" s="99"/>
      <c r="O214" s="100"/>
      <c r="P214" s="100"/>
    </row>
    <row r="215" s="78" customFormat="1" ht="26" hidden="1" customHeight="1" spans="1:16">
      <c r="A215" s="89"/>
      <c r="B215" s="90" t="str">
        <f ca="1">IF(F215&gt;0,'（运营）采购订单'!B215,"")</f>
        <v/>
      </c>
      <c r="C215" s="91" t="str">
        <f ca="1">+'（运营）采购订单'!C215</f>
        <v/>
      </c>
      <c r="D215" s="91" t="str">
        <f ca="1">+'（运营）采购订单'!D215</f>
        <v/>
      </c>
      <c r="E215" s="91">
        <f>+'（运营）采购订单'!E215</f>
        <v>0</v>
      </c>
      <c r="F215" s="91">
        <f ca="1">+'（运营）采购订单'!J215</f>
        <v>0</v>
      </c>
      <c r="G215" s="91" t="str">
        <f ca="1">+'（运营）采购订单'!F215</f>
        <v/>
      </c>
      <c r="H215" s="92" t="str">
        <f ca="1">+'（运营）采购订单'!G215</f>
        <v/>
      </c>
      <c r="I215" s="91">
        <f ca="1">+'（运营）采购订单'!H215</f>
        <v>0</v>
      </c>
      <c r="J215" s="91" t="str">
        <f>+'（运营）采购订单'!I215</f>
        <v>L</v>
      </c>
      <c r="K215" s="97"/>
      <c r="L215" s="98"/>
      <c r="M215" s="97"/>
      <c r="N215" s="99"/>
      <c r="O215" s="100"/>
      <c r="P215" s="100"/>
    </row>
    <row r="216" s="78" customFormat="1" ht="26" hidden="1" customHeight="1" spans="1:16">
      <c r="A216" s="89"/>
      <c r="B216" s="90" t="str">
        <f ca="1">IF(F216&gt;0,'（运营）采购订单'!B216,"")</f>
        <v/>
      </c>
      <c r="C216" s="91" t="str">
        <f ca="1">+'（运营）采购订单'!C216</f>
        <v/>
      </c>
      <c r="D216" s="91" t="str">
        <f ca="1">+'（运营）采购订单'!D216</f>
        <v/>
      </c>
      <c r="E216" s="91">
        <f>+'（运营）采购订单'!E216</f>
        <v>0</v>
      </c>
      <c r="F216" s="91">
        <f ca="1">+'（运营）采购订单'!J216</f>
        <v>0</v>
      </c>
      <c r="G216" s="91" t="str">
        <f ca="1">+'（运营）采购订单'!F216</f>
        <v/>
      </c>
      <c r="H216" s="92" t="str">
        <f ca="1">+'（运营）采购订单'!G216</f>
        <v/>
      </c>
      <c r="I216" s="91">
        <f ca="1">+'（运营）采购订单'!H216</f>
        <v>0</v>
      </c>
      <c r="J216" s="91" t="str">
        <f>+'（运营）采购订单'!I216</f>
        <v>XL</v>
      </c>
      <c r="K216" s="97"/>
      <c r="L216" s="98"/>
      <c r="M216" s="97"/>
      <c r="N216" s="99"/>
      <c r="O216" s="100"/>
      <c r="P216" s="100"/>
    </row>
    <row r="217" s="78" customFormat="1" ht="26" hidden="1" customHeight="1" spans="1:16">
      <c r="A217" s="89"/>
      <c r="B217" s="90" t="str">
        <f ca="1">IF(F217&gt;0,'（运营）采购订单'!B217,"")</f>
        <v/>
      </c>
      <c r="C217" s="91" t="str">
        <f ca="1">+'（运营）采购订单'!C217</f>
        <v/>
      </c>
      <c r="D217" s="91" t="str">
        <f ca="1">+'（运营）采购订单'!D217</f>
        <v/>
      </c>
      <c r="E217" s="91">
        <f>+'（运营）采购订单'!E217</f>
        <v>0</v>
      </c>
      <c r="F217" s="91">
        <f ca="1">+'（运营）采购订单'!J217</f>
        <v>0</v>
      </c>
      <c r="G217" s="91" t="str">
        <f ca="1">+'（运营）采购订单'!F217</f>
        <v/>
      </c>
      <c r="H217" s="92" t="str">
        <f ca="1">+'（运营）采购订单'!G217</f>
        <v/>
      </c>
      <c r="I217" s="91">
        <f ca="1">+'（运营）采购订单'!H217</f>
        <v>0</v>
      </c>
      <c r="J217" s="91" t="str">
        <f>+'（运营）采购订单'!I217</f>
        <v>2XL</v>
      </c>
      <c r="K217" s="97"/>
      <c r="L217" s="98"/>
      <c r="M217" s="97"/>
      <c r="N217" s="99"/>
      <c r="O217" s="100"/>
      <c r="P217" s="100"/>
    </row>
    <row r="218" s="78" customFormat="1" ht="26" hidden="1" customHeight="1" spans="1:16">
      <c r="A218" s="89"/>
      <c r="B218" s="90" t="str">
        <f ca="1">IF(F218&gt;0,'（运营）采购订单'!B218,"")</f>
        <v/>
      </c>
      <c r="C218" s="91" t="str">
        <f ca="1">+'（运营）采购订单'!C218</f>
        <v/>
      </c>
      <c r="D218" s="91" t="str">
        <f ca="1">+'（运营）采购订单'!D218</f>
        <v/>
      </c>
      <c r="E218" s="91">
        <f>+'（运营）采购订单'!E218</f>
        <v>0</v>
      </c>
      <c r="F218" s="91">
        <f ca="1">+'（运营）采购订单'!J218</f>
        <v>0</v>
      </c>
      <c r="G218" s="91" t="str">
        <f ca="1">+'（运营）采购订单'!F218</f>
        <v/>
      </c>
      <c r="H218" s="92" t="str">
        <f ca="1">+'（运营）采购订单'!G218</f>
        <v/>
      </c>
      <c r="I218" s="91">
        <f ca="1">+'（运营）采购订单'!H218</f>
        <v>0</v>
      </c>
      <c r="J218" s="91" t="str">
        <f>+'（运营）采购订单'!I218</f>
        <v>3XL</v>
      </c>
      <c r="K218" s="97"/>
      <c r="L218" s="98"/>
      <c r="M218" s="97"/>
      <c r="N218" s="99"/>
      <c r="O218" s="100"/>
      <c r="P218" s="100"/>
    </row>
    <row r="219" s="78" customFormat="1" ht="26" hidden="1" customHeight="1" spans="1:16">
      <c r="A219" s="89"/>
      <c r="B219" s="90" t="str">
        <f ca="1">IF(F219&gt;0,'（运营）采购订单'!B219,"")</f>
        <v/>
      </c>
      <c r="C219" s="91" t="str">
        <f ca="1">+'（运营）采购订单'!C219</f>
        <v/>
      </c>
      <c r="D219" s="91" t="str">
        <f ca="1">+'（运营）采购订单'!D219</f>
        <v/>
      </c>
      <c r="E219" s="91">
        <f>+'（运营）采购订单'!E219</f>
        <v>0</v>
      </c>
      <c r="F219" s="91">
        <f ca="1">+'（运营）采购订单'!J219</f>
        <v>0</v>
      </c>
      <c r="G219" s="91" t="str">
        <f ca="1">+'（运营）采购订单'!F219</f>
        <v/>
      </c>
      <c r="H219" s="92" t="str">
        <f ca="1">+'（运营）采购订单'!G219</f>
        <v/>
      </c>
      <c r="I219" s="91">
        <f ca="1">+'（运营）采购订单'!H219</f>
        <v>0</v>
      </c>
      <c r="J219" s="91" t="str">
        <f>+'（运营）采购订单'!I219</f>
        <v>4XL</v>
      </c>
      <c r="K219" s="97"/>
      <c r="L219" s="98"/>
      <c r="M219" s="97"/>
      <c r="N219" s="99"/>
      <c r="O219" s="100"/>
      <c r="P219" s="100"/>
    </row>
    <row r="220" s="78" customFormat="1" ht="26" hidden="1" customHeight="1" spans="1:16">
      <c r="A220" s="89"/>
      <c r="B220" s="91"/>
      <c r="C220" s="91"/>
      <c r="D220" s="91"/>
      <c r="E220" s="91"/>
      <c r="F220" s="91"/>
      <c r="G220" s="91"/>
      <c r="H220" s="92"/>
      <c r="I220" s="91"/>
      <c r="J220" s="91"/>
      <c r="K220" s="97"/>
      <c r="L220" s="98"/>
      <c r="M220" s="97"/>
      <c r="N220" s="99"/>
      <c r="O220" s="100"/>
      <c r="P220" s="100"/>
    </row>
    <row r="221" s="78" customFormat="1" ht="26" hidden="1" customHeight="1" spans="1:16">
      <c r="A221" s="89"/>
      <c r="B221" s="91"/>
      <c r="C221" s="91"/>
      <c r="D221" s="91"/>
      <c r="E221" s="91"/>
      <c r="F221" s="91"/>
      <c r="G221" s="91"/>
      <c r="H221" s="92"/>
      <c r="I221" s="91"/>
      <c r="J221" s="91"/>
      <c r="K221" s="97"/>
      <c r="L221" s="98"/>
      <c r="M221" s="97"/>
      <c r="N221" s="99"/>
      <c r="O221" s="100"/>
      <c r="P221" s="100"/>
    </row>
    <row r="222" s="78" customFormat="1" ht="26" hidden="1" customHeight="1" spans="1:16">
      <c r="A222" s="89"/>
      <c r="B222" s="91"/>
      <c r="C222" s="91"/>
      <c r="D222" s="91"/>
      <c r="E222" s="91"/>
      <c r="F222" s="91"/>
      <c r="G222" s="91"/>
      <c r="H222" s="92"/>
      <c r="I222" s="91"/>
      <c r="J222" s="91"/>
      <c r="K222" s="97"/>
      <c r="L222" s="98"/>
      <c r="M222" s="97"/>
      <c r="N222" s="99"/>
      <c r="O222" s="100"/>
      <c r="P222" s="100"/>
    </row>
    <row r="223" s="78" customFormat="1" ht="26" hidden="1" customHeight="1" spans="1:16">
      <c r="A223" s="89"/>
      <c r="B223" s="91"/>
      <c r="C223" s="91"/>
      <c r="D223" s="91"/>
      <c r="E223" s="91"/>
      <c r="F223" s="91"/>
      <c r="G223" s="91"/>
      <c r="H223" s="92"/>
      <c r="I223" s="91"/>
      <c r="J223" s="91"/>
      <c r="K223" s="97"/>
      <c r="L223" s="98"/>
      <c r="M223" s="97"/>
      <c r="N223" s="99"/>
      <c r="O223" s="100"/>
      <c r="P223" s="100"/>
    </row>
    <row r="224" s="78" customFormat="1" ht="26" hidden="1" customHeight="1" spans="1:16">
      <c r="A224" s="89"/>
      <c r="B224" s="91"/>
      <c r="C224" s="91"/>
      <c r="D224" s="91"/>
      <c r="E224" s="91"/>
      <c r="F224" s="91"/>
      <c r="G224" s="91"/>
      <c r="H224" s="92"/>
      <c r="I224" s="91"/>
      <c r="J224" s="91"/>
      <c r="K224" s="97"/>
      <c r="L224" s="98"/>
      <c r="M224" s="97"/>
      <c r="N224" s="99"/>
      <c r="O224" s="100"/>
      <c r="P224" s="100"/>
    </row>
    <row r="225" s="78" customFormat="1" ht="26" hidden="1" customHeight="1" spans="1:16">
      <c r="A225" s="89"/>
      <c r="B225" s="91"/>
      <c r="C225" s="91"/>
      <c r="D225" s="91"/>
      <c r="E225" s="91"/>
      <c r="F225" s="91"/>
      <c r="G225" s="91"/>
      <c r="H225" s="92"/>
      <c r="I225" s="91"/>
      <c r="J225" s="91"/>
      <c r="K225" s="97"/>
      <c r="L225" s="98"/>
      <c r="M225" s="97"/>
      <c r="N225" s="99"/>
      <c r="O225" s="100"/>
      <c r="P225" s="100"/>
    </row>
    <row r="226" s="78" customFormat="1" ht="26" hidden="1" customHeight="1" spans="1:16">
      <c r="A226" s="89"/>
      <c r="B226" s="91"/>
      <c r="C226" s="91"/>
      <c r="D226" s="91"/>
      <c r="E226" s="91"/>
      <c r="F226" s="91"/>
      <c r="G226" s="91"/>
      <c r="H226" s="92"/>
      <c r="I226" s="91"/>
      <c r="J226" s="91"/>
      <c r="K226" s="97"/>
      <c r="L226" s="98"/>
      <c r="M226" s="97"/>
      <c r="N226" s="99"/>
      <c r="O226" s="100"/>
      <c r="P226" s="100"/>
    </row>
    <row r="227" s="78" customFormat="1" ht="26" hidden="1" customHeight="1" spans="1:16">
      <c r="A227" s="89"/>
      <c r="B227" s="91"/>
      <c r="C227" s="91"/>
      <c r="D227" s="91"/>
      <c r="E227" s="91"/>
      <c r="F227" s="91"/>
      <c r="G227" s="91"/>
      <c r="H227" s="92"/>
      <c r="I227" s="91"/>
      <c r="J227" s="91"/>
      <c r="K227" s="97"/>
      <c r="L227" s="98"/>
      <c r="M227" s="97"/>
      <c r="N227" s="99"/>
      <c r="O227" s="100"/>
      <c r="P227" s="100"/>
    </row>
    <row r="228" s="78" customFormat="1" ht="26" hidden="1" customHeight="1" spans="1:16">
      <c r="A228" s="89"/>
      <c r="B228" s="91"/>
      <c r="C228" s="91"/>
      <c r="D228" s="91"/>
      <c r="E228" s="91"/>
      <c r="F228" s="91"/>
      <c r="G228" s="91"/>
      <c r="H228" s="92"/>
      <c r="I228" s="91"/>
      <c r="J228" s="91"/>
      <c r="K228" s="97"/>
      <c r="L228" s="98"/>
      <c r="M228" s="97"/>
      <c r="N228" s="99"/>
      <c r="O228" s="100"/>
      <c r="P228" s="100"/>
    </row>
    <row r="229" s="78" customFormat="1" ht="26" hidden="1" customHeight="1" spans="1:16">
      <c r="A229" s="89"/>
      <c r="B229" s="91"/>
      <c r="C229" s="91"/>
      <c r="D229" s="91"/>
      <c r="E229" s="91"/>
      <c r="F229" s="91"/>
      <c r="G229" s="91"/>
      <c r="H229" s="92"/>
      <c r="I229" s="91"/>
      <c r="J229" s="91"/>
      <c r="K229" s="97"/>
      <c r="L229" s="98"/>
      <c r="M229" s="97"/>
      <c r="N229" s="99"/>
      <c r="O229" s="100"/>
      <c r="P229" s="100"/>
    </row>
    <row r="230" s="78" customFormat="1" ht="26" hidden="1" customHeight="1" spans="1:16">
      <c r="A230" s="89"/>
      <c r="B230" s="91"/>
      <c r="C230" s="91"/>
      <c r="D230" s="91"/>
      <c r="E230" s="91"/>
      <c r="F230" s="91"/>
      <c r="G230" s="91"/>
      <c r="H230" s="92"/>
      <c r="I230" s="91"/>
      <c r="J230" s="91"/>
      <c r="K230" s="97"/>
      <c r="L230" s="98"/>
      <c r="M230" s="97"/>
      <c r="N230" s="99"/>
      <c r="O230" s="100"/>
      <c r="P230" s="100"/>
    </row>
    <row r="231" s="79" customFormat="1" ht="28" customHeight="1" spans="4:15">
      <c r="D231" s="101" t="s">
        <v>41</v>
      </c>
      <c r="E231" s="101"/>
      <c r="F231" s="101">
        <f ca="1">SUM(F4:F230)</f>
        <v>1600</v>
      </c>
      <c r="G231" s="101"/>
      <c r="I231" s="101"/>
      <c r="J231" s="101"/>
      <c r="K231" s="101">
        <f>SUM(K4:K230)</f>
        <v>0</v>
      </c>
      <c r="L231" s="101">
        <f>SUM(L4:L230)</f>
        <v>0</v>
      </c>
      <c r="M231" s="101">
        <f>SUM(M4:M230)</f>
        <v>0</v>
      </c>
      <c r="N231" s="101">
        <f>SUM(N4:N230)</f>
        <v>0</v>
      </c>
      <c r="O231" s="101">
        <f ca="1">SUM(O4:O230)</f>
        <v>1600</v>
      </c>
    </row>
    <row r="232" hidden="1" spans="1:16">
      <c r="A232" s="102" t="s">
        <v>188</v>
      </c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104"/>
      <c r="M232" s="96"/>
      <c r="N232" s="96"/>
      <c r="O232" s="96"/>
      <c r="P232" s="105"/>
    </row>
    <row r="233" hidden="1" spans="1:1">
      <c r="A233" s="103" t="s">
        <v>189</v>
      </c>
    </row>
    <row r="234" hidden="1" spans="1:1">
      <c r="A234" s="103" t="s">
        <v>190</v>
      </c>
    </row>
    <row r="235" hidden="1" spans="1:1">
      <c r="A235" s="103" t="s">
        <v>191</v>
      </c>
    </row>
    <row r="236" hidden="1" spans="1:1">
      <c r="A236" s="103" t="s">
        <v>192</v>
      </c>
    </row>
    <row r="237" hidden="1" spans="1:1">
      <c r="A237" s="103" t="s">
        <v>193</v>
      </c>
    </row>
    <row r="238" spans="1:1">
      <c r="A238" s="103"/>
    </row>
  </sheetData>
  <autoFilter ref="A3:Q237">
    <filterColumn colId="5">
      <filters>
        <filter val="20"/>
        <filter val="30"/>
        <filter val="40"/>
        <filter val="100"/>
        <filter val="200"/>
        <filter val="1540"/>
      </filters>
    </filterColumn>
    <extLst/>
  </autoFilter>
  <mergeCells count="4">
    <mergeCell ref="A1:P1"/>
    <mergeCell ref="B2:C2"/>
    <mergeCell ref="E2:H2"/>
    <mergeCell ref="J2:N2"/>
  </mergeCells>
  <conditionalFormatting sqref="O4:O230">
    <cfRule type="expression" dxfId="4" priority="4">
      <formula>IF(OR(O4/F4&gt;0.1,O4/F4&lt;-0.1),O4)</formula>
    </cfRule>
  </conditionalFormatting>
  <conditionalFormatting sqref="P4:P230">
    <cfRule type="expression" dxfId="4" priority="2">
      <formula>IF(OR(P4/H4&gt;0.1,P4/H4&lt;-0.1),P4)</formula>
    </cfRule>
  </conditionalFormatting>
  <dataValidations count="1">
    <dataValidation type="date" operator="greaterThan" allowBlank="1" showInputMessage="1" showErrorMessage="1" sqref="P2">
      <formula1>44652</formula1>
    </dataValidation>
  </dataValidations>
  <printOptions horizontalCentered="1" verticalCentered="1"/>
  <pageMargins left="0.275" right="0.275" top="0.511805555555556" bottom="0.472222222222222" header="0.5" footer="0.5"/>
  <pageSetup paperSize="9" scale="6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2"/>
  <sheetViews>
    <sheetView topLeftCell="A5" workbookViewId="0">
      <selection activeCell="B19" sqref="B19"/>
    </sheetView>
  </sheetViews>
  <sheetFormatPr defaultColWidth="9" defaultRowHeight="13.5"/>
  <cols>
    <col min="2" max="2" width="25.125" customWidth="1"/>
    <col min="9" max="9" width="9.375"/>
  </cols>
  <sheetData>
    <row r="1" ht="31.5" spans="2:10">
      <c r="B1" s="73" t="str">
        <f>'（工厂）送货清单填写'!A1</f>
        <v>聚进工厂工厂送货汇总明细</v>
      </c>
      <c r="C1" s="73"/>
      <c r="D1" s="73"/>
      <c r="E1" s="73"/>
      <c r="F1" s="73"/>
      <c r="G1" s="73"/>
      <c r="H1" s="73"/>
      <c r="I1" s="73"/>
      <c r="J1" s="73"/>
    </row>
    <row r="2" spans="2:10">
      <c r="B2" s="20"/>
      <c r="C2" s="20" t="s">
        <v>194</v>
      </c>
      <c r="D2" s="20">
        <f>'（工厂）送货清单填写'!J2</f>
        <v>0</v>
      </c>
      <c r="E2" s="20"/>
      <c r="F2" s="20"/>
      <c r="G2" s="74" t="s">
        <v>182</v>
      </c>
      <c r="H2" s="74"/>
      <c r="I2" s="74">
        <f>'（工厂）送货清单填写'!P2</f>
        <v>0</v>
      </c>
      <c r="J2" s="74"/>
    </row>
    <row r="3" ht="45" customHeight="1" spans="2:10">
      <c r="B3" s="75" t="str">
        <f>运营生产订单!C4</f>
        <v>PO231121VS1004</v>
      </c>
      <c r="C3" s="20"/>
      <c r="D3" s="20"/>
      <c r="E3" s="20"/>
      <c r="F3" s="20"/>
      <c r="G3" s="74"/>
      <c r="H3" s="20"/>
      <c r="I3" s="20"/>
      <c r="J3" s="20"/>
    </row>
    <row r="4" ht="38" customHeight="1" spans="2:10">
      <c r="B4" s="76" t="s">
        <v>195</v>
      </c>
      <c r="C4" s="76"/>
      <c r="D4" s="76"/>
      <c r="E4" s="76"/>
      <c r="F4" s="76"/>
      <c r="G4" s="76"/>
      <c r="H4" s="76"/>
      <c r="I4" s="76"/>
      <c r="J4" s="76"/>
    </row>
    <row r="5" ht="21" customHeight="1" spans="2:10">
      <c r="B5" s="77" t="s">
        <v>196</v>
      </c>
      <c r="C5" s="77" t="s">
        <v>40</v>
      </c>
      <c r="D5" s="77" t="s">
        <v>15</v>
      </c>
      <c r="E5" s="77" t="s">
        <v>16</v>
      </c>
      <c r="F5" s="77" t="s">
        <v>17</v>
      </c>
      <c r="G5" s="77" t="s">
        <v>18</v>
      </c>
      <c r="H5" s="77" t="s">
        <v>19</v>
      </c>
      <c r="I5" s="77" t="s">
        <v>20</v>
      </c>
      <c r="J5" s="77" t="s">
        <v>197</v>
      </c>
    </row>
    <row r="6" ht="25" customHeight="1" spans="2:10">
      <c r="B6" s="77" t="s">
        <v>48</v>
      </c>
      <c r="C6" s="77">
        <f ca="1">SUMIFS('（仓库核对）送货清单'!L:L,'（仓库核对）送货清单'!I:I,B6,'（仓库核对）送货清单'!J:J,$C$5)</f>
        <v>0</v>
      </c>
      <c r="D6" s="77">
        <f ca="1">SUMIFS('（仓库核对）送货清单'!L:L,'（仓库核对）送货清单'!I:I,B6,'（仓库核对）送货清单'!J:J,$D$5)</f>
        <v>0</v>
      </c>
      <c r="E6" s="77">
        <f ca="1">SUMIFS('（仓库核对）送货清单'!L:L,'（仓库核对）送货清单'!I:I,B6,'（仓库核对）送货清单'!J:J,$E$5)</f>
        <v>0</v>
      </c>
      <c r="F6" s="77">
        <f ca="1">SUMIFS('（仓库核对）送货清单'!L:L,'（仓库核对）送货清单'!I:I,B6,'（仓库核对）送货清单'!J:J,$F$5)</f>
        <v>0</v>
      </c>
      <c r="G6" s="77">
        <f ca="1">SUMIFS('（仓库核对）送货清单'!L:L,'（仓库核对）送货清单'!I:I,B6,'（仓库核对）送货清单'!J:J,$G$5)</f>
        <v>0</v>
      </c>
      <c r="H6" s="77">
        <f ca="1">SUMIFS('（仓库核对）送货清单'!L:L,'（仓库核对）送货清单'!I:I,B6,'（仓库核对）送货清单'!J:J,$H$5)</f>
        <v>0</v>
      </c>
      <c r="I6" s="77">
        <f ca="1">SUMIFS('（仓库核对）送货清单'!L:L,'（仓库核对）送货清单'!I:I,B6,'（仓库核对）送货清单'!J:J,$I$5)</f>
        <v>0</v>
      </c>
      <c r="J6" s="77">
        <f ca="1">SUM(C6:I6)</f>
        <v>0</v>
      </c>
    </row>
    <row r="7" ht="25" customHeight="1" spans="2:10">
      <c r="B7" s="77" t="s">
        <v>51</v>
      </c>
      <c r="C7" s="77">
        <f ca="1">SUMIFS('（仓库核对）送货清单'!L:L,'（仓库核对）送货清单'!I:I,B7,'（仓库核对）送货清单'!J:J,$C$5)</f>
        <v>0</v>
      </c>
      <c r="D7" s="77">
        <f ca="1">SUMIFS('（仓库核对）送货清单'!L:L,'（仓库核对）送货清单'!I:I,B7,'（仓库核对）送货清单'!J:J,$D$5)</f>
        <v>0</v>
      </c>
      <c r="E7" s="77">
        <f ca="1">SUMIFS('（仓库核对）送货清单'!L:L,'（仓库核对）送货清单'!I:I,B7,'（仓库核对）送货清单'!J:J,$E$5)</f>
        <v>0</v>
      </c>
      <c r="F7" s="77">
        <f ca="1">SUMIFS('（仓库核对）送货清单'!L:L,'（仓库核对）送货清单'!I:I,B7,'（仓库核对）送货清单'!J:J,$F$5)</f>
        <v>0</v>
      </c>
      <c r="G7" s="77">
        <f ca="1">SUMIFS('（仓库核对）送货清单'!L:L,'（仓库核对）送货清单'!I:I,B7,'（仓库核对）送货清单'!J:J,$G$5)</f>
        <v>0</v>
      </c>
      <c r="H7" s="77">
        <f ca="1">SUMIFS('（仓库核对）送货清单'!L:L,'（仓库核对）送货清单'!I:I,B7,'（仓库核对）送货清单'!J:J,$H$5)</f>
        <v>0</v>
      </c>
      <c r="I7" s="77">
        <f ca="1">SUMIFS('（仓库核对）送货清单'!L:L,'（仓库核对）送货清单'!I:I,B7,'（仓库核对）送货清单'!J:J,$I$5)</f>
        <v>0</v>
      </c>
      <c r="J7" s="77">
        <f ca="1" t="shared" ref="J7:J20" si="0">SUM(C7:I7)</f>
        <v>0</v>
      </c>
    </row>
    <row r="8" ht="25" customHeight="1" spans="2:10">
      <c r="B8" s="77" t="s">
        <v>53</v>
      </c>
      <c r="C8" s="77">
        <f ca="1">SUMIFS('（仓库核对）送货清单'!L:L,'（仓库核对）送货清单'!I:I,B8,'（仓库核对）送货清单'!J:J,$C$5)</f>
        <v>0</v>
      </c>
      <c r="D8" s="77">
        <f ca="1">SUMIFS('（仓库核对）送货清单'!L:L,'（仓库核对）送货清单'!I:I,B8,'（仓库核对）送货清单'!J:J,$D$5)</f>
        <v>0</v>
      </c>
      <c r="E8" s="77">
        <f ca="1">SUMIFS('（仓库核对）送货清单'!L:L,'（仓库核对）送货清单'!I:I,B8,'（仓库核对）送货清单'!J:J,$E$5)</f>
        <v>0</v>
      </c>
      <c r="F8" s="77">
        <f ca="1">SUMIFS('（仓库核对）送货清单'!L:L,'（仓库核对）送货清单'!I:I,B8,'（仓库核对）送货清单'!J:J,$F$5)</f>
        <v>0</v>
      </c>
      <c r="G8" s="77">
        <f ca="1">SUMIFS('（仓库核对）送货清单'!L:L,'（仓库核对）送货清单'!I:I,B8,'（仓库核对）送货清单'!J:J,$G$5)</f>
        <v>0</v>
      </c>
      <c r="H8" s="77">
        <f ca="1">SUMIFS('（仓库核对）送货清单'!L:L,'（仓库核对）送货清单'!I:I,B8,'（仓库核对）送货清单'!J:J,$H$5)</f>
        <v>0</v>
      </c>
      <c r="I8" s="77">
        <f ca="1">SUMIFS('（仓库核对）送货清单'!L:L,'（仓库核对）送货清单'!I:I,B8,'（仓库核对）送货清单'!J:J,$I$5)</f>
        <v>0</v>
      </c>
      <c r="J8" s="77">
        <f ca="1" t="shared" si="0"/>
        <v>0</v>
      </c>
    </row>
    <row r="9" ht="25" customHeight="1" spans="2:10">
      <c r="B9" s="77" t="s">
        <v>56</v>
      </c>
      <c r="C9" s="77">
        <f ca="1">SUMIFS('（仓库核对）送货清单'!L:L,'（仓库核对）送货清单'!I:I,B9,'（仓库核对）送货清单'!J:J,$C$5)</f>
        <v>0</v>
      </c>
      <c r="D9" s="77">
        <f ca="1">SUMIFS('（仓库核对）送货清单'!L:L,'（仓库核对）送货清单'!I:I,B9,'（仓库核对）送货清单'!J:J,$D$5)</f>
        <v>0</v>
      </c>
      <c r="E9" s="77">
        <f ca="1">SUMIFS('（仓库核对）送货清单'!L:L,'（仓库核对）送货清单'!I:I,B9,'（仓库核对）送货清单'!J:J,$E$5)</f>
        <v>0</v>
      </c>
      <c r="F9" s="77">
        <f ca="1">SUMIFS('（仓库核对）送货清单'!L:L,'（仓库核对）送货清单'!I:I,B9,'（仓库核对）送货清单'!J:J,$F$5)</f>
        <v>0</v>
      </c>
      <c r="G9" s="77">
        <f ca="1">SUMIFS('（仓库核对）送货清单'!L:L,'（仓库核对）送货清单'!I:I,B9,'（仓库核对）送货清单'!J:J,$G$5)</f>
        <v>0</v>
      </c>
      <c r="H9" s="77">
        <f ca="1">SUMIFS('（仓库核对）送货清单'!L:L,'（仓库核对）送货清单'!I:I,B9,'（仓库核对）送货清单'!J:J,$H$5)</f>
        <v>0</v>
      </c>
      <c r="I9" s="77">
        <f ca="1">SUMIFS('（仓库核对）送货清单'!L:L,'（仓库核对）送货清单'!I:I,B9,'（仓库核对）送货清单'!J:J,$I$5)</f>
        <v>0</v>
      </c>
      <c r="J9" s="77">
        <f ca="1" t="shared" si="0"/>
        <v>0</v>
      </c>
    </row>
    <row r="10" ht="25" customHeight="1" spans="2:10">
      <c r="B10" s="77" t="s">
        <v>58</v>
      </c>
      <c r="C10" s="77">
        <f ca="1">SUMIFS('（仓库核对）送货清单'!L:L,'（仓库核对）送货清单'!I:I,B10,'（仓库核对）送货清单'!J:J,$C$5)</f>
        <v>0</v>
      </c>
      <c r="D10" s="77">
        <f ca="1">SUMIFS('（仓库核对）送货清单'!L:L,'（仓库核对）送货清单'!I:I,B10,'（仓库核对）送货清单'!J:J,$D$5)</f>
        <v>0</v>
      </c>
      <c r="E10" s="77">
        <f ca="1">SUMIFS('（仓库核对）送货清单'!L:L,'（仓库核对）送货清单'!I:I,B10,'（仓库核对）送货清单'!J:J,$E$5)</f>
        <v>0</v>
      </c>
      <c r="F10" s="77">
        <f ca="1">SUMIFS('（仓库核对）送货清单'!L:L,'（仓库核对）送货清单'!I:I,B10,'（仓库核对）送货清单'!J:J,$F$5)</f>
        <v>0</v>
      </c>
      <c r="G10" s="77">
        <f ca="1">SUMIFS('（仓库核对）送货清单'!L:L,'（仓库核对）送货清单'!I:I,B10,'（仓库核对）送货清单'!J:J,$G$5)</f>
        <v>0</v>
      </c>
      <c r="H10" s="77">
        <f ca="1">SUMIFS('（仓库核对）送货清单'!L:L,'（仓库核对）送货清单'!I:I,B10,'（仓库核对）送货清单'!J:J,$H$5)</f>
        <v>0</v>
      </c>
      <c r="I10" s="77">
        <f ca="1">SUMIFS('（仓库核对）送货清单'!L:L,'（仓库核对）送货清单'!I:I,B10,'（仓库核对）送货清单'!J:J,$I$5)</f>
        <v>0</v>
      </c>
      <c r="J10" s="77">
        <f ca="1" t="shared" si="0"/>
        <v>0</v>
      </c>
    </row>
    <row r="11" ht="25" customHeight="1" spans="2:10">
      <c r="B11" s="77" t="s">
        <v>60</v>
      </c>
      <c r="C11" s="77">
        <f ca="1">SUMIFS('（仓库核对）送货清单'!L:L,'（仓库核对）送货清单'!I:I,B11,'（仓库核对）送货清单'!J:J,$C$5)</f>
        <v>0</v>
      </c>
      <c r="D11" s="77">
        <f ca="1">SUMIFS('（仓库核对）送货清单'!L:L,'（仓库核对）送货清单'!I:I,B11,'（仓库核对）送货清单'!J:J,$D$5)</f>
        <v>0</v>
      </c>
      <c r="E11" s="77">
        <f ca="1">SUMIFS('（仓库核对）送货清单'!L:L,'（仓库核对）送货清单'!I:I,B11,'（仓库核对）送货清单'!J:J,$E$5)</f>
        <v>0</v>
      </c>
      <c r="F11" s="77">
        <f ca="1">SUMIFS('（仓库核对）送货清单'!L:L,'（仓库核对）送货清单'!I:I,B11,'（仓库核对）送货清单'!J:J,$F$5)</f>
        <v>0</v>
      </c>
      <c r="G11" s="77">
        <f ca="1">SUMIFS('（仓库核对）送货清单'!L:L,'（仓库核对）送货清单'!I:I,B11,'（仓库核对）送货清单'!J:J,$G$5)</f>
        <v>0</v>
      </c>
      <c r="H11" s="77">
        <f ca="1">SUMIFS('（仓库核对）送货清单'!L:L,'（仓库核对）送货清单'!I:I,B11,'（仓库核对）送货清单'!J:J,$H$5)</f>
        <v>0</v>
      </c>
      <c r="I11" s="77">
        <f ca="1">SUMIFS('（仓库核对）送货清单'!L:L,'（仓库核对）送货清单'!I:I,B11,'（仓库核对）送货清单'!J:J,$I$5)</f>
        <v>0</v>
      </c>
      <c r="J11" s="77">
        <f ca="1" t="shared" si="0"/>
        <v>0</v>
      </c>
    </row>
    <row r="12" ht="25" customHeight="1" spans="2:10">
      <c r="B12" s="77" t="s">
        <v>62</v>
      </c>
      <c r="C12" s="77">
        <f ca="1">SUMIFS('（仓库核对）送货清单'!L:L,'（仓库核对）送货清单'!I:I,B12,'（仓库核对）送货清单'!J:J,$C$5)</f>
        <v>0</v>
      </c>
      <c r="D12" s="77">
        <f ca="1">SUMIFS('（仓库核对）送货清单'!L:L,'（仓库核对）送货清单'!I:I,B12,'（仓库核对）送货清单'!J:J,$D$5)</f>
        <v>0</v>
      </c>
      <c r="E12" s="77">
        <f ca="1">SUMIFS('（仓库核对）送货清单'!L:L,'（仓库核对）送货清单'!I:I,B12,'（仓库核对）送货清单'!J:J,$E$5)</f>
        <v>0</v>
      </c>
      <c r="F12" s="77">
        <f ca="1">SUMIFS('（仓库核对）送货清单'!L:L,'（仓库核对）送货清单'!I:I,B12,'（仓库核对）送货清单'!J:J,$F$5)</f>
        <v>0</v>
      </c>
      <c r="G12" s="77">
        <f ca="1">SUMIFS('（仓库核对）送货清单'!L:L,'（仓库核对）送货清单'!I:I,B12,'（仓库核对）送货清单'!J:J,$G$5)</f>
        <v>0</v>
      </c>
      <c r="H12" s="77">
        <f ca="1">SUMIFS('（仓库核对）送货清单'!L:L,'（仓库核对）送货清单'!I:I,B12,'（仓库核对）送货清单'!J:J,$H$5)</f>
        <v>0</v>
      </c>
      <c r="I12" s="77">
        <f ca="1">SUMIFS('（仓库核对）送货清单'!L:L,'（仓库核对）送货清单'!I:I,B12,'（仓库核对）送货清单'!J:J,$I$5)</f>
        <v>0</v>
      </c>
      <c r="J12" s="77">
        <f ca="1" t="shared" si="0"/>
        <v>0</v>
      </c>
    </row>
    <row r="13" ht="25" customHeight="1" spans="2:10">
      <c r="B13" s="77" t="s">
        <v>64</v>
      </c>
      <c r="C13" s="77">
        <f ca="1">SUMIFS('（仓库核对）送货清单'!L:L,'（仓库核对）送货清单'!I:I,B13,'（仓库核对）送货清单'!J:J,$C$5)</f>
        <v>0</v>
      </c>
      <c r="D13" s="77">
        <f ca="1">SUMIFS('（仓库核对）送货清单'!L:L,'（仓库核对）送货清单'!I:I,B13,'（仓库核对）送货清单'!J:J,$D$5)</f>
        <v>0</v>
      </c>
      <c r="E13" s="77">
        <f ca="1">SUMIFS('（仓库核对）送货清单'!L:L,'（仓库核对）送货清单'!I:I,B13,'（仓库核对）送货清单'!J:J,$E$5)</f>
        <v>0</v>
      </c>
      <c r="F13" s="77">
        <f ca="1">SUMIFS('（仓库核对）送货清单'!L:L,'（仓库核对）送货清单'!I:I,B13,'（仓库核对）送货清单'!J:J,$F$5)</f>
        <v>0</v>
      </c>
      <c r="G13" s="77">
        <f ca="1">SUMIFS('（仓库核对）送货清单'!L:L,'（仓库核对）送货清单'!I:I,B13,'（仓库核对）送货清单'!J:J,$G$5)</f>
        <v>0</v>
      </c>
      <c r="H13" s="77">
        <f ca="1">SUMIFS('（仓库核对）送货清单'!L:L,'（仓库核对）送货清单'!I:I,B13,'（仓库核对）送货清单'!J:J,$H$5)</f>
        <v>0</v>
      </c>
      <c r="I13" s="77">
        <f ca="1">SUMIFS('（仓库核对）送货清单'!L:L,'（仓库核对）送货清单'!I:I,B13,'（仓库核对）送货清单'!J:J,$I$5)</f>
        <v>0</v>
      </c>
      <c r="J13" s="77">
        <f ca="1" t="shared" si="0"/>
        <v>0</v>
      </c>
    </row>
    <row r="14" ht="25" customHeight="1" spans="2:10">
      <c r="B14" s="77" t="s">
        <v>67</v>
      </c>
      <c r="C14" s="77">
        <f ca="1">SUMIFS('（仓库核对）送货清单'!L:L,'（仓库核对）送货清单'!I:I,B14,'（仓库核对）送货清单'!J:J,$C$5)</f>
        <v>0</v>
      </c>
      <c r="D14" s="77">
        <f ca="1">SUMIFS('（仓库核对）送货清单'!L:L,'（仓库核对）送货清单'!I:I,B14,'（仓库核对）送货清单'!J:J,$D$5)</f>
        <v>0</v>
      </c>
      <c r="E14" s="77">
        <f ca="1">SUMIFS('（仓库核对）送货清单'!L:L,'（仓库核对）送货清单'!I:I,B14,'（仓库核对）送货清单'!J:J,$E$5)</f>
        <v>0</v>
      </c>
      <c r="F14" s="77">
        <f ca="1">SUMIFS('（仓库核对）送货清单'!L:L,'（仓库核对）送货清单'!I:I,B14,'（仓库核对）送货清单'!J:J,$F$5)</f>
        <v>0</v>
      </c>
      <c r="G14" s="77">
        <f ca="1">SUMIFS('（仓库核对）送货清单'!L:L,'（仓库核对）送货清单'!I:I,B14,'（仓库核对）送货清单'!J:J,$G$5)</f>
        <v>0</v>
      </c>
      <c r="H14" s="77">
        <f ca="1">SUMIFS('（仓库核对）送货清单'!L:L,'（仓库核对）送货清单'!I:I,B14,'（仓库核对）送货清单'!J:J,$H$5)</f>
        <v>0</v>
      </c>
      <c r="I14" s="77">
        <f ca="1">SUMIFS('（仓库核对）送货清单'!L:L,'（仓库核对）送货清单'!I:I,B14,'（仓库核对）送货清单'!J:J,$I$5)</f>
        <v>0</v>
      </c>
      <c r="J14" s="77">
        <f ca="1" t="shared" si="0"/>
        <v>0</v>
      </c>
    </row>
    <row r="15" ht="25" customHeight="1" spans="2:10">
      <c r="B15" s="77" t="s">
        <v>68</v>
      </c>
      <c r="C15" s="77">
        <f ca="1">SUMIFS('（仓库核对）送货清单'!L:L,'（仓库核对）送货清单'!I:I,B15,'（仓库核对）送货清单'!J:J,$C$5)</f>
        <v>0</v>
      </c>
      <c r="D15" s="77">
        <f ca="1">SUMIFS('（仓库核对）送货清单'!L:L,'（仓库核对）送货清单'!I:I,B15,'（仓库核对）送货清单'!J:J,$D$5)</f>
        <v>0</v>
      </c>
      <c r="E15" s="77">
        <f ca="1">SUMIFS('（仓库核对）送货清单'!L:L,'（仓库核对）送货清单'!I:I,B15,'（仓库核对）送货清单'!J:J,$E$5)</f>
        <v>0</v>
      </c>
      <c r="F15" s="77">
        <f ca="1">SUMIFS('（仓库核对）送货清单'!L:L,'（仓库核对）送货清单'!I:I,B15,'（仓库核对）送货清单'!J:J,$F$5)</f>
        <v>0</v>
      </c>
      <c r="G15" s="77">
        <f ca="1">SUMIFS('（仓库核对）送货清单'!L:L,'（仓库核对）送货清单'!I:I,B15,'（仓库核对）送货清单'!J:J,$G$5)</f>
        <v>0</v>
      </c>
      <c r="H15" s="77">
        <f ca="1">SUMIFS('（仓库核对）送货清单'!L:L,'（仓库核对）送货清单'!I:I,B15,'（仓库核对）送货清单'!J:J,$H$5)</f>
        <v>0</v>
      </c>
      <c r="I15" s="77">
        <f ca="1">SUMIFS('（仓库核对）送货清单'!L:L,'（仓库核对）送货清单'!I:I,B15,'（仓库核对）送货清单'!J:J,$I$5)</f>
        <v>0</v>
      </c>
      <c r="J15" s="77">
        <f ca="1" t="shared" si="0"/>
        <v>0</v>
      </c>
    </row>
    <row r="16" ht="25" customHeight="1" spans="2:10">
      <c r="B16" s="77" t="s">
        <v>69</v>
      </c>
      <c r="C16" s="77">
        <f ca="1">SUMIFS('（仓库核对）送货清单'!L:L,'（仓库核对）送货清单'!I:I,B16,'（仓库核对）送货清单'!J:J,$C$5)</f>
        <v>0</v>
      </c>
      <c r="D16" s="77">
        <f ca="1">SUMIFS('（仓库核对）送货清单'!L:L,'（仓库核对）送货清单'!I:I,B16,'（仓库核对）送货清单'!J:J,$D$5)</f>
        <v>0</v>
      </c>
      <c r="E16" s="77">
        <f ca="1">SUMIFS('（仓库核对）送货清单'!L:L,'（仓库核对）送货清单'!I:I,B16,'（仓库核对）送货清单'!J:J,$E$5)</f>
        <v>0</v>
      </c>
      <c r="F16" s="77">
        <f ca="1">SUMIFS('（仓库核对）送货清单'!L:L,'（仓库核对）送货清单'!I:I,B16,'（仓库核对）送货清单'!J:J,$F$5)</f>
        <v>0</v>
      </c>
      <c r="G16" s="77">
        <f ca="1">SUMIFS('（仓库核对）送货清单'!L:L,'（仓库核对）送货清单'!I:I,B16,'（仓库核对）送货清单'!J:J,$G$5)</f>
        <v>0</v>
      </c>
      <c r="H16" s="77">
        <f ca="1">SUMIFS('（仓库核对）送货清单'!L:L,'（仓库核对）送货清单'!I:I,B16,'（仓库核对）送货清单'!J:J,$H$5)</f>
        <v>0</v>
      </c>
      <c r="I16" s="77">
        <f ca="1">SUMIFS('（仓库核对）送货清单'!L:L,'（仓库核对）送货清单'!I:I,B16,'（仓库核对）送货清单'!J:J,$I$5)</f>
        <v>0</v>
      </c>
      <c r="J16" s="77">
        <f ca="1" t="shared" si="0"/>
        <v>0</v>
      </c>
    </row>
    <row r="17" ht="25" customHeight="1" spans="2:10">
      <c r="B17" s="77" t="s">
        <v>70</v>
      </c>
      <c r="C17" s="77">
        <f ca="1">SUMIFS('（仓库核对）送货清单'!L:L,'（仓库核对）送货清单'!I:I,B17,'（仓库核对）送货清单'!J:J,$C$5)</f>
        <v>0</v>
      </c>
      <c r="D17" s="77">
        <f ca="1">SUMIFS('（仓库核对）送货清单'!L:L,'（仓库核对）送货清单'!I:I,B17,'（仓库核对）送货清单'!J:J,$D$5)</f>
        <v>0</v>
      </c>
      <c r="E17" s="77">
        <f ca="1">SUMIFS('（仓库核对）送货清单'!L:L,'（仓库核对）送货清单'!I:I,B17,'（仓库核对）送货清单'!J:J,$E$5)</f>
        <v>0</v>
      </c>
      <c r="F17" s="77">
        <f ca="1">SUMIFS('（仓库核对）送货清单'!L:L,'（仓库核对）送货清单'!I:I,B17,'（仓库核对）送货清单'!J:J,$F$5)</f>
        <v>0</v>
      </c>
      <c r="G17" s="77">
        <f ca="1">SUMIFS('（仓库核对）送货清单'!L:L,'（仓库核对）送货清单'!I:I,B17,'（仓库核对）送货清单'!J:J,$G$5)</f>
        <v>0</v>
      </c>
      <c r="H17" s="77">
        <f ca="1">SUMIFS('（仓库核对）送货清单'!L:L,'（仓库核对）送货清单'!I:I,B17,'（仓库核对）送货清单'!J:J,$H$5)</f>
        <v>0</v>
      </c>
      <c r="I17" s="77">
        <f ca="1">SUMIFS('（仓库核对）送货清单'!L:L,'（仓库核对）送货清单'!I:I,B17,'（仓库核对）送货清单'!J:J,$I$5)</f>
        <v>0</v>
      </c>
      <c r="J17" s="77">
        <f ca="1">SUM(C17:I17)</f>
        <v>0</v>
      </c>
    </row>
    <row r="18" ht="25" customHeight="1" spans="2:10">
      <c r="B18" s="77" t="s">
        <v>71</v>
      </c>
      <c r="C18" s="77">
        <f ca="1">SUMIFS('（仓库核对）送货清单'!L:L,'（仓库核对）送货清单'!I:I,B18,'（仓库核对）送货清单'!J:J,$C$5)</f>
        <v>0</v>
      </c>
      <c r="D18" s="77">
        <f ca="1">SUMIFS('（仓库核对）送货清单'!L:L,'（仓库核对）送货清单'!I:I,B18,'（仓库核对）送货清单'!J:J,$D$5)</f>
        <v>0</v>
      </c>
      <c r="E18" s="77">
        <f ca="1">SUMIFS('（仓库核对）送货清单'!L:L,'（仓库核对）送货清单'!I:I,B18,'（仓库核对）送货清单'!J:J,$E$5)</f>
        <v>0</v>
      </c>
      <c r="F18" s="77">
        <f ca="1">SUMIFS('（仓库核对）送货清单'!L:L,'（仓库核对）送货清单'!I:I,B18,'（仓库核对）送货清单'!J:J,$F$5)</f>
        <v>0</v>
      </c>
      <c r="G18" s="77">
        <f ca="1">SUMIFS('（仓库核对）送货清单'!L:L,'（仓库核对）送货清单'!I:I,B18,'（仓库核对）送货清单'!J:J,$G$5)</f>
        <v>0</v>
      </c>
      <c r="H18" s="77">
        <f ca="1">SUMIFS('（仓库核对）送货清单'!L:L,'（仓库核对）送货清单'!I:I,B18,'（仓库核对）送货清单'!J:J,$H$5)</f>
        <v>0</v>
      </c>
      <c r="I18" s="77">
        <f ca="1">SUMIFS('（仓库核对）送货清单'!L:L,'（仓库核对）送货清单'!I:I,B18,'（仓库核对）送货清单'!J:J,$I$5)</f>
        <v>0</v>
      </c>
      <c r="J18" s="77">
        <f ca="1">SUM(C18:I18)</f>
        <v>0</v>
      </c>
    </row>
    <row r="19" ht="25" customHeight="1" spans="2:10">
      <c r="B19" s="77" t="s">
        <v>74</v>
      </c>
      <c r="C19" s="77">
        <f ca="1">SUMIFS('（仓库核对）送货清单'!L:L,'（仓库核对）送货清单'!I:I,B19,'（仓库核对）送货清单'!J:J,$C$5)</f>
        <v>0</v>
      </c>
      <c r="D19" s="77">
        <f ca="1">SUMIFS('（仓库核对）送货清单'!L:L,'（仓库核对）送货清单'!I:I,B19,'（仓库核对）送货清单'!J:J,$D$5)</f>
        <v>0</v>
      </c>
      <c r="E19" s="77">
        <f ca="1">SUMIFS('（仓库核对）送货清单'!L:L,'（仓库核对）送货清单'!I:I,B19,'（仓库核对）送货清单'!J:J,$E$5)</f>
        <v>0</v>
      </c>
      <c r="F19" s="77">
        <f ca="1">SUMIFS('（仓库核对）送货清单'!L:L,'（仓库核对）送货清单'!I:I,B19,'（仓库核对）送货清单'!J:J,$F$5)</f>
        <v>0</v>
      </c>
      <c r="G19" s="77">
        <f ca="1">SUMIFS('（仓库核对）送货清单'!L:L,'（仓库核对）送货清单'!I:I,B19,'（仓库核对）送货清单'!J:J,$G$5)</f>
        <v>0</v>
      </c>
      <c r="H19" s="77">
        <f ca="1">SUMIFS('（仓库核对）送货清单'!L:L,'（仓库核对）送货清单'!I:I,B19,'（仓库核对）送货清单'!J:J,$H$5)</f>
        <v>0</v>
      </c>
      <c r="I19" s="77">
        <f ca="1">SUMIFS('（仓库核对）送货清单'!L:L,'（仓库核对）送货清单'!I:I,B19,'（仓库核对）送货清单'!J:J,$I$5)</f>
        <v>0</v>
      </c>
      <c r="J19" s="77">
        <f ca="1">SUM(C19:I19)</f>
        <v>0</v>
      </c>
    </row>
    <row r="20" ht="25" customHeight="1" spans="2:10">
      <c r="B20" s="77" t="s">
        <v>75</v>
      </c>
      <c r="C20" s="77">
        <f ca="1">SUMIFS('（仓库核对）送货清单'!L:L,'（仓库核对）送货清单'!I:I,B20,'（仓库核对）送货清单'!J:J,$C$5)</f>
        <v>0</v>
      </c>
      <c r="D20" s="77">
        <f ca="1">SUMIFS('（仓库核对）送货清单'!L:L,'（仓库核对）送货清单'!I:I,B20,'（仓库核对）送货清单'!J:J,$D$5)</f>
        <v>0</v>
      </c>
      <c r="E20" s="77">
        <f ca="1">SUMIFS('（仓库核对）送货清单'!L:L,'（仓库核对）送货清单'!I:I,B20,'（仓库核对）送货清单'!J:J,$E$5)</f>
        <v>0</v>
      </c>
      <c r="F20" s="77">
        <f ca="1">SUMIFS('（仓库核对）送货清单'!L:L,'（仓库核对）送货清单'!I:I,B20,'（仓库核对）送货清单'!J:J,$F$5)</f>
        <v>0</v>
      </c>
      <c r="G20" s="77">
        <f ca="1">SUMIFS('（仓库核对）送货清单'!L:L,'（仓库核对）送货清单'!I:I,B20,'（仓库核对）送货清单'!J:J,$G$5)</f>
        <v>0</v>
      </c>
      <c r="H20" s="77">
        <f ca="1">SUMIFS('（仓库核对）送货清单'!L:L,'（仓库核对）送货清单'!I:I,B20,'（仓库核对）送货清单'!J:J,$H$5)</f>
        <v>0</v>
      </c>
      <c r="I20" s="77">
        <f ca="1">SUMIFS('（仓库核对）送货清单'!L:L,'（仓库核对）送货清单'!I:I,B20,'（仓库核对）送货清单'!J:J,$I$5)</f>
        <v>0</v>
      </c>
      <c r="J20" s="77">
        <f ca="1">SUM(C20:I20)</f>
        <v>0</v>
      </c>
    </row>
    <row r="21" ht="25" customHeight="1" spans="2:10">
      <c r="B21" s="77"/>
      <c r="C21" s="77"/>
      <c r="D21" s="77"/>
      <c r="E21" s="77"/>
      <c r="F21" s="77"/>
      <c r="G21" s="77"/>
      <c r="H21" s="77"/>
      <c r="I21" s="77"/>
      <c r="J21" s="77"/>
    </row>
    <row r="22" ht="25" customHeight="1" spans="2:10">
      <c r="B22" s="77"/>
      <c r="C22" s="77"/>
      <c r="D22" s="77"/>
      <c r="E22" s="77"/>
      <c r="F22" s="77"/>
      <c r="G22" s="77"/>
      <c r="H22" s="77"/>
      <c r="I22" s="77"/>
      <c r="J22" s="77"/>
    </row>
    <row r="23" ht="25" customHeight="1" spans="2:10">
      <c r="B23" s="77"/>
      <c r="C23" s="77"/>
      <c r="D23" s="77"/>
      <c r="E23" s="77"/>
      <c r="F23" s="77"/>
      <c r="G23" s="77"/>
      <c r="H23" s="77"/>
      <c r="I23" s="77"/>
      <c r="J23" s="77"/>
    </row>
    <row r="24" ht="25" customHeight="1" spans="2:10">
      <c r="B24" s="77"/>
      <c r="C24" s="77"/>
      <c r="D24" s="77"/>
      <c r="E24" s="77"/>
      <c r="F24" s="77"/>
      <c r="G24" s="77"/>
      <c r="H24" s="77"/>
      <c r="I24" s="77"/>
      <c r="J24" s="77"/>
    </row>
    <row r="25" ht="25" customHeight="1" spans="2:10">
      <c r="B25" s="20"/>
      <c r="C25" s="20"/>
      <c r="D25" s="20"/>
      <c r="E25" s="20"/>
      <c r="F25" s="20"/>
      <c r="G25" s="20"/>
      <c r="H25" s="20"/>
      <c r="I25" s="20" t="s">
        <v>197</v>
      </c>
      <c r="J25" s="20">
        <f ca="1">SUM(J6:J24)</f>
        <v>0</v>
      </c>
    </row>
    <row r="26" ht="25" customHeight="1" spans="2:10">
      <c r="B26" s="20"/>
      <c r="C26" s="20"/>
      <c r="D26" s="20"/>
      <c r="E26" s="20"/>
      <c r="F26" s="20"/>
      <c r="G26" s="20"/>
      <c r="H26" s="20"/>
      <c r="I26" s="20"/>
      <c r="J26" s="20"/>
    </row>
    <row r="27" ht="25" customHeight="1" spans="2:10">
      <c r="B27" s="20"/>
      <c r="C27" s="20"/>
      <c r="D27" s="20"/>
      <c r="E27" s="20"/>
      <c r="F27" s="20"/>
      <c r="G27" s="20"/>
      <c r="H27" s="20"/>
      <c r="I27" s="20"/>
      <c r="J27" s="20"/>
    </row>
    <row r="28" ht="25" customHeight="1" spans="2:10">
      <c r="B28" s="20"/>
      <c r="C28" s="20"/>
      <c r="D28" s="20"/>
      <c r="E28" s="20"/>
      <c r="F28" s="20"/>
      <c r="G28" s="20"/>
      <c r="H28" s="20"/>
      <c r="I28" s="20"/>
      <c r="J28" s="20"/>
    </row>
    <row r="29" ht="25" customHeight="1" spans="2:10">
      <c r="B29" s="20"/>
      <c r="C29" s="20"/>
      <c r="D29" s="20"/>
      <c r="E29" s="20"/>
      <c r="F29" s="20"/>
      <c r="G29" s="20"/>
      <c r="H29" s="20"/>
      <c r="I29" s="20"/>
      <c r="J29" s="20"/>
    </row>
    <row r="30" ht="25" customHeight="1" spans="2:10">
      <c r="B30" s="20"/>
      <c r="C30" s="20"/>
      <c r="D30" s="20"/>
      <c r="E30" s="20"/>
      <c r="F30" s="20"/>
      <c r="G30" s="20"/>
      <c r="H30" s="20"/>
      <c r="I30" s="20"/>
      <c r="J30" s="20"/>
    </row>
    <row r="31" ht="25" customHeight="1" spans="2:10">
      <c r="B31" s="20"/>
      <c r="C31" s="20"/>
      <c r="D31" s="20"/>
      <c r="E31" s="20"/>
      <c r="F31" s="20"/>
      <c r="G31" s="20"/>
      <c r="H31" s="20"/>
      <c r="I31" s="20"/>
      <c r="J31" s="20"/>
    </row>
    <row r="32" ht="25" customHeight="1" spans="2:10">
      <c r="B32" s="20"/>
      <c r="C32" s="20"/>
      <c r="D32" s="20"/>
      <c r="E32" s="20"/>
      <c r="F32" s="20"/>
      <c r="G32" s="20"/>
      <c r="H32" s="20"/>
      <c r="I32" s="20"/>
      <c r="J32" s="20"/>
    </row>
    <row r="33" spans="2:10">
      <c r="B33" s="20"/>
      <c r="C33" s="20"/>
      <c r="D33" s="20"/>
      <c r="E33" s="20"/>
      <c r="F33" s="20"/>
      <c r="G33" s="20"/>
      <c r="H33" s="20"/>
      <c r="I33" s="20"/>
      <c r="J33" s="20"/>
    </row>
    <row r="34" spans="2:10">
      <c r="B34" s="20"/>
      <c r="C34" s="20"/>
      <c r="D34" s="20"/>
      <c r="E34" s="20"/>
      <c r="F34" s="20"/>
      <c r="G34" s="20"/>
      <c r="H34" s="20"/>
      <c r="I34" s="20"/>
      <c r="J34" s="20"/>
    </row>
    <row r="35" spans="2:10">
      <c r="B35" s="20"/>
      <c r="C35" s="20"/>
      <c r="D35" s="20"/>
      <c r="E35" s="20"/>
      <c r="F35" s="20"/>
      <c r="G35" s="20"/>
      <c r="H35" s="20"/>
      <c r="I35" s="20"/>
      <c r="J35" s="20"/>
    </row>
    <row r="36" spans="2:10">
      <c r="B36" s="20"/>
      <c r="C36" s="20"/>
      <c r="D36" s="20"/>
      <c r="E36" s="20"/>
      <c r="F36" s="20"/>
      <c r="G36" s="20"/>
      <c r="H36" s="20"/>
      <c r="I36" s="20"/>
      <c r="J36" s="20"/>
    </row>
    <row r="37" spans="2:10">
      <c r="B37" s="20"/>
      <c r="C37" s="20"/>
      <c r="D37" s="20"/>
      <c r="E37" s="20"/>
      <c r="F37" s="20"/>
      <c r="G37" s="20"/>
      <c r="H37" s="20"/>
      <c r="I37" s="20"/>
      <c r="J37" s="20"/>
    </row>
    <row r="38" spans="2:10">
      <c r="B38" s="20"/>
      <c r="C38" s="20"/>
      <c r="D38" s="20"/>
      <c r="E38" s="20"/>
      <c r="F38" s="20"/>
      <c r="G38" s="20"/>
      <c r="H38" s="20"/>
      <c r="I38" s="20"/>
      <c r="J38" s="20"/>
    </row>
    <row r="39" spans="2:10">
      <c r="B39" s="20"/>
      <c r="C39" s="20"/>
      <c r="D39" s="20"/>
      <c r="E39" s="20"/>
      <c r="F39" s="20"/>
      <c r="G39" s="20"/>
      <c r="H39" s="20"/>
      <c r="I39" s="20"/>
      <c r="J39" s="20"/>
    </row>
    <row r="40" spans="2:10">
      <c r="B40" s="20"/>
      <c r="C40" s="20"/>
      <c r="D40" s="20"/>
      <c r="E40" s="20"/>
      <c r="F40" s="20"/>
      <c r="G40" s="20"/>
      <c r="H40" s="20"/>
      <c r="I40" s="20"/>
      <c r="J40" s="20"/>
    </row>
    <row r="41" spans="2:10">
      <c r="B41" s="20"/>
      <c r="C41" s="20"/>
      <c r="D41" s="20"/>
      <c r="E41" s="20"/>
      <c r="F41" s="20"/>
      <c r="G41" s="20"/>
      <c r="H41" s="20"/>
      <c r="I41" s="20"/>
      <c r="J41" s="20"/>
    </row>
    <row r="42" spans="2:10">
      <c r="B42" s="20"/>
      <c r="C42" s="20"/>
      <c r="D42" s="20"/>
      <c r="E42" s="20"/>
      <c r="F42" s="20"/>
      <c r="G42" s="20"/>
      <c r="H42" s="20"/>
      <c r="I42" s="20" t="s">
        <v>197</v>
      </c>
      <c r="J42" s="20">
        <v>0</v>
      </c>
    </row>
  </sheetData>
  <mergeCells count="2">
    <mergeCell ref="B1:J1"/>
    <mergeCell ref="B4:J4"/>
  </mergeCells>
  <conditionalFormatting sqref="C6:I20">
    <cfRule type="cellIs" dxfId="0" priority="1" operator="greaterThan">
      <formula>0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O194"/>
  <sheetViews>
    <sheetView showGridLines="0" showZeros="0" view="pageBreakPreview" zoomScale="60" zoomScaleNormal="46" workbookViewId="0">
      <pane ySplit="3" topLeftCell="A4" activePane="bottomLeft" state="frozen"/>
      <selection/>
      <selection pane="bottomLeft" activeCell="K9" sqref="K9"/>
    </sheetView>
  </sheetViews>
  <sheetFormatPr defaultColWidth="9.775" defaultRowHeight="14.25"/>
  <cols>
    <col min="1" max="1" width="13.5666666666667" style="42" customWidth="1"/>
    <col min="2" max="2" width="21.3583333333333" style="42" customWidth="1"/>
    <col min="3" max="3" width="18.925" style="42" customWidth="1"/>
    <col min="4" max="4" width="38.5" style="42" customWidth="1"/>
    <col min="5" max="5" width="21.7583333333333" style="42" customWidth="1"/>
    <col min="6" max="6" width="13.75" style="42" customWidth="1"/>
    <col min="7" max="7" width="21.25" style="42" customWidth="1"/>
    <col min="8" max="8" width="16.1083333333333" style="42" customWidth="1"/>
    <col min="9" max="9" width="22.85" style="42" customWidth="1"/>
    <col min="10" max="10" width="11.9166666666667" style="42" customWidth="1"/>
    <col min="11" max="12" width="12.3416666666667" style="42" customWidth="1"/>
    <col min="13" max="14" width="14.8166666666667" style="42" customWidth="1"/>
    <col min="15" max="15" width="22.85" style="42" customWidth="1"/>
    <col min="16" max="16384" width="9.775" style="42"/>
  </cols>
  <sheetData>
    <row r="1" ht="28.5" customHeight="1" spans="1:15">
      <c r="A1" s="43" t="str">
        <f>+'（运营）采购订单'!B2&amp;"送货单明细"</f>
        <v>聚进工厂送货单明细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59"/>
    </row>
    <row r="2" ht="22.5" customHeight="1" spans="1:15">
      <c r="A2" s="45" t="s">
        <v>198</v>
      </c>
      <c r="B2" s="46" t="s">
        <v>199</v>
      </c>
      <c r="C2" s="47" t="s">
        <v>179</v>
      </c>
      <c r="D2" s="48">
        <f>+'（工厂）送货清单填写'!E2</f>
        <v>0</v>
      </c>
      <c r="E2" s="48"/>
      <c r="F2" s="45" t="s">
        <v>200</v>
      </c>
      <c r="G2" s="48">
        <f>+'（运营）采购订单'!D2</f>
        <v>0</v>
      </c>
      <c r="H2" s="48"/>
      <c r="I2" s="45" t="s">
        <v>180</v>
      </c>
      <c r="J2" s="60">
        <f>+'（工厂）送货清单填写'!J2</f>
        <v>0</v>
      </c>
      <c r="K2" s="60"/>
      <c r="L2" s="61"/>
      <c r="M2" s="46" t="s">
        <v>181</v>
      </c>
      <c r="N2" s="62">
        <f>+'（工厂）送货清单填写'!P2</f>
        <v>0</v>
      </c>
      <c r="O2" s="63"/>
    </row>
    <row r="3" ht="22.5" customHeight="1" spans="1:15">
      <c r="A3" s="49" t="s">
        <v>182</v>
      </c>
      <c r="B3" s="49" t="s">
        <v>21</v>
      </c>
      <c r="C3" s="49" t="s">
        <v>161</v>
      </c>
      <c r="D3" s="49" t="s">
        <v>162</v>
      </c>
      <c r="E3" s="50" t="s">
        <v>169</v>
      </c>
      <c r="F3" s="51" t="s">
        <v>164</v>
      </c>
      <c r="G3" s="52" t="s">
        <v>35</v>
      </c>
      <c r="H3" s="53" t="s">
        <v>82</v>
      </c>
      <c r="I3" s="64" t="s">
        <v>81</v>
      </c>
      <c r="J3" s="51" t="s">
        <v>163</v>
      </c>
      <c r="K3" s="51" t="s">
        <v>201</v>
      </c>
      <c r="L3" s="51" t="s">
        <v>202</v>
      </c>
      <c r="M3" s="65" t="s">
        <v>203</v>
      </c>
      <c r="N3" s="65" t="s">
        <v>204</v>
      </c>
      <c r="O3" s="49" t="s">
        <v>165</v>
      </c>
    </row>
    <row r="4" ht="22.5" customHeight="1" spans="1:15">
      <c r="A4" s="54" t="str">
        <f>+IF(K4&gt;0,$N$2,"")</f>
        <v/>
      </c>
      <c r="B4" s="55" t="str">
        <f ca="1">+IF(K4&gt;0,'（运营）采购订单'!B4,"")</f>
        <v/>
      </c>
      <c r="C4" s="56" t="str">
        <f ca="1">+IF(K4&gt;0,'（运营）采购订单'!C4,"")</f>
        <v/>
      </c>
      <c r="D4" s="56" t="str">
        <f ca="1">+IF(K4&gt;0,'（运营）采购订单'!D4,"")</f>
        <v/>
      </c>
      <c r="E4" s="56" t="str">
        <f ca="1">+IF(K4&gt;0,'（运营）采购订单'!E4,"")</f>
        <v/>
      </c>
      <c r="F4" s="56">
        <f ca="1">+IF(K4&gt;0,'（运营）采购订单'!J4,0)</f>
        <v>0</v>
      </c>
      <c r="G4" s="56" t="str">
        <f ca="1">+IF(K4&gt;0,'（运营）采购订单'!F4,"")</f>
        <v/>
      </c>
      <c r="H4" s="57" t="str">
        <f ca="1">+IF(K4&gt;0,'（运营）采购订单'!G4,"")</f>
        <v/>
      </c>
      <c r="I4" s="56" t="str">
        <f ca="1">+IF(K4&gt;0,'（运营）采购订单'!H4,"")</f>
        <v/>
      </c>
      <c r="J4" s="56" t="str">
        <f>+IF(K4&gt;0,'（运营）采购订单'!I4,"")</f>
        <v/>
      </c>
      <c r="K4" s="56">
        <f>+IF(AND('（工厂）送货清单填写'!$K$231&gt;0,'（工厂）送货清单填写'!$L$231&gt;0,'（工厂）送货清单填写'!$M$231&gt;0),'（工厂）送货清单填写'!M4,IF(AND('（工厂）送货清单填写'!$K$231&gt;0,'（工厂）送货清单填写'!$L$231&gt;0,'（工厂）送货清单填写'!$M$231=0),'（工厂）送货清单填写'!L4,'（工厂）送货清单填写'!K4))</f>
        <v>0</v>
      </c>
      <c r="L4" s="56">
        <f t="shared" ref="L4:L16" si="0">+K4+M4+N4</f>
        <v>0</v>
      </c>
      <c r="M4" s="49"/>
      <c r="N4" s="49"/>
      <c r="O4" s="56" t="str">
        <f ca="1">+IF(K4&gt;0,LOOKUP(1,0/FIND(I4,运营生产订单!$A$9:$A$35),运营生产订单!$M$9:$M$35),"")</f>
        <v/>
      </c>
    </row>
    <row r="5" ht="22.5" customHeight="1" spans="1:15">
      <c r="A5" s="58" t="str">
        <f>+IF(K5&gt;0,$N$2,"")</f>
        <v/>
      </c>
      <c r="B5" s="55" t="str">
        <f ca="1">+IF(K5&gt;0,'（运营）采购订单'!B5,"")</f>
        <v/>
      </c>
      <c r="C5" s="56" t="str">
        <f ca="1">+IF(K5&gt;0,'（运营）采购订单'!C5,"")</f>
        <v/>
      </c>
      <c r="D5" s="56" t="str">
        <f ca="1">+IF(K5&gt;0,'（运营）采购订单'!D5,"")</f>
        <v/>
      </c>
      <c r="E5" s="56" t="str">
        <f>+IF(K5&gt;0,'（运营）采购订单'!E5,"")</f>
        <v/>
      </c>
      <c r="F5" s="56">
        <f ca="1">+IF(K5&gt;0,'（运营）采购订单'!J5,0)</f>
        <v>0</v>
      </c>
      <c r="G5" s="56" t="str">
        <f ca="1">+IF(K5&gt;0,'（运营）采购订单'!F5,"")</f>
        <v/>
      </c>
      <c r="H5" s="57" t="str">
        <f ca="1">+IF(K5&gt;0,'（运营）采购订单'!G5,"")</f>
        <v/>
      </c>
      <c r="I5" s="56" t="str">
        <f ca="1">+IF(K5&gt;0,'（运营）采购订单'!H5,"")</f>
        <v/>
      </c>
      <c r="J5" s="56" t="str">
        <f>+IF(K5&gt;0,'（运营）采购订单'!I5,"")</f>
        <v/>
      </c>
      <c r="K5" s="56">
        <f>+IF(AND('（工厂）送货清单填写'!$K$231&gt;0,'（工厂）送货清单填写'!$L$231&gt;0,'（工厂）送货清单填写'!$M$231&gt;0),'（工厂）送货清单填写'!M5,IF(AND('（工厂）送货清单填写'!$K$231&gt;0,'（工厂）送货清单填写'!$L$231&gt;0,'（工厂）送货清单填写'!$M$231=0),'（工厂）送货清单填写'!L5,'（工厂）送货清单填写'!K5))</f>
        <v>0</v>
      </c>
      <c r="L5" s="56">
        <f t="shared" si="0"/>
        <v>0</v>
      </c>
      <c r="M5" s="49"/>
      <c r="N5" s="49"/>
      <c r="O5" s="56" t="str">
        <f ca="1">+IF(K5&gt;0,LOOKUP(1,0/FIND(I5,运营生产订单!$A$9:$A$35),运营生产订单!$M$9:$M$35),"")</f>
        <v/>
      </c>
    </row>
    <row r="6" ht="22.5" customHeight="1" spans="1:15">
      <c r="A6" s="58" t="str">
        <f>+IF(K6&gt;0,$N$2,"")</f>
        <v/>
      </c>
      <c r="B6" s="55" t="str">
        <f ca="1">+IF(K6&gt;0,'（运营）采购订单'!B6,"")</f>
        <v/>
      </c>
      <c r="C6" s="56" t="str">
        <f ca="1">+IF(K6&gt;0,'（运营）采购订单'!C6,"")</f>
        <v/>
      </c>
      <c r="D6" s="56" t="str">
        <f ca="1">+IF(K6&gt;0,'（运营）采购订单'!D6,"")</f>
        <v/>
      </c>
      <c r="E6" s="56" t="str">
        <f>+IF(K6&gt;0,'（运营）采购订单'!E6,"")</f>
        <v/>
      </c>
      <c r="F6" s="56">
        <f ca="1">+IF(K6&gt;0,'（运营）采购订单'!J6,0)</f>
        <v>0</v>
      </c>
      <c r="G6" s="56" t="str">
        <f ca="1">+IF(K6&gt;0,'（运营）采购订单'!F6,"")</f>
        <v/>
      </c>
      <c r="H6" s="57" t="str">
        <f ca="1">+IF(K6&gt;0,'（运营）采购订单'!G6,"")</f>
        <v/>
      </c>
      <c r="I6" s="56" t="str">
        <f ca="1">+IF(K6&gt;0,'（运营）采购订单'!H6,"")</f>
        <v/>
      </c>
      <c r="J6" s="56" t="str">
        <f>+IF(K6&gt;0,'（运营）采购订单'!I6,"")</f>
        <v/>
      </c>
      <c r="K6" s="56">
        <f>+IF(AND('（工厂）送货清单填写'!$K$231&gt;0,'（工厂）送货清单填写'!$L$231&gt;0,'（工厂）送货清单填写'!$M$231&gt;0),'（工厂）送货清单填写'!M6,IF(AND('（工厂）送货清单填写'!$K$231&gt;0,'（工厂）送货清单填写'!$L$231&gt;0,'（工厂）送货清单填写'!$M$231=0),'（工厂）送货清单填写'!L6,'（工厂）送货清单填写'!K6))</f>
        <v>0</v>
      </c>
      <c r="L6" s="56">
        <f t="shared" si="0"/>
        <v>0</v>
      </c>
      <c r="M6" s="49"/>
      <c r="N6" s="49"/>
      <c r="O6" s="56" t="str">
        <f ca="1">+IF(K6&gt;0,LOOKUP(1,0/FIND(I6,运营生产订单!$A$9:$A$35),运营生产订单!$M$9:$M$35),"")</f>
        <v/>
      </c>
    </row>
    <row r="7" ht="22.5" customHeight="1" spans="1:15">
      <c r="A7" s="58" t="str">
        <f>+IF(K7&gt;0,$N$2,"")</f>
        <v/>
      </c>
      <c r="B7" s="55" t="str">
        <f ca="1">+IF(K7&gt;0,'（运营）采购订单'!B7,"")</f>
        <v/>
      </c>
      <c r="C7" s="56" t="str">
        <f ca="1">+IF(K7&gt;0,'（运营）采购订单'!C7,"")</f>
        <v/>
      </c>
      <c r="D7" s="56" t="str">
        <f ca="1">+IF(K7&gt;0,'（运营）采购订单'!D7,"")</f>
        <v/>
      </c>
      <c r="E7" s="56" t="str">
        <f>+IF(K7&gt;0,'（运营）采购订单'!E7,"")</f>
        <v/>
      </c>
      <c r="F7" s="56">
        <f ca="1">+IF(K7&gt;0,'（运营）采购订单'!J7,0)</f>
        <v>0</v>
      </c>
      <c r="G7" s="56" t="str">
        <f ca="1">+IF(K7&gt;0,'（运营）采购订单'!F7,"")</f>
        <v/>
      </c>
      <c r="H7" s="57" t="str">
        <f ca="1">+IF(K7&gt;0,'（运营）采购订单'!G7,"")</f>
        <v/>
      </c>
      <c r="I7" s="56" t="str">
        <f ca="1">+IF(K7&gt;0,'（运营）采购订单'!H7,"")</f>
        <v/>
      </c>
      <c r="J7" s="56" t="str">
        <f>+IF(K7&gt;0,'（运营）采购订单'!I7,"")</f>
        <v/>
      </c>
      <c r="K7" s="56">
        <f>+IF(AND('（工厂）送货清单填写'!$K$231&gt;0,'（工厂）送货清单填写'!$L$231&gt;0,'（工厂）送货清单填写'!$M$231&gt;0),'（工厂）送货清单填写'!M7,IF(AND('（工厂）送货清单填写'!$K$231&gt;0,'（工厂）送货清单填写'!$L$231&gt;0,'（工厂）送货清单填写'!$M$231=0),'（工厂）送货清单填写'!L7,'（工厂）送货清单填写'!K7))</f>
        <v>0</v>
      </c>
      <c r="L7" s="56">
        <f t="shared" si="0"/>
        <v>0</v>
      </c>
      <c r="M7" s="49"/>
      <c r="N7" s="49"/>
      <c r="O7" s="56" t="str">
        <f ca="1">+IF(K7&gt;0,LOOKUP(1,0/FIND(I7,运营生产订单!$A$9:$A$35),运营生产订单!$M$9:$M$35),"")</f>
        <v/>
      </c>
    </row>
    <row r="8" ht="22.5" customHeight="1" spans="1:15">
      <c r="A8" s="58" t="str">
        <f>+IF(K8&gt;0,$N$2,"")</f>
        <v/>
      </c>
      <c r="B8" s="55" t="str">
        <f ca="1">+IF(K8&gt;0,'（运营）采购订单'!B8,"")</f>
        <v/>
      </c>
      <c r="C8" s="56" t="str">
        <f ca="1">+IF(K8&gt;0,'（运营）采购订单'!C8,"")</f>
        <v/>
      </c>
      <c r="D8" s="56" t="str">
        <f ca="1">+IF(K8&gt;0,'（运营）采购订单'!D8,"")</f>
        <v/>
      </c>
      <c r="E8" s="56" t="str">
        <f>+IF(K8&gt;0,'（运营）采购订单'!E8,"")</f>
        <v/>
      </c>
      <c r="F8" s="56">
        <f ca="1">+IF(K8&gt;0,'（运营）采购订单'!J8,0)</f>
        <v>0</v>
      </c>
      <c r="G8" s="56" t="str">
        <f ca="1">+IF(K8&gt;0,'（运营）采购订单'!F8,"")</f>
        <v/>
      </c>
      <c r="H8" s="57" t="str">
        <f ca="1">+IF(K8&gt;0,'（运营）采购订单'!G8,"")</f>
        <v/>
      </c>
      <c r="I8" s="56" t="str">
        <f ca="1">+IF(K8&gt;0,'（运营）采购订单'!H8,"")</f>
        <v/>
      </c>
      <c r="J8" s="56" t="str">
        <f>+IF(K8&gt;0,'（运营）采购订单'!I8,"")</f>
        <v/>
      </c>
      <c r="K8" s="56">
        <f>+IF(AND('（工厂）送货清单填写'!$K$231&gt;0,'（工厂）送货清单填写'!$L$231&gt;0,'（工厂）送货清单填写'!$M$231&gt;0),'（工厂）送货清单填写'!M8,IF(AND('（工厂）送货清单填写'!$K$231&gt;0,'（工厂）送货清单填写'!$L$231&gt;0,'（工厂）送货清单填写'!$M$231=0),'（工厂）送货清单填写'!L8,'（工厂）送货清单填写'!K8))</f>
        <v>0</v>
      </c>
      <c r="L8" s="56">
        <f t="shared" si="0"/>
        <v>0</v>
      </c>
      <c r="M8" s="49"/>
      <c r="N8" s="49"/>
      <c r="O8" s="56" t="str">
        <f ca="1">+IF(K8&gt;0,LOOKUP(1,0/FIND(I8,运营生产订单!$A$9:$A$35),运营生产订单!$M$9:$M$35),"")</f>
        <v/>
      </c>
    </row>
    <row r="9" ht="22.5" customHeight="1" spans="1:15">
      <c r="A9" s="58" t="str">
        <f>+IF(K9&gt;0,$N$2,"")</f>
        <v/>
      </c>
      <c r="B9" s="55" t="str">
        <f ca="1">+IF(K9&gt;0,'（运营）采购订单'!B9,"")</f>
        <v/>
      </c>
      <c r="C9" s="56" t="str">
        <f ca="1">+IF(K9&gt;0,'（运营）采购订单'!C9,"")</f>
        <v/>
      </c>
      <c r="D9" s="56" t="str">
        <f ca="1">+IF(K9&gt;0,'（运营）采购订单'!D9,"")</f>
        <v/>
      </c>
      <c r="E9" s="56" t="str">
        <f>+IF(K9&gt;0,'（运营）采购订单'!E9,"")</f>
        <v/>
      </c>
      <c r="F9" s="56">
        <f ca="1">+IF(K9&gt;0,'（运营）采购订单'!J9,0)</f>
        <v>0</v>
      </c>
      <c r="G9" s="56" t="str">
        <f ca="1">+IF(K9&gt;0,'（运营）采购订单'!F9,"")</f>
        <v/>
      </c>
      <c r="H9" s="57" t="str">
        <f ca="1">+IF(K9&gt;0,'（运营）采购订单'!G9,"")</f>
        <v/>
      </c>
      <c r="I9" s="56" t="str">
        <f ca="1">+IF(K9&gt;0,'（运营）采购订单'!H9,"")</f>
        <v/>
      </c>
      <c r="J9" s="56" t="str">
        <f>+IF(K9&gt;0,'（运营）采购订单'!I9,"")</f>
        <v/>
      </c>
      <c r="K9" s="56">
        <f>+IF(AND('（工厂）送货清单填写'!$K$231&gt;0,'（工厂）送货清单填写'!$L$231&gt;0,'（工厂）送货清单填写'!$M$231&gt;0),'（工厂）送货清单填写'!M9,IF(AND('（工厂）送货清单填写'!$K$231&gt;0,'（工厂）送货清单填写'!$L$231&gt;0,'（工厂）送货清单填写'!$M$231=0),'（工厂）送货清单填写'!L9,'（工厂）送货清单填写'!K9))</f>
        <v>0</v>
      </c>
      <c r="L9" s="56">
        <f t="shared" si="0"/>
        <v>0</v>
      </c>
      <c r="M9" s="49"/>
      <c r="N9" s="49"/>
      <c r="O9" s="56" t="str">
        <f ca="1">+IF(K9&gt;0,LOOKUP(1,0/FIND(I9,运营生产订单!$A$9:$A$35),运营生产订单!$M$9:$M$35),"")</f>
        <v/>
      </c>
    </row>
    <row r="10" ht="22.5" customHeight="1" spans="1:15">
      <c r="A10" s="58" t="str">
        <f>+IF(K10&gt;0,$N$2,"")</f>
        <v/>
      </c>
      <c r="B10" s="55" t="str">
        <f ca="1">+IF(K10&gt;0,'（运营）采购订单'!B10,"")</f>
        <v/>
      </c>
      <c r="C10" s="56" t="str">
        <f ca="1">+IF(K10&gt;0,'（运营）采购订单'!C10,"")</f>
        <v/>
      </c>
      <c r="D10" s="56" t="str">
        <f ca="1">+IF(K10&gt;0,'（运营）采购订单'!D10,"")</f>
        <v/>
      </c>
      <c r="E10" s="56" t="str">
        <f>+IF(K10&gt;0,'（运营）采购订单'!E10,"")</f>
        <v/>
      </c>
      <c r="F10" s="56">
        <f ca="1">+IF(K10&gt;0,'（运营）采购订单'!J10,0)</f>
        <v>0</v>
      </c>
      <c r="G10" s="56" t="str">
        <f ca="1">+IF(K10&gt;0,'（运营）采购订单'!F10,"")</f>
        <v/>
      </c>
      <c r="H10" s="57" t="str">
        <f ca="1">+IF(K10&gt;0,'（运营）采购订单'!G10,"")</f>
        <v/>
      </c>
      <c r="I10" s="56" t="str">
        <f ca="1">+IF(K10&gt;0,'（运营）采购订单'!H10,"")</f>
        <v/>
      </c>
      <c r="J10" s="56" t="str">
        <f>+IF(K10&gt;0,'（运营）采购订单'!I10,"")</f>
        <v/>
      </c>
      <c r="K10" s="56">
        <f>+IF(AND('（工厂）送货清单填写'!$K$231&gt;0,'（工厂）送货清单填写'!$L$231&gt;0,'（工厂）送货清单填写'!$M$231&gt;0),'（工厂）送货清单填写'!M10,IF(AND('（工厂）送货清单填写'!$K$231&gt;0,'（工厂）送货清单填写'!$L$231&gt;0,'（工厂）送货清单填写'!$M$231=0),'（工厂）送货清单填写'!L10,'（工厂）送货清单填写'!K10))</f>
        <v>0</v>
      </c>
      <c r="L10" s="56">
        <f t="shared" si="0"/>
        <v>0</v>
      </c>
      <c r="M10" s="49"/>
      <c r="N10" s="49"/>
      <c r="O10" s="56" t="str">
        <f ca="1">+IF(K10&gt;0,LOOKUP(1,0/FIND(I10,运营生产订单!$A$9:$A$35),运营生产订单!$M$9:$M$35),"")</f>
        <v/>
      </c>
    </row>
    <row r="11" ht="22.5" customHeight="1" spans="1:15">
      <c r="A11" s="58" t="str">
        <f>+IF(K11&gt;0,$N$2,"")</f>
        <v/>
      </c>
      <c r="B11" s="55" t="str">
        <f ca="1">+IF(K11&gt;0,'（运营）采购订单'!B11,"")</f>
        <v/>
      </c>
      <c r="C11" s="56" t="str">
        <f ca="1">+IF(K11&gt;0,'（运营）采购订单'!C11,"")</f>
        <v/>
      </c>
      <c r="D11" s="56" t="str">
        <f ca="1">+IF(K11&gt;0,'（运营）采购订单'!D11,"")</f>
        <v/>
      </c>
      <c r="E11" s="56" t="str">
        <f>+IF(K11&gt;0,'（运营）采购订单'!E11,"")</f>
        <v/>
      </c>
      <c r="F11" s="56">
        <f ca="1">+IF(K11&gt;0,'（运营）采购订单'!J11,0)</f>
        <v>0</v>
      </c>
      <c r="G11" s="56" t="str">
        <f ca="1">+IF(K11&gt;0,'（运营）采购订单'!F11,"")</f>
        <v/>
      </c>
      <c r="H11" s="57" t="str">
        <f ca="1">+IF(K11&gt;0,'（运营）采购订单'!G11,"")</f>
        <v/>
      </c>
      <c r="I11" s="56" t="str">
        <f ca="1">+IF(K11&gt;0,'（运营）采购订单'!H11,"")</f>
        <v/>
      </c>
      <c r="J11" s="56" t="str">
        <f>+IF(K11&gt;0,'（运营）采购订单'!I11,"")</f>
        <v/>
      </c>
      <c r="K11" s="56">
        <f>+IF(AND('（工厂）送货清单填写'!$K$231&gt;0,'（工厂）送货清单填写'!$L$231&gt;0,'（工厂）送货清单填写'!$M$231&gt;0),'（工厂）送货清单填写'!M11,IF(AND('（工厂）送货清单填写'!$K$231&gt;0,'（工厂）送货清单填写'!$L$231&gt;0,'（工厂）送货清单填写'!$M$231=0),'（工厂）送货清单填写'!L11,'（工厂）送货清单填写'!K11))</f>
        <v>0</v>
      </c>
      <c r="L11" s="56">
        <f t="shared" si="0"/>
        <v>0</v>
      </c>
      <c r="M11" s="49"/>
      <c r="N11" s="49"/>
      <c r="O11" s="56" t="str">
        <f ca="1">+IF(K11&gt;0,LOOKUP(1,0/FIND(I11,运营生产订单!$A$9:$A$35),运营生产订单!$M$9:$M$35),"")</f>
        <v/>
      </c>
    </row>
    <row r="12" ht="22.5" customHeight="1" spans="1:15">
      <c r="A12" s="58" t="str">
        <f>+IF(K12&gt;0,$N$2,"")</f>
        <v/>
      </c>
      <c r="B12" s="55" t="str">
        <f ca="1">+IF(K12&gt;0,'（运营）采购订单'!B12,"")</f>
        <v/>
      </c>
      <c r="C12" s="56" t="str">
        <f ca="1">+IF(K12&gt;0,'（运营）采购订单'!C12,"")</f>
        <v/>
      </c>
      <c r="D12" s="56" t="str">
        <f ca="1">+IF(K12&gt;0,'（运营）采购订单'!D12,"")</f>
        <v/>
      </c>
      <c r="E12" s="56" t="str">
        <f>+IF(K12&gt;0,'（运营）采购订单'!E12,"")</f>
        <v/>
      </c>
      <c r="F12" s="56">
        <f ca="1">+IF(K12&gt;0,'（运营）采购订单'!J12,0)</f>
        <v>0</v>
      </c>
      <c r="G12" s="56" t="str">
        <f ca="1">+IF(K12&gt;0,'（运营）采购订单'!F12,"")</f>
        <v/>
      </c>
      <c r="H12" s="57" t="str">
        <f ca="1">+IF(K12&gt;0,'（运营）采购订单'!G12,"")</f>
        <v/>
      </c>
      <c r="I12" s="56" t="str">
        <f ca="1">+IF(K12&gt;0,'（运营）采购订单'!H12,"")</f>
        <v/>
      </c>
      <c r="J12" s="56" t="str">
        <f>+IF(K12&gt;0,'（运营）采购订单'!I12,"")</f>
        <v/>
      </c>
      <c r="K12" s="56">
        <f>+IF(AND('（工厂）送货清单填写'!$K$231&gt;0,'（工厂）送货清单填写'!$L$231&gt;0,'（工厂）送货清单填写'!$M$231&gt;0),'（工厂）送货清单填写'!M12,IF(AND('（工厂）送货清单填写'!$K$231&gt;0,'（工厂）送货清单填写'!$L$231&gt;0,'（工厂）送货清单填写'!$M$231=0),'（工厂）送货清单填写'!L12,'（工厂）送货清单填写'!K12))</f>
        <v>0</v>
      </c>
      <c r="L12" s="56">
        <f t="shared" si="0"/>
        <v>0</v>
      </c>
      <c r="M12" s="49"/>
      <c r="N12" s="49"/>
      <c r="O12" s="56" t="str">
        <f ca="1">+IF(K12&gt;0,LOOKUP(1,0/FIND(I12,运营生产订单!$A$9:$A$35),运营生产订单!$M$9:$M$35),"")</f>
        <v/>
      </c>
    </row>
    <row r="13" ht="22.5" customHeight="1" spans="1:15">
      <c r="A13" s="58" t="str">
        <f>+IF(K13&gt;0,$N$2,"")</f>
        <v/>
      </c>
      <c r="B13" s="55" t="str">
        <f ca="1">+IF(K13&gt;0,'（运营）采购订单'!B13,"")</f>
        <v/>
      </c>
      <c r="C13" s="56" t="str">
        <f ca="1">+IF(K13&gt;0,'（运营）采购订单'!C13,"")</f>
        <v/>
      </c>
      <c r="D13" s="56" t="str">
        <f ca="1">+IF(K13&gt;0,'（运营）采购订单'!D13,"")</f>
        <v/>
      </c>
      <c r="E13" s="56" t="str">
        <f>+IF(K13&gt;0,'（运营）采购订单'!E13,"")</f>
        <v/>
      </c>
      <c r="F13" s="56">
        <f ca="1">+IF(K13&gt;0,'（运营）采购订单'!J13,0)</f>
        <v>0</v>
      </c>
      <c r="G13" s="56" t="str">
        <f ca="1">+IF(K13&gt;0,'（运营）采购订单'!F13,"")</f>
        <v/>
      </c>
      <c r="H13" s="57" t="str">
        <f ca="1">+IF(K13&gt;0,'（运营）采购订单'!G13,"")</f>
        <v/>
      </c>
      <c r="I13" s="56" t="str">
        <f ca="1">+IF(K13&gt;0,'（运营）采购订单'!H13,"")</f>
        <v/>
      </c>
      <c r="J13" s="56" t="str">
        <f>+IF(K13&gt;0,'（运营）采购订单'!I13,"")</f>
        <v/>
      </c>
      <c r="K13" s="56">
        <f>+IF(AND('（工厂）送货清单填写'!$K$231&gt;0,'（工厂）送货清单填写'!$L$231&gt;0,'（工厂）送货清单填写'!$M$231&gt;0),'（工厂）送货清单填写'!M13,IF(AND('（工厂）送货清单填写'!$K$231&gt;0,'（工厂）送货清单填写'!$L$231&gt;0,'（工厂）送货清单填写'!$M$231=0),'（工厂）送货清单填写'!L13,'（工厂）送货清单填写'!K13))</f>
        <v>0</v>
      </c>
      <c r="L13" s="56">
        <f t="shared" si="0"/>
        <v>0</v>
      </c>
      <c r="M13" s="49"/>
      <c r="N13" s="49"/>
      <c r="O13" s="56" t="str">
        <f ca="1">+IF(K13&gt;0,LOOKUP(1,0/FIND(I13,运营生产订单!$A$9:$A$35),运营生产订单!$M$9:$M$35),"")</f>
        <v/>
      </c>
    </row>
    <row r="14" ht="22.5" customHeight="1" spans="1:15">
      <c r="A14" s="58" t="str">
        <f>+IF(K14&gt;0,$N$2,"")</f>
        <v/>
      </c>
      <c r="B14" s="55" t="str">
        <f ca="1">+IF(K14&gt;0,'（运营）采购订单'!B14,"")</f>
        <v/>
      </c>
      <c r="C14" s="56" t="str">
        <f ca="1">+IF(K14&gt;0,'（运营）采购订单'!C14,"")</f>
        <v/>
      </c>
      <c r="D14" s="56" t="str">
        <f ca="1">+IF(K14&gt;0,'（运营）采购订单'!D14,"")</f>
        <v/>
      </c>
      <c r="E14" s="56" t="str">
        <f>+IF(K14&gt;0,'（运营）采购订单'!E14,"")</f>
        <v/>
      </c>
      <c r="F14" s="56">
        <f ca="1">+IF(K14&gt;0,'（运营）采购订单'!J14,0)</f>
        <v>0</v>
      </c>
      <c r="G14" s="56" t="str">
        <f ca="1">+IF(K14&gt;0,'（运营）采购订单'!F14,"")</f>
        <v/>
      </c>
      <c r="H14" s="57" t="str">
        <f ca="1">+IF(K14&gt;0,'（运营）采购订单'!G14,"")</f>
        <v/>
      </c>
      <c r="I14" s="56" t="str">
        <f ca="1">+IF(K14&gt;0,'（运营）采购订单'!H14,"")</f>
        <v/>
      </c>
      <c r="J14" s="56" t="str">
        <f>+IF(K14&gt;0,'（运营）采购订单'!I14,"")</f>
        <v/>
      </c>
      <c r="K14" s="56">
        <f>+IF(AND('（工厂）送货清单填写'!$K$231&gt;0,'（工厂）送货清单填写'!$L$231&gt;0,'（工厂）送货清单填写'!$M$231&gt;0),'（工厂）送货清单填写'!M14,IF(AND('（工厂）送货清单填写'!$K$231&gt;0,'（工厂）送货清单填写'!$L$231&gt;0,'（工厂）送货清单填写'!$M$231=0),'（工厂）送货清单填写'!L14,'（工厂）送货清单填写'!K14))</f>
        <v>0</v>
      </c>
      <c r="L14" s="56">
        <f t="shared" si="0"/>
        <v>0</v>
      </c>
      <c r="M14" s="49"/>
      <c r="N14" s="49"/>
      <c r="O14" s="56" t="str">
        <f ca="1">+IF(K14&gt;0,LOOKUP(1,0/FIND(I14,运营生产订单!$A$9:$A$35),运营生产订单!$M$9:$M$35),"")</f>
        <v/>
      </c>
    </row>
    <row r="15" ht="22.5" customHeight="1" spans="1:15">
      <c r="A15" s="58" t="str">
        <f>+IF(K15&gt;0,$N$2,"")</f>
        <v/>
      </c>
      <c r="B15" s="55" t="str">
        <f ca="1">+IF(K15&gt;0,'（运营）采购订单'!B15,"")</f>
        <v/>
      </c>
      <c r="C15" s="56" t="str">
        <f ca="1">+IF(K15&gt;0,'（运营）采购订单'!C15,"")</f>
        <v/>
      </c>
      <c r="D15" s="56" t="str">
        <f ca="1">+IF(K15&gt;0,'（运营）采购订单'!D15,"")</f>
        <v/>
      </c>
      <c r="E15" s="56" t="str">
        <f>+IF(K15&gt;0,'（运营）采购订单'!E15,"")</f>
        <v/>
      </c>
      <c r="F15" s="56">
        <f ca="1">+IF(K15&gt;0,'（运营）采购订单'!J15,0)</f>
        <v>0</v>
      </c>
      <c r="G15" s="56" t="str">
        <f ca="1">+IF(K15&gt;0,'（运营）采购订单'!F15,"")</f>
        <v/>
      </c>
      <c r="H15" s="57" t="str">
        <f ca="1">+IF(K15&gt;0,'（运营）采购订单'!G15,"")</f>
        <v/>
      </c>
      <c r="I15" s="56" t="str">
        <f ca="1">+IF(K15&gt;0,'（运营）采购订单'!H15,"")</f>
        <v/>
      </c>
      <c r="J15" s="56" t="str">
        <f>+IF(K15&gt;0,'（运营）采购订单'!I15,"")</f>
        <v/>
      </c>
      <c r="K15" s="56">
        <f>+IF(AND('（工厂）送货清单填写'!$K$231&gt;0,'（工厂）送货清单填写'!$L$231&gt;0,'（工厂）送货清单填写'!$M$231&gt;0),'（工厂）送货清单填写'!M15,IF(AND('（工厂）送货清单填写'!$K$231&gt;0,'（工厂）送货清单填写'!$L$231&gt;0,'（工厂）送货清单填写'!$M$231=0),'（工厂）送货清单填写'!L15,'（工厂）送货清单填写'!K15))</f>
        <v>0</v>
      </c>
      <c r="L15" s="56">
        <f t="shared" si="0"/>
        <v>0</v>
      </c>
      <c r="M15" s="49"/>
      <c r="N15" s="49"/>
      <c r="O15" s="56" t="str">
        <f ca="1">+IF(K15&gt;0,LOOKUP(1,0/FIND(I15,运营生产订单!$A$9:$A$35),运营生产订单!$M$9:$M$35),"")</f>
        <v/>
      </c>
    </row>
    <row r="16" ht="22.5" customHeight="1" spans="1:15">
      <c r="A16" s="58" t="str">
        <f>+IF(K16&gt;0,$N$2,"")</f>
        <v/>
      </c>
      <c r="B16" s="55" t="str">
        <f ca="1">+IF(K16&gt;0,'（运营）采购订单'!B16,"")</f>
        <v/>
      </c>
      <c r="C16" s="56" t="str">
        <f ca="1">+IF(K16&gt;0,'（运营）采购订单'!C16,"")</f>
        <v/>
      </c>
      <c r="D16" s="56" t="str">
        <f ca="1">+IF(K16&gt;0,'（运营）采购订单'!D16,"")</f>
        <v/>
      </c>
      <c r="E16" s="56" t="str">
        <f>+IF(K16&gt;0,'（运营）采购订单'!E16,"")</f>
        <v/>
      </c>
      <c r="F16" s="56">
        <f ca="1">+IF(K16&gt;0,'（运营）采购订单'!J16,0)</f>
        <v>0</v>
      </c>
      <c r="G16" s="56" t="str">
        <f ca="1">+IF(K16&gt;0,'（运营）采购订单'!F16,"")</f>
        <v/>
      </c>
      <c r="H16" s="57" t="str">
        <f ca="1">+IF(K16&gt;0,'（运营）采购订单'!G16,"")</f>
        <v/>
      </c>
      <c r="I16" s="56" t="str">
        <f ca="1">+IF(K16&gt;0,'（运营）采购订单'!H16,"")</f>
        <v/>
      </c>
      <c r="J16" s="56" t="str">
        <f>+IF(K16&gt;0,'（运营）采购订单'!I16,"")</f>
        <v/>
      </c>
      <c r="K16" s="56">
        <f>+IF(AND('（工厂）送货清单填写'!$K$231&gt;0,'（工厂）送货清单填写'!$L$231&gt;0,'（工厂）送货清单填写'!$M$231&gt;0),'（工厂）送货清单填写'!M16,IF(AND('（工厂）送货清单填写'!$K$231&gt;0,'（工厂）送货清单填写'!$L$231&gt;0,'（工厂）送货清单填写'!$M$231=0),'（工厂）送货清单填写'!L16,'（工厂）送货清单填写'!K16))</f>
        <v>0</v>
      </c>
      <c r="L16" s="56">
        <f t="shared" si="0"/>
        <v>0</v>
      </c>
      <c r="M16" s="49"/>
      <c r="N16" s="49"/>
      <c r="O16" s="56" t="str">
        <f ca="1">+IF(K16&gt;0,LOOKUP(1,0/FIND(I16,运营生产订单!$A$9:$A$35),运营生产订单!$M$9:$M$35),"")</f>
        <v/>
      </c>
    </row>
    <row r="17" ht="22.5" customHeight="1" spans="1:15">
      <c r="A17" s="58" t="str">
        <f t="shared" ref="A17:A54" si="1">+IF(K17&gt;0,$N$2,"")</f>
        <v/>
      </c>
      <c r="B17" s="55" t="str">
        <f ca="1">+IF(K17&gt;0,'（运营）采购订单'!B17,"")</f>
        <v/>
      </c>
      <c r="C17" s="56" t="str">
        <f ca="1">+IF(K17&gt;0,'（运营）采购订单'!C17,"")</f>
        <v/>
      </c>
      <c r="D17" s="56" t="str">
        <f ca="1">+IF(K17&gt;0,'（运营）采购订单'!D17,"")</f>
        <v/>
      </c>
      <c r="E17" s="56" t="str">
        <f>+IF(K17&gt;0,'（运营）采购订单'!E17,"")</f>
        <v/>
      </c>
      <c r="F17" s="56">
        <f ca="1">+IF(K17&gt;0,'（运营）采购订单'!J17,0)</f>
        <v>0</v>
      </c>
      <c r="G17" s="56" t="str">
        <f ca="1">+IF(K17&gt;0,'（运营）采购订单'!F17,"")</f>
        <v/>
      </c>
      <c r="H17" s="57" t="str">
        <f ca="1">+IF(K17&gt;0,'（运营）采购订单'!G17,"")</f>
        <v/>
      </c>
      <c r="I17" s="56" t="str">
        <f ca="1">+IF(K17&gt;0,'（运营）采购订单'!H17,"")</f>
        <v/>
      </c>
      <c r="J17" s="56" t="str">
        <f>+IF(K17&gt;0,'（运营）采购订单'!I17,"")</f>
        <v/>
      </c>
      <c r="K17" s="56">
        <f>+IF(AND('（工厂）送货清单填写'!$K$231&gt;0,'（工厂）送货清单填写'!$L$231&gt;0,'（工厂）送货清单填写'!$M$231&gt;0),'（工厂）送货清单填写'!M17,IF(AND('（工厂）送货清单填写'!$K$231&gt;0,'（工厂）送货清单填写'!$L$231&gt;0,'（工厂）送货清单填写'!$M$231=0),'（工厂）送货清单填写'!L17,'（工厂）送货清单填写'!K17))</f>
        <v>0</v>
      </c>
      <c r="L17" s="56">
        <f t="shared" ref="L17:L48" si="2">+K17+M17+N17</f>
        <v>0</v>
      </c>
      <c r="M17" s="49"/>
      <c r="N17" s="49"/>
      <c r="O17" s="56" t="str">
        <f ca="1">+IF(K17&gt;0,LOOKUP(1,0/FIND(I17,运营生产订单!$A$9:$A$35),运营生产订单!$M$9:$M$35),"")</f>
        <v/>
      </c>
    </row>
    <row r="18" ht="22.5" customHeight="1" spans="1:15">
      <c r="A18" s="58" t="str">
        <f t="shared" si="1"/>
        <v/>
      </c>
      <c r="B18" s="55" t="str">
        <f ca="1">+IF(K18&gt;0,'（运营）采购订单'!B18,"")</f>
        <v/>
      </c>
      <c r="C18" s="56" t="str">
        <f ca="1">+IF(K18&gt;0,'（运营）采购订单'!C18,"")</f>
        <v/>
      </c>
      <c r="D18" s="56" t="str">
        <f ca="1">+IF(K18&gt;0,'（运营）采购订单'!D18,"")</f>
        <v/>
      </c>
      <c r="E18" s="56" t="str">
        <f>+IF(K18&gt;0,'（运营）采购订单'!E18,"")</f>
        <v/>
      </c>
      <c r="F18" s="56">
        <f ca="1">+IF(K18&gt;0,'（运营）采购订单'!J18,0)</f>
        <v>0</v>
      </c>
      <c r="G18" s="56" t="str">
        <f ca="1">+IF(K18&gt;0,'（运营）采购订单'!F18,"")</f>
        <v/>
      </c>
      <c r="H18" s="57" t="str">
        <f ca="1">+IF(K18&gt;0,'（运营）采购订单'!G18,"")</f>
        <v/>
      </c>
      <c r="I18" s="56" t="str">
        <f ca="1">+IF(K18&gt;0,'（运营）采购订单'!H18,"")</f>
        <v/>
      </c>
      <c r="J18" s="56" t="str">
        <f>+IF(K18&gt;0,'（运营）采购订单'!I18,"")</f>
        <v/>
      </c>
      <c r="K18" s="56">
        <f>+IF(AND('（工厂）送货清单填写'!$K$231&gt;0,'（工厂）送货清单填写'!$L$231&gt;0,'（工厂）送货清单填写'!$M$231&gt;0),'（工厂）送货清单填写'!M18,IF(AND('（工厂）送货清单填写'!$K$231&gt;0,'（工厂）送货清单填写'!$L$231&gt;0,'（工厂）送货清单填写'!$M$231=0),'（工厂）送货清单填写'!L18,'（工厂）送货清单填写'!K18))</f>
        <v>0</v>
      </c>
      <c r="L18" s="56">
        <f t="shared" si="2"/>
        <v>0</v>
      </c>
      <c r="M18" s="49"/>
      <c r="N18" s="49"/>
      <c r="O18" s="56" t="str">
        <f ca="1">+IF(K18&gt;0,LOOKUP(1,0/FIND(I18,运营生产订单!$A$9:$A$35),运营生产订单!$M$9:$M$35),"")</f>
        <v/>
      </c>
    </row>
    <row r="19" ht="22.5" customHeight="1" spans="1:15">
      <c r="A19" s="58" t="str">
        <f t="shared" si="1"/>
        <v/>
      </c>
      <c r="B19" s="55" t="str">
        <f ca="1">+IF(K19&gt;0,'（运营）采购订单'!B19,"")</f>
        <v/>
      </c>
      <c r="C19" s="56" t="str">
        <f ca="1">+IF(K19&gt;0,'（运营）采购订单'!C19,"")</f>
        <v/>
      </c>
      <c r="D19" s="56" t="str">
        <f ca="1">+IF(K19&gt;0,'（运营）采购订单'!D19,"")</f>
        <v/>
      </c>
      <c r="E19" s="56" t="str">
        <f>+IF(K19&gt;0,'（运营）采购订单'!E19,"")</f>
        <v/>
      </c>
      <c r="F19" s="56">
        <f ca="1">+IF(K19&gt;0,'（运营）采购订单'!J19,0)</f>
        <v>0</v>
      </c>
      <c r="G19" s="56" t="str">
        <f ca="1">+IF(K19&gt;0,'（运营）采购订单'!F19,"")</f>
        <v/>
      </c>
      <c r="H19" s="57" t="str">
        <f ca="1">+IF(K19&gt;0,'（运营）采购订单'!G19,"")</f>
        <v/>
      </c>
      <c r="I19" s="56" t="str">
        <f ca="1">+IF(K19&gt;0,'（运营）采购订单'!H19,"")</f>
        <v/>
      </c>
      <c r="J19" s="56" t="str">
        <f>+IF(K19&gt;0,'（运营）采购订单'!I19,"")</f>
        <v/>
      </c>
      <c r="K19" s="56">
        <f>+IF(AND('（工厂）送货清单填写'!$K$231&gt;0,'（工厂）送货清单填写'!$L$231&gt;0,'（工厂）送货清单填写'!$M$231&gt;0),'（工厂）送货清单填写'!M19,IF(AND('（工厂）送货清单填写'!$K$231&gt;0,'（工厂）送货清单填写'!$L$231&gt;0,'（工厂）送货清单填写'!$M$231=0),'（工厂）送货清单填写'!L19,'（工厂）送货清单填写'!K19))</f>
        <v>0</v>
      </c>
      <c r="L19" s="56">
        <f t="shared" si="2"/>
        <v>0</v>
      </c>
      <c r="M19" s="49"/>
      <c r="N19" s="49"/>
      <c r="O19" s="56" t="str">
        <f ca="1">+IF(K19&gt;0,LOOKUP(1,0/FIND(I19,运营生产订单!$A$9:$A$35),运营生产订单!$M$9:$M$35),"")</f>
        <v/>
      </c>
    </row>
    <row r="20" ht="22.5" customHeight="1" spans="1:15">
      <c r="A20" s="58" t="str">
        <f t="shared" si="1"/>
        <v/>
      </c>
      <c r="B20" s="55" t="str">
        <f ca="1">+IF(K20&gt;0,'（运营）采购订单'!B20,"")</f>
        <v/>
      </c>
      <c r="C20" s="56" t="str">
        <f ca="1">+IF(K20&gt;0,'（运营）采购订单'!C20,"")</f>
        <v/>
      </c>
      <c r="D20" s="56" t="str">
        <f ca="1">+IF(K20&gt;0,'（运营）采购订单'!D20,"")</f>
        <v/>
      </c>
      <c r="E20" s="56" t="str">
        <f>+IF(K20&gt;0,'（运营）采购订单'!E20,"")</f>
        <v/>
      </c>
      <c r="F20" s="56">
        <f ca="1">+IF(K20&gt;0,'（运营）采购订单'!J20,0)</f>
        <v>0</v>
      </c>
      <c r="G20" s="56" t="str">
        <f ca="1">+IF(K20&gt;0,'（运营）采购订单'!F20,"")</f>
        <v/>
      </c>
      <c r="H20" s="57" t="str">
        <f ca="1">+IF(K20&gt;0,'（运营）采购订单'!G20,"")</f>
        <v/>
      </c>
      <c r="I20" s="56" t="str">
        <f ca="1">+IF(K20&gt;0,'（运营）采购订单'!H20,"")</f>
        <v/>
      </c>
      <c r="J20" s="56" t="str">
        <f>+IF(K20&gt;0,'（运营）采购订单'!I20,"")</f>
        <v/>
      </c>
      <c r="K20" s="56">
        <f>+IF(AND('（工厂）送货清单填写'!$K$231&gt;0,'（工厂）送货清单填写'!$L$231&gt;0,'（工厂）送货清单填写'!$M$231&gt;0),'（工厂）送货清单填写'!M20,IF(AND('（工厂）送货清单填写'!$K$231&gt;0,'（工厂）送货清单填写'!$L$231&gt;0,'（工厂）送货清单填写'!$M$231=0),'（工厂）送货清单填写'!L20,'（工厂）送货清单填写'!K20))</f>
        <v>0</v>
      </c>
      <c r="L20" s="56">
        <f t="shared" si="2"/>
        <v>0</v>
      </c>
      <c r="M20" s="49"/>
      <c r="N20" s="49"/>
      <c r="O20" s="56" t="str">
        <f ca="1">+IF(K20&gt;0,LOOKUP(1,0/FIND(I20,运营生产订单!$A$9:$A$35),运营生产订单!$M$9:$M$35),"")</f>
        <v/>
      </c>
    </row>
    <row r="21" ht="22.5" customHeight="1" spans="1:15">
      <c r="A21" s="58" t="str">
        <f t="shared" si="1"/>
        <v/>
      </c>
      <c r="B21" s="55" t="str">
        <f ca="1">+IF(K21&gt;0,'（运营）采购订单'!B21,"")</f>
        <v/>
      </c>
      <c r="C21" s="56" t="str">
        <f ca="1">+IF(K21&gt;0,'（运营）采购订单'!C21,"")</f>
        <v/>
      </c>
      <c r="D21" s="56" t="str">
        <f ca="1">+IF(K21&gt;0,'（运营）采购订单'!D21,"")</f>
        <v/>
      </c>
      <c r="E21" s="56" t="str">
        <f>+IF(K21&gt;0,'（运营）采购订单'!E21,"")</f>
        <v/>
      </c>
      <c r="F21" s="56">
        <f ca="1">+IF(K21&gt;0,'（运营）采购订单'!J21,0)</f>
        <v>0</v>
      </c>
      <c r="G21" s="56" t="str">
        <f ca="1">+IF(K21&gt;0,'（运营）采购订单'!F21,"")</f>
        <v/>
      </c>
      <c r="H21" s="57" t="str">
        <f ca="1">+IF(K21&gt;0,'（运营）采购订单'!G21,"")</f>
        <v/>
      </c>
      <c r="I21" s="56" t="str">
        <f ca="1">+IF(K21&gt;0,'（运营）采购订单'!H21,"")</f>
        <v/>
      </c>
      <c r="J21" s="56" t="str">
        <f>+IF(K21&gt;0,'（运营）采购订单'!I21,"")</f>
        <v/>
      </c>
      <c r="K21" s="56">
        <f>+IF(AND('（工厂）送货清单填写'!$K$231&gt;0,'（工厂）送货清单填写'!$L$231&gt;0,'（工厂）送货清单填写'!$M$231&gt;0),'（工厂）送货清单填写'!M21,IF(AND('（工厂）送货清单填写'!$K$231&gt;0,'（工厂）送货清单填写'!$L$231&gt;0,'（工厂）送货清单填写'!$M$231=0),'（工厂）送货清单填写'!L21,'（工厂）送货清单填写'!K21))</f>
        <v>0</v>
      </c>
      <c r="L21" s="56">
        <f t="shared" si="2"/>
        <v>0</v>
      </c>
      <c r="M21" s="49"/>
      <c r="N21" s="49"/>
      <c r="O21" s="56" t="str">
        <f ca="1">+IF(K21&gt;0,LOOKUP(1,0/FIND(I21,运营生产订单!$A$9:$A$35),运营生产订单!$M$9:$M$35),"")</f>
        <v/>
      </c>
    </row>
    <row r="22" ht="22.5" customHeight="1" spans="1:15">
      <c r="A22" s="58" t="str">
        <f t="shared" si="1"/>
        <v/>
      </c>
      <c r="B22" s="55" t="str">
        <f ca="1">+IF(K22&gt;0,'（运营）采购订单'!B22,"")</f>
        <v/>
      </c>
      <c r="C22" s="56" t="str">
        <f ca="1">+IF(K22&gt;0,'（运营）采购订单'!C22,"")</f>
        <v/>
      </c>
      <c r="D22" s="56" t="str">
        <f ca="1">+IF(K22&gt;0,'（运营）采购订单'!D22,"")</f>
        <v/>
      </c>
      <c r="E22" s="56" t="str">
        <f>+IF(K22&gt;0,'（运营）采购订单'!E22,"")</f>
        <v/>
      </c>
      <c r="F22" s="56">
        <f ca="1">+IF(K22&gt;0,'（运营）采购订单'!J22,0)</f>
        <v>0</v>
      </c>
      <c r="G22" s="56" t="str">
        <f ca="1">+IF(K22&gt;0,'（运营）采购订单'!F22,"")</f>
        <v/>
      </c>
      <c r="H22" s="57" t="str">
        <f ca="1">+IF(K22&gt;0,'（运营）采购订单'!G22,"")</f>
        <v/>
      </c>
      <c r="I22" s="56" t="str">
        <f ca="1">+IF(K22&gt;0,'（运营）采购订单'!H22,"")</f>
        <v/>
      </c>
      <c r="J22" s="56" t="str">
        <f>+IF(K22&gt;0,'（运营）采购订单'!I22,"")</f>
        <v/>
      </c>
      <c r="K22" s="56">
        <f>+IF(AND('（工厂）送货清单填写'!$K$231&gt;0,'（工厂）送货清单填写'!$L$231&gt;0,'（工厂）送货清单填写'!$M$231&gt;0),'（工厂）送货清单填写'!M22,IF(AND('（工厂）送货清单填写'!$K$231&gt;0,'（工厂）送货清单填写'!$L$231&gt;0,'（工厂）送货清单填写'!$M$231=0),'（工厂）送货清单填写'!L22,'（工厂）送货清单填写'!K22))</f>
        <v>0</v>
      </c>
      <c r="L22" s="56">
        <f t="shared" si="2"/>
        <v>0</v>
      </c>
      <c r="M22" s="49"/>
      <c r="N22" s="49"/>
      <c r="O22" s="56" t="str">
        <f ca="1">+IF(K22&gt;0,LOOKUP(1,0/FIND(I22,运营生产订单!$A$9:$A$35),运营生产订单!$M$9:$M$35),"")</f>
        <v/>
      </c>
    </row>
    <row r="23" ht="22.5" customHeight="1" spans="1:15">
      <c r="A23" s="58" t="str">
        <f t="shared" si="1"/>
        <v/>
      </c>
      <c r="B23" s="55" t="str">
        <f ca="1">+IF(K23&gt;0,'（运营）采购订单'!B23,"")</f>
        <v/>
      </c>
      <c r="C23" s="56" t="str">
        <f ca="1">+IF(K23&gt;0,'（运营）采购订单'!C23,"")</f>
        <v/>
      </c>
      <c r="D23" s="56" t="str">
        <f ca="1">+IF(K23&gt;0,'（运营）采购订单'!D23,"")</f>
        <v/>
      </c>
      <c r="E23" s="56" t="str">
        <f>+IF(K23&gt;0,'（运营）采购订单'!E23,"")</f>
        <v/>
      </c>
      <c r="F23" s="56">
        <f ca="1">+IF(K23&gt;0,'（运营）采购订单'!J23,0)</f>
        <v>0</v>
      </c>
      <c r="G23" s="56" t="str">
        <f ca="1">+IF(K23&gt;0,'（运营）采购订单'!F23,"")</f>
        <v/>
      </c>
      <c r="H23" s="57" t="str">
        <f ca="1">+IF(K23&gt;0,'（运营）采购订单'!G23,"")</f>
        <v/>
      </c>
      <c r="I23" s="56" t="str">
        <f ca="1">+IF(K23&gt;0,'（运营）采购订单'!H23,"")</f>
        <v/>
      </c>
      <c r="J23" s="56" t="str">
        <f>+IF(K23&gt;0,'（运营）采购订单'!I23,"")</f>
        <v/>
      </c>
      <c r="K23" s="56">
        <f>+IF(AND('（工厂）送货清单填写'!$K$231&gt;0,'（工厂）送货清单填写'!$L$231&gt;0,'（工厂）送货清单填写'!$M$231&gt;0),'（工厂）送货清单填写'!M23,IF(AND('（工厂）送货清单填写'!$K$231&gt;0,'（工厂）送货清单填写'!$L$231&gt;0,'（工厂）送货清单填写'!$M$231=0),'（工厂）送货清单填写'!L23,'（工厂）送货清单填写'!K23))</f>
        <v>0</v>
      </c>
      <c r="L23" s="56">
        <f t="shared" si="2"/>
        <v>0</v>
      </c>
      <c r="M23" s="49"/>
      <c r="N23" s="49"/>
      <c r="O23" s="56" t="str">
        <f ca="1">+IF(K23&gt;0,LOOKUP(1,0/FIND(I23,运营生产订单!$A$9:$A$35),运营生产订单!$M$9:$M$35),"")</f>
        <v/>
      </c>
    </row>
    <row r="24" ht="22.5" customHeight="1" spans="1:15">
      <c r="A24" s="58" t="str">
        <f t="shared" si="1"/>
        <v/>
      </c>
      <c r="B24" s="55" t="str">
        <f ca="1">+IF(K24&gt;0,'（运营）采购订单'!B24,"")</f>
        <v/>
      </c>
      <c r="C24" s="56" t="str">
        <f ca="1">+IF(K24&gt;0,'（运营）采购订单'!C24,"")</f>
        <v/>
      </c>
      <c r="D24" s="56" t="str">
        <f ca="1">+IF(K24&gt;0,'（运营）采购订单'!D24,"")</f>
        <v/>
      </c>
      <c r="E24" s="56" t="str">
        <f>+IF(K24&gt;0,'（运营）采购订单'!E24,"")</f>
        <v/>
      </c>
      <c r="F24" s="56">
        <f ca="1">+IF(K24&gt;0,'（运营）采购订单'!J24,0)</f>
        <v>0</v>
      </c>
      <c r="G24" s="56" t="str">
        <f ca="1">+IF(K24&gt;0,'（运营）采购订单'!F24,"")</f>
        <v/>
      </c>
      <c r="H24" s="57" t="str">
        <f ca="1">+IF(K24&gt;0,'（运营）采购订单'!G24,"")</f>
        <v/>
      </c>
      <c r="I24" s="56" t="str">
        <f ca="1">+IF(K24&gt;0,'（运营）采购订单'!H24,"")</f>
        <v/>
      </c>
      <c r="J24" s="56" t="str">
        <f>+IF(K24&gt;0,'（运营）采购订单'!I24,"")</f>
        <v/>
      </c>
      <c r="K24" s="56">
        <f>+IF(AND('（工厂）送货清单填写'!$K$231&gt;0,'（工厂）送货清单填写'!$L$231&gt;0,'（工厂）送货清单填写'!$M$231&gt;0),'（工厂）送货清单填写'!M24,IF(AND('（工厂）送货清单填写'!$K$231&gt;0,'（工厂）送货清单填写'!$L$231&gt;0,'（工厂）送货清单填写'!$M$231=0),'（工厂）送货清单填写'!L24,'（工厂）送货清单填写'!K24))</f>
        <v>0</v>
      </c>
      <c r="L24" s="56">
        <f t="shared" si="2"/>
        <v>0</v>
      </c>
      <c r="M24" s="49"/>
      <c r="N24" s="49"/>
      <c r="O24" s="56" t="str">
        <f ca="1">+IF(K24&gt;0,LOOKUP(1,0/FIND(I24,运营生产订单!$A$9:$A$35),运营生产订单!$M$9:$M$35),"")</f>
        <v/>
      </c>
    </row>
    <row r="25" ht="22.5" customHeight="1" spans="1:15">
      <c r="A25" s="58" t="str">
        <f t="shared" si="1"/>
        <v/>
      </c>
      <c r="B25" s="55" t="str">
        <f ca="1">+IF(K25&gt;0,'（运营）采购订单'!B25,"")</f>
        <v/>
      </c>
      <c r="C25" s="56" t="str">
        <f ca="1">+IF(K25&gt;0,'（运营）采购订单'!C25,"")</f>
        <v/>
      </c>
      <c r="D25" s="56" t="str">
        <f ca="1">+IF(K25&gt;0,'（运营）采购订单'!D25,"")</f>
        <v/>
      </c>
      <c r="E25" s="56" t="str">
        <f>+IF(K25&gt;0,'（运营）采购订单'!E25,"")</f>
        <v/>
      </c>
      <c r="F25" s="56">
        <f ca="1">+IF(K25&gt;0,'（运营）采购订单'!J25,0)</f>
        <v>0</v>
      </c>
      <c r="G25" s="56" t="str">
        <f ca="1">+IF(K25&gt;0,'（运营）采购订单'!F25,"")</f>
        <v/>
      </c>
      <c r="H25" s="57" t="str">
        <f ca="1">+IF(K25&gt;0,'（运营）采购订单'!G25,"")</f>
        <v/>
      </c>
      <c r="I25" s="56" t="str">
        <f ca="1">+IF(K25&gt;0,'（运营）采购订单'!H25,"")</f>
        <v/>
      </c>
      <c r="J25" s="56" t="str">
        <f>+IF(K25&gt;0,'（运营）采购订单'!I25,"")</f>
        <v/>
      </c>
      <c r="K25" s="56">
        <f>+IF(AND('（工厂）送货清单填写'!$K$231&gt;0,'（工厂）送货清单填写'!$L$231&gt;0,'（工厂）送货清单填写'!$M$231&gt;0),'（工厂）送货清单填写'!M25,IF(AND('（工厂）送货清单填写'!$K$231&gt;0,'（工厂）送货清单填写'!$L$231&gt;0,'（工厂）送货清单填写'!$M$231=0),'（工厂）送货清单填写'!L25,'（工厂）送货清单填写'!K25))</f>
        <v>0</v>
      </c>
      <c r="L25" s="56">
        <f t="shared" si="2"/>
        <v>0</v>
      </c>
      <c r="M25" s="49"/>
      <c r="N25" s="49"/>
      <c r="O25" s="56" t="str">
        <f ca="1">+IF(K25&gt;0,LOOKUP(1,0/FIND(I25,运营生产订单!$A$9:$A$35),运营生产订单!$M$9:$M$35),"")</f>
        <v/>
      </c>
    </row>
    <row r="26" ht="22.5" customHeight="1" spans="1:15">
      <c r="A26" s="58" t="str">
        <f t="shared" si="1"/>
        <v/>
      </c>
      <c r="B26" s="55" t="str">
        <f ca="1">+IF(K26&gt;0,'（运营）采购订单'!B26,"")</f>
        <v/>
      </c>
      <c r="C26" s="56" t="str">
        <f ca="1">+IF(K26&gt;0,'（运营）采购订单'!C26,"")</f>
        <v/>
      </c>
      <c r="D26" s="56" t="str">
        <f ca="1">+IF(K26&gt;0,'（运营）采购订单'!D26,"")</f>
        <v/>
      </c>
      <c r="E26" s="56" t="str">
        <f>+IF(K26&gt;0,'（运营）采购订单'!E26,"")</f>
        <v/>
      </c>
      <c r="F26" s="56">
        <f ca="1">+IF(K26&gt;0,'（运营）采购订单'!J26,0)</f>
        <v>0</v>
      </c>
      <c r="G26" s="56" t="str">
        <f ca="1">+IF(K26&gt;0,'（运营）采购订单'!F26,"")</f>
        <v/>
      </c>
      <c r="H26" s="57" t="str">
        <f ca="1">+IF(K26&gt;0,'（运营）采购订单'!G26,"")</f>
        <v/>
      </c>
      <c r="I26" s="56" t="str">
        <f ca="1">+IF(K26&gt;0,'（运营）采购订单'!H26,"")</f>
        <v/>
      </c>
      <c r="J26" s="56" t="str">
        <f>+IF(K26&gt;0,'（运营）采购订单'!I26,"")</f>
        <v/>
      </c>
      <c r="K26" s="56">
        <f>+IF(AND('（工厂）送货清单填写'!$K$231&gt;0,'（工厂）送货清单填写'!$L$231&gt;0,'（工厂）送货清单填写'!$M$231&gt;0),'（工厂）送货清单填写'!M26,IF(AND('（工厂）送货清单填写'!$K$231&gt;0,'（工厂）送货清单填写'!$L$231&gt;0,'（工厂）送货清单填写'!$M$231=0),'（工厂）送货清单填写'!L26,'（工厂）送货清单填写'!K26))</f>
        <v>0</v>
      </c>
      <c r="L26" s="56">
        <f t="shared" si="2"/>
        <v>0</v>
      </c>
      <c r="M26" s="49"/>
      <c r="N26" s="49"/>
      <c r="O26" s="56" t="str">
        <f ca="1">+IF(K26&gt;0,LOOKUP(1,0/FIND(I26,运营生产订单!$A$9:$A$35),运营生产订单!$M$9:$M$35),"")</f>
        <v/>
      </c>
    </row>
    <row r="27" ht="22.5" customHeight="1" spans="1:15">
      <c r="A27" s="58" t="str">
        <f t="shared" si="1"/>
        <v/>
      </c>
      <c r="B27" s="55" t="str">
        <f ca="1">+IF(K27&gt;0,'（运营）采购订单'!B27,"")</f>
        <v/>
      </c>
      <c r="C27" s="56" t="str">
        <f ca="1">+IF(K27&gt;0,'（运营）采购订单'!C27,"")</f>
        <v/>
      </c>
      <c r="D27" s="56" t="str">
        <f ca="1">+IF(K27&gt;0,'（运营）采购订单'!D27,"")</f>
        <v/>
      </c>
      <c r="E27" s="56" t="str">
        <f>+IF(K27&gt;0,'（运营）采购订单'!E27,"")</f>
        <v/>
      </c>
      <c r="F27" s="56">
        <f ca="1">+IF(K27&gt;0,'（运营）采购订单'!J27,0)</f>
        <v>0</v>
      </c>
      <c r="G27" s="56" t="str">
        <f ca="1">+IF(K27&gt;0,'（运营）采购订单'!F27,"")</f>
        <v/>
      </c>
      <c r="H27" s="57" t="str">
        <f ca="1">+IF(K27&gt;0,'（运营）采购订单'!G27,"")</f>
        <v/>
      </c>
      <c r="I27" s="56" t="str">
        <f ca="1">+IF(K27&gt;0,'（运营）采购订单'!H27,"")</f>
        <v/>
      </c>
      <c r="J27" s="56" t="str">
        <f>+IF(K27&gt;0,'（运营）采购订单'!I27,"")</f>
        <v/>
      </c>
      <c r="K27" s="56">
        <f>+IF(AND('（工厂）送货清单填写'!$K$231&gt;0,'（工厂）送货清单填写'!$L$231&gt;0,'（工厂）送货清单填写'!$M$231&gt;0),'（工厂）送货清单填写'!M27,IF(AND('（工厂）送货清单填写'!$K$231&gt;0,'（工厂）送货清单填写'!$L$231&gt;0,'（工厂）送货清单填写'!$M$231=0),'（工厂）送货清单填写'!L27,'（工厂）送货清单填写'!K27))</f>
        <v>0</v>
      </c>
      <c r="L27" s="56">
        <f t="shared" si="2"/>
        <v>0</v>
      </c>
      <c r="M27" s="49"/>
      <c r="N27" s="49"/>
      <c r="O27" s="56" t="str">
        <f ca="1">+IF(K27&gt;0,LOOKUP(1,0/FIND(I27,运营生产订单!$A$9:$A$35),运营生产订单!$M$9:$M$35),"")</f>
        <v/>
      </c>
    </row>
    <row r="28" ht="22.5" customHeight="1" spans="1:15">
      <c r="A28" s="58" t="str">
        <f t="shared" si="1"/>
        <v/>
      </c>
      <c r="B28" s="55" t="str">
        <f ca="1">+IF(K28&gt;0,'（运营）采购订单'!B28,"")</f>
        <v/>
      </c>
      <c r="C28" s="56" t="str">
        <f ca="1">+IF(K28&gt;0,'（运营）采购订单'!C28,"")</f>
        <v/>
      </c>
      <c r="D28" s="56" t="str">
        <f ca="1">+IF(K28&gt;0,'（运营）采购订单'!D28,"")</f>
        <v/>
      </c>
      <c r="E28" s="56" t="str">
        <f>+IF(K28&gt;0,'（运营）采购订单'!E28,"")</f>
        <v/>
      </c>
      <c r="F28" s="56">
        <f ca="1">+IF(K28&gt;0,'（运营）采购订单'!J28,0)</f>
        <v>0</v>
      </c>
      <c r="G28" s="56" t="str">
        <f ca="1">+IF(K28&gt;0,'（运营）采购订单'!F28,"")</f>
        <v/>
      </c>
      <c r="H28" s="57" t="str">
        <f ca="1">+IF(K28&gt;0,'（运营）采购订单'!G28,"")</f>
        <v/>
      </c>
      <c r="I28" s="56" t="str">
        <f ca="1">+IF(K28&gt;0,'（运营）采购订单'!H28,"")</f>
        <v/>
      </c>
      <c r="J28" s="56" t="str">
        <f>+IF(K28&gt;0,'（运营）采购订单'!I28,"")</f>
        <v/>
      </c>
      <c r="K28" s="56">
        <f>+IF(AND('（工厂）送货清单填写'!$K$231&gt;0,'（工厂）送货清单填写'!$L$231&gt;0,'（工厂）送货清单填写'!$M$231&gt;0),'（工厂）送货清单填写'!M28,IF(AND('（工厂）送货清单填写'!$K$231&gt;0,'（工厂）送货清单填写'!$L$231&gt;0,'（工厂）送货清单填写'!$M$231=0),'（工厂）送货清单填写'!L28,'（工厂）送货清单填写'!K28))</f>
        <v>0</v>
      </c>
      <c r="L28" s="56">
        <f t="shared" si="2"/>
        <v>0</v>
      </c>
      <c r="M28" s="49"/>
      <c r="N28" s="49"/>
      <c r="O28" s="56" t="str">
        <f ca="1">+IF(K28&gt;0,LOOKUP(1,0/FIND(I28,运营生产订单!$A$9:$A$35),运营生产订单!$M$9:$M$35),"")</f>
        <v/>
      </c>
    </row>
    <row r="29" ht="22.5" customHeight="1" spans="1:15">
      <c r="A29" s="58" t="str">
        <f t="shared" si="1"/>
        <v/>
      </c>
      <c r="B29" s="55" t="str">
        <f ca="1">+IF(K29&gt;0,'（运营）采购订单'!B29,"")</f>
        <v/>
      </c>
      <c r="C29" s="56" t="str">
        <f ca="1">+IF(K29&gt;0,'（运营）采购订单'!C29,"")</f>
        <v/>
      </c>
      <c r="D29" s="56" t="str">
        <f ca="1">+IF(K29&gt;0,'（运营）采购订单'!D29,"")</f>
        <v/>
      </c>
      <c r="E29" s="56" t="str">
        <f>+IF(K29&gt;0,'（运营）采购订单'!E29,"")</f>
        <v/>
      </c>
      <c r="F29" s="56">
        <f ca="1">+IF(K29&gt;0,'（运营）采购订单'!J29,0)</f>
        <v>0</v>
      </c>
      <c r="G29" s="56" t="str">
        <f ca="1">+IF(K29&gt;0,'（运营）采购订单'!F29,"")</f>
        <v/>
      </c>
      <c r="H29" s="57" t="str">
        <f ca="1">+IF(K29&gt;0,'（运营）采购订单'!G29,"")</f>
        <v/>
      </c>
      <c r="I29" s="56" t="str">
        <f ca="1">+IF(K29&gt;0,'（运营）采购订单'!H29,"")</f>
        <v/>
      </c>
      <c r="J29" s="56" t="str">
        <f>+IF(K29&gt;0,'（运营）采购订单'!I29,"")</f>
        <v/>
      </c>
      <c r="K29" s="56">
        <f>+IF(AND('（工厂）送货清单填写'!$K$231&gt;0,'（工厂）送货清单填写'!$L$231&gt;0,'（工厂）送货清单填写'!$M$231&gt;0),'（工厂）送货清单填写'!M29,IF(AND('（工厂）送货清单填写'!$K$231&gt;0,'（工厂）送货清单填写'!$L$231&gt;0,'（工厂）送货清单填写'!$M$231=0),'（工厂）送货清单填写'!L29,'（工厂）送货清单填写'!K29))</f>
        <v>0</v>
      </c>
      <c r="L29" s="56">
        <f t="shared" si="2"/>
        <v>0</v>
      </c>
      <c r="M29" s="49"/>
      <c r="N29" s="49"/>
      <c r="O29" s="56" t="str">
        <f ca="1">+IF(K29&gt;0,LOOKUP(1,0/FIND(I29,运营生产订单!$A$9:$A$35),运营生产订单!$M$9:$M$35),"")</f>
        <v/>
      </c>
    </row>
    <row r="30" ht="22.5" customHeight="1" spans="1:15">
      <c r="A30" s="58" t="str">
        <f t="shared" si="1"/>
        <v/>
      </c>
      <c r="B30" s="55" t="str">
        <f ca="1">+IF(K30&gt;0,'（运营）采购订单'!B30,"")</f>
        <v/>
      </c>
      <c r="C30" s="56" t="str">
        <f ca="1">+IF(K30&gt;0,'（运营）采购订单'!C30,"")</f>
        <v/>
      </c>
      <c r="D30" s="56" t="str">
        <f ca="1">+IF(K30&gt;0,'（运营）采购订单'!D30,"")</f>
        <v/>
      </c>
      <c r="E30" s="56" t="str">
        <f>+IF(K30&gt;0,'（运营）采购订单'!E30,"")</f>
        <v/>
      </c>
      <c r="F30" s="56">
        <f ca="1">+IF(K30&gt;0,'（运营）采购订单'!J30,0)</f>
        <v>0</v>
      </c>
      <c r="G30" s="56" t="str">
        <f ca="1">+IF(K30&gt;0,'（运营）采购订单'!F30,"")</f>
        <v/>
      </c>
      <c r="H30" s="57" t="str">
        <f ca="1">+IF(K30&gt;0,'（运营）采购订单'!G30,"")</f>
        <v/>
      </c>
      <c r="I30" s="56" t="str">
        <f ca="1">+IF(K30&gt;0,'（运营）采购订单'!H30,"")</f>
        <v/>
      </c>
      <c r="J30" s="56" t="str">
        <f>+IF(K30&gt;0,'（运营）采购订单'!I30,"")</f>
        <v/>
      </c>
      <c r="K30" s="56">
        <f>+IF(AND('（工厂）送货清单填写'!$K$231&gt;0,'（工厂）送货清单填写'!$L$231&gt;0,'（工厂）送货清单填写'!$M$231&gt;0),'（工厂）送货清单填写'!M30,IF(AND('（工厂）送货清单填写'!$K$231&gt;0,'（工厂）送货清单填写'!$L$231&gt;0,'（工厂）送货清单填写'!$M$231=0),'（工厂）送货清单填写'!L30,'（工厂）送货清单填写'!K30))</f>
        <v>0</v>
      </c>
      <c r="L30" s="56">
        <f t="shared" si="2"/>
        <v>0</v>
      </c>
      <c r="M30" s="49"/>
      <c r="N30" s="49"/>
      <c r="O30" s="56" t="str">
        <f ca="1">+IF(K30&gt;0,LOOKUP(1,0/FIND(I30,运营生产订单!$A$9:$A$35),运营生产订单!$M$9:$M$35),"")</f>
        <v/>
      </c>
    </row>
    <row r="31" ht="22.5" customHeight="1" spans="1:15">
      <c r="A31" s="58" t="str">
        <f t="shared" si="1"/>
        <v/>
      </c>
      <c r="B31" s="55" t="str">
        <f ca="1">+IF(K31&gt;0,'（运营）采购订单'!B31,"")</f>
        <v/>
      </c>
      <c r="C31" s="56" t="str">
        <f ca="1">+IF(K31&gt;0,'（运营）采购订单'!C31,"")</f>
        <v/>
      </c>
      <c r="D31" s="56" t="str">
        <f ca="1">+IF(K31&gt;0,'（运营）采购订单'!D31,"")</f>
        <v/>
      </c>
      <c r="E31" s="56" t="str">
        <f>+IF(K31&gt;0,'（运营）采购订单'!E31,"")</f>
        <v/>
      </c>
      <c r="F31" s="56">
        <f ca="1">+IF(K31&gt;0,'（运营）采购订单'!J31,0)</f>
        <v>0</v>
      </c>
      <c r="G31" s="56" t="str">
        <f ca="1">+IF(K31&gt;0,'（运营）采购订单'!F31,"")</f>
        <v/>
      </c>
      <c r="H31" s="57" t="str">
        <f ca="1">+IF(K31&gt;0,'（运营）采购订单'!G31,"")</f>
        <v/>
      </c>
      <c r="I31" s="56" t="str">
        <f ca="1">+IF(K31&gt;0,'（运营）采购订单'!H31,"")</f>
        <v/>
      </c>
      <c r="J31" s="56" t="str">
        <f>+IF(K31&gt;0,'（运营）采购订单'!I31,"")</f>
        <v/>
      </c>
      <c r="K31" s="56">
        <f>+IF(AND('（工厂）送货清单填写'!$K$231&gt;0,'（工厂）送货清单填写'!$L$231&gt;0,'（工厂）送货清单填写'!$M$231&gt;0),'（工厂）送货清单填写'!M31,IF(AND('（工厂）送货清单填写'!$K$231&gt;0,'（工厂）送货清单填写'!$L$231&gt;0,'（工厂）送货清单填写'!$M$231=0),'（工厂）送货清单填写'!L31,'（工厂）送货清单填写'!K31))</f>
        <v>0</v>
      </c>
      <c r="L31" s="56">
        <f t="shared" si="2"/>
        <v>0</v>
      </c>
      <c r="M31" s="49"/>
      <c r="N31" s="49"/>
      <c r="O31" s="56" t="str">
        <f ca="1">+IF(K31&gt;0,LOOKUP(1,0/FIND(I31,运营生产订单!$A$9:$A$35),运营生产订单!$M$9:$M$35),"")</f>
        <v/>
      </c>
    </row>
    <row r="32" ht="22.5" customHeight="1" spans="1:15">
      <c r="A32" s="58" t="str">
        <f t="shared" si="1"/>
        <v/>
      </c>
      <c r="B32" s="55" t="str">
        <f ca="1">+IF(K32&gt;0,'（运营）采购订单'!B32,"")</f>
        <v/>
      </c>
      <c r="C32" s="56" t="str">
        <f ca="1">+IF(K32&gt;0,'（运营）采购订单'!C32,"")</f>
        <v/>
      </c>
      <c r="D32" s="56" t="str">
        <f ca="1">+IF(K32&gt;0,'（运营）采购订单'!D32,"")</f>
        <v/>
      </c>
      <c r="E32" s="56" t="str">
        <f>+IF(K32&gt;0,'（运营）采购订单'!E32,"")</f>
        <v/>
      </c>
      <c r="F32" s="56">
        <f ca="1">+IF(K32&gt;0,'（运营）采购订单'!J32,0)</f>
        <v>0</v>
      </c>
      <c r="G32" s="56" t="str">
        <f ca="1">+IF(K32&gt;0,'（运营）采购订单'!F32,"")</f>
        <v/>
      </c>
      <c r="H32" s="57" t="str">
        <f ca="1">+IF(K32&gt;0,'（运营）采购订单'!G32,"")</f>
        <v/>
      </c>
      <c r="I32" s="56" t="str">
        <f ca="1">+IF(K32&gt;0,'（运营）采购订单'!H32,"")</f>
        <v/>
      </c>
      <c r="J32" s="56" t="str">
        <f>+IF(K32&gt;0,'（运营）采购订单'!I32,"")</f>
        <v/>
      </c>
      <c r="K32" s="56">
        <f>+IF(AND('（工厂）送货清单填写'!$K$231&gt;0,'（工厂）送货清单填写'!$L$231&gt;0,'（工厂）送货清单填写'!$M$231&gt;0),'（工厂）送货清单填写'!M32,IF(AND('（工厂）送货清单填写'!$K$231&gt;0,'（工厂）送货清单填写'!$L$231&gt;0,'（工厂）送货清单填写'!$M$231=0),'（工厂）送货清单填写'!L32,'（工厂）送货清单填写'!K32))</f>
        <v>0</v>
      </c>
      <c r="L32" s="56">
        <f t="shared" si="2"/>
        <v>0</v>
      </c>
      <c r="M32" s="49"/>
      <c r="N32" s="49"/>
      <c r="O32" s="56" t="str">
        <f ca="1">+IF(K32&gt;0,LOOKUP(1,0/FIND(I32,运营生产订单!$A$9:$A$35),运营生产订单!$M$9:$M$35),"")</f>
        <v/>
      </c>
    </row>
    <row r="33" ht="22.5" customHeight="1" spans="1:15">
      <c r="A33" s="58" t="str">
        <f t="shared" si="1"/>
        <v/>
      </c>
      <c r="B33" s="55" t="str">
        <f ca="1">+IF(K33&gt;0,'（运营）采购订单'!B33,"")</f>
        <v/>
      </c>
      <c r="C33" s="56" t="str">
        <f ca="1">+IF(K33&gt;0,'（运营）采购订单'!C33,"")</f>
        <v/>
      </c>
      <c r="D33" s="56" t="str">
        <f ca="1">+IF(K33&gt;0,'（运营）采购订单'!D33,"")</f>
        <v/>
      </c>
      <c r="E33" s="56" t="str">
        <f>+IF(K33&gt;0,'（运营）采购订单'!E33,"")</f>
        <v/>
      </c>
      <c r="F33" s="56">
        <f ca="1">+IF(K33&gt;0,'（运营）采购订单'!J33,0)</f>
        <v>0</v>
      </c>
      <c r="G33" s="56" t="str">
        <f ca="1">+IF(K33&gt;0,'（运营）采购订单'!F33,"")</f>
        <v/>
      </c>
      <c r="H33" s="57" t="str">
        <f ca="1">+IF(K33&gt;0,'（运营）采购订单'!G33,"")</f>
        <v/>
      </c>
      <c r="I33" s="56" t="str">
        <f ca="1">+IF(K33&gt;0,'（运营）采购订单'!H33,"")</f>
        <v/>
      </c>
      <c r="J33" s="56" t="str">
        <f>+IF(K33&gt;0,'（运营）采购订单'!I33,"")</f>
        <v/>
      </c>
      <c r="K33" s="56">
        <f>+IF(AND('（工厂）送货清单填写'!$K$231&gt;0,'（工厂）送货清单填写'!$L$231&gt;0,'（工厂）送货清单填写'!$M$231&gt;0),'（工厂）送货清单填写'!M33,IF(AND('（工厂）送货清单填写'!$K$231&gt;0,'（工厂）送货清单填写'!$L$231&gt;0,'（工厂）送货清单填写'!$M$231=0),'（工厂）送货清单填写'!L33,'（工厂）送货清单填写'!K33))</f>
        <v>0</v>
      </c>
      <c r="L33" s="56">
        <f t="shared" si="2"/>
        <v>0</v>
      </c>
      <c r="M33" s="49"/>
      <c r="N33" s="49"/>
      <c r="O33" s="56" t="str">
        <f ca="1">+IF(K33&gt;0,LOOKUP(1,0/FIND(I33,运营生产订单!$A$9:$A$35),运营生产订单!$M$9:$M$35),"")</f>
        <v/>
      </c>
    </row>
    <row r="34" ht="22.5" customHeight="1" spans="1:15">
      <c r="A34" s="58" t="str">
        <f t="shared" si="1"/>
        <v/>
      </c>
      <c r="B34" s="55" t="str">
        <f ca="1">+IF(K34&gt;0,'（运营）采购订单'!B34,"")</f>
        <v/>
      </c>
      <c r="C34" s="56" t="str">
        <f ca="1">+IF(K34&gt;0,'（运营）采购订单'!C34,"")</f>
        <v/>
      </c>
      <c r="D34" s="56" t="str">
        <f ca="1">+IF(K34&gt;0,'（运营）采购订单'!D34,"")</f>
        <v/>
      </c>
      <c r="E34" s="56" t="str">
        <f>+IF(K34&gt;0,'（运营）采购订单'!E34,"")</f>
        <v/>
      </c>
      <c r="F34" s="56">
        <f ca="1">+IF(K34&gt;0,'（运营）采购订单'!J34,0)</f>
        <v>0</v>
      </c>
      <c r="G34" s="56" t="str">
        <f ca="1">+IF(K34&gt;0,'（运营）采购订单'!F34,"")</f>
        <v/>
      </c>
      <c r="H34" s="57" t="str">
        <f ca="1">+IF(K34&gt;0,'（运营）采购订单'!G34,"")</f>
        <v/>
      </c>
      <c r="I34" s="56" t="str">
        <f ca="1">+IF(K34&gt;0,'（运营）采购订单'!H34,"")</f>
        <v/>
      </c>
      <c r="J34" s="56" t="str">
        <f>+IF(K34&gt;0,'（运营）采购订单'!I34,"")</f>
        <v/>
      </c>
      <c r="K34" s="56">
        <f>+IF(AND('（工厂）送货清单填写'!$K$231&gt;0,'（工厂）送货清单填写'!$L$231&gt;0,'（工厂）送货清单填写'!$M$231&gt;0),'（工厂）送货清单填写'!M34,IF(AND('（工厂）送货清单填写'!$K$231&gt;0,'（工厂）送货清单填写'!$L$231&gt;0,'（工厂）送货清单填写'!$M$231=0),'（工厂）送货清单填写'!L34,'（工厂）送货清单填写'!K34))</f>
        <v>0</v>
      </c>
      <c r="L34" s="56">
        <f t="shared" si="2"/>
        <v>0</v>
      </c>
      <c r="M34" s="49"/>
      <c r="N34" s="49"/>
      <c r="O34" s="56" t="str">
        <f ca="1">+IF(K34&gt;0,LOOKUP(1,0/FIND(I34,运营生产订单!$A$9:$A$35),运营生产订单!$M$9:$M$35),"")</f>
        <v/>
      </c>
    </row>
    <row r="35" ht="22.5" customHeight="1" spans="1:15">
      <c r="A35" s="58" t="str">
        <f t="shared" si="1"/>
        <v/>
      </c>
      <c r="B35" s="55" t="str">
        <f ca="1">+IF(K35&gt;0,'（运营）采购订单'!B35,"")</f>
        <v/>
      </c>
      <c r="C35" s="56" t="str">
        <f ca="1">+IF(K35&gt;0,'（运营）采购订单'!C35,"")</f>
        <v/>
      </c>
      <c r="D35" s="56" t="str">
        <f ca="1">+IF(K35&gt;0,'（运营）采购订单'!D35,"")</f>
        <v/>
      </c>
      <c r="E35" s="56" t="str">
        <f>+IF(K35&gt;0,'（运营）采购订单'!E35,"")</f>
        <v/>
      </c>
      <c r="F35" s="56">
        <f ca="1">+IF(K35&gt;0,'（运营）采购订单'!J35,0)</f>
        <v>0</v>
      </c>
      <c r="G35" s="56" t="str">
        <f ca="1">+IF(K35&gt;0,'（运营）采购订单'!F35,"")</f>
        <v/>
      </c>
      <c r="H35" s="57" t="str">
        <f ca="1">+IF(K35&gt;0,'（运营）采购订单'!G35,"")</f>
        <v/>
      </c>
      <c r="I35" s="56" t="str">
        <f ca="1">+IF(K35&gt;0,'（运营）采购订单'!H35,"")</f>
        <v/>
      </c>
      <c r="J35" s="56" t="str">
        <f>+IF(K35&gt;0,'（运营）采购订单'!I35,"")</f>
        <v/>
      </c>
      <c r="K35" s="56">
        <f>+IF(AND('（工厂）送货清单填写'!$K$231&gt;0,'（工厂）送货清单填写'!$L$231&gt;0,'（工厂）送货清单填写'!$M$231&gt;0),'（工厂）送货清单填写'!M35,IF(AND('（工厂）送货清单填写'!$K$231&gt;0,'（工厂）送货清单填写'!$L$231&gt;0,'（工厂）送货清单填写'!$M$231=0),'（工厂）送货清单填写'!L35,'（工厂）送货清单填写'!K35))</f>
        <v>0</v>
      </c>
      <c r="L35" s="56">
        <f t="shared" si="2"/>
        <v>0</v>
      </c>
      <c r="M35" s="49"/>
      <c r="N35" s="49"/>
      <c r="O35" s="56" t="str">
        <f ca="1">+IF(K35&gt;0,LOOKUP(1,0/FIND(I35,运营生产订单!$A$9:$A$35),运营生产订单!$M$9:$M$35),"")</f>
        <v/>
      </c>
    </row>
    <row r="36" ht="22.5" customHeight="1" spans="1:15">
      <c r="A36" s="58" t="str">
        <f t="shared" si="1"/>
        <v/>
      </c>
      <c r="B36" s="55" t="str">
        <f ca="1">+IF(K36&gt;0,'（运营）采购订单'!B36,"")</f>
        <v/>
      </c>
      <c r="C36" s="56" t="str">
        <f ca="1">+IF(K36&gt;0,'（运营）采购订单'!C36,"")</f>
        <v/>
      </c>
      <c r="D36" s="56" t="str">
        <f ca="1">+IF(K36&gt;0,'（运营）采购订单'!D36,"")</f>
        <v/>
      </c>
      <c r="E36" s="56" t="str">
        <f>+IF(K36&gt;0,'（运营）采购订单'!E36,"")</f>
        <v/>
      </c>
      <c r="F36" s="56">
        <f ca="1">+IF(K36&gt;0,'（运营）采购订单'!J36,0)</f>
        <v>0</v>
      </c>
      <c r="G36" s="56" t="str">
        <f ca="1">+IF(K36&gt;0,'（运营）采购订单'!F36,"")</f>
        <v/>
      </c>
      <c r="H36" s="57" t="str">
        <f ca="1">+IF(K36&gt;0,'（运营）采购订单'!G36,"")</f>
        <v/>
      </c>
      <c r="I36" s="56" t="str">
        <f ca="1">+IF(K36&gt;0,'（运营）采购订单'!H36,"")</f>
        <v/>
      </c>
      <c r="J36" s="56" t="str">
        <f>+IF(K36&gt;0,'（运营）采购订单'!I36,"")</f>
        <v/>
      </c>
      <c r="K36" s="56">
        <f>+IF(AND('（工厂）送货清单填写'!$K$231&gt;0,'（工厂）送货清单填写'!$L$231&gt;0,'（工厂）送货清单填写'!$M$231&gt;0),'（工厂）送货清单填写'!M36,IF(AND('（工厂）送货清单填写'!$K$231&gt;0,'（工厂）送货清单填写'!$L$231&gt;0,'（工厂）送货清单填写'!$M$231=0),'（工厂）送货清单填写'!L36,'（工厂）送货清单填写'!K36))</f>
        <v>0</v>
      </c>
      <c r="L36" s="56">
        <f t="shared" si="2"/>
        <v>0</v>
      </c>
      <c r="M36" s="49"/>
      <c r="N36" s="49"/>
      <c r="O36" s="56" t="str">
        <f ca="1">+IF(K36&gt;0,LOOKUP(1,0/FIND(I36,运营生产订单!$A$9:$A$35),运营生产订单!$M$9:$M$35),"")</f>
        <v/>
      </c>
    </row>
    <row r="37" ht="22.5" customHeight="1" spans="1:15">
      <c r="A37" s="58" t="str">
        <f t="shared" si="1"/>
        <v/>
      </c>
      <c r="B37" s="55" t="str">
        <f ca="1">+IF(K37&gt;0,'（运营）采购订单'!B37,"")</f>
        <v/>
      </c>
      <c r="C37" s="56" t="str">
        <f ca="1">+IF(K37&gt;0,'（运营）采购订单'!C37,"")</f>
        <v/>
      </c>
      <c r="D37" s="56" t="str">
        <f ca="1">+IF(K37&gt;0,'（运营）采购订单'!D37,"")</f>
        <v/>
      </c>
      <c r="E37" s="56" t="str">
        <f>+IF(K37&gt;0,'（运营）采购订单'!E37,"")</f>
        <v/>
      </c>
      <c r="F37" s="56">
        <f ca="1">+IF(K37&gt;0,'（运营）采购订单'!J37,0)</f>
        <v>0</v>
      </c>
      <c r="G37" s="56" t="str">
        <f ca="1">+IF(K37&gt;0,'（运营）采购订单'!F37,"")</f>
        <v/>
      </c>
      <c r="H37" s="57" t="str">
        <f ca="1">+IF(K37&gt;0,'（运营）采购订单'!G37,"")</f>
        <v/>
      </c>
      <c r="I37" s="56" t="str">
        <f ca="1">+IF(K37&gt;0,'（运营）采购订单'!H37,"")</f>
        <v/>
      </c>
      <c r="J37" s="56" t="str">
        <f>+IF(K37&gt;0,'（运营）采购订单'!I37,"")</f>
        <v/>
      </c>
      <c r="K37" s="56">
        <f>+IF(AND('（工厂）送货清单填写'!$K$231&gt;0,'（工厂）送货清单填写'!$L$231&gt;0,'（工厂）送货清单填写'!$M$231&gt;0),'（工厂）送货清单填写'!M37,IF(AND('（工厂）送货清单填写'!$K$231&gt;0,'（工厂）送货清单填写'!$L$231&gt;0,'（工厂）送货清单填写'!$M$231=0),'（工厂）送货清单填写'!L37,'（工厂）送货清单填写'!K37))</f>
        <v>0</v>
      </c>
      <c r="L37" s="56">
        <f t="shared" si="2"/>
        <v>0</v>
      </c>
      <c r="M37" s="49"/>
      <c r="N37" s="49"/>
      <c r="O37" s="56" t="str">
        <f ca="1">+IF(K37&gt;0,LOOKUP(1,0/FIND(I37,运营生产订单!$A$9:$A$35),运营生产订单!$M$9:$M$35),"")</f>
        <v/>
      </c>
    </row>
    <row r="38" ht="22.5" customHeight="1" spans="1:15">
      <c r="A38" s="58" t="str">
        <f t="shared" si="1"/>
        <v/>
      </c>
      <c r="B38" s="55" t="str">
        <f ca="1">+IF(K38&gt;0,'（运营）采购订单'!B38,"")</f>
        <v/>
      </c>
      <c r="C38" s="56" t="str">
        <f ca="1">+IF(K38&gt;0,'（运营）采购订单'!C38,"")</f>
        <v/>
      </c>
      <c r="D38" s="56" t="str">
        <f ca="1">+IF(K38&gt;0,'（运营）采购订单'!D38,"")</f>
        <v/>
      </c>
      <c r="E38" s="56" t="str">
        <f>+IF(K38&gt;0,'（运营）采购订单'!E38,"")</f>
        <v/>
      </c>
      <c r="F38" s="56">
        <f ca="1">+IF(K38&gt;0,'（运营）采购订单'!J38,0)</f>
        <v>0</v>
      </c>
      <c r="G38" s="56" t="str">
        <f ca="1">+IF(K38&gt;0,'（运营）采购订单'!F38,"")</f>
        <v/>
      </c>
      <c r="H38" s="57" t="str">
        <f ca="1">+IF(K38&gt;0,'（运营）采购订单'!G38,"")</f>
        <v/>
      </c>
      <c r="I38" s="56" t="str">
        <f ca="1">+IF(K38&gt;0,'（运营）采购订单'!H38,"")</f>
        <v/>
      </c>
      <c r="J38" s="56" t="str">
        <f>+IF(K38&gt;0,'（运营）采购订单'!I38,"")</f>
        <v/>
      </c>
      <c r="K38" s="56">
        <f>+IF(AND('（工厂）送货清单填写'!$K$231&gt;0,'（工厂）送货清单填写'!$L$231&gt;0,'（工厂）送货清单填写'!$M$231&gt;0),'（工厂）送货清单填写'!M38,IF(AND('（工厂）送货清单填写'!$K$231&gt;0,'（工厂）送货清单填写'!$L$231&gt;0,'（工厂）送货清单填写'!$M$231=0),'（工厂）送货清单填写'!L38,'（工厂）送货清单填写'!K38))</f>
        <v>0</v>
      </c>
      <c r="L38" s="56">
        <f t="shared" si="2"/>
        <v>0</v>
      </c>
      <c r="M38" s="49"/>
      <c r="N38" s="49"/>
      <c r="O38" s="56" t="str">
        <f ca="1">+IF(K38&gt;0,LOOKUP(1,0/FIND(I38,运营生产订单!$A$9:$A$35),运营生产订单!$M$9:$M$35),"")</f>
        <v/>
      </c>
    </row>
    <row r="39" ht="22.5" customHeight="1" spans="1:15">
      <c r="A39" s="58" t="str">
        <f t="shared" si="1"/>
        <v/>
      </c>
      <c r="B39" s="55" t="str">
        <f ca="1">+IF(K39&gt;0,'（运营）采购订单'!B39,"")</f>
        <v/>
      </c>
      <c r="C39" s="56" t="str">
        <f ca="1">+IF(K39&gt;0,'（运营）采购订单'!C39,"")</f>
        <v/>
      </c>
      <c r="D39" s="56" t="str">
        <f ca="1">+IF(K39&gt;0,'（运营）采购订单'!D39,"")</f>
        <v/>
      </c>
      <c r="E39" s="56" t="str">
        <f>+IF(K39&gt;0,'（运营）采购订单'!E39,"")</f>
        <v/>
      </c>
      <c r="F39" s="56">
        <f ca="1">+IF(K39&gt;0,'（运营）采购订单'!J39,0)</f>
        <v>0</v>
      </c>
      <c r="G39" s="56" t="str">
        <f ca="1">+IF(K39&gt;0,'（运营）采购订单'!F39,"")</f>
        <v/>
      </c>
      <c r="H39" s="57" t="str">
        <f ca="1">+IF(K39&gt;0,'（运营）采购订单'!G39,"")</f>
        <v/>
      </c>
      <c r="I39" s="56" t="str">
        <f ca="1">+IF(K39&gt;0,'（运营）采购订单'!H39,"")</f>
        <v/>
      </c>
      <c r="J39" s="56" t="str">
        <f>+IF(K39&gt;0,'（运营）采购订单'!I39,"")</f>
        <v/>
      </c>
      <c r="K39" s="56">
        <f>+IF(AND('（工厂）送货清单填写'!$K$231&gt;0,'（工厂）送货清单填写'!$L$231&gt;0,'（工厂）送货清单填写'!$M$231&gt;0),'（工厂）送货清单填写'!M39,IF(AND('（工厂）送货清单填写'!$K$231&gt;0,'（工厂）送货清单填写'!$L$231&gt;0,'（工厂）送货清单填写'!$M$231=0),'（工厂）送货清单填写'!L39,'（工厂）送货清单填写'!K39))</f>
        <v>0</v>
      </c>
      <c r="L39" s="56">
        <f t="shared" si="2"/>
        <v>0</v>
      </c>
      <c r="M39" s="49"/>
      <c r="N39" s="49"/>
      <c r="O39" s="56" t="str">
        <f ca="1">+IF(K39&gt;0,LOOKUP(1,0/FIND(I39,运营生产订单!$A$9:$A$35),运营生产订单!$M$9:$M$35),"")</f>
        <v/>
      </c>
    </row>
    <row r="40" ht="22.5" customHeight="1" spans="1:15">
      <c r="A40" s="58" t="str">
        <f t="shared" si="1"/>
        <v/>
      </c>
      <c r="B40" s="55" t="str">
        <f ca="1">+IF(K40&gt;0,'（运营）采购订单'!B40,"")</f>
        <v/>
      </c>
      <c r="C40" s="56" t="str">
        <f ca="1">+IF(K40&gt;0,'（运营）采购订单'!C40,"")</f>
        <v/>
      </c>
      <c r="D40" s="56" t="str">
        <f ca="1">+IF(K40&gt;0,'（运营）采购订单'!D40,"")</f>
        <v/>
      </c>
      <c r="E40" s="56" t="str">
        <f>+IF(K40&gt;0,'（运营）采购订单'!E40,"")</f>
        <v/>
      </c>
      <c r="F40" s="56">
        <f ca="1">+IF(K40&gt;0,'（运营）采购订单'!J40,0)</f>
        <v>0</v>
      </c>
      <c r="G40" s="56" t="str">
        <f ca="1">+IF(K40&gt;0,'（运营）采购订单'!F40,"")</f>
        <v/>
      </c>
      <c r="H40" s="57" t="str">
        <f ca="1">+IF(K40&gt;0,'（运营）采购订单'!G40,"")</f>
        <v/>
      </c>
      <c r="I40" s="56" t="str">
        <f ca="1">+IF(K40&gt;0,'（运营）采购订单'!H40,"")</f>
        <v/>
      </c>
      <c r="J40" s="56" t="str">
        <f>+IF(K40&gt;0,'（运营）采购订单'!I40,"")</f>
        <v/>
      </c>
      <c r="K40" s="56">
        <f>+IF(AND('（工厂）送货清单填写'!$K$231&gt;0,'（工厂）送货清单填写'!$L$231&gt;0,'（工厂）送货清单填写'!$M$231&gt;0),'（工厂）送货清单填写'!M40,IF(AND('（工厂）送货清单填写'!$K$231&gt;0,'（工厂）送货清单填写'!$L$231&gt;0,'（工厂）送货清单填写'!$M$231=0),'（工厂）送货清单填写'!L40,'（工厂）送货清单填写'!K40))</f>
        <v>0</v>
      </c>
      <c r="L40" s="56">
        <f t="shared" si="2"/>
        <v>0</v>
      </c>
      <c r="M40" s="49"/>
      <c r="N40" s="49"/>
      <c r="O40" s="56" t="str">
        <f ca="1">+IF(K40&gt;0,LOOKUP(1,0/FIND(I40,运营生产订单!$A$9:$A$35),运营生产订单!$M$9:$M$35),"")</f>
        <v/>
      </c>
    </row>
    <row r="41" ht="22.5" customHeight="1" spans="1:15">
      <c r="A41" s="58" t="str">
        <f t="shared" si="1"/>
        <v/>
      </c>
      <c r="B41" s="55" t="str">
        <f ca="1">+IF(K41&gt;0,'（运营）采购订单'!B41,"")</f>
        <v/>
      </c>
      <c r="C41" s="56" t="str">
        <f ca="1">+IF(K41&gt;0,'（运营）采购订单'!C41,"")</f>
        <v/>
      </c>
      <c r="D41" s="56" t="str">
        <f ca="1">+IF(K41&gt;0,'（运营）采购订单'!D41,"")</f>
        <v/>
      </c>
      <c r="E41" s="56" t="str">
        <f>+IF(K41&gt;0,'（运营）采购订单'!E41,"")</f>
        <v/>
      </c>
      <c r="F41" s="56">
        <f ca="1">+IF(K41&gt;0,'（运营）采购订单'!J41,0)</f>
        <v>0</v>
      </c>
      <c r="G41" s="56" t="str">
        <f ca="1">+IF(K41&gt;0,'（运营）采购订单'!F41,"")</f>
        <v/>
      </c>
      <c r="H41" s="57" t="str">
        <f ca="1">+IF(K41&gt;0,'（运营）采购订单'!G41,"")</f>
        <v/>
      </c>
      <c r="I41" s="56" t="str">
        <f ca="1">+IF(K41&gt;0,'（运营）采购订单'!H41,"")</f>
        <v/>
      </c>
      <c r="J41" s="56" t="str">
        <f>+IF(K41&gt;0,'（运营）采购订单'!I41,"")</f>
        <v/>
      </c>
      <c r="K41" s="56">
        <f>+IF(AND('（工厂）送货清单填写'!$K$231&gt;0,'（工厂）送货清单填写'!$L$231&gt;0,'（工厂）送货清单填写'!$M$231&gt;0),'（工厂）送货清单填写'!M41,IF(AND('（工厂）送货清单填写'!$K$231&gt;0,'（工厂）送货清单填写'!$L$231&gt;0,'（工厂）送货清单填写'!$M$231=0),'（工厂）送货清单填写'!L41,'（工厂）送货清单填写'!K41))</f>
        <v>0</v>
      </c>
      <c r="L41" s="56">
        <f t="shared" si="2"/>
        <v>0</v>
      </c>
      <c r="M41" s="49"/>
      <c r="N41" s="49"/>
      <c r="O41" s="56" t="str">
        <f ca="1">+IF(K41&gt;0,LOOKUP(1,0/FIND(I41,运营生产订单!$A$9:$A$35),运营生产订单!$M$9:$M$35),"")</f>
        <v/>
      </c>
    </row>
    <row r="42" ht="22.5" customHeight="1" spans="1:15">
      <c r="A42" s="58" t="str">
        <f t="shared" si="1"/>
        <v/>
      </c>
      <c r="B42" s="55" t="str">
        <f ca="1">+IF(K42&gt;0,'（运营）采购订单'!B42,"")</f>
        <v/>
      </c>
      <c r="C42" s="56" t="str">
        <f ca="1">+IF(K42&gt;0,'（运营）采购订单'!C42,"")</f>
        <v/>
      </c>
      <c r="D42" s="56" t="str">
        <f ca="1">+IF(K42&gt;0,'（运营）采购订单'!D42,"")</f>
        <v/>
      </c>
      <c r="E42" s="56" t="str">
        <f>+IF(K42&gt;0,'（运营）采购订单'!E42,"")</f>
        <v/>
      </c>
      <c r="F42" s="56">
        <f ca="1">+IF(K42&gt;0,'（运营）采购订单'!J42,0)</f>
        <v>0</v>
      </c>
      <c r="G42" s="56" t="str">
        <f ca="1">+IF(K42&gt;0,'（运营）采购订单'!F42,"")</f>
        <v/>
      </c>
      <c r="H42" s="57" t="str">
        <f ca="1">+IF(K42&gt;0,'（运营）采购订单'!G42,"")</f>
        <v/>
      </c>
      <c r="I42" s="56" t="str">
        <f ca="1">+IF(K42&gt;0,'（运营）采购订单'!H42,"")</f>
        <v/>
      </c>
      <c r="J42" s="56" t="str">
        <f>+IF(K42&gt;0,'（运营）采购订单'!I42,"")</f>
        <v/>
      </c>
      <c r="K42" s="56">
        <f>+IF(AND('（工厂）送货清单填写'!$K$231&gt;0,'（工厂）送货清单填写'!$L$231&gt;0,'（工厂）送货清单填写'!$M$231&gt;0),'（工厂）送货清单填写'!M42,IF(AND('（工厂）送货清单填写'!$K$231&gt;0,'（工厂）送货清单填写'!$L$231&gt;0,'（工厂）送货清单填写'!$M$231=0),'（工厂）送货清单填写'!L42,'（工厂）送货清单填写'!K42))</f>
        <v>0</v>
      </c>
      <c r="L42" s="56">
        <f t="shared" si="2"/>
        <v>0</v>
      </c>
      <c r="M42" s="49"/>
      <c r="N42" s="49"/>
      <c r="O42" s="56" t="str">
        <f ca="1">+IF(K42&gt;0,LOOKUP(1,0/FIND(I42,运营生产订单!$A$9:$A$35),运营生产订单!$M$9:$M$35),"")</f>
        <v/>
      </c>
    </row>
    <row r="43" ht="22.5" customHeight="1" spans="1:15">
      <c r="A43" s="58" t="str">
        <f t="shared" si="1"/>
        <v/>
      </c>
      <c r="B43" s="55" t="str">
        <f ca="1">+IF(K43&gt;0,'（运营）采购订单'!B43,"")</f>
        <v/>
      </c>
      <c r="C43" s="56" t="str">
        <f ca="1">+IF(K43&gt;0,'（运营）采购订单'!C43,"")</f>
        <v/>
      </c>
      <c r="D43" s="56" t="str">
        <f ca="1">+IF(K43&gt;0,'（运营）采购订单'!D43,"")</f>
        <v/>
      </c>
      <c r="E43" s="56" t="str">
        <f>+IF(K43&gt;0,'（运营）采购订单'!E43,"")</f>
        <v/>
      </c>
      <c r="F43" s="56">
        <f ca="1">+IF(K43&gt;0,'（运营）采购订单'!J43,0)</f>
        <v>0</v>
      </c>
      <c r="G43" s="56" t="str">
        <f ca="1">+IF(K43&gt;0,'（运营）采购订单'!F43,"")</f>
        <v/>
      </c>
      <c r="H43" s="57" t="str">
        <f ca="1">+IF(K43&gt;0,'（运营）采购订单'!G43,"")</f>
        <v/>
      </c>
      <c r="I43" s="56" t="str">
        <f ca="1">+IF(K43&gt;0,'（运营）采购订单'!H43,"")</f>
        <v/>
      </c>
      <c r="J43" s="56" t="str">
        <f>+IF(K43&gt;0,'（运营）采购订单'!I43,"")</f>
        <v/>
      </c>
      <c r="K43" s="56">
        <f>+IF(AND('（工厂）送货清单填写'!$K$231&gt;0,'（工厂）送货清单填写'!$L$231&gt;0,'（工厂）送货清单填写'!$M$231&gt;0),'（工厂）送货清单填写'!M43,IF(AND('（工厂）送货清单填写'!$K$231&gt;0,'（工厂）送货清单填写'!$L$231&gt;0,'（工厂）送货清单填写'!$M$231=0),'（工厂）送货清单填写'!L43,'（工厂）送货清单填写'!K43))</f>
        <v>0</v>
      </c>
      <c r="L43" s="56">
        <f t="shared" si="2"/>
        <v>0</v>
      </c>
      <c r="M43" s="49"/>
      <c r="N43" s="49"/>
      <c r="O43" s="56" t="str">
        <f ca="1">+IF(K43&gt;0,LOOKUP(1,0/FIND(I43,运营生产订单!$A$9:$A$35),运营生产订单!$M$9:$M$35),"")</f>
        <v/>
      </c>
    </row>
    <row r="44" ht="22.5" customHeight="1" spans="1:15">
      <c r="A44" s="58" t="str">
        <f t="shared" si="1"/>
        <v/>
      </c>
      <c r="B44" s="55" t="str">
        <f ca="1">+IF(K44&gt;0,'（运营）采购订单'!B44,"")</f>
        <v/>
      </c>
      <c r="C44" s="56" t="str">
        <f ca="1">+IF(K44&gt;0,'（运营）采购订单'!C44,"")</f>
        <v/>
      </c>
      <c r="D44" s="56" t="str">
        <f ca="1">+IF(K44&gt;0,'（运营）采购订单'!D44,"")</f>
        <v/>
      </c>
      <c r="E44" s="56" t="str">
        <f>+IF(K44&gt;0,'（运营）采购订单'!E44,"")</f>
        <v/>
      </c>
      <c r="F44" s="56">
        <f ca="1">+IF(K44&gt;0,'（运营）采购订单'!J44,0)</f>
        <v>0</v>
      </c>
      <c r="G44" s="56" t="str">
        <f ca="1">+IF(K44&gt;0,'（运营）采购订单'!F44,"")</f>
        <v/>
      </c>
      <c r="H44" s="57" t="str">
        <f ca="1">+IF(K44&gt;0,'（运营）采购订单'!G44,"")</f>
        <v/>
      </c>
      <c r="I44" s="56" t="str">
        <f ca="1">+IF(K44&gt;0,'（运营）采购订单'!H44,"")</f>
        <v/>
      </c>
      <c r="J44" s="56" t="str">
        <f>+IF(K44&gt;0,'（运营）采购订单'!I44,"")</f>
        <v/>
      </c>
      <c r="K44" s="56">
        <f>+IF(AND('（工厂）送货清单填写'!$K$231&gt;0,'（工厂）送货清单填写'!$L$231&gt;0,'（工厂）送货清单填写'!$M$231&gt;0),'（工厂）送货清单填写'!M44,IF(AND('（工厂）送货清单填写'!$K$231&gt;0,'（工厂）送货清单填写'!$L$231&gt;0,'（工厂）送货清单填写'!$M$231=0),'（工厂）送货清单填写'!L44,'（工厂）送货清单填写'!K44))</f>
        <v>0</v>
      </c>
      <c r="L44" s="56">
        <f t="shared" si="2"/>
        <v>0</v>
      </c>
      <c r="M44" s="49"/>
      <c r="N44" s="49"/>
      <c r="O44" s="56" t="str">
        <f ca="1">+IF(K44&gt;0,LOOKUP(1,0/FIND(I44,运营生产订单!$A$9:$A$35),运营生产订单!$M$9:$M$35),"")</f>
        <v/>
      </c>
    </row>
    <row r="45" ht="22.5" customHeight="1" spans="1:15">
      <c r="A45" s="58" t="str">
        <f t="shared" si="1"/>
        <v/>
      </c>
      <c r="B45" s="55" t="str">
        <f ca="1">+IF(K45&gt;0,'（运营）采购订单'!B45,"")</f>
        <v/>
      </c>
      <c r="C45" s="56" t="str">
        <f ca="1">+IF(K45&gt;0,'（运营）采购订单'!C45,"")</f>
        <v/>
      </c>
      <c r="D45" s="56" t="str">
        <f ca="1">+IF(K45&gt;0,'（运营）采购订单'!D45,"")</f>
        <v/>
      </c>
      <c r="E45" s="56" t="str">
        <f>+IF(K45&gt;0,'（运营）采购订单'!E45,"")</f>
        <v/>
      </c>
      <c r="F45" s="56">
        <f ca="1">+IF(K45&gt;0,'（运营）采购订单'!J45,0)</f>
        <v>0</v>
      </c>
      <c r="G45" s="56" t="str">
        <f ca="1">+IF(K45&gt;0,'（运营）采购订单'!F45,"")</f>
        <v/>
      </c>
      <c r="H45" s="57" t="str">
        <f ca="1">+IF(K45&gt;0,'（运营）采购订单'!G45,"")</f>
        <v/>
      </c>
      <c r="I45" s="56" t="str">
        <f ca="1">+IF(K45&gt;0,'（运营）采购订单'!H45,"")</f>
        <v/>
      </c>
      <c r="J45" s="56" t="str">
        <f>+IF(K45&gt;0,'（运营）采购订单'!I45,"")</f>
        <v/>
      </c>
      <c r="K45" s="56">
        <f>+IF(AND('（工厂）送货清单填写'!$K$231&gt;0,'（工厂）送货清单填写'!$L$231&gt;0,'（工厂）送货清单填写'!$M$231&gt;0),'（工厂）送货清单填写'!M45,IF(AND('（工厂）送货清单填写'!$K$231&gt;0,'（工厂）送货清单填写'!$L$231&gt;0,'（工厂）送货清单填写'!$M$231=0),'（工厂）送货清单填写'!L45,'（工厂）送货清单填写'!K45))</f>
        <v>0</v>
      </c>
      <c r="L45" s="56">
        <f t="shared" si="2"/>
        <v>0</v>
      </c>
      <c r="M45" s="49"/>
      <c r="N45" s="49"/>
      <c r="O45" s="56" t="str">
        <f ca="1">+IF(K45&gt;0,LOOKUP(1,0/FIND(I45,运营生产订单!$A$9:$A$35),运营生产订单!$M$9:$M$35),"")</f>
        <v/>
      </c>
    </row>
    <row r="46" ht="22.5" customHeight="1" spans="1:15">
      <c r="A46" s="58" t="str">
        <f t="shared" si="1"/>
        <v/>
      </c>
      <c r="B46" s="55" t="str">
        <f ca="1">+IF(K46&gt;0,'（运营）采购订单'!B46,"")</f>
        <v/>
      </c>
      <c r="C46" s="56" t="str">
        <f ca="1">+IF(K46&gt;0,'（运营）采购订单'!C46,"")</f>
        <v/>
      </c>
      <c r="D46" s="56" t="str">
        <f ca="1">+IF(K46&gt;0,'（运营）采购订单'!D46,"")</f>
        <v/>
      </c>
      <c r="E46" s="56" t="str">
        <f>+IF(K46&gt;0,'（运营）采购订单'!E46,"")</f>
        <v/>
      </c>
      <c r="F46" s="56">
        <f ca="1">+IF(K46&gt;0,'（运营）采购订单'!J46,0)</f>
        <v>0</v>
      </c>
      <c r="G46" s="56" t="str">
        <f ca="1">+IF(K46&gt;0,'（运营）采购订单'!F46,"")</f>
        <v/>
      </c>
      <c r="H46" s="57" t="str">
        <f ca="1">+IF(K46&gt;0,'（运营）采购订单'!G46,"")</f>
        <v/>
      </c>
      <c r="I46" s="56" t="str">
        <f ca="1">+IF(K46&gt;0,'（运营）采购订单'!H46,"")</f>
        <v/>
      </c>
      <c r="J46" s="56" t="str">
        <f>+IF(K46&gt;0,'（运营）采购订单'!I46,"")</f>
        <v/>
      </c>
      <c r="K46" s="56">
        <f>+IF(AND('（工厂）送货清单填写'!$K$231&gt;0,'（工厂）送货清单填写'!$L$231&gt;0,'（工厂）送货清单填写'!$M$231&gt;0),'（工厂）送货清单填写'!M46,IF(AND('（工厂）送货清单填写'!$K$231&gt;0,'（工厂）送货清单填写'!$L$231&gt;0,'（工厂）送货清单填写'!$M$231=0),'（工厂）送货清单填写'!L46,'（工厂）送货清单填写'!K46))</f>
        <v>0</v>
      </c>
      <c r="L46" s="56">
        <f t="shared" si="2"/>
        <v>0</v>
      </c>
      <c r="M46" s="49"/>
      <c r="N46" s="49"/>
      <c r="O46" s="56" t="str">
        <f ca="1">+IF(K46&gt;0,LOOKUP(1,0/FIND(I46,运营生产订单!$A$9:$A$35),运营生产订单!$M$9:$M$35),"")</f>
        <v/>
      </c>
    </row>
    <row r="47" ht="22.5" customHeight="1" spans="1:15">
      <c r="A47" s="58" t="str">
        <f t="shared" si="1"/>
        <v/>
      </c>
      <c r="B47" s="55" t="str">
        <f ca="1">+IF(K47&gt;0,'（运营）采购订单'!B47,"")</f>
        <v/>
      </c>
      <c r="C47" s="56" t="str">
        <f ca="1">+IF(K47&gt;0,'（运营）采购订单'!C47,"")</f>
        <v/>
      </c>
      <c r="D47" s="56" t="str">
        <f ca="1">+IF(K47&gt;0,'（运营）采购订单'!D47,"")</f>
        <v/>
      </c>
      <c r="E47" s="56" t="str">
        <f>+IF(K47&gt;0,'（运营）采购订单'!E47,"")</f>
        <v/>
      </c>
      <c r="F47" s="56">
        <f ca="1">+IF(K47&gt;0,'（运营）采购订单'!J47,0)</f>
        <v>0</v>
      </c>
      <c r="G47" s="56" t="str">
        <f ca="1">+IF(K47&gt;0,'（运营）采购订单'!F47,"")</f>
        <v/>
      </c>
      <c r="H47" s="57" t="str">
        <f ca="1">+IF(K47&gt;0,'（运营）采购订单'!G47,"")</f>
        <v/>
      </c>
      <c r="I47" s="56" t="str">
        <f ca="1">+IF(K47&gt;0,'（运营）采购订单'!H47,"")</f>
        <v/>
      </c>
      <c r="J47" s="56" t="str">
        <f>+IF(K47&gt;0,'（运营）采购订单'!I47,"")</f>
        <v/>
      </c>
      <c r="K47" s="56">
        <f>+IF(AND('（工厂）送货清单填写'!$K$231&gt;0,'（工厂）送货清单填写'!$L$231&gt;0,'（工厂）送货清单填写'!$M$231&gt;0),'（工厂）送货清单填写'!M47,IF(AND('（工厂）送货清单填写'!$K$231&gt;0,'（工厂）送货清单填写'!$L$231&gt;0,'（工厂）送货清单填写'!$M$231=0),'（工厂）送货清单填写'!L47,'（工厂）送货清单填写'!K47))</f>
        <v>0</v>
      </c>
      <c r="L47" s="56">
        <f t="shared" si="2"/>
        <v>0</v>
      </c>
      <c r="M47" s="49"/>
      <c r="N47" s="49"/>
      <c r="O47" s="56" t="str">
        <f ca="1">+IF(K47&gt;0,LOOKUP(1,0/FIND(I47,运营生产订单!$A$9:$A$35),运营生产订单!$M$9:$M$35),"")</f>
        <v/>
      </c>
    </row>
    <row r="48" ht="22.5" customHeight="1" spans="1:15">
      <c r="A48" s="58" t="str">
        <f t="shared" si="1"/>
        <v/>
      </c>
      <c r="B48" s="55" t="str">
        <f ca="1">+IF(K48&gt;0,'（运营）采购订单'!B48,"")</f>
        <v/>
      </c>
      <c r="C48" s="56" t="str">
        <f ca="1">+IF(K48&gt;0,'（运营）采购订单'!C48,"")</f>
        <v/>
      </c>
      <c r="D48" s="56" t="str">
        <f ca="1">+IF(K48&gt;0,'（运营）采购订单'!D48,"")</f>
        <v/>
      </c>
      <c r="E48" s="56" t="str">
        <f>+IF(K48&gt;0,'（运营）采购订单'!E48,"")</f>
        <v/>
      </c>
      <c r="F48" s="56">
        <f ca="1">+IF(K48&gt;0,'（运营）采购订单'!J48,0)</f>
        <v>0</v>
      </c>
      <c r="G48" s="56" t="str">
        <f ca="1">+IF(K48&gt;0,'（运营）采购订单'!F48,"")</f>
        <v/>
      </c>
      <c r="H48" s="57" t="str">
        <f ca="1">+IF(K48&gt;0,'（运营）采购订单'!G48,"")</f>
        <v/>
      </c>
      <c r="I48" s="56" t="str">
        <f ca="1">+IF(K48&gt;0,'（运营）采购订单'!H48,"")</f>
        <v/>
      </c>
      <c r="J48" s="56" t="str">
        <f>+IF(K48&gt;0,'（运营）采购订单'!I48,"")</f>
        <v/>
      </c>
      <c r="K48" s="56">
        <f>+IF(AND('（工厂）送货清单填写'!$K$231&gt;0,'（工厂）送货清单填写'!$L$231&gt;0,'（工厂）送货清单填写'!$M$231&gt;0),'（工厂）送货清单填写'!M48,IF(AND('（工厂）送货清单填写'!$K$231&gt;0,'（工厂）送货清单填写'!$L$231&gt;0,'（工厂）送货清单填写'!$M$231=0),'（工厂）送货清单填写'!L48,'（工厂）送货清单填写'!K48))</f>
        <v>0</v>
      </c>
      <c r="L48" s="56">
        <f t="shared" si="2"/>
        <v>0</v>
      </c>
      <c r="M48" s="49"/>
      <c r="N48" s="49"/>
      <c r="O48" s="56" t="str">
        <f ca="1">+IF(K48&gt;0,LOOKUP(1,0/FIND(I48,运营生产订单!$A$9:$A$35),运营生产订单!$M$9:$M$35),"")</f>
        <v/>
      </c>
    </row>
    <row r="49" ht="22.5" customHeight="1" spans="1:15">
      <c r="A49" s="58" t="str">
        <f t="shared" si="1"/>
        <v/>
      </c>
      <c r="B49" s="55" t="str">
        <f ca="1">+IF(K49&gt;0,'（运营）采购订单'!B49,"")</f>
        <v/>
      </c>
      <c r="C49" s="56" t="str">
        <f ca="1">+IF(K49&gt;0,'（运营）采购订单'!C49,"")</f>
        <v/>
      </c>
      <c r="D49" s="56" t="str">
        <f ca="1">+IF(K49&gt;0,'（运营）采购订单'!D49,"")</f>
        <v/>
      </c>
      <c r="E49" s="56" t="str">
        <f>+IF(K49&gt;0,'（运营）采购订单'!E49,"")</f>
        <v/>
      </c>
      <c r="F49" s="56">
        <f ca="1">+IF(K49&gt;0,'（运营）采购订单'!J49,0)</f>
        <v>0</v>
      </c>
      <c r="G49" s="56" t="str">
        <f ca="1">+IF(K49&gt;0,'（运营）采购订单'!F49,"")</f>
        <v/>
      </c>
      <c r="H49" s="57" t="str">
        <f ca="1">+IF(K49&gt;0,'（运营）采购订单'!G49,"")</f>
        <v/>
      </c>
      <c r="I49" s="56" t="str">
        <f ca="1">+IF(K49&gt;0,'（运营）采购订单'!H49,"")</f>
        <v/>
      </c>
      <c r="J49" s="56" t="str">
        <f>+IF(K49&gt;0,'（运营）采购订单'!I49,"")</f>
        <v/>
      </c>
      <c r="K49" s="56">
        <f>+IF(AND('（工厂）送货清单填写'!$K$231&gt;0,'（工厂）送货清单填写'!$L$231&gt;0,'（工厂）送货清单填写'!$M$231&gt;0),'（工厂）送货清单填写'!M49,IF(AND('（工厂）送货清单填写'!$K$231&gt;0,'（工厂）送货清单填写'!$L$231&gt;0,'（工厂）送货清单填写'!$M$231=0),'（工厂）送货清单填写'!L49,'（工厂）送货清单填写'!K49))</f>
        <v>0</v>
      </c>
      <c r="L49" s="56">
        <f t="shared" ref="L49:L80" si="3">+K49+M49+N49</f>
        <v>0</v>
      </c>
      <c r="M49" s="49"/>
      <c r="N49" s="49"/>
      <c r="O49" s="56" t="str">
        <f ca="1">+IF(K49&gt;0,LOOKUP(1,0/FIND(I49,运营生产订单!$A$9:$A$35),运营生产订单!$M$9:$M$35),"")</f>
        <v/>
      </c>
    </row>
    <row r="50" ht="22.5" customHeight="1" spans="1:15">
      <c r="A50" s="58" t="str">
        <f t="shared" si="1"/>
        <v/>
      </c>
      <c r="B50" s="55" t="str">
        <f ca="1">+IF(K50&gt;0,'（运营）采购订单'!B50,"")</f>
        <v/>
      </c>
      <c r="C50" s="56" t="str">
        <f ca="1">+IF(K50&gt;0,'（运营）采购订单'!C50,"")</f>
        <v/>
      </c>
      <c r="D50" s="56" t="str">
        <f ca="1">+IF(K50&gt;0,'（运营）采购订单'!D50,"")</f>
        <v/>
      </c>
      <c r="E50" s="56" t="str">
        <f>+IF(K50&gt;0,'（运营）采购订单'!E50,"")</f>
        <v/>
      </c>
      <c r="F50" s="56">
        <f ca="1">+IF(K50&gt;0,'（运营）采购订单'!J50,0)</f>
        <v>0</v>
      </c>
      <c r="G50" s="56" t="str">
        <f ca="1">+IF(K50&gt;0,'（运营）采购订单'!F50,"")</f>
        <v/>
      </c>
      <c r="H50" s="57" t="str">
        <f ca="1">+IF(K50&gt;0,'（运营）采购订单'!G50,"")</f>
        <v/>
      </c>
      <c r="I50" s="56" t="str">
        <f ca="1">+IF(K50&gt;0,'（运营）采购订单'!H50,"")</f>
        <v/>
      </c>
      <c r="J50" s="56" t="str">
        <f>+IF(K50&gt;0,'（运营）采购订单'!I50,"")</f>
        <v/>
      </c>
      <c r="K50" s="56">
        <f>+IF(AND('（工厂）送货清单填写'!$K$231&gt;0,'（工厂）送货清单填写'!$L$231&gt;0,'（工厂）送货清单填写'!$M$231&gt;0),'（工厂）送货清单填写'!M50,IF(AND('（工厂）送货清单填写'!$K$231&gt;0,'（工厂）送货清单填写'!$L$231&gt;0,'（工厂）送货清单填写'!$M$231=0),'（工厂）送货清单填写'!L50,'（工厂）送货清单填写'!K50))</f>
        <v>0</v>
      </c>
      <c r="L50" s="56">
        <f t="shared" si="3"/>
        <v>0</v>
      </c>
      <c r="M50" s="49"/>
      <c r="N50" s="49"/>
      <c r="O50" s="56" t="str">
        <f ca="1">+IF(K50&gt;0,LOOKUP(1,0/FIND(I50,运营生产订单!$A$9:$A$35),运营生产订单!$M$9:$M$35),"")</f>
        <v/>
      </c>
    </row>
    <row r="51" ht="22.5" customHeight="1" spans="1:15">
      <c r="A51" s="58" t="str">
        <f t="shared" si="1"/>
        <v/>
      </c>
      <c r="B51" s="55" t="str">
        <f ca="1">+IF(K51&gt;0,'（运营）采购订单'!B51,"")</f>
        <v/>
      </c>
      <c r="C51" s="56" t="str">
        <f ca="1">+IF(K51&gt;0,'（运营）采购订单'!C51,"")</f>
        <v/>
      </c>
      <c r="D51" s="56" t="str">
        <f ca="1">+IF(K51&gt;0,'（运营）采购订单'!D51,"")</f>
        <v/>
      </c>
      <c r="E51" s="56" t="str">
        <f>+IF(K51&gt;0,'（运营）采购订单'!E51,"")</f>
        <v/>
      </c>
      <c r="F51" s="56">
        <f ca="1">+IF(K51&gt;0,'（运营）采购订单'!J51,0)</f>
        <v>0</v>
      </c>
      <c r="G51" s="56" t="str">
        <f ca="1">+IF(K51&gt;0,'（运营）采购订单'!F51,"")</f>
        <v/>
      </c>
      <c r="H51" s="57" t="str">
        <f ca="1">+IF(K51&gt;0,'（运营）采购订单'!G51,"")</f>
        <v/>
      </c>
      <c r="I51" s="56" t="str">
        <f ca="1">+IF(K51&gt;0,'（运营）采购订单'!H51,"")</f>
        <v/>
      </c>
      <c r="J51" s="56" t="str">
        <f>+IF(K51&gt;0,'（运营）采购订单'!I51,"")</f>
        <v/>
      </c>
      <c r="K51" s="56">
        <f>+IF(AND('（工厂）送货清单填写'!$K$231&gt;0,'（工厂）送货清单填写'!$L$231&gt;0,'（工厂）送货清单填写'!$M$231&gt;0),'（工厂）送货清单填写'!M51,IF(AND('（工厂）送货清单填写'!$K$231&gt;0,'（工厂）送货清单填写'!$L$231&gt;0,'（工厂）送货清单填写'!$M$231=0),'（工厂）送货清单填写'!L51,'（工厂）送货清单填写'!K51))</f>
        <v>0</v>
      </c>
      <c r="L51" s="56">
        <f t="shared" si="3"/>
        <v>0</v>
      </c>
      <c r="M51" s="49"/>
      <c r="N51" s="49"/>
      <c r="O51" s="56" t="str">
        <f ca="1">+IF(K51&gt;0,LOOKUP(1,0/FIND(I51,运营生产订单!$A$9:$A$35),运营生产订单!$M$9:$M$35),"")</f>
        <v/>
      </c>
    </row>
    <row r="52" ht="22.5" customHeight="1" spans="1:15">
      <c r="A52" s="58" t="str">
        <f t="shared" si="1"/>
        <v/>
      </c>
      <c r="B52" s="55" t="str">
        <f ca="1">+IF(K52&gt;0,'（运营）采购订单'!B52,"")</f>
        <v/>
      </c>
      <c r="C52" s="56" t="str">
        <f ca="1">+IF(K52&gt;0,'（运营）采购订单'!C52,"")</f>
        <v/>
      </c>
      <c r="D52" s="56" t="str">
        <f ca="1">+IF(K52&gt;0,'（运营）采购订单'!D52,"")</f>
        <v/>
      </c>
      <c r="E52" s="56" t="str">
        <f>+IF(K52&gt;0,'（运营）采购订单'!E52,"")</f>
        <v/>
      </c>
      <c r="F52" s="56">
        <f ca="1">+IF(K52&gt;0,'（运营）采购订单'!J52,0)</f>
        <v>0</v>
      </c>
      <c r="G52" s="56" t="str">
        <f ca="1">+IF(K52&gt;0,'（运营）采购订单'!F52,"")</f>
        <v/>
      </c>
      <c r="H52" s="57" t="str">
        <f ca="1">+IF(K52&gt;0,'（运营）采购订单'!G52,"")</f>
        <v/>
      </c>
      <c r="I52" s="56" t="str">
        <f ca="1">+IF(K52&gt;0,'（运营）采购订单'!H52,"")</f>
        <v/>
      </c>
      <c r="J52" s="56" t="str">
        <f>+IF(K52&gt;0,'（运营）采购订单'!I52,"")</f>
        <v/>
      </c>
      <c r="K52" s="56">
        <f>+IF(AND('（工厂）送货清单填写'!$K$231&gt;0,'（工厂）送货清单填写'!$L$231&gt;0,'（工厂）送货清单填写'!$M$231&gt;0),'（工厂）送货清单填写'!M52,IF(AND('（工厂）送货清单填写'!$K$231&gt;0,'（工厂）送货清单填写'!$L$231&gt;0,'（工厂）送货清单填写'!$M$231=0),'（工厂）送货清单填写'!L52,'（工厂）送货清单填写'!K52))</f>
        <v>0</v>
      </c>
      <c r="L52" s="56">
        <f t="shared" si="3"/>
        <v>0</v>
      </c>
      <c r="M52" s="49"/>
      <c r="N52" s="49"/>
      <c r="O52" s="56" t="str">
        <f ca="1">+IF(K52&gt;0,LOOKUP(1,0/FIND(I52,运营生产订单!$A$9:$A$35),运营生产订单!$M$9:$M$35),"")</f>
        <v/>
      </c>
    </row>
    <row r="53" ht="22.5" customHeight="1" spans="1:15">
      <c r="A53" s="58" t="str">
        <f t="shared" si="1"/>
        <v/>
      </c>
      <c r="B53" s="55" t="str">
        <f ca="1">+IF(K53&gt;0,'（运营）采购订单'!B53,"")</f>
        <v/>
      </c>
      <c r="C53" s="56" t="str">
        <f ca="1">+IF(K53&gt;0,'（运营）采购订单'!C53,"")</f>
        <v/>
      </c>
      <c r="D53" s="56" t="str">
        <f ca="1">+IF(K53&gt;0,'（运营）采购订单'!D53,"")</f>
        <v/>
      </c>
      <c r="E53" s="56" t="str">
        <f>+IF(K53&gt;0,'（运营）采购订单'!E53,"")</f>
        <v/>
      </c>
      <c r="F53" s="56">
        <f ca="1">+IF(K53&gt;0,'（运营）采购订单'!J53,0)</f>
        <v>0</v>
      </c>
      <c r="G53" s="56" t="str">
        <f ca="1">+IF(K53&gt;0,'（运营）采购订单'!F53,"")</f>
        <v/>
      </c>
      <c r="H53" s="57" t="str">
        <f ca="1">+IF(K53&gt;0,'（运营）采购订单'!G53,"")</f>
        <v/>
      </c>
      <c r="I53" s="56" t="str">
        <f ca="1">+IF(K53&gt;0,'（运营）采购订单'!H53,"")</f>
        <v/>
      </c>
      <c r="J53" s="56" t="str">
        <f>+IF(K53&gt;0,'（运营）采购订单'!I53,"")</f>
        <v/>
      </c>
      <c r="K53" s="56">
        <f>+IF(AND('（工厂）送货清单填写'!$K$231&gt;0,'（工厂）送货清单填写'!$L$231&gt;0,'（工厂）送货清单填写'!$M$231&gt;0),'（工厂）送货清单填写'!M53,IF(AND('（工厂）送货清单填写'!$K$231&gt;0,'（工厂）送货清单填写'!$L$231&gt;0,'（工厂）送货清单填写'!$M$231=0),'（工厂）送货清单填写'!L53,'（工厂）送货清单填写'!K53))</f>
        <v>0</v>
      </c>
      <c r="L53" s="56">
        <f t="shared" si="3"/>
        <v>0</v>
      </c>
      <c r="M53" s="49"/>
      <c r="N53" s="49"/>
      <c r="O53" s="56" t="str">
        <f ca="1">+IF(K53&gt;0,LOOKUP(1,0/FIND(I53,运营生产订单!$A$9:$A$35),运营生产订单!$M$9:$M$35),"")</f>
        <v/>
      </c>
    </row>
    <row r="54" ht="22.5" customHeight="1" spans="1:15">
      <c r="A54" s="58" t="str">
        <f t="shared" si="1"/>
        <v/>
      </c>
      <c r="B54" s="55" t="str">
        <f ca="1">+IF(K54&gt;0,'（运营）采购订单'!B54,"")</f>
        <v/>
      </c>
      <c r="C54" s="56" t="str">
        <f ca="1">+IF(K54&gt;0,'（运营）采购订单'!C54,"")</f>
        <v/>
      </c>
      <c r="D54" s="56" t="str">
        <f ca="1">+IF(K54&gt;0,'（运营）采购订单'!D54,"")</f>
        <v/>
      </c>
      <c r="E54" s="56" t="str">
        <f>+IF(K54&gt;0,'（运营）采购订单'!E54,"")</f>
        <v/>
      </c>
      <c r="F54" s="56">
        <f ca="1">+IF(K54&gt;0,'（运营）采购订单'!J54,0)</f>
        <v>0</v>
      </c>
      <c r="G54" s="56" t="str">
        <f ca="1">+IF(K54&gt;0,'（运营）采购订单'!F54,"")</f>
        <v/>
      </c>
      <c r="H54" s="57" t="str">
        <f ca="1">+IF(K54&gt;0,'（运营）采购订单'!G54,"")</f>
        <v/>
      </c>
      <c r="I54" s="56" t="str">
        <f ca="1">+IF(K54&gt;0,'（运营）采购订单'!H54,"")</f>
        <v/>
      </c>
      <c r="J54" s="56" t="str">
        <f>+IF(K54&gt;0,'（运营）采购订单'!I54,"")</f>
        <v/>
      </c>
      <c r="K54" s="56">
        <f>+IF(AND('（工厂）送货清单填写'!$K$231&gt;0,'（工厂）送货清单填写'!$L$231&gt;0,'（工厂）送货清单填写'!$M$231&gt;0),'（工厂）送货清单填写'!M54,IF(AND('（工厂）送货清单填写'!$K$231&gt;0,'（工厂）送货清单填写'!$L$231&gt;0,'（工厂）送货清单填写'!$M$231=0),'（工厂）送货清单填写'!L54,'（工厂）送货清单填写'!K54))</f>
        <v>0</v>
      </c>
      <c r="L54" s="56">
        <f t="shared" si="3"/>
        <v>0</v>
      </c>
      <c r="M54" s="49"/>
      <c r="N54" s="49"/>
      <c r="O54" s="56" t="str">
        <f ca="1">+IF(K54&gt;0,LOOKUP(1,0/FIND(I54,运营生产订单!$A$9:$A$35),运营生产订单!$M$9:$M$35),"")</f>
        <v/>
      </c>
    </row>
    <row r="55" ht="22.5" customHeight="1" spans="1:15">
      <c r="A55" s="58" t="str">
        <f t="shared" ref="A49:A80" si="4">+IF(K55&gt;0,$N$2,"")</f>
        <v/>
      </c>
      <c r="B55" s="55" t="str">
        <f ca="1">+IF(K55&gt;0,'（运营）采购订单'!B55,"")</f>
        <v/>
      </c>
      <c r="C55" s="56" t="str">
        <f ca="1">+IF(K55&gt;0,'（运营）采购订单'!C55,"")</f>
        <v/>
      </c>
      <c r="D55" s="56" t="str">
        <f ca="1">+IF(K55&gt;0,'（运营）采购订单'!D55,"")</f>
        <v/>
      </c>
      <c r="E55" s="56" t="str">
        <f>+IF(K55&gt;0,'（运营）采购订单'!E55,"")</f>
        <v/>
      </c>
      <c r="F55" s="56">
        <f ca="1">+IF(K55&gt;0,'（运营）采购订单'!J55,0)</f>
        <v>0</v>
      </c>
      <c r="G55" s="56" t="str">
        <f ca="1">+IF(K55&gt;0,'（运营）采购订单'!F55,"")</f>
        <v/>
      </c>
      <c r="H55" s="57" t="str">
        <f ca="1">+IF(K55&gt;0,'（运营）采购订单'!G55,"")</f>
        <v/>
      </c>
      <c r="I55" s="56" t="str">
        <f ca="1">+IF(K55&gt;0,'（运营）采购订单'!H55,"")</f>
        <v/>
      </c>
      <c r="J55" s="56" t="str">
        <f>+IF(K55&gt;0,'（运营）采购订单'!I55,"")</f>
        <v/>
      </c>
      <c r="K55" s="56">
        <f>+IF(AND('（工厂）送货清单填写'!$K$231&gt;0,'（工厂）送货清单填写'!$L$231&gt;0,'（工厂）送货清单填写'!$M$231&gt;0),'（工厂）送货清单填写'!M55,IF(AND('（工厂）送货清单填写'!$K$231&gt;0,'（工厂）送货清单填写'!$L$231&gt;0,'（工厂）送货清单填写'!$M$231=0),'（工厂）送货清单填写'!L55,'（工厂）送货清单填写'!K55))</f>
        <v>0</v>
      </c>
      <c r="L55" s="56">
        <f t="shared" si="3"/>
        <v>0</v>
      </c>
      <c r="M55" s="49"/>
      <c r="N55" s="49"/>
      <c r="O55" s="56" t="str">
        <f ca="1">+IF(K55&gt;0,LOOKUP(1,0/FIND(I55,运营生产订单!$A$9:$A$35),运营生产订单!$M$9:$M$35),"")</f>
        <v/>
      </c>
    </row>
    <row r="56" ht="22.5" customHeight="1" spans="1:15">
      <c r="A56" s="58" t="str">
        <f t="shared" si="4"/>
        <v/>
      </c>
      <c r="B56" s="55" t="str">
        <f ca="1">+IF(K56&gt;0,'（运营）采购订单'!B56,"")</f>
        <v/>
      </c>
      <c r="C56" s="56" t="str">
        <f ca="1">+IF(K56&gt;0,'（运营）采购订单'!C56,"")</f>
        <v/>
      </c>
      <c r="D56" s="56" t="str">
        <f ca="1">+IF(K56&gt;0,'（运营）采购订单'!D56,"")</f>
        <v/>
      </c>
      <c r="E56" s="56" t="str">
        <f>+IF(K56&gt;0,'（运营）采购订单'!E56,"")</f>
        <v/>
      </c>
      <c r="F56" s="56">
        <f ca="1">+IF(K56&gt;0,'（运营）采购订单'!J56,0)</f>
        <v>0</v>
      </c>
      <c r="G56" s="56" t="str">
        <f ca="1">+IF(K56&gt;0,'（运营）采购订单'!F56,"")</f>
        <v/>
      </c>
      <c r="H56" s="57" t="str">
        <f ca="1">+IF(K56&gt;0,'（运营）采购订单'!G56,"")</f>
        <v/>
      </c>
      <c r="I56" s="56" t="str">
        <f ca="1">+IF(K56&gt;0,'（运营）采购订单'!H56,"")</f>
        <v/>
      </c>
      <c r="J56" s="56" t="str">
        <f>+IF(K56&gt;0,'（运营）采购订单'!I56,"")</f>
        <v/>
      </c>
      <c r="K56" s="56">
        <f>+IF(AND('（工厂）送货清单填写'!$K$231&gt;0,'（工厂）送货清单填写'!$L$231&gt;0,'（工厂）送货清单填写'!$M$231&gt;0),'（工厂）送货清单填写'!M56,IF(AND('（工厂）送货清单填写'!$K$231&gt;0,'（工厂）送货清单填写'!$L$231&gt;0,'（工厂）送货清单填写'!$M$231=0),'（工厂）送货清单填写'!L56,'（工厂）送货清单填写'!K56))</f>
        <v>0</v>
      </c>
      <c r="L56" s="56">
        <f t="shared" si="3"/>
        <v>0</v>
      </c>
      <c r="M56" s="49"/>
      <c r="N56" s="49"/>
      <c r="O56" s="56" t="str">
        <f ca="1">+IF(K56&gt;0,LOOKUP(1,0/FIND(I56,运营生产订单!$A$9:$A$35),运营生产订单!$M$9:$M$35),"")</f>
        <v/>
      </c>
    </row>
    <row r="57" ht="22.5" customHeight="1" spans="1:15">
      <c r="A57" s="58" t="str">
        <f t="shared" si="4"/>
        <v/>
      </c>
      <c r="B57" s="55" t="str">
        <f ca="1">+IF(K57&gt;0,'（运营）采购订单'!B57,"")</f>
        <v/>
      </c>
      <c r="C57" s="56" t="str">
        <f ca="1">+IF(K57&gt;0,'（运营）采购订单'!C57,"")</f>
        <v/>
      </c>
      <c r="D57" s="56" t="str">
        <f ca="1">+IF(K57&gt;0,'（运营）采购订单'!D57,"")</f>
        <v/>
      </c>
      <c r="E57" s="56" t="str">
        <f>+IF(K57&gt;0,'（运营）采购订单'!E57,"")</f>
        <v/>
      </c>
      <c r="F57" s="56">
        <f ca="1">+IF(K57&gt;0,'（运营）采购订单'!J57,0)</f>
        <v>0</v>
      </c>
      <c r="G57" s="56" t="str">
        <f ca="1">+IF(K57&gt;0,'（运营）采购订单'!F57,"")</f>
        <v/>
      </c>
      <c r="H57" s="57" t="str">
        <f ca="1">+IF(K57&gt;0,'（运营）采购订单'!G57,"")</f>
        <v/>
      </c>
      <c r="I57" s="56" t="str">
        <f ca="1">+IF(K57&gt;0,'（运营）采购订单'!H57,"")</f>
        <v/>
      </c>
      <c r="J57" s="56" t="str">
        <f>+IF(K57&gt;0,'（运营）采购订单'!I57,"")</f>
        <v/>
      </c>
      <c r="K57" s="56">
        <f>+IF(AND('（工厂）送货清单填写'!$K$231&gt;0,'（工厂）送货清单填写'!$L$231&gt;0,'（工厂）送货清单填写'!$M$231&gt;0),'（工厂）送货清单填写'!M57,IF(AND('（工厂）送货清单填写'!$K$231&gt;0,'（工厂）送货清单填写'!$L$231&gt;0,'（工厂）送货清单填写'!$M$231=0),'（工厂）送货清单填写'!L57,'（工厂）送货清单填写'!K57))</f>
        <v>0</v>
      </c>
      <c r="L57" s="56">
        <f t="shared" si="3"/>
        <v>0</v>
      </c>
      <c r="M57" s="49"/>
      <c r="N57" s="49"/>
      <c r="O57" s="56" t="str">
        <f ca="1">+IF(K57&gt;0,LOOKUP(1,0/FIND(I57,运营生产订单!$A$9:$A$35),运营生产订单!$M$9:$M$35),"")</f>
        <v/>
      </c>
    </row>
    <row r="58" ht="22.5" customHeight="1" spans="1:15">
      <c r="A58" s="58" t="str">
        <f t="shared" si="4"/>
        <v/>
      </c>
      <c r="B58" s="55" t="str">
        <f ca="1">+IF(K58&gt;0,'（运营）采购订单'!B58,"")</f>
        <v/>
      </c>
      <c r="C58" s="56" t="str">
        <f ca="1">+IF(K58&gt;0,'（运营）采购订单'!C58,"")</f>
        <v/>
      </c>
      <c r="D58" s="56" t="str">
        <f ca="1">+IF(K58&gt;0,'（运营）采购订单'!D58,"")</f>
        <v/>
      </c>
      <c r="E58" s="56" t="str">
        <f>+IF(K58&gt;0,'（运营）采购订单'!E58,"")</f>
        <v/>
      </c>
      <c r="F58" s="56">
        <f ca="1">+IF(K58&gt;0,'（运营）采购订单'!J58,0)</f>
        <v>0</v>
      </c>
      <c r="G58" s="56" t="str">
        <f ca="1">+IF(K58&gt;0,'（运营）采购订单'!F58,"")</f>
        <v/>
      </c>
      <c r="H58" s="57" t="str">
        <f ca="1">+IF(K58&gt;0,'（运营）采购订单'!G58,"")</f>
        <v/>
      </c>
      <c r="I58" s="56" t="str">
        <f ca="1">+IF(K58&gt;0,'（运营）采购订单'!H58,"")</f>
        <v/>
      </c>
      <c r="J58" s="56" t="str">
        <f>+IF(K58&gt;0,'（运营）采购订单'!I58,"")</f>
        <v/>
      </c>
      <c r="K58" s="56">
        <f>+IF(AND('（工厂）送货清单填写'!$K$231&gt;0,'（工厂）送货清单填写'!$L$231&gt;0,'（工厂）送货清单填写'!$M$231&gt;0),'（工厂）送货清单填写'!M58,IF(AND('（工厂）送货清单填写'!$K$231&gt;0,'（工厂）送货清单填写'!$L$231&gt;0,'（工厂）送货清单填写'!$M$231=0),'（工厂）送货清单填写'!L58,'（工厂）送货清单填写'!K58))</f>
        <v>0</v>
      </c>
      <c r="L58" s="56">
        <f t="shared" si="3"/>
        <v>0</v>
      </c>
      <c r="M58" s="49"/>
      <c r="N58" s="49"/>
      <c r="O58" s="56" t="str">
        <f ca="1">+IF(K58&gt;0,LOOKUP(1,0/FIND(I58,运营生产订单!$A$9:$A$35),运营生产订单!$M$9:$M$35),"")</f>
        <v/>
      </c>
    </row>
    <row r="59" ht="22.5" customHeight="1" spans="1:15">
      <c r="A59" s="58" t="str">
        <f t="shared" si="4"/>
        <v/>
      </c>
      <c r="B59" s="55" t="str">
        <f ca="1">+IF(K59&gt;0,'（运营）采购订单'!B59,"")</f>
        <v/>
      </c>
      <c r="C59" s="56" t="str">
        <f ca="1">+IF(K59&gt;0,'（运营）采购订单'!C59,"")</f>
        <v/>
      </c>
      <c r="D59" s="56" t="str">
        <f ca="1">+IF(K59&gt;0,'（运营）采购订单'!D59,"")</f>
        <v/>
      </c>
      <c r="E59" s="56" t="str">
        <f>+IF(K59&gt;0,'（运营）采购订单'!E59,"")</f>
        <v/>
      </c>
      <c r="F59" s="56">
        <f ca="1">+IF(K59&gt;0,'（运营）采购订单'!J59,0)</f>
        <v>0</v>
      </c>
      <c r="G59" s="56" t="str">
        <f ca="1">+IF(K59&gt;0,'（运营）采购订单'!F59,"")</f>
        <v/>
      </c>
      <c r="H59" s="57" t="str">
        <f ca="1">+IF(K59&gt;0,'（运营）采购订单'!G59,"")</f>
        <v/>
      </c>
      <c r="I59" s="56" t="str">
        <f ca="1">+IF(K59&gt;0,'（运营）采购订单'!H59,"")</f>
        <v/>
      </c>
      <c r="J59" s="56" t="str">
        <f>+IF(K59&gt;0,'（运营）采购订单'!I59,"")</f>
        <v/>
      </c>
      <c r="K59" s="56">
        <f>+IF(AND('（工厂）送货清单填写'!$K$231&gt;0,'（工厂）送货清单填写'!$L$231&gt;0,'（工厂）送货清单填写'!$M$231&gt;0),'（工厂）送货清单填写'!M59,IF(AND('（工厂）送货清单填写'!$K$231&gt;0,'（工厂）送货清单填写'!$L$231&gt;0,'（工厂）送货清单填写'!$M$231=0),'（工厂）送货清单填写'!L59,'（工厂）送货清单填写'!K59))</f>
        <v>0</v>
      </c>
      <c r="L59" s="56">
        <f t="shared" si="3"/>
        <v>0</v>
      </c>
      <c r="M59" s="49"/>
      <c r="N59" s="49"/>
      <c r="O59" s="56" t="str">
        <f ca="1">+IF(K59&gt;0,LOOKUP(1,0/FIND(I59,运营生产订单!$A$9:$A$35),运营生产订单!$M$9:$M$35),"")</f>
        <v/>
      </c>
    </row>
    <row r="60" ht="22.5" customHeight="1" spans="1:15">
      <c r="A60" s="58" t="str">
        <f t="shared" si="4"/>
        <v/>
      </c>
      <c r="B60" s="55" t="str">
        <f ca="1">+IF(K60&gt;0,'（运营）采购订单'!B60,"")</f>
        <v/>
      </c>
      <c r="C60" s="56" t="str">
        <f ca="1">+IF(K60&gt;0,'（运营）采购订单'!C60,"")</f>
        <v/>
      </c>
      <c r="D60" s="56" t="str">
        <f ca="1">+IF(K60&gt;0,'（运营）采购订单'!D60,"")</f>
        <v/>
      </c>
      <c r="E60" s="56" t="str">
        <f>+IF(K60&gt;0,'（运营）采购订单'!E60,"")</f>
        <v/>
      </c>
      <c r="F60" s="56">
        <f ca="1">+IF(K60&gt;0,'（运营）采购订单'!J60,0)</f>
        <v>0</v>
      </c>
      <c r="G60" s="56" t="str">
        <f ca="1">+IF(K60&gt;0,'（运营）采购订单'!F60,"")</f>
        <v/>
      </c>
      <c r="H60" s="57" t="str">
        <f ca="1">+IF(K60&gt;0,'（运营）采购订单'!G60,"")</f>
        <v/>
      </c>
      <c r="I60" s="56" t="str">
        <f ca="1">+IF(K60&gt;0,'（运营）采购订单'!H60,"")</f>
        <v/>
      </c>
      <c r="J60" s="56" t="str">
        <f>+IF(K60&gt;0,'（运营）采购订单'!I60,"")</f>
        <v/>
      </c>
      <c r="K60" s="56">
        <f>+IF(AND('（工厂）送货清单填写'!$K$231&gt;0,'（工厂）送货清单填写'!$L$231&gt;0,'（工厂）送货清单填写'!$M$231&gt;0),'（工厂）送货清单填写'!M60,IF(AND('（工厂）送货清单填写'!$K$231&gt;0,'（工厂）送货清单填写'!$L$231&gt;0,'（工厂）送货清单填写'!$M$231=0),'（工厂）送货清单填写'!L60,'（工厂）送货清单填写'!K60))</f>
        <v>0</v>
      </c>
      <c r="L60" s="56">
        <f t="shared" si="3"/>
        <v>0</v>
      </c>
      <c r="M60" s="49"/>
      <c r="N60" s="49"/>
      <c r="O60" s="56" t="str">
        <f ca="1">+IF(K60&gt;0,LOOKUP(1,0/FIND(I60,运营生产订单!$A$9:$A$35),运营生产订单!$M$9:$M$35),"")</f>
        <v/>
      </c>
    </row>
    <row r="61" ht="22.5" customHeight="1" spans="1:15">
      <c r="A61" s="58" t="str">
        <f t="shared" si="4"/>
        <v/>
      </c>
      <c r="B61" s="55" t="str">
        <f ca="1">+IF(K61&gt;0,'（运营）采购订单'!B61,"")</f>
        <v/>
      </c>
      <c r="C61" s="56" t="str">
        <f ca="1">+IF(K61&gt;0,'（运营）采购订单'!C61,"")</f>
        <v/>
      </c>
      <c r="D61" s="56" t="str">
        <f ca="1">+IF(K61&gt;0,'（运营）采购订单'!D61,"")</f>
        <v/>
      </c>
      <c r="E61" s="56" t="str">
        <f>+IF(K61&gt;0,'（运营）采购订单'!E61,"")</f>
        <v/>
      </c>
      <c r="F61" s="56">
        <f ca="1">+IF(K61&gt;0,'（运营）采购订单'!J61,0)</f>
        <v>0</v>
      </c>
      <c r="G61" s="56" t="str">
        <f ca="1">+IF(K61&gt;0,'（运营）采购订单'!F61,"")</f>
        <v/>
      </c>
      <c r="H61" s="57" t="str">
        <f ca="1">+IF(K61&gt;0,'（运营）采购订单'!G61,"")</f>
        <v/>
      </c>
      <c r="I61" s="56" t="str">
        <f ca="1">+IF(K61&gt;0,'（运营）采购订单'!H61,"")</f>
        <v/>
      </c>
      <c r="J61" s="56" t="str">
        <f>+IF(K61&gt;0,'（运营）采购订单'!I61,"")</f>
        <v/>
      </c>
      <c r="K61" s="56">
        <f>+IF(AND('（工厂）送货清单填写'!$K$231&gt;0,'（工厂）送货清单填写'!$L$231&gt;0,'（工厂）送货清单填写'!$M$231&gt;0),'（工厂）送货清单填写'!M61,IF(AND('（工厂）送货清单填写'!$K$231&gt;0,'（工厂）送货清单填写'!$L$231&gt;0,'（工厂）送货清单填写'!$M$231=0),'（工厂）送货清单填写'!L61,'（工厂）送货清单填写'!K61))</f>
        <v>0</v>
      </c>
      <c r="L61" s="56">
        <f t="shared" si="3"/>
        <v>0</v>
      </c>
      <c r="M61" s="49"/>
      <c r="N61" s="49"/>
      <c r="O61" s="56" t="str">
        <f ca="1">+IF(K61&gt;0,LOOKUP(1,0/FIND(I61,运营生产订单!$A$9:$A$35),运营生产订单!$M$9:$M$35),"")</f>
        <v/>
      </c>
    </row>
    <row r="62" ht="22.5" customHeight="1" spans="1:15">
      <c r="A62" s="58" t="str">
        <f t="shared" si="4"/>
        <v/>
      </c>
      <c r="B62" s="55" t="str">
        <f ca="1">+IF(K62&gt;0,'（运营）采购订单'!B62,"")</f>
        <v/>
      </c>
      <c r="C62" s="56" t="str">
        <f ca="1">+IF(K62&gt;0,'（运营）采购订单'!C62,"")</f>
        <v/>
      </c>
      <c r="D62" s="56" t="str">
        <f ca="1">+IF(K62&gt;0,'（运营）采购订单'!D62,"")</f>
        <v/>
      </c>
      <c r="E62" s="56" t="str">
        <f>+IF(K62&gt;0,'（运营）采购订单'!E62,"")</f>
        <v/>
      </c>
      <c r="F62" s="56">
        <f ca="1">+IF(K62&gt;0,'（运营）采购订单'!J62,0)</f>
        <v>0</v>
      </c>
      <c r="G62" s="56" t="str">
        <f ca="1">+IF(K62&gt;0,'（运营）采购订单'!F62,"")</f>
        <v/>
      </c>
      <c r="H62" s="57" t="str">
        <f ca="1">+IF(K62&gt;0,'（运营）采购订单'!G62,"")</f>
        <v/>
      </c>
      <c r="I62" s="56" t="str">
        <f ca="1">+IF(K62&gt;0,'（运营）采购订单'!H62,"")</f>
        <v/>
      </c>
      <c r="J62" s="56" t="str">
        <f>+IF(K62&gt;0,'（运营）采购订单'!I62,"")</f>
        <v/>
      </c>
      <c r="K62" s="56">
        <f>+IF(AND('（工厂）送货清单填写'!$K$231&gt;0,'（工厂）送货清单填写'!$L$231&gt;0,'（工厂）送货清单填写'!$M$231&gt;0),'（工厂）送货清单填写'!M62,IF(AND('（工厂）送货清单填写'!$K$231&gt;0,'（工厂）送货清单填写'!$L$231&gt;0,'（工厂）送货清单填写'!$M$231=0),'（工厂）送货清单填写'!L62,'（工厂）送货清单填写'!K62))</f>
        <v>0</v>
      </c>
      <c r="L62" s="56">
        <f t="shared" si="3"/>
        <v>0</v>
      </c>
      <c r="M62" s="49"/>
      <c r="N62" s="49"/>
      <c r="O62" s="56" t="str">
        <f ca="1">+IF(K62&gt;0,LOOKUP(1,0/FIND(I62,运营生产订单!$A$9:$A$35),运营生产订单!$M$9:$M$35),"")</f>
        <v/>
      </c>
    </row>
    <row r="63" ht="22.5" customHeight="1" spans="1:15">
      <c r="A63" s="58" t="str">
        <f t="shared" si="4"/>
        <v/>
      </c>
      <c r="B63" s="55" t="str">
        <f ca="1">+IF(K63&gt;0,'（运营）采购订单'!B63,"")</f>
        <v/>
      </c>
      <c r="C63" s="56" t="str">
        <f ca="1">+IF(K63&gt;0,'（运营）采购订单'!C63,"")</f>
        <v/>
      </c>
      <c r="D63" s="56" t="str">
        <f ca="1">+IF(K63&gt;0,'（运营）采购订单'!D63,"")</f>
        <v/>
      </c>
      <c r="E63" s="56" t="str">
        <f>+IF(K63&gt;0,'（运营）采购订单'!E63,"")</f>
        <v/>
      </c>
      <c r="F63" s="56">
        <f ca="1">+IF(K63&gt;0,'（运营）采购订单'!J63,0)</f>
        <v>0</v>
      </c>
      <c r="G63" s="56" t="str">
        <f ca="1">+IF(K63&gt;0,'（运营）采购订单'!F63,"")</f>
        <v/>
      </c>
      <c r="H63" s="57" t="str">
        <f ca="1">+IF(K63&gt;0,'（运营）采购订单'!G63,"")</f>
        <v/>
      </c>
      <c r="I63" s="56" t="str">
        <f ca="1">+IF(K63&gt;0,'（运营）采购订单'!H63,"")</f>
        <v/>
      </c>
      <c r="J63" s="56" t="str">
        <f>+IF(K63&gt;0,'（运营）采购订单'!I63,"")</f>
        <v/>
      </c>
      <c r="K63" s="56">
        <f>+IF(AND('（工厂）送货清单填写'!$K$231&gt;0,'（工厂）送货清单填写'!$L$231&gt;0,'（工厂）送货清单填写'!$M$231&gt;0),'（工厂）送货清单填写'!M63,IF(AND('（工厂）送货清单填写'!$K$231&gt;0,'（工厂）送货清单填写'!$L$231&gt;0,'（工厂）送货清单填写'!$M$231=0),'（工厂）送货清单填写'!L63,'（工厂）送货清单填写'!K63))</f>
        <v>0</v>
      </c>
      <c r="L63" s="56">
        <f t="shared" si="3"/>
        <v>0</v>
      </c>
      <c r="M63" s="49"/>
      <c r="N63" s="49"/>
      <c r="O63" s="56" t="str">
        <f ca="1">+IF(K63&gt;0,LOOKUP(1,0/FIND(I63,运营生产订单!$A$9:$A$35),运营生产订单!$M$9:$M$35),"")</f>
        <v/>
      </c>
    </row>
    <row r="64" ht="22.5" customHeight="1" spans="1:15">
      <c r="A64" s="58" t="str">
        <f t="shared" si="4"/>
        <v/>
      </c>
      <c r="B64" s="55" t="str">
        <f ca="1">+IF(K64&gt;0,'（运营）采购订单'!B64,"")</f>
        <v/>
      </c>
      <c r="C64" s="56" t="str">
        <f ca="1">+IF(K64&gt;0,'（运营）采购订单'!C64,"")</f>
        <v/>
      </c>
      <c r="D64" s="56" t="str">
        <f ca="1">+IF(K64&gt;0,'（运营）采购订单'!D64,"")</f>
        <v/>
      </c>
      <c r="E64" s="56" t="str">
        <f>+IF(K64&gt;0,'（运营）采购订单'!E64,"")</f>
        <v/>
      </c>
      <c r="F64" s="56">
        <f ca="1">+IF(K64&gt;0,'（运营）采购订单'!J64,0)</f>
        <v>0</v>
      </c>
      <c r="G64" s="56" t="str">
        <f ca="1">+IF(K64&gt;0,'（运营）采购订单'!F64,"")</f>
        <v/>
      </c>
      <c r="H64" s="57" t="str">
        <f ca="1">+IF(K64&gt;0,'（运营）采购订单'!G64,"")</f>
        <v/>
      </c>
      <c r="I64" s="56" t="str">
        <f ca="1">+IF(K64&gt;0,'（运营）采购订单'!H64,"")</f>
        <v/>
      </c>
      <c r="J64" s="56" t="str">
        <f>+IF(K64&gt;0,'（运营）采购订单'!I64,"")</f>
        <v/>
      </c>
      <c r="K64" s="56">
        <f>+IF(AND('（工厂）送货清单填写'!$K$231&gt;0,'（工厂）送货清单填写'!$L$231&gt;0,'（工厂）送货清单填写'!$M$231&gt;0),'（工厂）送货清单填写'!M64,IF(AND('（工厂）送货清单填写'!$K$231&gt;0,'（工厂）送货清单填写'!$L$231&gt;0,'（工厂）送货清单填写'!$M$231=0),'（工厂）送货清单填写'!L64,'（工厂）送货清单填写'!K64))</f>
        <v>0</v>
      </c>
      <c r="L64" s="56">
        <f t="shared" si="3"/>
        <v>0</v>
      </c>
      <c r="M64" s="49"/>
      <c r="N64" s="49"/>
      <c r="O64" s="56" t="str">
        <f ca="1">+IF(K64&gt;0,LOOKUP(1,0/FIND(I64,运营生产订单!$A$9:$A$35),运营生产订单!$M$9:$M$35),"")</f>
        <v/>
      </c>
    </row>
    <row r="65" ht="22.5" customHeight="1" spans="1:15">
      <c r="A65" s="58" t="str">
        <f t="shared" si="4"/>
        <v/>
      </c>
      <c r="B65" s="55" t="str">
        <f ca="1">+IF(K65&gt;0,'（运营）采购订单'!B65,"")</f>
        <v/>
      </c>
      <c r="C65" s="56" t="str">
        <f ca="1">+IF(K65&gt;0,'（运营）采购订单'!C65,"")</f>
        <v/>
      </c>
      <c r="D65" s="56" t="str">
        <f ca="1">+IF(K65&gt;0,'（运营）采购订单'!D65,"")</f>
        <v/>
      </c>
      <c r="E65" s="56" t="str">
        <f>+IF(K65&gt;0,'（运营）采购订单'!E65,"")</f>
        <v/>
      </c>
      <c r="F65" s="56">
        <f ca="1">+IF(K65&gt;0,'（运营）采购订单'!J65,0)</f>
        <v>0</v>
      </c>
      <c r="G65" s="56" t="str">
        <f ca="1">+IF(K65&gt;0,'（运营）采购订单'!F65,"")</f>
        <v/>
      </c>
      <c r="H65" s="57" t="str">
        <f ca="1">+IF(K65&gt;0,'（运营）采购订单'!G65,"")</f>
        <v/>
      </c>
      <c r="I65" s="56" t="str">
        <f ca="1">+IF(K65&gt;0,'（运营）采购订单'!H65,"")</f>
        <v/>
      </c>
      <c r="J65" s="56" t="str">
        <f>+IF(K65&gt;0,'（运营）采购订单'!I65,"")</f>
        <v/>
      </c>
      <c r="K65" s="56">
        <f>+IF(AND('（工厂）送货清单填写'!$K$231&gt;0,'（工厂）送货清单填写'!$L$231&gt;0,'（工厂）送货清单填写'!$M$231&gt;0),'（工厂）送货清单填写'!M65,IF(AND('（工厂）送货清单填写'!$K$231&gt;0,'（工厂）送货清单填写'!$L$231&gt;0,'（工厂）送货清单填写'!$M$231=0),'（工厂）送货清单填写'!L65,'（工厂）送货清单填写'!K65))</f>
        <v>0</v>
      </c>
      <c r="L65" s="56">
        <f t="shared" si="3"/>
        <v>0</v>
      </c>
      <c r="M65" s="49"/>
      <c r="N65" s="49"/>
      <c r="O65" s="56" t="str">
        <f ca="1">+IF(K65&gt;0,LOOKUP(1,0/FIND(I65,运营生产订单!$A$9:$A$35),运营生产订单!$M$9:$M$35),"")</f>
        <v/>
      </c>
    </row>
    <row r="66" ht="22.5" customHeight="1" spans="1:15">
      <c r="A66" s="58" t="str">
        <f t="shared" si="4"/>
        <v/>
      </c>
      <c r="B66" s="55" t="str">
        <f ca="1">+IF(K66&gt;0,'（运营）采购订单'!B66,"")</f>
        <v/>
      </c>
      <c r="C66" s="56" t="str">
        <f ca="1">+IF(K66&gt;0,'（运营）采购订单'!C66,"")</f>
        <v/>
      </c>
      <c r="D66" s="56" t="str">
        <f ca="1">+IF(K66&gt;0,'（运营）采购订单'!D66,"")</f>
        <v/>
      </c>
      <c r="E66" s="56" t="str">
        <f>+IF(K66&gt;0,'（运营）采购订单'!E66,"")</f>
        <v/>
      </c>
      <c r="F66" s="56">
        <f ca="1">+IF(K66&gt;0,'（运营）采购订单'!J66,0)</f>
        <v>0</v>
      </c>
      <c r="G66" s="56" t="str">
        <f ca="1">+IF(K66&gt;0,'（运营）采购订单'!F66,"")</f>
        <v/>
      </c>
      <c r="H66" s="57" t="str">
        <f ca="1">+IF(K66&gt;0,'（运营）采购订单'!G66,"")</f>
        <v/>
      </c>
      <c r="I66" s="56" t="str">
        <f ca="1">+IF(K66&gt;0,'（运营）采购订单'!H66,"")</f>
        <v/>
      </c>
      <c r="J66" s="56" t="str">
        <f>+IF(K66&gt;0,'（运营）采购订单'!I66,"")</f>
        <v/>
      </c>
      <c r="K66" s="56">
        <f>+IF(AND('（工厂）送货清单填写'!$K$231&gt;0,'（工厂）送货清单填写'!$L$231&gt;0,'（工厂）送货清单填写'!$M$231&gt;0),'（工厂）送货清单填写'!M66,IF(AND('（工厂）送货清单填写'!$K$231&gt;0,'（工厂）送货清单填写'!$L$231&gt;0,'（工厂）送货清单填写'!$M$231=0),'（工厂）送货清单填写'!L66,'（工厂）送货清单填写'!K66))</f>
        <v>0</v>
      </c>
      <c r="L66" s="56">
        <f t="shared" si="3"/>
        <v>0</v>
      </c>
      <c r="M66" s="49"/>
      <c r="N66" s="49"/>
      <c r="O66" s="56" t="str">
        <f ca="1">+IF(K66&gt;0,LOOKUP(1,0/FIND(I66,运营生产订单!$A$9:$A$35),运营生产订单!$M$9:$M$35),"")</f>
        <v/>
      </c>
    </row>
    <row r="67" ht="22.5" customHeight="1" spans="1:15">
      <c r="A67" s="58" t="str">
        <f t="shared" si="4"/>
        <v/>
      </c>
      <c r="B67" s="55" t="str">
        <f ca="1">+IF(K67&gt;0,'（运营）采购订单'!B67,"")</f>
        <v/>
      </c>
      <c r="C67" s="56" t="str">
        <f ca="1">+IF(K67&gt;0,'（运营）采购订单'!C67,"")</f>
        <v/>
      </c>
      <c r="D67" s="56" t="str">
        <f ca="1">+IF(K67&gt;0,'（运营）采购订单'!D67,"")</f>
        <v/>
      </c>
      <c r="E67" s="56" t="str">
        <f>+IF(K67&gt;0,'（运营）采购订单'!E67,"")</f>
        <v/>
      </c>
      <c r="F67" s="56">
        <f ca="1">+IF(K67&gt;0,'（运营）采购订单'!J67,0)</f>
        <v>0</v>
      </c>
      <c r="G67" s="56" t="str">
        <f ca="1">+IF(K67&gt;0,'（运营）采购订单'!F67,"")</f>
        <v/>
      </c>
      <c r="H67" s="57" t="str">
        <f ca="1">+IF(K67&gt;0,'（运营）采购订单'!G67,"")</f>
        <v/>
      </c>
      <c r="I67" s="56" t="str">
        <f ca="1">+IF(K67&gt;0,'（运营）采购订单'!H67,"")</f>
        <v/>
      </c>
      <c r="J67" s="56" t="str">
        <f>+IF(K67&gt;0,'（运营）采购订单'!I67,"")</f>
        <v/>
      </c>
      <c r="K67" s="56">
        <f>+IF(AND('（工厂）送货清单填写'!$K$231&gt;0,'（工厂）送货清单填写'!$L$231&gt;0,'（工厂）送货清单填写'!$M$231&gt;0),'（工厂）送货清单填写'!M67,IF(AND('（工厂）送货清单填写'!$K$231&gt;0,'（工厂）送货清单填写'!$L$231&gt;0,'（工厂）送货清单填写'!$M$231=0),'（工厂）送货清单填写'!L67,'（工厂）送货清单填写'!K67))</f>
        <v>0</v>
      </c>
      <c r="L67" s="56">
        <f t="shared" si="3"/>
        <v>0</v>
      </c>
      <c r="M67" s="49"/>
      <c r="N67" s="49"/>
      <c r="O67" s="56" t="str">
        <f ca="1">+IF(K67&gt;0,LOOKUP(1,0/FIND(I67,运营生产订单!$A$9:$A$35),运营生产订单!$M$9:$M$35),"")</f>
        <v/>
      </c>
    </row>
    <row r="68" ht="22.5" customHeight="1" spans="1:15">
      <c r="A68" s="58" t="str">
        <f t="shared" si="4"/>
        <v/>
      </c>
      <c r="B68" s="55" t="str">
        <f ca="1">+IF(K68&gt;0,'（运营）采购订单'!B68,"")</f>
        <v/>
      </c>
      <c r="C68" s="56" t="str">
        <f ca="1">+IF(K68&gt;0,'（运营）采购订单'!C68,"")</f>
        <v/>
      </c>
      <c r="D68" s="56" t="str">
        <f ca="1">+IF(K68&gt;0,'（运营）采购订单'!D68,"")</f>
        <v/>
      </c>
      <c r="E68" s="56" t="str">
        <f>+IF(K68&gt;0,'（运营）采购订单'!E68,"")</f>
        <v/>
      </c>
      <c r="F68" s="56">
        <f ca="1">+IF(K68&gt;0,'（运营）采购订单'!J68,0)</f>
        <v>0</v>
      </c>
      <c r="G68" s="56" t="str">
        <f ca="1">+IF(K68&gt;0,'（运营）采购订单'!F68,"")</f>
        <v/>
      </c>
      <c r="H68" s="57" t="str">
        <f ca="1">+IF(K68&gt;0,'（运营）采购订单'!G68,"")</f>
        <v/>
      </c>
      <c r="I68" s="56" t="str">
        <f ca="1">+IF(K68&gt;0,'（运营）采购订单'!H68,"")</f>
        <v/>
      </c>
      <c r="J68" s="56" t="str">
        <f>+IF(K68&gt;0,'（运营）采购订单'!I68,"")</f>
        <v/>
      </c>
      <c r="K68" s="56">
        <f>+IF(AND('（工厂）送货清单填写'!$K$231&gt;0,'（工厂）送货清单填写'!$L$231&gt;0,'（工厂）送货清单填写'!$M$231&gt;0),'（工厂）送货清单填写'!M68,IF(AND('（工厂）送货清单填写'!$K$231&gt;0,'（工厂）送货清单填写'!$L$231&gt;0,'（工厂）送货清单填写'!$M$231=0),'（工厂）送货清单填写'!L68,'（工厂）送货清单填写'!K68))</f>
        <v>0</v>
      </c>
      <c r="L68" s="56">
        <f t="shared" si="3"/>
        <v>0</v>
      </c>
      <c r="M68" s="49"/>
      <c r="N68" s="49"/>
      <c r="O68" s="56" t="str">
        <f ca="1">+IF(K68&gt;0,LOOKUP(1,0/FIND(I68,运营生产订单!$A$9:$A$35),运营生产订单!$M$9:$M$35),"")</f>
        <v/>
      </c>
    </row>
    <row r="69" ht="22.5" customHeight="1" spans="1:15">
      <c r="A69" s="58" t="str">
        <f t="shared" si="4"/>
        <v/>
      </c>
      <c r="B69" s="55" t="str">
        <f ca="1">+IF(K69&gt;0,'（运营）采购订单'!B69,"")</f>
        <v/>
      </c>
      <c r="C69" s="56" t="str">
        <f ca="1">+IF(K69&gt;0,'（运营）采购订单'!C69,"")</f>
        <v/>
      </c>
      <c r="D69" s="56" t="str">
        <f ca="1">+IF(K69&gt;0,'（运营）采购订单'!D69,"")</f>
        <v/>
      </c>
      <c r="E69" s="56" t="str">
        <f>+IF(K69&gt;0,'（运营）采购订单'!E69,"")</f>
        <v/>
      </c>
      <c r="F69" s="56">
        <f ca="1">+IF(K69&gt;0,'（运营）采购订单'!J69,0)</f>
        <v>0</v>
      </c>
      <c r="G69" s="56" t="str">
        <f ca="1">+IF(K69&gt;0,'（运营）采购订单'!F69,"")</f>
        <v/>
      </c>
      <c r="H69" s="57" t="str">
        <f ca="1">+IF(K69&gt;0,'（运营）采购订单'!G69,"")</f>
        <v/>
      </c>
      <c r="I69" s="56" t="str">
        <f ca="1">+IF(K69&gt;0,'（运营）采购订单'!H69,"")</f>
        <v/>
      </c>
      <c r="J69" s="56" t="str">
        <f>+IF(K69&gt;0,'（运营）采购订单'!I69,"")</f>
        <v/>
      </c>
      <c r="K69" s="56">
        <f>+IF(AND('（工厂）送货清单填写'!$K$231&gt;0,'（工厂）送货清单填写'!$L$231&gt;0,'（工厂）送货清单填写'!$M$231&gt;0),'（工厂）送货清单填写'!M69,IF(AND('（工厂）送货清单填写'!$K$231&gt;0,'（工厂）送货清单填写'!$L$231&gt;0,'（工厂）送货清单填写'!$M$231=0),'（工厂）送货清单填写'!L69,'（工厂）送货清单填写'!K69))</f>
        <v>0</v>
      </c>
      <c r="L69" s="56">
        <f t="shared" si="3"/>
        <v>0</v>
      </c>
      <c r="M69" s="49"/>
      <c r="N69" s="49"/>
      <c r="O69" s="56" t="str">
        <f ca="1">+IF(K69&gt;0,LOOKUP(1,0/FIND(I69,运营生产订单!$A$9:$A$35),运营生产订单!$M$9:$M$35),"")</f>
        <v/>
      </c>
    </row>
    <row r="70" ht="22.5" customHeight="1" spans="1:15">
      <c r="A70" s="58" t="str">
        <f t="shared" si="4"/>
        <v/>
      </c>
      <c r="B70" s="55" t="str">
        <f ca="1">+IF(K70&gt;0,'（运营）采购订单'!B70,"")</f>
        <v/>
      </c>
      <c r="C70" s="56" t="str">
        <f ca="1">+IF(K70&gt;0,'（运营）采购订单'!C70,"")</f>
        <v/>
      </c>
      <c r="D70" s="56" t="str">
        <f ca="1">+IF(K70&gt;0,'（运营）采购订单'!D70,"")</f>
        <v/>
      </c>
      <c r="E70" s="56" t="str">
        <f>+IF(K70&gt;0,'（运营）采购订单'!E70,"")</f>
        <v/>
      </c>
      <c r="F70" s="56">
        <f ca="1">+IF(K70&gt;0,'（运营）采购订单'!J70,0)</f>
        <v>0</v>
      </c>
      <c r="G70" s="56" t="str">
        <f ca="1">+IF(K70&gt;0,'（运营）采购订单'!F70,"")</f>
        <v/>
      </c>
      <c r="H70" s="57" t="str">
        <f ca="1">+IF(K70&gt;0,'（运营）采购订单'!G70,"")</f>
        <v/>
      </c>
      <c r="I70" s="56" t="str">
        <f ca="1">+IF(K70&gt;0,'（运营）采购订单'!H70,"")</f>
        <v/>
      </c>
      <c r="J70" s="56" t="str">
        <f>+IF(K70&gt;0,'（运营）采购订单'!I70,"")</f>
        <v/>
      </c>
      <c r="K70" s="56">
        <f>+IF(AND('（工厂）送货清单填写'!$K$231&gt;0,'（工厂）送货清单填写'!$L$231&gt;0,'（工厂）送货清单填写'!$M$231&gt;0),'（工厂）送货清单填写'!M70,IF(AND('（工厂）送货清单填写'!$K$231&gt;0,'（工厂）送货清单填写'!$L$231&gt;0,'（工厂）送货清单填写'!$M$231=0),'（工厂）送货清单填写'!L70,'（工厂）送货清单填写'!K70))</f>
        <v>0</v>
      </c>
      <c r="L70" s="56">
        <f t="shared" si="3"/>
        <v>0</v>
      </c>
      <c r="M70" s="49"/>
      <c r="N70" s="49"/>
      <c r="O70" s="56" t="str">
        <f ca="1">+IF(K70&gt;0,LOOKUP(1,0/FIND(I70,运营生产订单!$A$9:$A$35),运营生产订单!$M$9:$M$35),"")</f>
        <v/>
      </c>
    </row>
    <row r="71" ht="22.5" customHeight="1" spans="1:15">
      <c r="A71" s="58" t="str">
        <f t="shared" si="4"/>
        <v/>
      </c>
      <c r="B71" s="55" t="str">
        <f ca="1">+IF(K71&gt;0,'（运营）采购订单'!B71,"")</f>
        <v/>
      </c>
      <c r="C71" s="56" t="str">
        <f ca="1">+IF(K71&gt;0,'（运营）采购订单'!C71,"")</f>
        <v/>
      </c>
      <c r="D71" s="56" t="str">
        <f ca="1">+IF(K71&gt;0,'（运营）采购订单'!D71,"")</f>
        <v/>
      </c>
      <c r="E71" s="56" t="str">
        <f>+IF(K71&gt;0,'（运营）采购订单'!E71,"")</f>
        <v/>
      </c>
      <c r="F71" s="56">
        <f ca="1">+IF(K71&gt;0,'（运营）采购订单'!J71,0)</f>
        <v>0</v>
      </c>
      <c r="G71" s="56" t="str">
        <f ca="1">+IF(K71&gt;0,'（运营）采购订单'!F71,"")</f>
        <v/>
      </c>
      <c r="H71" s="57" t="str">
        <f ca="1">+IF(K71&gt;0,'（运营）采购订单'!G71,"")</f>
        <v/>
      </c>
      <c r="I71" s="56" t="str">
        <f ca="1">+IF(K71&gt;0,'（运营）采购订单'!H71,"")</f>
        <v/>
      </c>
      <c r="J71" s="56" t="str">
        <f>+IF(K71&gt;0,'（运营）采购订单'!I71,"")</f>
        <v/>
      </c>
      <c r="K71" s="56">
        <f>+IF(AND('（工厂）送货清单填写'!$K$231&gt;0,'（工厂）送货清单填写'!$L$231&gt;0,'（工厂）送货清单填写'!$M$231&gt;0),'（工厂）送货清单填写'!M71,IF(AND('（工厂）送货清单填写'!$K$231&gt;0,'（工厂）送货清单填写'!$L$231&gt;0,'（工厂）送货清单填写'!$M$231=0),'（工厂）送货清单填写'!L71,'（工厂）送货清单填写'!K71))</f>
        <v>0</v>
      </c>
      <c r="L71" s="56">
        <f t="shared" si="3"/>
        <v>0</v>
      </c>
      <c r="M71" s="49"/>
      <c r="N71" s="49"/>
      <c r="O71" s="56" t="str">
        <f ca="1">+IF(K71&gt;0,LOOKUP(1,0/FIND(I71,运营生产订单!$A$9:$A$35),运营生产订单!$M$9:$M$35),"")</f>
        <v/>
      </c>
    </row>
    <row r="72" ht="22.5" customHeight="1" spans="1:15">
      <c r="A72" s="58" t="str">
        <f t="shared" si="4"/>
        <v/>
      </c>
      <c r="B72" s="55" t="str">
        <f ca="1">+IF(K72&gt;0,'（运营）采购订单'!B72,"")</f>
        <v/>
      </c>
      <c r="C72" s="56" t="str">
        <f ca="1">+IF(K72&gt;0,'（运营）采购订单'!C72,"")</f>
        <v/>
      </c>
      <c r="D72" s="56" t="str">
        <f ca="1">+IF(K72&gt;0,'（运营）采购订单'!D72,"")</f>
        <v/>
      </c>
      <c r="E72" s="56" t="str">
        <f>+IF(K72&gt;0,'（运营）采购订单'!E72,"")</f>
        <v/>
      </c>
      <c r="F72" s="56">
        <f ca="1">+IF(K72&gt;0,'（运营）采购订单'!J72,0)</f>
        <v>0</v>
      </c>
      <c r="G72" s="56" t="str">
        <f ca="1">+IF(K72&gt;0,'（运营）采购订单'!F72,"")</f>
        <v/>
      </c>
      <c r="H72" s="57" t="str">
        <f ca="1">+IF(K72&gt;0,'（运营）采购订单'!G72,"")</f>
        <v/>
      </c>
      <c r="I72" s="56" t="str">
        <f ca="1">+IF(K72&gt;0,'（运营）采购订单'!H72,"")</f>
        <v/>
      </c>
      <c r="J72" s="56" t="str">
        <f>+IF(K72&gt;0,'（运营）采购订单'!I72,"")</f>
        <v/>
      </c>
      <c r="K72" s="56">
        <f>+IF(AND('（工厂）送货清单填写'!$K$231&gt;0,'（工厂）送货清单填写'!$L$231&gt;0,'（工厂）送货清单填写'!$M$231&gt;0),'（工厂）送货清单填写'!M72,IF(AND('（工厂）送货清单填写'!$K$231&gt;0,'（工厂）送货清单填写'!$L$231&gt;0,'（工厂）送货清单填写'!$M$231=0),'（工厂）送货清单填写'!L72,'（工厂）送货清单填写'!K72))</f>
        <v>0</v>
      </c>
      <c r="L72" s="56">
        <f t="shared" si="3"/>
        <v>0</v>
      </c>
      <c r="M72" s="49"/>
      <c r="N72" s="49"/>
      <c r="O72" s="56" t="str">
        <f ca="1">+IF(K72&gt;0,LOOKUP(1,0/FIND(I72,运营生产订单!$A$9:$A$35),运营生产订单!$M$9:$M$35),"")</f>
        <v/>
      </c>
    </row>
    <row r="73" ht="22.5" customHeight="1" spans="1:15">
      <c r="A73" s="58" t="str">
        <f t="shared" si="4"/>
        <v/>
      </c>
      <c r="B73" s="55" t="str">
        <f ca="1">+IF(K73&gt;0,'（运营）采购订单'!B73,"")</f>
        <v/>
      </c>
      <c r="C73" s="56" t="str">
        <f ca="1">+IF(K73&gt;0,'（运营）采购订单'!C73,"")</f>
        <v/>
      </c>
      <c r="D73" s="56" t="str">
        <f ca="1">+IF(K73&gt;0,'（运营）采购订单'!D73,"")</f>
        <v/>
      </c>
      <c r="E73" s="56" t="str">
        <f>+IF(K73&gt;0,'（运营）采购订单'!E73,"")</f>
        <v/>
      </c>
      <c r="F73" s="56">
        <f ca="1">+IF(K73&gt;0,'（运营）采购订单'!J73,0)</f>
        <v>0</v>
      </c>
      <c r="G73" s="56" t="str">
        <f ca="1">+IF(K73&gt;0,'（运营）采购订单'!F73,"")</f>
        <v/>
      </c>
      <c r="H73" s="57" t="str">
        <f ca="1">+IF(K73&gt;0,'（运营）采购订单'!G73,"")</f>
        <v/>
      </c>
      <c r="I73" s="56" t="str">
        <f ca="1">+IF(K73&gt;0,'（运营）采购订单'!H73,"")</f>
        <v/>
      </c>
      <c r="J73" s="56" t="str">
        <f>+IF(K73&gt;0,'（运营）采购订单'!I73,"")</f>
        <v/>
      </c>
      <c r="K73" s="56">
        <f>+IF(AND('（工厂）送货清单填写'!$K$231&gt;0,'（工厂）送货清单填写'!$L$231&gt;0,'（工厂）送货清单填写'!$M$231&gt;0),'（工厂）送货清单填写'!M73,IF(AND('（工厂）送货清单填写'!$K$231&gt;0,'（工厂）送货清单填写'!$L$231&gt;0,'（工厂）送货清单填写'!$M$231=0),'（工厂）送货清单填写'!L73,'（工厂）送货清单填写'!K73))</f>
        <v>0</v>
      </c>
      <c r="L73" s="56">
        <f t="shared" si="3"/>
        <v>0</v>
      </c>
      <c r="M73" s="49"/>
      <c r="N73" s="49"/>
      <c r="O73" s="56" t="str">
        <f ca="1">+IF(K73&gt;0,LOOKUP(1,0/FIND(I73,运营生产订单!$A$9:$A$35),运营生产订单!$M$9:$M$35),"")</f>
        <v/>
      </c>
    </row>
    <row r="74" ht="22.5" customHeight="1" spans="1:15">
      <c r="A74" s="58" t="str">
        <f t="shared" si="4"/>
        <v/>
      </c>
      <c r="B74" s="55" t="str">
        <f ca="1">+IF(K74&gt;0,'（运营）采购订单'!B74,"")</f>
        <v/>
      </c>
      <c r="C74" s="56" t="str">
        <f ca="1">+IF(K74&gt;0,'（运营）采购订单'!C74,"")</f>
        <v/>
      </c>
      <c r="D74" s="56" t="str">
        <f ca="1">+IF(K74&gt;0,'（运营）采购订单'!D74,"")</f>
        <v/>
      </c>
      <c r="E74" s="56" t="str">
        <f>+IF(K74&gt;0,'（运营）采购订单'!E74,"")</f>
        <v/>
      </c>
      <c r="F74" s="56">
        <f ca="1">+IF(K74&gt;0,'（运营）采购订单'!J74,0)</f>
        <v>0</v>
      </c>
      <c r="G74" s="56" t="str">
        <f ca="1">+IF(K74&gt;0,'（运营）采购订单'!F74,"")</f>
        <v/>
      </c>
      <c r="H74" s="57" t="str">
        <f ca="1">+IF(K74&gt;0,'（运营）采购订单'!G74,"")</f>
        <v/>
      </c>
      <c r="I74" s="56" t="str">
        <f ca="1">+IF(K74&gt;0,'（运营）采购订单'!H74,"")</f>
        <v/>
      </c>
      <c r="J74" s="56" t="str">
        <f>+IF(K74&gt;0,'（运营）采购订单'!I74,"")</f>
        <v/>
      </c>
      <c r="K74" s="56">
        <f>+IF(AND('（工厂）送货清单填写'!$K$231&gt;0,'（工厂）送货清单填写'!$L$231&gt;0,'（工厂）送货清单填写'!$M$231&gt;0),'（工厂）送货清单填写'!M74,IF(AND('（工厂）送货清单填写'!$K$231&gt;0,'（工厂）送货清单填写'!$L$231&gt;0,'（工厂）送货清单填写'!$M$231=0),'（工厂）送货清单填写'!L74,'（工厂）送货清单填写'!K74))</f>
        <v>0</v>
      </c>
      <c r="L74" s="56">
        <f t="shared" si="3"/>
        <v>0</v>
      </c>
      <c r="M74" s="49"/>
      <c r="N74" s="49"/>
      <c r="O74" s="56" t="str">
        <f ca="1">+IF(K74&gt;0,LOOKUP(1,0/FIND(I74,运营生产订单!$A$9:$A$35),运营生产订单!$M$9:$M$35),"")</f>
        <v/>
      </c>
    </row>
    <row r="75" ht="22.5" customHeight="1" spans="1:15">
      <c r="A75" s="58" t="str">
        <f t="shared" si="4"/>
        <v/>
      </c>
      <c r="B75" s="55" t="str">
        <f ca="1">+IF(K75&gt;0,'（运营）采购订单'!B75,"")</f>
        <v/>
      </c>
      <c r="C75" s="56" t="str">
        <f ca="1">+IF(K75&gt;0,'（运营）采购订单'!C75,"")</f>
        <v/>
      </c>
      <c r="D75" s="56" t="str">
        <f ca="1">+IF(K75&gt;0,'（运营）采购订单'!D75,"")</f>
        <v/>
      </c>
      <c r="E75" s="56" t="str">
        <f>+IF(K75&gt;0,'（运营）采购订单'!E75,"")</f>
        <v/>
      </c>
      <c r="F75" s="56">
        <f ca="1">+IF(K75&gt;0,'（运营）采购订单'!J75,0)</f>
        <v>0</v>
      </c>
      <c r="G75" s="56" t="str">
        <f ca="1">+IF(K75&gt;0,'（运营）采购订单'!F75,"")</f>
        <v/>
      </c>
      <c r="H75" s="57" t="str">
        <f ca="1">+IF(K75&gt;0,'（运营）采购订单'!G75,"")</f>
        <v/>
      </c>
      <c r="I75" s="56" t="str">
        <f ca="1">+IF(K75&gt;0,'（运营）采购订单'!H75,"")</f>
        <v/>
      </c>
      <c r="J75" s="56" t="str">
        <f>+IF(K75&gt;0,'（运营）采购订单'!I75,"")</f>
        <v/>
      </c>
      <c r="K75" s="56">
        <f>+IF(AND('（工厂）送货清单填写'!$K$231&gt;0,'（工厂）送货清单填写'!$L$231&gt;0,'（工厂）送货清单填写'!$M$231&gt;0),'（工厂）送货清单填写'!M75,IF(AND('（工厂）送货清单填写'!$K$231&gt;0,'（工厂）送货清单填写'!$L$231&gt;0,'（工厂）送货清单填写'!$M$231=0),'（工厂）送货清单填写'!L75,'（工厂）送货清单填写'!K75))</f>
        <v>0</v>
      </c>
      <c r="L75" s="56">
        <f t="shared" si="3"/>
        <v>0</v>
      </c>
      <c r="M75" s="49"/>
      <c r="N75" s="49"/>
      <c r="O75" s="56" t="str">
        <f ca="1">+IF(K75&gt;0,LOOKUP(1,0/FIND(I75,运营生产订单!$A$9:$A$35),运营生产订单!$M$9:$M$35),"")</f>
        <v/>
      </c>
    </row>
    <row r="76" ht="22.5" customHeight="1" spans="1:15">
      <c r="A76" s="58" t="str">
        <f t="shared" si="4"/>
        <v/>
      </c>
      <c r="B76" s="55" t="str">
        <f ca="1">+IF(K76&gt;0,'（运营）采购订单'!B76,"")</f>
        <v/>
      </c>
      <c r="C76" s="56" t="str">
        <f ca="1">+IF(K76&gt;0,'（运营）采购订单'!C76,"")</f>
        <v/>
      </c>
      <c r="D76" s="56" t="str">
        <f ca="1">+IF(K76&gt;0,'（运营）采购订单'!D76,"")</f>
        <v/>
      </c>
      <c r="E76" s="56" t="str">
        <f>+IF(K76&gt;0,'（运营）采购订单'!E76,"")</f>
        <v/>
      </c>
      <c r="F76" s="56">
        <f ca="1">+IF(K76&gt;0,'（运营）采购订单'!J76,0)</f>
        <v>0</v>
      </c>
      <c r="G76" s="56" t="str">
        <f ca="1">+IF(K76&gt;0,'（运营）采购订单'!F76,"")</f>
        <v/>
      </c>
      <c r="H76" s="57" t="str">
        <f ca="1">+IF(K76&gt;0,'（运营）采购订单'!G76,"")</f>
        <v/>
      </c>
      <c r="I76" s="56" t="str">
        <f ca="1">+IF(K76&gt;0,'（运营）采购订单'!H76,"")</f>
        <v/>
      </c>
      <c r="J76" s="56" t="str">
        <f>+IF(K76&gt;0,'（运营）采购订单'!I76,"")</f>
        <v/>
      </c>
      <c r="K76" s="56">
        <f>+IF(AND('（工厂）送货清单填写'!$K$231&gt;0,'（工厂）送货清单填写'!$L$231&gt;0,'（工厂）送货清单填写'!$M$231&gt;0),'（工厂）送货清单填写'!M76,IF(AND('（工厂）送货清单填写'!$K$231&gt;0,'（工厂）送货清单填写'!$L$231&gt;0,'（工厂）送货清单填写'!$M$231=0),'（工厂）送货清单填写'!L76,'（工厂）送货清单填写'!K76))</f>
        <v>0</v>
      </c>
      <c r="L76" s="56">
        <f t="shared" si="3"/>
        <v>0</v>
      </c>
      <c r="M76" s="49"/>
      <c r="N76" s="49"/>
      <c r="O76" s="56" t="str">
        <f ca="1">+IF(K76&gt;0,LOOKUP(1,0/FIND(I76,运营生产订单!$A$9:$A$35),运营生产订单!$M$9:$M$35),"")</f>
        <v/>
      </c>
    </row>
    <row r="77" ht="22.5" customHeight="1" spans="1:15">
      <c r="A77" s="58" t="str">
        <f t="shared" si="4"/>
        <v/>
      </c>
      <c r="B77" s="55" t="str">
        <f ca="1">+IF(K77&gt;0,'（运营）采购订单'!B77,"")</f>
        <v/>
      </c>
      <c r="C77" s="56" t="str">
        <f ca="1">+IF(K77&gt;0,'（运营）采购订单'!C77,"")</f>
        <v/>
      </c>
      <c r="D77" s="56" t="str">
        <f ca="1">+IF(K77&gt;0,'（运营）采购订单'!D77,"")</f>
        <v/>
      </c>
      <c r="E77" s="56" t="str">
        <f>+IF(K77&gt;0,'（运营）采购订单'!E77,"")</f>
        <v/>
      </c>
      <c r="F77" s="56">
        <f ca="1">+IF(K77&gt;0,'（运营）采购订单'!J77,0)</f>
        <v>0</v>
      </c>
      <c r="G77" s="56" t="str">
        <f ca="1">+IF(K77&gt;0,'（运营）采购订单'!F77,"")</f>
        <v/>
      </c>
      <c r="H77" s="57" t="str">
        <f ca="1">+IF(K77&gt;0,'（运营）采购订单'!G77,"")</f>
        <v/>
      </c>
      <c r="I77" s="56" t="str">
        <f ca="1">+IF(K77&gt;0,'（运营）采购订单'!H77,"")</f>
        <v/>
      </c>
      <c r="J77" s="56" t="str">
        <f>+IF(K77&gt;0,'（运营）采购订单'!I77,"")</f>
        <v/>
      </c>
      <c r="K77" s="56">
        <f>+IF(AND('（工厂）送货清单填写'!$K$231&gt;0,'（工厂）送货清单填写'!$L$231&gt;0,'（工厂）送货清单填写'!$M$231&gt;0),'（工厂）送货清单填写'!M77,IF(AND('（工厂）送货清单填写'!$K$231&gt;0,'（工厂）送货清单填写'!$L$231&gt;0,'（工厂）送货清单填写'!$M$231=0),'（工厂）送货清单填写'!L77,'（工厂）送货清单填写'!K77))</f>
        <v>0</v>
      </c>
      <c r="L77" s="56">
        <f t="shared" si="3"/>
        <v>0</v>
      </c>
      <c r="M77" s="49"/>
      <c r="N77" s="49"/>
      <c r="O77" s="56" t="str">
        <f ca="1">+IF(K77&gt;0,LOOKUP(1,0/FIND(I77,运营生产订单!$A$9:$A$35),运营生产订单!$M$9:$M$35),"")</f>
        <v/>
      </c>
    </row>
    <row r="78" ht="22.5" customHeight="1" spans="1:15">
      <c r="A78" s="58" t="str">
        <f t="shared" si="4"/>
        <v/>
      </c>
      <c r="B78" s="55" t="str">
        <f ca="1">+IF(K78&gt;0,'（运营）采购订单'!B78,"")</f>
        <v/>
      </c>
      <c r="C78" s="56" t="str">
        <f ca="1">+IF(K78&gt;0,'（运营）采购订单'!C78,"")</f>
        <v/>
      </c>
      <c r="D78" s="56" t="str">
        <f ca="1">+IF(K78&gt;0,'（运营）采购订单'!D78,"")</f>
        <v/>
      </c>
      <c r="E78" s="56" t="str">
        <f>+IF(K78&gt;0,'（运营）采购订单'!E78,"")</f>
        <v/>
      </c>
      <c r="F78" s="56">
        <f ca="1">+IF(K78&gt;0,'（运营）采购订单'!J78,0)</f>
        <v>0</v>
      </c>
      <c r="G78" s="56" t="str">
        <f ca="1">+IF(K78&gt;0,'（运营）采购订单'!F78,"")</f>
        <v/>
      </c>
      <c r="H78" s="57" t="str">
        <f ca="1">+IF(K78&gt;0,'（运营）采购订单'!G78,"")</f>
        <v/>
      </c>
      <c r="I78" s="56" t="str">
        <f ca="1">+IF(K78&gt;0,'（运营）采购订单'!H78,"")</f>
        <v/>
      </c>
      <c r="J78" s="56" t="str">
        <f>+IF(K78&gt;0,'（运营）采购订单'!I78,"")</f>
        <v/>
      </c>
      <c r="K78" s="56">
        <f>+IF(AND('（工厂）送货清单填写'!$K$231&gt;0,'（工厂）送货清单填写'!$L$231&gt;0,'（工厂）送货清单填写'!$M$231&gt;0),'（工厂）送货清单填写'!M78,IF(AND('（工厂）送货清单填写'!$K$231&gt;0,'（工厂）送货清单填写'!$L$231&gt;0,'（工厂）送货清单填写'!$M$231=0),'（工厂）送货清单填写'!L78,'（工厂）送货清单填写'!K78))</f>
        <v>0</v>
      </c>
      <c r="L78" s="56">
        <f t="shared" si="3"/>
        <v>0</v>
      </c>
      <c r="M78" s="49"/>
      <c r="N78" s="49"/>
      <c r="O78" s="56" t="str">
        <f ca="1">+IF(K78&gt;0,LOOKUP(1,0/FIND(I78,运营生产订单!$A$9:$A$35),运营生产订单!$M$9:$M$35),"")</f>
        <v/>
      </c>
    </row>
    <row r="79" ht="22.5" customHeight="1" spans="1:15">
      <c r="A79" s="58" t="str">
        <f t="shared" si="4"/>
        <v/>
      </c>
      <c r="B79" s="55" t="str">
        <f ca="1">+IF(K79&gt;0,'（运营）采购订单'!B79,"")</f>
        <v/>
      </c>
      <c r="C79" s="56" t="str">
        <f ca="1">+IF(K79&gt;0,'（运营）采购订单'!C79,"")</f>
        <v/>
      </c>
      <c r="D79" s="56" t="str">
        <f ca="1">+IF(K79&gt;0,'（运营）采购订单'!D79,"")</f>
        <v/>
      </c>
      <c r="E79" s="56" t="str">
        <f>+IF(K79&gt;0,'（运营）采购订单'!E79,"")</f>
        <v/>
      </c>
      <c r="F79" s="56">
        <f ca="1">+IF(K79&gt;0,'（运营）采购订单'!J79,0)</f>
        <v>0</v>
      </c>
      <c r="G79" s="56" t="str">
        <f ca="1">+IF(K79&gt;0,'（运营）采购订单'!F79,"")</f>
        <v/>
      </c>
      <c r="H79" s="57" t="str">
        <f ca="1">+IF(K79&gt;0,'（运营）采购订单'!G79,"")</f>
        <v/>
      </c>
      <c r="I79" s="56" t="str">
        <f ca="1">+IF(K79&gt;0,'（运营）采购订单'!H79,"")</f>
        <v/>
      </c>
      <c r="J79" s="56" t="str">
        <f>+IF(K79&gt;0,'（运营）采购订单'!I79,"")</f>
        <v/>
      </c>
      <c r="K79" s="56">
        <f>+IF(AND('（工厂）送货清单填写'!$K$231&gt;0,'（工厂）送货清单填写'!$L$231&gt;0,'（工厂）送货清单填写'!$M$231&gt;0),'（工厂）送货清单填写'!M79,IF(AND('（工厂）送货清单填写'!$K$231&gt;0,'（工厂）送货清单填写'!$L$231&gt;0,'（工厂）送货清单填写'!$M$231=0),'（工厂）送货清单填写'!L79,'（工厂）送货清单填写'!K79))</f>
        <v>0</v>
      </c>
      <c r="L79" s="56">
        <f t="shared" si="3"/>
        <v>0</v>
      </c>
      <c r="M79" s="49"/>
      <c r="N79" s="49"/>
      <c r="O79" s="56" t="str">
        <f ca="1">+IF(K79&gt;0,LOOKUP(1,0/FIND(I79,运营生产订单!$A$9:$A$35),运营生产订单!$M$9:$M$35),"")</f>
        <v/>
      </c>
    </row>
    <row r="80" ht="22.5" customHeight="1" spans="1:15">
      <c r="A80" s="58" t="str">
        <f t="shared" si="4"/>
        <v/>
      </c>
      <c r="B80" s="55" t="str">
        <f ca="1">+IF(K80&gt;0,'（运营）采购订单'!B80,"")</f>
        <v/>
      </c>
      <c r="C80" s="56" t="str">
        <f ca="1">+IF(K80&gt;0,'（运营）采购订单'!C80,"")</f>
        <v/>
      </c>
      <c r="D80" s="56" t="str">
        <f ca="1">+IF(K80&gt;0,'（运营）采购订单'!D80,"")</f>
        <v/>
      </c>
      <c r="E80" s="56" t="str">
        <f>+IF(K80&gt;0,'（运营）采购订单'!E80,"")</f>
        <v/>
      </c>
      <c r="F80" s="56">
        <f ca="1">+IF(K80&gt;0,'（运营）采购订单'!J80,0)</f>
        <v>0</v>
      </c>
      <c r="G80" s="56" t="str">
        <f ca="1">+IF(K80&gt;0,'（运营）采购订单'!F80,"")</f>
        <v/>
      </c>
      <c r="H80" s="57" t="str">
        <f ca="1">+IF(K80&gt;0,'（运营）采购订单'!G80,"")</f>
        <v/>
      </c>
      <c r="I80" s="56" t="str">
        <f ca="1">+IF(K80&gt;0,'（运营）采购订单'!H80,"")</f>
        <v/>
      </c>
      <c r="J80" s="56" t="str">
        <f>+IF(K80&gt;0,'（运营）采购订单'!I80,"")</f>
        <v/>
      </c>
      <c r="K80" s="56">
        <f>+IF(AND('（工厂）送货清单填写'!$K$231&gt;0,'（工厂）送货清单填写'!$L$231&gt;0,'（工厂）送货清单填写'!$M$231&gt;0),'（工厂）送货清单填写'!M80,IF(AND('（工厂）送货清单填写'!$K$231&gt;0,'（工厂）送货清单填写'!$L$231&gt;0,'（工厂）送货清单填写'!$M$231=0),'（工厂）送货清单填写'!L80,'（工厂）送货清单填写'!K80))</f>
        <v>0</v>
      </c>
      <c r="L80" s="56">
        <f t="shared" si="3"/>
        <v>0</v>
      </c>
      <c r="M80" s="49"/>
      <c r="N80" s="49"/>
      <c r="O80" s="56" t="str">
        <f ca="1">+IF(K80&gt;0,LOOKUP(1,0/FIND(I80,运营生产订单!$A$9:$A$35),运营生产订单!$M$9:$M$35),"")</f>
        <v/>
      </c>
    </row>
    <row r="81" ht="22.5" customHeight="1" spans="1:15">
      <c r="A81" s="58" t="str">
        <f t="shared" ref="A81:A112" si="5">+IF(K81&gt;0,$N$2,"")</f>
        <v/>
      </c>
      <c r="B81" s="55" t="str">
        <f ca="1">+IF(K81&gt;0,'（运营）采购订单'!B81,"")</f>
        <v/>
      </c>
      <c r="C81" s="56" t="str">
        <f ca="1">+IF(K81&gt;0,'（运营）采购订单'!C81,"")</f>
        <v/>
      </c>
      <c r="D81" s="56" t="str">
        <f ca="1">+IF(K81&gt;0,'（运营）采购订单'!D81,"")</f>
        <v/>
      </c>
      <c r="E81" s="56" t="str">
        <f>+IF(K81&gt;0,'（运营）采购订单'!E81,"")</f>
        <v/>
      </c>
      <c r="F81" s="56">
        <f ca="1">+IF(K81&gt;0,'（运营）采购订单'!J81,0)</f>
        <v>0</v>
      </c>
      <c r="G81" s="56" t="str">
        <f ca="1">+IF(K81&gt;0,'（运营）采购订单'!F81,"")</f>
        <v/>
      </c>
      <c r="H81" s="57" t="str">
        <f ca="1">+IF(K81&gt;0,'（运营）采购订单'!G81,"")</f>
        <v/>
      </c>
      <c r="I81" s="56" t="str">
        <f ca="1">+IF(K81&gt;0,'（运营）采购订单'!H81,"")</f>
        <v/>
      </c>
      <c r="J81" s="56" t="str">
        <f>+IF(K81&gt;0,'（运营）采购订单'!I81,"")</f>
        <v/>
      </c>
      <c r="K81" s="56">
        <f>+IF(AND('（工厂）送货清单填写'!$K$231&gt;0,'（工厂）送货清单填写'!$L$231&gt;0,'（工厂）送货清单填写'!$M$231&gt;0),'（工厂）送货清单填写'!M81,IF(AND('（工厂）送货清单填写'!$K$231&gt;0,'（工厂）送货清单填写'!$L$231&gt;0,'（工厂）送货清单填写'!$M$231=0),'（工厂）送货清单填写'!L81,'（工厂）送货清单填写'!K81))</f>
        <v>0</v>
      </c>
      <c r="L81" s="56">
        <f t="shared" ref="L81:L112" si="6">+K81+M81+N81</f>
        <v>0</v>
      </c>
      <c r="M81" s="49"/>
      <c r="N81" s="49"/>
      <c r="O81" s="56" t="str">
        <f ca="1">+IF(K81&gt;0,LOOKUP(1,0/FIND(I81,运营生产订单!$A$9:$A$35),运营生产订单!$M$9:$M$35),"")</f>
        <v/>
      </c>
    </row>
    <row r="82" ht="22.5" customHeight="1" spans="1:15">
      <c r="A82" s="58" t="str">
        <f t="shared" si="5"/>
        <v/>
      </c>
      <c r="B82" s="55" t="str">
        <f ca="1">+IF(K82&gt;0,'（运营）采购订单'!B82,"")</f>
        <v/>
      </c>
      <c r="C82" s="56" t="str">
        <f ca="1">+IF(K82&gt;0,'（运营）采购订单'!C82,"")</f>
        <v/>
      </c>
      <c r="D82" s="56" t="str">
        <f ca="1">+IF(K82&gt;0,'（运营）采购订单'!D82,"")</f>
        <v/>
      </c>
      <c r="E82" s="56" t="str">
        <f>+IF(K82&gt;0,'（运营）采购订单'!E82,"")</f>
        <v/>
      </c>
      <c r="F82" s="56">
        <f ca="1">+IF(K82&gt;0,'（运营）采购订单'!J82,0)</f>
        <v>0</v>
      </c>
      <c r="G82" s="56" t="str">
        <f ca="1">+IF(K82&gt;0,'（运营）采购订单'!F82,"")</f>
        <v/>
      </c>
      <c r="H82" s="57" t="str">
        <f ca="1">+IF(K82&gt;0,'（运营）采购订单'!G82,"")</f>
        <v/>
      </c>
      <c r="I82" s="56" t="str">
        <f ca="1">+IF(K82&gt;0,'（运营）采购订单'!H82,"")</f>
        <v/>
      </c>
      <c r="J82" s="56" t="str">
        <f>+IF(K82&gt;0,'（运营）采购订单'!I82,"")</f>
        <v/>
      </c>
      <c r="K82" s="56">
        <f>+IF(AND('（工厂）送货清单填写'!$K$231&gt;0,'（工厂）送货清单填写'!$L$231&gt;0,'（工厂）送货清单填写'!$M$231&gt;0),'（工厂）送货清单填写'!M82,IF(AND('（工厂）送货清单填写'!$K$231&gt;0,'（工厂）送货清单填写'!$L$231&gt;0,'（工厂）送货清单填写'!$M$231=0),'（工厂）送货清单填写'!L82,'（工厂）送货清单填写'!K82))</f>
        <v>0</v>
      </c>
      <c r="L82" s="56">
        <f t="shared" si="6"/>
        <v>0</v>
      </c>
      <c r="M82" s="49"/>
      <c r="N82" s="49"/>
      <c r="O82" s="56" t="str">
        <f ca="1">+IF(K82&gt;0,LOOKUP(1,0/FIND(I82,运营生产订单!$A$9:$A$35),运营生产订单!$M$9:$M$35),"")</f>
        <v/>
      </c>
    </row>
    <row r="83" ht="22.5" customHeight="1" spans="1:15">
      <c r="A83" s="58" t="str">
        <f t="shared" si="5"/>
        <v/>
      </c>
      <c r="B83" s="55" t="str">
        <f ca="1">+IF(K83&gt;0,'（运营）采购订单'!B83,"")</f>
        <v/>
      </c>
      <c r="C83" s="56" t="str">
        <f ca="1">+IF(K83&gt;0,'（运营）采购订单'!C83,"")</f>
        <v/>
      </c>
      <c r="D83" s="56" t="str">
        <f ca="1">+IF(K83&gt;0,'（运营）采购订单'!D83,"")</f>
        <v/>
      </c>
      <c r="E83" s="56" t="str">
        <f>+IF(K83&gt;0,'（运营）采购订单'!E83,"")</f>
        <v/>
      </c>
      <c r="F83" s="56">
        <f ca="1">+IF(K83&gt;0,'（运营）采购订单'!J83,0)</f>
        <v>0</v>
      </c>
      <c r="G83" s="56" t="str">
        <f ca="1">+IF(K83&gt;0,'（运营）采购订单'!F83,"")</f>
        <v/>
      </c>
      <c r="H83" s="57" t="str">
        <f ca="1">+IF(K83&gt;0,'（运营）采购订单'!G83,"")</f>
        <v/>
      </c>
      <c r="I83" s="56" t="str">
        <f ca="1">+IF(K83&gt;0,'（运营）采购订单'!H83,"")</f>
        <v/>
      </c>
      <c r="J83" s="56" t="str">
        <f>+IF(K83&gt;0,'（运营）采购订单'!I83,"")</f>
        <v/>
      </c>
      <c r="K83" s="56">
        <f>+IF(AND('（工厂）送货清单填写'!$K$231&gt;0,'（工厂）送货清单填写'!$L$231&gt;0,'（工厂）送货清单填写'!$M$231&gt;0),'（工厂）送货清单填写'!M83,IF(AND('（工厂）送货清单填写'!$K$231&gt;0,'（工厂）送货清单填写'!$L$231&gt;0,'（工厂）送货清单填写'!$M$231=0),'（工厂）送货清单填写'!L83,'（工厂）送货清单填写'!K83))</f>
        <v>0</v>
      </c>
      <c r="L83" s="56">
        <f t="shared" si="6"/>
        <v>0</v>
      </c>
      <c r="M83" s="49"/>
      <c r="N83" s="49"/>
      <c r="O83" s="56" t="str">
        <f ca="1">+IF(K83&gt;0,LOOKUP(1,0/FIND(I83,运营生产订单!$A$9:$A$35),运营生产订单!$M$9:$M$35),"")</f>
        <v/>
      </c>
    </row>
    <row r="84" ht="22.5" customHeight="1" spans="1:15">
      <c r="A84" s="58" t="str">
        <f t="shared" si="5"/>
        <v/>
      </c>
      <c r="B84" s="55" t="str">
        <f ca="1">+IF(K84&gt;0,'（运营）采购订单'!B84,"")</f>
        <v/>
      </c>
      <c r="C84" s="56" t="str">
        <f ca="1">+IF(K84&gt;0,'（运营）采购订单'!C84,"")</f>
        <v/>
      </c>
      <c r="D84" s="56" t="str">
        <f ca="1">+IF(K84&gt;0,'（运营）采购订单'!D84,"")</f>
        <v/>
      </c>
      <c r="E84" s="56" t="str">
        <f>+IF(K84&gt;0,'（运营）采购订单'!E84,"")</f>
        <v/>
      </c>
      <c r="F84" s="56">
        <f ca="1">+IF(K84&gt;0,'（运营）采购订单'!J84,0)</f>
        <v>0</v>
      </c>
      <c r="G84" s="56" t="str">
        <f ca="1">+IF(K84&gt;0,'（运营）采购订单'!F84,"")</f>
        <v/>
      </c>
      <c r="H84" s="57" t="str">
        <f ca="1">+IF(K84&gt;0,'（运营）采购订单'!G84,"")</f>
        <v/>
      </c>
      <c r="I84" s="56" t="str">
        <f ca="1">+IF(K84&gt;0,'（运营）采购订单'!H84,"")</f>
        <v/>
      </c>
      <c r="J84" s="56" t="str">
        <f>+IF(K84&gt;0,'（运营）采购订单'!I84,"")</f>
        <v/>
      </c>
      <c r="K84" s="56">
        <f>+IF(AND('（工厂）送货清单填写'!$K$231&gt;0,'（工厂）送货清单填写'!$L$231&gt;0,'（工厂）送货清单填写'!$M$231&gt;0),'（工厂）送货清单填写'!M84,IF(AND('（工厂）送货清单填写'!$K$231&gt;0,'（工厂）送货清单填写'!$L$231&gt;0,'（工厂）送货清单填写'!$M$231=0),'（工厂）送货清单填写'!L84,'（工厂）送货清单填写'!K84))</f>
        <v>0</v>
      </c>
      <c r="L84" s="56">
        <f t="shared" si="6"/>
        <v>0</v>
      </c>
      <c r="M84" s="49"/>
      <c r="N84" s="49"/>
      <c r="O84" s="56" t="str">
        <f ca="1">+IF(K84&gt;0,LOOKUP(1,0/FIND(I84,运营生产订单!$A$9:$A$35),运营生产订单!$M$9:$M$35),"")</f>
        <v/>
      </c>
    </row>
    <row r="85" ht="22.5" customHeight="1" spans="1:15">
      <c r="A85" s="58" t="str">
        <f t="shared" si="5"/>
        <v/>
      </c>
      <c r="B85" s="55" t="str">
        <f ca="1">+IF(K85&gt;0,'（运营）采购订单'!B85,"")</f>
        <v/>
      </c>
      <c r="C85" s="56" t="str">
        <f ca="1">+IF(K85&gt;0,'（运营）采购订单'!C85,"")</f>
        <v/>
      </c>
      <c r="D85" s="56" t="str">
        <f ca="1">+IF(K85&gt;0,'（运营）采购订单'!D85,"")</f>
        <v/>
      </c>
      <c r="E85" s="56" t="str">
        <f>+IF(K85&gt;0,'（运营）采购订单'!E85,"")</f>
        <v/>
      </c>
      <c r="F85" s="56">
        <f ca="1">+IF(K85&gt;0,'（运营）采购订单'!J85,0)</f>
        <v>0</v>
      </c>
      <c r="G85" s="56" t="str">
        <f ca="1">+IF(K85&gt;0,'（运营）采购订单'!F85,"")</f>
        <v/>
      </c>
      <c r="H85" s="57" t="str">
        <f ca="1">+IF(K85&gt;0,'（运营）采购订单'!G85,"")</f>
        <v/>
      </c>
      <c r="I85" s="56" t="str">
        <f ca="1">+IF(K85&gt;0,'（运营）采购订单'!H85,"")</f>
        <v/>
      </c>
      <c r="J85" s="56" t="str">
        <f>+IF(K85&gt;0,'（运营）采购订单'!I85,"")</f>
        <v/>
      </c>
      <c r="K85" s="56">
        <f>+IF(AND('（工厂）送货清单填写'!$K$231&gt;0,'（工厂）送货清单填写'!$L$231&gt;0,'（工厂）送货清单填写'!$M$231&gt;0),'（工厂）送货清单填写'!M85,IF(AND('（工厂）送货清单填写'!$K$231&gt;0,'（工厂）送货清单填写'!$L$231&gt;0,'（工厂）送货清单填写'!$M$231=0),'（工厂）送货清单填写'!L85,'（工厂）送货清单填写'!K85))</f>
        <v>0</v>
      </c>
      <c r="L85" s="56">
        <f t="shared" si="6"/>
        <v>0</v>
      </c>
      <c r="M85" s="49"/>
      <c r="N85" s="49"/>
      <c r="O85" s="56" t="str">
        <f ca="1">+IF(K85&gt;0,LOOKUP(1,0/FIND(I85,运营生产订单!$A$9:$A$35),运营生产订单!$M$9:$M$35),"")</f>
        <v/>
      </c>
    </row>
    <row r="86" ht="22.5" customHeight="1" spans="1:15">
      <c r="A86" s="58" t="str">
        <f t="shared" si="5"/>
        <v/>
      </c>
      <c r="B86" s="55" t="str">
        <f ca="1">+IF(K86&gt;0,'（运营）采购订单'!B86,"")</f>
        <v/>
      </c>
      <c r="C86" s="56" t="str">
        <f ca="1">+IF(K86&gt;0,'（运营）采购订单'!C86,"")</f>
        <v/>
      </c>
      <c r="D86" s="56" t="str">
        <f ca="1">+IF(K86&gt;0,'（运营）采购订单'!D86,"")</f>
        <v/>
      </c>
      <c r="E86" s="56" t="str">
        <f>+IF(K86&gt;0,'（运营）采购订单'!E86,"")</f>
        <v/>
      </c>
      <c r="F86" s="56">
        <f ca="1">+IF(K86&gt;0,'（运营）采购订单'!J86,0)</f>
        <v>0</v>
      </c>
      <c r="G86" s="56" t="str">
        <f ca="1">+IF(K86&gt;0,'（运营）采购订单'!F86,"")</f>
        <v/>
      </c>
      <c r="H86" s="57" t="str">
        <f ca="1">+IF(K86&gt;0,'（运营）采购订单'!G86,"")</f>
        <v/>
      </c>
      <c r="I86" s="56" t="str">
        <f ca="1">+IF(K86&gt;0,'（运营）采购订单'!H86,"")</f>
        <v/>
      </c>
      <c r="J86" s="56" t="str">
        <f>+IF(K86&gt;0,'（运营）采购订单'!I86,"")</f>
        <v/>
      </c>
      <c r="K86" s="56">
        <f>+IF(AND('（工厂）送货清单填写'!$K$231&gt;0,'（工厂）送货清单填写'!$L$231&gt;0,'（工厂）送货清单填写'!$M$231&gt;0),'（工厂）送货清单填写'!M86,IF(AND('（工厂）送货清单填写'!$K$231&gt;0,'（工厂）送货清单填写'!$L$231&gt;0,'（工厂）送货清单填写'!$M$231=0),'（工厂）送货清单填写'!L86,'（工厂）送货清单填写'!K86))</f>
        <v>0</v>
      </c>
      <c r="L86" s="56">
        <f t="shared" si="6"/>
        <v>0</v>
      </c>
      <c r="M86" s="49"/>
      <c r="N86" s="49"/>
      <c r="O86" s="56" t="str">
        <f ca="1">+IF(K86&gt;0,LOOKUP(1,0/FIND(I86,运营生产订单!$A$9:$A$35),运营生产订单!$M$9:$M$35),"")</f>
        <v/>
      </c>
    </row>
    <row r="87" ht="22.5" customHeight="1" spans="1:15">
      <c r="A87" s="58" t="str">
        <f t="shared" si="5"/>
        <v/>
      </c>
      <c r="B87" s="55" t="str">
        <f ca="1">+IF(K87&gt;0,'（运营）采购订单'!B87,"")</f>
        <v/>
      </c>
      <c r="C87" s="56" t="str">
        <f ca="1">+IF(K87&gt;0,'（运营）采购订单'!C87,"")</f>
        <v/>
      </c>
      <c r="D87" s="56" t="str">
        <f ca="1">+IF(K87&gt;0,'（运营）采购订单'!D87,"")</f>
        <v/>
      </c>
      <c r="E87" s="56" t="str">
        <f>+IF(K87&gt;0,'（运营）采购订单'!E87,"")</f>
        <v/>
      </c>
      <c r="F87" s="56">
        <f ca="1">+IF(K87&gt;0,'（运营）采购订单'!J87,0)</f>
        <v>0</v>
      </c>
      <c r="G87" s="56" t="str">
        <f ca="1">+IF(K87&gt;0,'（运营）采购订单'!F87,"")</f>
        <v/>
      </c>
      <c r="H87" s="57" t="str">
        <f ca="1">+IF(K87&gt;0,'（运营）采购订单'!G87,"")</f>
        <v/>
      </c>
      <c r="I87" s="56" t="str">
        <f ca="1">+IF(K87&gt;0,'（运营）采购订单'!H87,"")</f>
        <v/>
      </c>
      <c r="J87" s="56" t="str">
        <f>+IF(K87&gt;0,'（运营）采购订单'!I87,"")</f>
        <v/>
      </c>
      <c r="K87" s="56">
        <f>+IF(AND('（工厂）送货清单填写'!$K$231&gt;0,'（工厂）送货清单填写'!$L$231&gt;0,'（工厂）送货清单填写'!$M$231&gt;0),'（工厂）送货清单填写'!M87,IF(AND('（工厂）送货清单填写'!$K$231&gt;0,'（工厂）送货清单填写'!$L$231&gt;0,'（工厂）送货清单填写'!$M$231=0),'（工厂）送货清单填写'!L87,'（工厂）送货清单填写'!K87))</f>
        <v>0</v>
      </c>
      <c r="L87" s="56">
        <f t="shared" si="6"/>
        <v>0</v>
      </c>
      <c r="M87" s="49"/>
      <c r="N87" s="49"/>
      <c r="O87" s="56" t="str">
        <f ca="1">+IF(K87&gt;0,LOOKUP(1,0/FIND(I87,运营生产订单!$A$9:$A$35),运营生产订单!$M$9:$M$35),"")</f>
        <v/>
      </c>
    </row>
    <row r="88" ht="22.5" customHeight="1" spans="1:15">
      <c r="A88" s="58" t="str">
        <f t="shared" si="5"/>
        <v/>
      </c>
      <c r="B88" s="55" t="str">
        <f ca="1">+IF(K88&gt;0,'（运营）采购订单'!B88,"")</f>
        <v/>
      </c>
      <c r="C88" s="56" t="str">
        <f ca="1">+IF(K88&gt;0,'（运营）采购订单'!C88,"")</f>
        <v/>
      </c>
      <c r="D88" s="56" t="str">
        <f ca="1">+IF(K88&gt;0,'（运营）采购订单'!D88,"")</f>
        <v/>
      </c>
      <c r="E88" s="56" t="str">
        <f>+IF(K88&gt;0,'（运营）采购订单'!E88,"")</f>
        <v/>
      </c>
      <c r="F88" s="56">
        <f ca="1">+IF(K88&gt;0,'（运营）采购订单'!J88,0)</f>
        <v>0</v>
      </c>
      <c r="G88" s="56" t="str">
        <f ca="1">+IF(K88&gt;0,'（运营）采购订单'!F88,"")</f>
        <v/>
      </c>
      <c r="H88" s="57" t="str">
        <f ca="1">+IF(K88&gt;0,'（运营）采购订单'!G88,"")</f>
        <v/>
      </c>
      <c r="I88" s="56" t="str">
        <f ca="1">+IF(K88&gt;0,'（运营）采购订单'!H88,"")</f>
        <v/>
      </c>
      <c r="J88" s="56" t="str">
        <f>+IF(K88&gt;0,'（运营）采购订单'!I88,"")</f>
        <v/>
      </c>
      <c r="K88" s="56">
        <f>+IF(AND('（工厂）送货清单填写'!$K$231&gt;0,'（工厂）送货清单填写'!$L$231&gt;0,'（工厂）送货清单填写'!$M$231&gt;0),'（工厂）送货清单填写'!M88,IF(AND('（工厂）送货清单填写'!$K$231&gt;0,'（工厂）送货清单填写'!$L$231&gt;0,'（工厂）送货清单填写'!$M$231=0),'（工厂）送货清单填写'!L88,'（工厂）送货清单填写'!K88))</f>
        <v>0</v>
      </c>
      <c r="L88" s="56">
        <f t="shared" si="6"/>
        <v>0</v>
      </c>
      <c r="M88" s="49"/>
      <c r="N88" s="49"/>
      <c r="O88" s="56" t="str">
        <f ca="1">+IF(K88&gt;0,LOOKUP(1,0/FIND(I88,运营生产订单!$A$9:$A$35),运营生产订单!$M$9:$M$35),"")</f>
        <v/>
      </c>
    </row>
    <row r="89" ht="22.5" customHeight="1" spans="1:15">
      <c r="A89" s="58" t="str">
        <f t="shared" si="5"/>
        <v/>
      </c>
      <c r="B89" s="55" t="str">
        <f ca="1">+IF(K89&gt;0,'（运营）采购订单'!B89,"")</f>
        <v/>
      </c>
      <c r="C89" s="56" t="str">
        <f ca="1">+IF(K89&gt;0,'（运营）采购订单'!C89,"")</f>
        <v/>
      </c>
      <c r="D89" s="56" t="str">
        <f ca="1">+IF(K89&gt;0,'（运营）采购订单'!D89,"")</f>
        <v/>
      </c>
      <c r="E89" s="56" t="str">
        <f>+IF(K89&gt;0,'（运营）采购订单'!E89,"")</f>
        <v/>
      </c>
      <c r="F89" s="56">
        <f ca="1">+IF(K89&gt;0,'（运营）采购订单'!J89,0)</f>
        <v>0</v>
      </c>
      <c r="G89" s="56" t="str">
        <f ca="1">+IF(K89&gt;0,'（运营）采购订单'!F89,"")</f>
        <v/>
      </c>
      <c r="H89" s="57" t="str">
        <f ca="1">+IF(K89&gt;0,'（运营）采购订单'!G89,"")</f>
        <v/>
      </c>
      <c r="I89" s="56" t="str">
        <f ca="1">+IF(K89&gt;0,'（运营）采购订单'!H89,"")</f>
        <v/>
      </c>
      <c r="J89" s="56" t="str">
        <f>+IF(K89&gt;0,'（运营）采购订单'!I89,"")</f>
        <v/>
      </c>
      <c r="K89" s="56">
        <f>+IF(AND('（工厂）送货清单填写'!$K$231&gt;0,'（工厂）送货清单填写'!$L$231&gt;0,'（工厂）送货清单填写'!$M$231&gt;0),'（工厂）送货清单填写'!M89,IF(AND('（工厂）送货清单填写'!$K$231&gt;0,'（工厂）送货清单填写'!$L$231&gt;0,'（工厂）送货清单填写'!$M$231=0),'（工厂）送货清单填写'!L89,'（工厂）送货清单填写'!K89))</f>
        <v>0</v>
      </c>
      <c r="L89" s="56">
        <f t="shared" si="6"/>
        <v>0</v>
      </c>
      <c r="M89" s="49"/>
      <c r="N89" s="49"/>
      <c r="O89" s="56" t="str">
        <f ca="1">+IF(K89&gt;0,LOOKUP(1,0/FIND(I89,运营生产订单!$A$9:$A$35),运营生产订单!$M$9:$M$35),"")</f>
        <v/>
      </c>
    </row>
    <row r="90" ht="22.5" customHeight="1" spans="1:15">
      <c r="A90" s="58" t="str">
        <f t="shared" si="5"/>
        <v/>
      </c>
      <c r="B90" s="55" t="str">
        <f ca="1">+IF(K90&gt;0,'（运营）采购订单'!B90,"")</f>
        <v/>
      </c>
      <c r="C90" s="56" t="str">
        <f ca="1">+IF(K90&gt;0,'（运营）采购订单'!C90,"")</f>
        <v/>
      </c>
      <c r="D90" s="56" t="str">
        <f ca="1">+IF(K90&gt;0,'（运营）采购订单'!D90,"")</f>
        <v/>
      </c>
      <c r="E90" s="56" t="str">
        <f>+IF(K90&gt;0,'（运营）采购订单'!E90,"")</f>
        <v/>
      </c>
      <c r="F90" s="56">
        <f ca="1">+IF(K90&gt;0,'（运营）采购订单'!J90,0)</f>
        <v>0</v>
      </c>
      <c r="G90" s="56" t="str">
        <f ca="1">+IF(K90&gt;0,'（运营）采购订单'!F90,"")</f>
        <v/>
      </c>
      <c r="H90" s="57" t="str">
        <f ca="1">+IF(K90&gt;0,'（运营）采购订单'!G90,"")</f>
        <v/>
      </c>
      <c r="I90" s="56" t="str">
        <f ca="1">+IF(K90&gt;0,'（运营）采购订单'!H90,"")</f>
        <v/>
      </c>
      <c r="J90" s="56" t="str">
        <f>+IF(K90&gt;0,'（运营）采购订单'!I90,"")</f>
        <v/>
      </c>
      <c r="K90" s="56">
        <f>+IF(AND('（工厂）送货清单填写'!$K$231&gt;0,'（工厂）送货清单填写'!$L$231&gt;0,'（工厂）送货清单填写'!$M$231&gt;0),'（工厂）送货清单填写'!M90,IF(AND('（工厂）送货清单填写'!$K$231&gt;0,'（工厂）送货清单填写'!$L$231&gt;0,'（工厂）送货清单填写'!$M$231=0),'（工厂）送货清单填写'!L90,'（工厂）送货清单填写'!K90))</f>
        <v>0</v>
      </c>
      <c r="L90" s="56">
        <f t="shared" si="6"/>
        <v>0</v>
      </c>
      <c r="M90" s="49"/>
      <c r="N90" s="49"/>
      <c r="O90" s="56" t="str">
        <f ca="1">+IF(K90&gt;0,LOOKUP(1,0/FIND(I90,运营生产订单!$A$9:$A$35),运营生产订单!$M$9:$M$35),"")</f>
        <v/>
      </c>
    </row>
    <row r="91" ht="22.5" customHeight="1" spans="1:15">
      <c r="A91" s="58" t="str">
        <f t="shared" si="5"/>
        <v/>
      </c>
      <c r="B91" s="55" t="str">
        <f ca="1">+IF(K91&gt;0,'（运营）采购订单'!B91,"")</f>
        <v/>
      </c>
      <c r="C91" s="56" t="str">
        <f ca="1">+IF(K91&gt;0,'（运营）采购订单'!C91,"")</f>
        <v/>
      </c>
      <c r="D91" s="56" t="str">
        <f ca="1">+IF(K91&gt;0,'（运营）采购订单'!D91,"")</f>
        <v/>
      </c>
      <c r="E91" s="56" t="str">
        <f>+IF(K91&gt;0,'（运营）采购订单'!E91,"")</f>
        <v/>
      </c>
      <c r="F91" s="56">
        <f ca="1">+IF(K91&gt;0,'（运营）采购订单'!J91,0)</f>
        <v>0</v>
      </c>
      <c r="G91" s="56" t="str">
        <f ca="1">+IF(K91&gt;0,'（运营）采购订单'!F91,"")</f>
        <v/>
      </c>
      <c r="H91" s="57" t="str">
        <f ca="1">+IF(K91&gt;0,'（运营）采购订单'!G91,"")</f>
        <v/>
      </c>
      <c r="I91" s="56" t="str">
        <f ca="1">+IF(K91&gt;0,'（运营）采购订单'!H91,"")</f>
        <v/>
      </c>
      <c r="J91" s="56" t="str">
        <f>+IF(K91&gt;0,'（运营）采购订单'!I91,"")</f>
        <v/>
      </c>
      <c r="K91" s="56">
        <f>+IF(AND('（工厂）送货清单填写'!$K$231&gt;0,'（工厂）送货清单填写'!$L$231&gt;0,'（工厂）送货清单填写'!$M$231&gt;0),'（工厂）送货清单填写'!M91,IF(AND('（工厂）送货清单填写'!$K$231&gt;0,'（工厂）送货清单填写'!$L$231&gt;0,'（工厂）送货清单填写'!$M$231=0),'（工厂）送货清单填写'!L91,'（工厂）送货清单填写'!K91))</f>
        <v>0</v>
      </c>
      <c r="L91" s="56">
        <f t="shared" si="6"/>
        <v>0</v>
      </c>
      <c r="M91" s="49"/>
      <c r="N91" s="49"/>
      <c r="O91" s="56" t="str">
        <f ca="1">+IF(K91&gt;0,LOOKUP(1,0/FIND(I91,运营生产订单!$A$9:$A$35),运营生产订单!$M$9:$M$35),"")</f>
        <v/>
      </c>
    </row>
    <row r="92" ht="22.5" customHeight="1" spans="1:15">
      <c r="A92" s="58" t="str">
        <f t="shared" si="5"/>
        <v/>
      </c>
      <c r="B92" s="55" t="str">
        <f ca="1">+IF(K92&gt;0,'（运营）采购订单'!B92,"")</f>
        <v/>
      </c>
      <c r="C92" s="56" t="str">
        <f ca="1">+IF(K92&gt;0,'（运营）采购订单'!C92,"")</f>
        <v/>
      </c>
      <c r="D92" s="56" t="str">
        <f ca="1">+IF(K92&gt;0,'（运营）采购订单'!D92,"")</f>
        <v/>
      </c>
      <c r="E92" s="56" t="str">
        <f>+IF(K92&gt;0,'（运营）采购订单'!E92,"")</f>
        <v/>
      </c>
      <c r="F92" s="56">
        <f ca="1">+IF(K92&gt;0,'（运营）采购订单'!J92,0)</f>
        <v>0</v>
      </c>
      <c r="G92" s="56" t="str">
        <f ca="1">+IF(K92&gt;0,'（运营）采购订单'!F92,"")</f>
        <v/>
      </c>
      <c r="H92" s="57" t="str">
        <f ca="1">+IF(K92&gt;0,'（运营）采购订单'!G92,"")</f>
        <v/>
      </c>
      <c r="I92" s="56" t="str">
        <f ca="1">+IF(K92&gt;0,'（运营）采购订单'!H92,"")</f>
        <v/>
      </c>
      <c r="J92" s="56" t="str">
        <f>+IF(K92&gt;0,'（运营）采购订单'!I92,"")</f>
        <v/>
      </c>
      <c r="K92" s="56">
        <f>+IF(AND('（工厂）送货清单填写'!$K$231&gt;0,'（工厂）送货清单填写'!$L$231&gt;0,'（工厂）送货清单填写'!$M$231&gt;0),'（工厂）送货清单填写'!M92,IF(AND('（工厂）送货清单填写'!$K$231&gt;0,'（工厂）送货清单填写'!$L$231&gt;0,'（工厂）送货清单填写'!$M$231=0),'（工厂）送货清单填写'!L92,'（工厂）送货清单填写'!K92))</f>
        <v>0</v>
      </c>
      <c r="L92" s="56">
        <f t="shared" si="6"/>
        <v>0</v>
      </c>
      <c r="M92" s="49"/>
      <c r="N92" s="49"/>
      <c r="O92" s="56" t="str">
        <f ca="1">+IF(K92&gt;0,LOOKUP(1,0/FIND(I92,运营生产订单!$A$9:$A$35),运营生产订单!$M$9:$M$35),"")</f>
        <v/>
      </c>
    </row>
    <row r="93" ht="22.5" customHeight="1" spans="1:15">
      <c r="A93" s="58" t="str">
        <f t="shared" si="5"/>
        <v/>
      </c>
      <c r="B93" s="55" t="str">
        <f ca="1">+IF(K93&gt;0,'（运营）采购订单'!B93,"")</f>
        <v/>
      </c>
      <c r="C93" s="56" t="str">
        <f ca="1">+IF(K93&gt;0,'（运营）采购订单'!C93,"")</f>
        <v/>
      </c>
      <c r="D93" s="56" t="str">
        <f ca="1">+IF(K93&gt;0,'（运营）采购订单'!D93,"")</f>
        <v/>
      </c>
      <c r="E93" s="56" t="str">
        <f>+IF(K93&gt;0,'（运营）采购订单'!E93,"")</f>
        <v/>
      </c>
      <c r="F93" s="56">
        <f ca="1">+IF(K93&gt;0,'（运营）采购订单'!J93,0)</f>
        <v>0</v>
      </c>
      <c r="G93" s="56" t="str">
        <f ca="1">+IF(K93&gt;0,'（运营）采购订单'!F93,"")</f>
        <v/>
      </c>
      <c r="H93" s="57" t="str">
        <f ca="1">+IF(K93&gt;0,'（运营）采购订单'!G93,"")</f>
        <v/>
      </c>
      <c r="I93" s="56" t="str">
        <f ca="1">+IF(K93&gt;0,'（运营）采购订单'!H93,"")</f>
        <v/>
      </c>
      <c r="J93" s="56" t="str">
        <f>+IF(K93&gt;0,'（运营）采购订单'!I93,"")</f>
        <v/>
      </c>
      <c r="K93" s="56">
        <f>+IF(AND('（工厂）送货清单填写'!$K$231&gt;0,'（工厂）送货清单填写'!$L$231&gt;0,'（工厂）送货清单填写'!$M$231&gt;0),'（工厂）送货清单填写'!M93,IF(AND('（工厂）送货清单填写'!$K$231&gt;0,'（工厂）送货清单填写'!$L$231&gt;0,'（工厂）送货清单填写'!$M$231=0),'（工厂）送货清单填写'!L93,'（工厂）送货清单填写'!K93))</f>
        <v>0</v>
      </c>
      <c r="L93" s="56">
        <f t="shared" si="6"/>
        <v>0</v>
      </c>
      <c r="M93" s="49"/>
      <c r="N93" s="49"/>
      <c r="O93" s="56" t="str">
        <f ca="1">+IF(K93&gt;0,LOOKUP(1,0/FIND(I93,运营生产订单!$A$9:$A$35),运营生产订单!$M$9:$M$35),"")</f>
        <v/>
      </c>
    </row>
    <row r="94" ht="22.5" customHeight="1" spans="1:15">
      <c r="A94" s="58" t="str">
        <f t="shared" si="5"/>
        <v/>
      </c>
      <c r="B94" s="55" t="str">
        <f ca="1">+IF(K94&gt;0,'（运营）采购订单'!B94,"")</f>
        <v/>
      </c>
      <c r="C94" s="56" t="str">
        <f ca="1">+IF(K94&gt;0,'（运营）采购订单'!C94,"")</f>
        <v/>
      </c>
      <c r="D94" s="56" t="str">
        <f ca="1">+IF(K94&gt;0,'（运营）采购订单'!D94,"")</f>
        <v/>
      </c>
      <c r="E94" s="56" t="str">
        <f>+IF(K94&gt;0,'（运营）采购订单'!E94,"")</f>
        <v/>
      </c>
      <c r="F94" s="56">
        <f ca="1">+IF(K94&gt;0,'（运营）采购订单'!J94,0)</f>
        <v>0</v>
      </c>
      <c r="G94" s="56" t="str">
        <f ca="1">+IF(K94&gt;0,'（运营）采购订单'!F94,"")</f>
        <v/>
      </c>
      <c r="H94" s="57" t="str">
        <f ca="1">+IF(K94&gt;0,'（运营）采购订单'!G94,"")</f>
        <v/>
      </c>
      <c r="I94" s="56" t="str">
        <f ca="1">+IF(K94&gt;0,'（运营）采购订单'!H94,"")</f>
        <v/>
      </c>
      <c r="J94" s="56" t="str">
        <f>+IF(K94&gt;0,'（运营）采购订单'!I94,"")</f>
        <v/>
      </c>
      <c r="K94" s="56">
        <f>+IF(AND('（工厂）送货清单填写'!$K$231&gt;0,'（工厂）送货清单填写'!$L$231&gt;0,'（工厂）送货清单填写'!$M$231&gt;0),'（工厂）送货清单填写'!M94,IF(AND('（工厂）送货清单填写'!$K$231&gt;0,'（工厂）送货清单填写'!$L$231&gt;0,'（工厂）送货清单填写'!$M$231=0),'（工厂）送货清单填写'!L94,'（工厂）送货清单填写'!K94))</f>
        <v>0</v>
      </c>
      <c r="L94" s="56">
        <f t="shared" si="6"/>
        <v>0</v>
      </c>
      <c r="M94" s="49"/>
      <c r="N94" s="49"/>
      <c r="O94" s="56" t="str">
        <f ca="1">+IF(K94&gt;0,LOOKUP(1,0/FIND(I94,运营生产订单!$A$9:$A$35),运营生产订单!$M$9:$M$35),"")</f>
        <v/>
      </c>
    </row>
    <row r="95" ht="22.5" customHeight="1" spans="1:15">
      <c r="A95" s="58" t="str">
        <f t="shared" si="5"/>
        <v/>
      </c>
      <c r="B95" s="55" t="str">
        <f ca="1">+IF(K95&gt;0,'（运营）采购订单'!B95,"")</f>
        <v/>
      </c>
      <c r="C95" s="56" t="str">
        <f ca="1">+IF(K95&gt;0,'（运营）采购订单'!C95,"")</f>
        <v/>
      </c>
      <c r="D95" s="56" t="str">
        <f ca="1">+IF(K95&gt;0,'（运营）采购订单'!D95,"")</f>
        <v/>
      </c>
      <c r="E95" s="56" t="str">
        <f>+IF(K95&gt;0,'（运营）采购订单'!E95,"")</f>
        <v/>
      </c>
      <c r="F95" s="56">
        <f ca="1">+IF(K95&gt;0,'（运营）采购订单'!J95,0)</f>
        <v>0</v>
      </c>
      <c r="G95" s="56" t="str">
        <f ca="1">+IF(K95&gt;0,'（运营）采购订单'!F95,"")</f>
        <v/>
      </c>
      <c r="H95" s="57" t="str">
        <f ca="1">+IF(K95&gt;0,'（运营）采购订单'!G95,"")</f>
        <v/>
      </c>
      <c r="I95" s="56" t="str">
        <f ca="1">+IF(K95&gt;0,'（运营）采购订单'!H95,"")</f>
        <v/>
      </c>
      <c r="J95" s="56" t="str">
        <f>+IF(K95&gt;0,'（运营）采购订单'!I95,"")</f>
        <v/>
      </c>
      <c r="K95" s="56">
        <f>+IF(AND('（工厂）送货清单填写'!$K$231&gt;0,'（工厂）送货清单填写'!$L$231&gt;0,'（工厂）送货清单填写'!$M$231&gt;0),'（工厂）送货清单填写'!M95,IF(AND('（工厂）送货清单填写'!$K$231&gt;0,'（工厂）送货清单填写'!$L$231&gt;0,'（工厂）送货清单填写'!$M$231=0),'（工厂）送货清单填写'!L95,'（工厂）送货清单填写'!K95))</f>
        <v>0</v>
      </c>
      <c r="L95" s="56">
        <f t="shared" si="6"/>
        <v>0</v>
      </c>
      <c r="M95" s="49"/>
      <c r="N95" s="49"/>
      <c r="O95" s="56" t="str">
        <f ca="1">+IF(K95&gt;0,LOOKUP(1,0/FIND(I95,运营生产订单!$A$9:$A$35),运营生产订单!$M$9:$M$35),"")</f>
        <v/>
      </c>
    </row>
    <row r="96" ht="22.5" customHeight="1" spans="1:15">
      <c r="A96" s="58" t="str">
        <f t="shared" si="5"/>
        <v/>
      </c>
      <c r="B96" s="55" t="str">
        <f ca="1">+IF(K96&gt;0,'（运营）采购订单'!B96,"")</f>
        <v/>
      </c>
      <c r="C96" s="56" t="str">
        <f ca="1">+IF(K96&gt;0,'（运营）采购订单'!C96,"")</f>
        <v/>
      </c>
      <c r="D96" s="56" t="str">
        <f ca="1">+IF(K96&gt;0,'（运营）采购订单'!D96,"")</f>
        <v/>
      </c>
      <c r="E96" s="56" t="str">
        <f>+IF(K96&gt;0,'（运营）采购订单'!E96,"")</f>
        <v/>
      </c>
      <c r="F96" s="56">
        <f ca="1">+IF(K96&gt;0,'（运营）采购订单'!J96,0)</f>
        <v>0</v>
      </c>
      <c r="G96" s="56" t="str">
        <f ca="1">+IF(K96&gt;0,'（运营）采购订单'!F96,"")</f>
        <v/>
      </c>
      <c r="H96" s="57" t="str">
        <f ca="1">+IF(K96&gt;0,'（运营）采购订单'!G96,"")</f>
        <v/>
      </c>
      <c r="I96" s="56" t="str">
        <f ca="1">+IF(K96&gt;0,'（运营）采购订单'!H96,"")</f>
        <v/>
      </c>
      <c r="J96" s="56" t="str">
        <f>+IF(K96&gt;0,'（运营）采购订单'!I96,"")</f>
        <v/>
      </c>
      <c r="K96" s="56">
        <f>+IF(AND('（工厂）送货清单填写'!$K$231&gt;0,'（工厂）送货清单填写'!$L$231&gt;0,'（工厂）送货清单填写'!$M$231&gt;0),'（工厂）送货清单填写'!M96,IF(AND('（工厂）送货清单填写'!$K$231&gt;0,'（工厂）送货清单填写'!$L$231&gt;0,'（工厂）送货清单填写'!$M$231=0),'（工厂）送货清单填写'!L96,'（工厂）送货清单填写'!K96))</f>
        <v>0</v>
      </c>
      <c r="L96" s="56">
        <f t="shared" si="6"/>
        <v>0</v>
      </c>
      <c r="M96" s="49"/>
      <c r="N96" s="49"/>
      <c r="O96" s="56" t="str">
        <f ca="1">+IF(K96&gt;0,LOOKUP(1,0/FIND(I96,运营生产订单!$A$9:$A$35),运营生产订单!$M$9:$M$35),"")</f>
        <v/>
      </c>
    </row>
    <row r="97" ht="22.5" customHeight="1" spans="1:15">
      <c r="A97" s="58" t="str">
        <f t="shared" si="5"/>
        <v/>
      </c>
      <c r="B97" s="55" t="str">
        <f ca="1">+IF(K97&gt;0,'（运营）采购订单'!B97,"")</f>
        <v/>
      </c>
      <c r="C97" s="56" t="str">
        <f ca="1">+IF(K97&gt;0,'（运营）采购订单'!C97,"")</f>
        <v/>
      </c>
      <c r="D97" s="56" t="str">
        <f ca="1">+IF(K97&gt;0,'（运营）采购订单'!D97,"")</f>
        <v/>
      </c>
      <c r="E97" s="56" t="str">
        <f>+IF(K97&gt;0,'（运营）采购订单'!E97,"")</f>
        <v/>
      </c>
      <c r="F97" s="56">
        <f ca="1">+IF(K97&gt;0,'（运营）采购订单'!J97,0)</f>
        <v>0</v>
      </c>
      <c r="G97" s="56" t="str">
        <f ca="1">+IF(K97&gt;0,'（运营）采购订单'!F97,"")</f>
        <v/>
      </c>
      <c r="H97" s="57" t="str">
        <f ca="1">+IF(K97&gt;0,'（运营）采购订单'!G97,"")</f>
        <v/>
      </c>
      <c r="I97" s="56" t="str">
        <f ca="1">+IF(K97&gt;0,'（运营）采购订单'!H97,"")</f>
        <v/>
      </c>
      <c r="J97" s="56" t="str">
        <f>+IF(K97&gt;0,'（运营）采购订单'!I97,"")</f>
        <v/>
      </c>
      <c r="K97" s="56">
        <f>+IF(AND('（工厂）送货清单填写'!$K$231&gt;0,'（工厂）送货清单填写'!$L$231&gt;0,'（工厂）送货清单填写'!$M$231&gt;0),'（工厂）送货清单填写'!M97,IF(AND('（工厂）送货清单填写'!$K$231&gt;0,'（工厂）送货清单填写'!$L$231&gt;0,'（工厂）送货清单填写'!$M$231=0),'（工厂）送货清单填写'!L97,'（工厂）送货清单填写'!K97))</f>
        <v>0</v>
      </c>
      <c r="L97" s="56">
        <f t="shared" si="6"/>
        <v>0</v>
      </c>
      <c r="M97" s="49"/>
      <c r="N97" s="49"/>
      <c r="O97" s="56" t="str">
        <f ca="1">+IF(K97&gt;0,LOOKUP(1,0/FIND(I97,运营生产订单!$A$9:$A$35),运营生产订单!$M$9:$M$35),"")</f>
        <v/>
      </c>
    </row>
    <row r="98" ht="22.5" customHeight="1" spans="1:15">
      <c r="A98" s="58" t="str">
        <f t="shared" si="5"/>
        <v/>
      </c>
      <c r="B98" s="55" t="str">
        <f ca="1">+IF(K98&gt;0,'（运营）采购订单'!B98,"")</f>
        <v/>
      </c>
      <c r="C98" s="56" t="str">
        <f ca="1">+IF(K98&gt;0,'（运营）采购订单'!C98,"")</f>
        <v/>
      </c>
      <c r="D98" s="56" t="str">
        <f ca="1">+IF(K98&gt;0,'（运营）采购订单'!D98,"")</f>
        <v/>
      </c>
      <c r="E98" s="56" t="str">
        <f>+IF(K98&gt;0,'（运营）采购订单'!E98,"")</f>
        <v/>
      </c>
      <c r="F98" s="56">
        <f ca="1">+IF(K98&gt;0,'（运营）采购订单'!J98,0)</f>
        <v>0</v>
      </c>
      <c r="G98" s="56" t="str">
        <f ca="1">+IF(K98&gt;0,'（运营）采购订单'!F98,"")</f>
        <v/>
      </c>
      <c r="H98" s="57" t="str">
        <f ca="1">+IF(K98&gt;0,'（运营）采购订单'!G98,"")</f>
        <v/>
      </c>
      <c r="I98" s="56" t="str">
        <f ca="1">+IF(K98&gt;0,'（运营）采购订单'!H98,"")</f>
        <v/>
      </c>
      <c r="J98" s="56" t="str">
        <f>+IF(K98&gt;0,'（运营）采购订单'!I98,"")</f>
        <v/>
      </c>
      <c r="K98" s="56">
        <f>+IF(AND('（工厂）送货清单填写'!$K$231&gt;0,'（工厂）送货清单填写'!$L$231&gt;0,'（工厂）送货清单填写'!$M$231&gt;0),'（工厂）送货清单填写'!M98,IF(AND('（工厂）送货清单填写'!$K$231&gt;0,'（工厂）送货清单填写'!$L$231&gt;0,'（工厂）送货清单填写'!$M$231=0),'（工厂）送货清单填写'!L98,'（工厂）送货清单填写'!K98))</f>
        <v>0</v>
      </c>
      <c r="L98" s="56">
        <f t="shared" si="6"/>
        <v>0</v>
      </c>
      <c r="M98" s="49"/>
      <c r="N98" s="49"/>
      <c r="O98" s="56" t="str">
        <f ca="1">+IF(K98&gt;0,LOOKUP(1,0/FIND(I98,运营生产订单!$A$9:$A$35),运营生产订单!$M$9:$M$35),"")</f>
        <v/>
      </c>
    </row>
    <row r="99" ht="22.5" customHeight="1" spans="1:15">
      <c r="A99" s="58" t="str">
        <f t="shared" si="5"/>
        <v/>
      </c>
      <c r="B99" s="55" t="str">
        <f ca="1">+IF(K99&gt;0,'（运营）采购订单'!B99,"")</f>
        <v/>
      </c>
      <c r="C99" s="56" t="str">
        <f ca="1">+IF(K99&gt;0,'（运营）采购订单'!C99,"")</f>
        <v/>
      </c>
      <c r="D99" s="56" t="str">
        <f ca="1">+IF(K99&gt;0,'（运营）采购订单'!D99,"")</f>
        <v/>
      </c>
      <c r="E99" s="56" t="str">
        <f>+IF(K99&gt;0,'（运营）采购订单'!E99,"")</f>
        <v/>
      </c>
      <c r="F99" s="56">
        <f ca="1">+IF(K99&gt;0,'（运营）采购订单'!J99,0)</f>
        <v>0</v>
      </c>
      <c r="G99" s="56" t="str">
        <f ca="1">+IF(K99&gt;0,'（运营）采购订单'!F99,"")</f>
        <v/>
      </c>
      <c r="H99" s="57" t="str">
        <f ca="1">+IF(K99&gt;0,'（运营）采购订单'!G99,"")</f>
        <v/>
      </c>
      <c r="I99" s="56" t="str">
        <f ca="1">+IF(K99&gt;0,'（运营）采购订单'!H99,"")</f>
        <v/>
      </c>
      <c r="J99" s="56" t="str">
        <f>+IF(K99&gt;0,'（运营）采购订单'!I99,"")</f>
        <v/>
      </c>
      <c r="K99" s="56">
        <f>+IF(AND('（工厂）送货清单填写'!$K$231&gt;0,'（工厂）送货清单填写'!$L$231&gt;0,'（工厂）送货清单填写'!$M$231&gt;0),'（工厂）送货清单填写'!M99,IF(AND('（工厂）送货清单填写'!$K$231&gt;0,'（工厂）送货清单填写'!$L$231&gt;0,'（工厂）送货清单填写'!$M$231=0),'（工厂）送货清单填写'!L99,'（工厂）送货清单填写'!K99))</f>
        <v>0</v>
      </c>
      <c r="L99" s="56">
        <f t="shared" si="6"/>
        <v>0</v>
      </c>
      <c r="M99" s="49"/>
      <c r="N99" s="49"/>
      <c r="O99" s="56" t="str">
        <f ca="1">+IF(K99&gt;0,LOOKUP(1,0/FIND(I99,运营生产订单!$A$9:$A$35),运营生产订单!$M$9:$M$35),"")</f>
        <v/>
      </c>
    </row>
    <row r="100" ht="22.5" customHeight="1" spans="1:15">
      <c r="A100" s="58" t="str">
        <f t="shared" si="5"/>
        <v/>
      </c>
      <c r="B100" s="55" t="str">
        <f ca="1">+IF(K100&gt;0,'（运营）采购订单'!B100,"")</f>
        <v/>
      </c>
      <c r="C100" s="56" t="str">
        <f ca="1">+IF(K100&gt;0,'（运营）采购订单'!C100,"")</f>
        <v/>
      </c>
      <c r="D100" s="56" t="str">
        <f ca="1">+IF(K100&gt;0,'（运营）采购订单'!D100,"")</f>
        <v/>
      </c>
      <c r="E100" s="56" t="str">
        <f>+IF(K100&gt;0,'（运营）采购订单'!E100,"")</f>
        <v/>
      </c>
      <c r="F100" s="56">
        <f ca="1">+IF(K100&gt;0,'（运营）采购订单'!J100,0)</f>
        <v>0</v>
      </c>
      <c r="G100" s="56" t="str">
        <f ca="1">+IF(K100&gt;0,'（运营）采购订单'!F100,"")</f>
        <v/>
      </c>
      <c r="H100" s="57" t="str">
        <f ca="1">+IF(K100&gt;0,'（运营）采购订单'!G100,"")</f>
        <v/>
      </c>
      <c r="I100" s="56" t="str">
        <f ca="1">+IF(K100&gt;0,'（运营）采购订单'!H100,"")</f>
        <v/>
      </c>
      <c r="J100" s="56" t="str">
        <f>+IF(K100&gt;0,'（运营）采购订单'!I100,"")</f>
        <v/>
      </c>
      <c r="K100" s="56">
        <f>+IF(AND('（工厂）送货清单填写'!$K$231&gt;0,'（工厂）送货清单填写'!$L$231&gt;0,'（工厂）送货清单填写'!$M$231&gt;0),'（工厂）送货清单填写'!M100,IF(AND('（工厂）送货清单填写'!$K$231&gt;0,'（工厂）送货清单填写'!$L$231&gt;0,'（工厂）送货清单填写'!$M$231=0),'（工厂）送货清单填写'!L100,'（工厂）送货清单填写'!K100))</f>
        <v>0</v>
      </c>
      <c r="L100" s="56">
        <f t="shared" si="6"/>
        <v>0</v>
      </c>
      <c r="M100" s="49"/>
      <c r="N100" s="49"/>
      <c r="O100" s="56" t="str">
        <f ca="1">+IF(K100&gt;0,LOOKUP(1,0/FIND(I100,运营生产订单!$A$9:$A$35),运营生产订单!$M$9:$M$35),"")</f>
        <v/>
      </c>
    </row>
    <row r="101" ht="22.5" customHeight="1" spans="1:15">
      <c r="A101" s="58" t="str">
        <f t="shared" si="5"/>
        <v/>
      </c>
      <c r="B101" s="55" t="str">
        <f ca="1">+IF(K101&gt;0,'（运营）采购订单'!B101,"")</f>
        <v/>
      </c>
      <c r="C101" s="56" t="str">
        <f ca="1">+IF(K101&gt;0,'（运营）采购订单'!C101,"")</f>
        <v/>
      </c>
      <c r="D101" s="56" t="str">
        <f ca="1">+IF(K101&gt;0,'（运营）采购订单'!D101,"")</f>
        <v/>
      </c>
      <c r="E101" s="56" t="str">
        <f>+IF(K101&gt;0,'（运营）采购订单'!E101,"")</f>
        <v/>
      </c>
      <c r="F101" s="56">
        <f ca="1">+IF(K101&gt;0,'（运营）采购订单'!J101,0)</f>
        <v>0</v>
      </c>
      <c r="G101" s="56" t="str">
        <f ca="1">+IF(K101&gt;0,'（运营）采购订单'!F101,"")</f>
        <v/>
      </c>
      <c r="H101" s="57" t="str">
        <f ca="1">+IF(K101&gt;0,'（运营）采购订单'!G101,"")</f>
        <v/>
      </c>
      <c r="I101" s="56" t="str">
        <f ca="1">+IF(K101&gt;0,'（运营）采购订单'!H101,"")</f>
        <v/>
      </c>
      <c r="J101" s="56" t="str">
        <f>+IF(K101&gt;0,'（运营）采购订单'!I101,"")</f>
        <v/>
      </c>
      <c r="K101" s="56">
        <f>+IF(AND('（工厂）送货清单填写'!$K$231&gt;0,'（工厂）送货清单填写'!$L$231&gt;0,'（工厂）送货清单填写'!$M$231&gt;0),'（工厂）送货清单填写'!M101,IF(AND('（工厂）送货清单填写'!$K$231&gt;0,'（工厂）送货清单填写'!$L$231&gt;0,'（工厂）送货清单填写'!$M$231=0),'（工厂）送货清单填写'!L101,'（工厂）送货清单填写'!K101))</f>
        <v>0</v>
      </c>
      <c r="L101" s="56">
        <f t="shared" si="6"/>
        <v>0</v>
      </c>
      <c r="M101" s="49"/>
      <c r="N101" s="49"/>
      <c r="O101" s="56" t="str">
        <f ca="1">+IF(K101&gt;0,LOOKUP(1,0/FIND(I101,运营生产订单!$A$9:$A$35),运营生产订单!$M$9:$M$35),"")</f>
        <v/>
      </c>
    </row>
    <row r="102" ht="22.5" customHeight="1" spans="1:15">
      <c r="A102" s="58" t="str">
        <f t="shared" si="5"/>
        <v/>
      </c>
      <c r="B102" s="55" t="str">
        <f ca="1">+IF(K102&gt;0,'（运营）采购订单'!B102,"")</f>
        <v/>
      </c>
      <c r="C102" s="56" t="str">
        <f ca="1">+IF(K102&gt;0,'（运营）采购订单'!C102,"")</f>
        <v/>
      </c>
      <c r="D102" s="56" t="str">
        <f ca="1">+IF(K102&gt;0,'（运营）采购订单'!D102,"")</f>
        <v/>
      </c>
      <c r="E102" s="56" t="str">
        <f>+IF(K102&gt;0,'（运营）采购订单'!E102,"")</f>
        <v/>
      </c>
      <c r="F102" s="56">
        <f ca="1">+IF(K102&gt;0,'（运营）采购订单'!J102,0)</f>
        <v>0</v>
      </c>
      <c r="G102" s="56" t="str">
        <f ca="1">+IF(K102&gt;0,'（运营）采购订单'!F102,"")</f>
        <v/>
      </c>
      <c r="H102" s="57" t="str">
        <f ca="1">+IF(K102&gt;0,'（运营）采购订单'!G102,"")</f>
        <v/>
      </c>
      <c r="I102" s="56" t="str">
        <f ca="1">+IF(K102&gt;0,'（运营）采购订单'!H102,"")</f>
        <v/>
      </c>
      <c r="J102" s="56" t="str">
        <f>+IF(K102&gt;0,'（运营）采购订单'!I102,"")</f>
        <v/>
      </c>
      <c r="K102" s="56">
        <f>+IF(AND('（工厂）送货清单填写'!$K$231&gt;0,'（工厂）送货清单填写'!$L$231&gt;0,'（工厂）送货清单填写'!$M$231&gt;0),'（工厂）送货清单填写'!M102,IF(AND('（工厂）送货清单填写'!$K$231&gt;0,'（工厂）送货清单填写'!$L$231&gt;0,'（工厂）送货清单填写'!$M$231=0),'（工厂）送货清单填写'!L102,'（工厂）送货清单填写'!K102))</f>
        <v>0</v>
      </c>
      <c r="L102" s="56">
        <f t="shared" si="6"/>
        <v>0</v>
      </c>
      <c r="M102" s="49"/>
      <c r="N102" s="49"/>
      <c r="O102" s="56" t="str">
        <f ca="1">+IF(K102&gt;0,LOOKUP(1,0/FIND(I102,运营生产订单!$A$9:$A$35),运营生产订单!$M$9:$M$35),"")</f>
        <v/>
      </c>
    </row>
    <row r="103" ht="22.5" customHeight="1" spans="1:15">
      <c r="A103" s="58" t="str">
        <f t="shared" si="5"/>
        <v/>
      </c>
      <c r="B103" s="55" t="str">
        <f ca="1">+IF(K103&gt;0,'（运营）采购订单'!B103,"")</f>
        <v/>
      </c>
      <c r="C103" s="56" t="str">
        <f ca="1">+IF(K103&gt;0,'（运营）采购订单'!C103,"")</f>
        <v/>
      </c>
      <c r="D103" s="56" t="str">
        <f ca="1">+IF(K103&gt;0,'（运营）采购订单'!D103,"")</f>
        <v/>
      </c>
      <c r="E103" s="56" t="str">
        <f>+IF(K103&gt;0,'（运营）采购订单'!E103,"")</f>
        <v/>
      </c>
      <c r="F103" s="56">
        <f ca="1">+IF(K103&gt;0,'（运营）采购订单'!J103,0)</f>
        <v>0</v>
      </c>
      <c r="G103" s="56" t="str">
        <f ca="1">+IF(K103&gt;0,'（运营）采购订单'!F103,"")</f>
        <v/>
      </c>
      <c r="H103" s="57" t="str">
        <f ca="1">+IF(K103&gt;0,'（运营）采购订单'!G103,"")</f>
        <v/>
      </c>
      <c r="I103" s="56" t="str">
        <f ca="1">+IF(K103&gt;0,'（运营）采购订单'!H103,"")</f>
        <v/>
      </c>
      <c r="J103" s="56" t="str">
        <f>+IF(K103&gt;0,'（运营）采购订单'!I103,"")</f>
        <v/>
      </c>
      <c r="K103" s="56">
        <f>+IF(AND('（工厂）送货清单填写'!$K$231&gt;0,'（工厂）送货清单填写'!$L$231&gt;0,'（工厂）送货清单填写'!$M$231&gt;0),'（工厂）送货清单填写'!M103,IF(AND('（工厂）送货清单填写'!$K$231&gt;0,'（工厂）送货清单填写'!$L$231&gt;0,'（工厂）送货清单填写'!$M$231=0),'（工厂）送货清单填写'!L103,'（工厂）送货清单填写'!K103))</f>
        <v>0</v>
      </c>
      <c r="L103" s="56">
        <f t="shared" si="6"/>
        <v>0</v>
      </c>
      <c r="M103" s="49"/>
      <c r="N103" s="49"/>
      <c r="O103" s="56" t="str">
        <f ca="1">+IF(K103&gt;0,LOOKUP(1,0/FIND(I103,运营生产订单!$A$9:$A$35),运营生产订单!$M$9:$M$35),"")</f>
        <v/>
      </c>
    </row>
    <row r="104" ht="22.5" customHeight="1" spans="1:15">
      <c r="A104" s="58" t="str">
        <f t="shared" si="5"/>
        <v/>
      </c>
      <c r="B104" s="55" t="str">
        <f ca="1">+IF(K104&gt;0,'（运营）采购订单'!B104,"")</f>
        <v/>
      </c>
      <c r="C104" s="56" t="str">
        <f ca="1">+IF(K104&gt;0,'（运营）采购订单'!C104,"")</f>
        <v/>
      </c>
      <c r="D104" s="56" t="str">
        <f ca="1">+IF(K104&gt;0,'（运营）采购订单'!D104,"")</f>
        <v/>
      </c>
      <c r="E104" s="56" t="str">
        <f>+IF(K104&gt;0,'（运营）采购订单'!E104,"")</f>
        <v/>
      </c>
      <c r="F104" s="56">
        <f ca="1">+IF(K104&gt;0,'（运营）采购订单'!J104,0)</f>
        <v>0</v>
      </c>
      <c r="G104" s="56" t="str">
        <f ca="1">+IF(K104&gt;0,'（运营）采购订单'!F104,"")</f>
        <v/>
      </c>
      <c r="H104" s="57" t="str">
        <f ca="1">+IF(K104&gt;0,'（运营）采购订单'!G104,"")</f>
        <v/>
      </c>
      <c r="I104" s="56" t="str">
        <f ca="1">+IF(K104&gt;0,'（运营）采购订单'!H104,"")</f>
        <v/>
      </c>
      <c r="J104" s="56" t="str">
        <f>+IF(K104&gt;0,'（运营）采购订单'!I104,"")</f>
        <v/>
      </c>
      <c r="K104" s="56">
        <f>+IF(AND('（工厂）送货清单填写'!$K$231&gt;0,'（工厂）送货清单填写'!$L$231&gt;0,'（工厂）送货清单填写'!$M$231&gt;0),'（工厂）送货清单填写'!M104,IF(AND('（工厂）送货清单填写'!$K$231&gt;0,'（工厂）送货清单填写'!$L$231&gt;0,'（工厂）送货清单填写'!$M$231=0),'（工厂）送货清单填写'!L104,'（工厂）送货清单填写'!K104))</f>
        <v>0</v>
      </c>
      <c r="L104" s="56">
        <f t="shared" si="6"/>
        <v>0</v>
      </c>
      <c r="M104" s="49"/>
      <c r="N104" s="49"/>
      <c r="O104" s="56" t="str">
        <f ca="1">+IF(K104&gt;0,LOOKUP(1,0/FIND(I104,运营生产订单!$A$9:$A$35),运营生产订单!$M$9:$M$35),"")</f>
        <v/>
      </c>
    </row>
    <row r="105" ht="22.5" customHeight="1" spans="1:15">
      <c r="A105" s="58" t="str">
        <f t="shared" si="5"/>
        <v/>
      </c>
      <c r="B105" s="55" t="str">
        <f ca="1">+IF(K105&gt;0,'（运营）采购订单'!B105,"")</f>
        <v/>
      </c>
      <c r="C105" s="56" t="str">
        <f ca="1">+IF(K105&gt;0,'（运营）采购订单'!C105,"")</f>
        <v/>
      </c>
      <c r="D105" s="56" t="str">
        <f ca="1">+IF(K105&gt;0,'（运营）采购订单'!D105,"")</f>
        <v/>
      </c>
      <c r="E105" s="56" t="str">
        <f>+IF(K105&gt;0,'（运营）采购订单'!E105,"")</f>
        <v/>
      </c>
      <c r="F105" s="56">
        <f ca="1">+IF(K105&gt;0,'（运营）采购订单'!J105,0)</f>
        <v>0</v>
      </c>
      <c r="G105" s="56" t="str">
        <f ca="1">+IF(K105&gt;0,'（运营）采购订单'!F105,"")</f>
        <v/>
      </c>
      <c r="H105" s="57" t="str">
        <f ca="1">+IF(K105&gt;0,'（运营）采购订单'!G105,"")</f>
        <v/>
      </c>
      <c r="I105" s="56" t="str">
        <f ca="1">+IF(K105&gt;0,'（运营）采购订单'!H105,"")</f>
        <v/>
      </c>
      <c r="J105" s="56" t="str">
        <f>+IF(K105&gt;0,'（运营）采购订单'!I105,"")</f>
        <v/>
      </c>
      <c r="K105" s="56">
        <f>+IF(AND('（工厂）送货清单填写'!$K$231&gt;0,'（工厂）送货清单填写'!$L$231&gt;0,'（工厂）送货清单填写'!$M$231&gt;0),'（工厂）送货清单填写'!M105,IF(AND('（工厂）送货清单填写'!$K$231&gt;0,'（工厂）送货清单填写'!$L$231&gt;0,'（工厂）送货清单填写'!$M$231=0),'（工厂）送货清单填写'!L105,'（工厂）送货清单填写'!K105))</f>
        <v>0</v>
      </c>
      <c r="L105" s="56">
        <f t="shared" si="6"/>
        <v>0</v>
      </c>
      <c r="M105" s="49"/>
      <c r="N105" s="49"/>
      <c r="O105" s="56" t="str">
        <f ca="1">+IF(K105&gt;0,LOOKUP(1,0/FIND(I105,运营生产订单!$A$9:$A$35),运营生产订单!$M$9:$M$35),"")</f>
        <v/>
      </c>
    </row>
    <row r="106" ht="22.5" customHeight="1" spans="1:15">
      <c r="A106" s="58" t="str">
        <f t="shared" si="5"/>
        <v/>
      </c>
      <c r="B106" s="55" t="str">
        <f ca="1">+IF(K106&gt;0,'（运营）采购订单'!B106,"")</f>
        <v/>
      </c>
      <c r="C106" s="56" t="str">
        <f ca="1">+IF(K106&gt;0,'（运营）采购订单'!C106,"")</f>
        <v/>
      </c>
      <c r="D106" s="56" t="str">
        <f ca="1">+IF(K106&gt;0,'（运营）采购订单'!D106,"")</f>
        <v/>
      </c>
      <c r="E106" s="56" t="str">
        <f>+IF(K106&gt;0,'（运营）采购订单'!E106,"")</f>
        <v/>
      </c>
      <c r="F106" s="56">
        <f ca="1">+IF(K106&gt;0,'（运营）采购订单'!J106,0)</f>
        <v>0</v>
      </c>
      <c r="G106" s="56" t="str">
        <f ca="1">+IF(K106&gt;0,'（运营）采购订单'!F106,"")</f>
        <v/>
      </c>
      <c r="H106" s="57" t="str">
        <f ca="1">+IF(K106&gt;0,'（运营）采购订单'!G106,"")</f>
        <v/>
      </c>
      <c r="I106" s="56" t="str">
        <f ca="1">+IF(K106&gt;0,'（运营）采购订单'!H106,"")</f>
        <v/>
      </c>
      <c r="J106" s="56" t="str">
        <f>+IF(K106&gt;0,'（运营）采购订单'!I106,"")</f>
        <v/>
      </c>
      <c r="K106" s="56">
        <f>+IF(AND('（工厂）送货清单填写'!$K$231&gt;0,'（工厂）送货清单填写'!$L$231&gt;0,'（工厂）送货清单填写'!$M$231&gt;0),'（工厂）送货清单填写'!M106,IF(AND('（工厂）送货清单填写'!$K$231&gt;0,'（工厂）送货清单填写'!$L$231&gt;0,'（工厂）送货清单填写'!$M$231=0),'（工厂）送货清单填写'!L106,'（工厂）送货清单填写'!K106))</f>
        <v>0</v>
      </c>
      <c r="L106" s="56">
        <f t="shared" si="6"/>
        <v>0</v>
      </c>
      <c r="M106" s="49"/>
      <c r="N106" s="49"/>
      <c r="O106" s="56" t="str">
        <f ca="1">+IF(K106&gt;0,LOOKUP(1,0/FIND(I106,运营生产订单!$A$9:$A$35),运营生产订单!$M$9:$M$35),"")</f>
        <v/>
      </c>
    </row>
    <row r="107" ht="22.5" customHeight="1" spans="1:15">
      <c r="A107" s="58" t="str">
        <f t="shared" si="5"/>
        <v/>
      </c>
      <c r="B107" s="55" t="str">
        <f ca="1">+IF(K107&gt;0,'（运营）采购订单'!B107,"")</f>
        <v/>
      </c>
      <c r="C107" s="56" t="str">
        <f ca="1">+IF(K107&gt;0,'（运营）采购订单'!C107,"")</f>
        <v/>
      </c>
      <c r="D107" s="56" t="str">
        <f ca="1">+IF(K107&gt;0,'（运营）采购订单'!D107,"")</f>
        <v/>
      </c>
      <c r="E107" s="56" t="str">
        <f>+IF(K107&gt;0,'（运营）采购订单'!E107,"")</f>
        <v/>
      </c>
      <c r="F107" s="56">
        <f ca="1">+IF(K107&gt;0,'（运营）采购订单'!J107,0)</f>
        <v>0</v>
      </c>
      <c r="G107" s="56" t="str">
        <f ca="1">+IF(K107&gt;0,'（运营）采购订单'!F107,"")</f>
        <v/>
      </c>
      <c r="H107" s="57" t="str">
        <f ca="1">+IF(K107&gt;0,'（运营）采购订单'!G107,"")</f>
        <v/>
      </c>
      <c r="I107" s="56" t="str">
        <f ca="1">+IF(K107&gt;0,'（运营）采购订单'!H107,"")</f>
        <v/>
      </c>
      <c r="J107" s="56" t="str">
        <f>+IF(K107&gt;0,'（运营）采购订单'!I107,"")</f>
        <v/>
      </c>
      <c r="K107" s="56">
        <f>+IF(AND('（工厂）送货清单填写'!$K$231&gt;0,'（工厂）送货清单填写'!$L$231&gt;0,'（工厂）送货清单填写'!$M$231&gt;0),'（工厂）送货清单填写'!M107,IF(AND('（工厂）送货清单填写'!$K$231&gt;0,'（工厂）送货清单填写'!$L$231&gt;0,'（工厂）送货清单填写'!$M$231=0),'（工厂）送货清单填写'!L107,'（工厂）送货清单填写'!K107))</f>
        <v>0</v>
      </c>
      <c r="L107" s="56">
        <f t="shared" si="6"/>
        <v>0</v>
      </c>
      <c r="M107" s="49"/>
      <c r="N107" s="49"/>
      <c r="O107" s="56" t="str">
        <f ca="1">+IF(K107&gt;0,LOOKUP(1,0/FIND(I107,运营生产订单!$A$9:$A$35),运营生产订单!$M$9:$M$35),"")</f>
        <v/>
      </c>
    </row>
    <row r="108" ht="22.5" customHeight="1" spans="1:15">
      <c r="A108" s="58" t="str">
        <f t="shared" si="5"/>
        <v/>
      </c>
      <c r="B108" s="55" t="str">
        <f ca="1">+IF(K108&gt;0,'（运营）采购订单'!B108,"")</f>
        <v/>
      </c>
      <c r="C108" s="56" t="str">
        <f ca="1">+IF(K108&gt;0,'（运营）采购订单'!C108,"")</f>
        <v/>
      </c>
      <c r="D108" s="56" t="str">
        <f ca="1">+IF(K108&gt;0,'（运营）采购订单'!D108,"")</f>
        <v/>
      </c>
      <c r="E108" s="56" t="str">
        <f>+IF(K108&gt;0,'（运营）采购订单'!E108,"")</f>
        <v/>
      </c>
      <c r="F108" s="56">
        <f ca="1">+IF(K108&gt;0,'（运营）采购订单'!J108,0)</f>
        <v>0</v>
      </c>
      <c r="G108" s="56" t="str">
        <f ca="1">+IF(K108&gt;0,'（运营）采购订单'!F108,"")</f>
        <v/>
      </c>
      <c r="H108" s="57" t="str">
        <f ca="1">+IF(K108&gt;0,'（运营）采购订单'!G108,"")</f>
        <v/>
      </c>
      <c r="I108" s="56" t="str">
        <f ca="1">+IF(K108&gt;0,'（运营）采购订单'!H108,"")</f>
        <v/>
      </c>
      <c r="J108" s="56" t="str">
        <f>+IF(K108&gt;0,'（运营）采购订单'!I108,"")</f>
        <v/>
      </c>
      <c r="K108" s="56">
        <f>+IF(AND('（工厂）送货清单填写'!$K$231&gt;0,'（工厂）送货清单填写'!$L$231&gt;0,'（工厂）送货清单填写'!$M$231&gt;0),'（工厂）送货清单填写'!M108,IF(AND('（工厂）送货清单填写'!$K$231&gt;0,'（工厂）送货清单填写'!$L$231&gt;0,'（工厂）送货清单填写'!$M$231=0),'（工厂）送货清单填写'!L108,'（工厂）送货清单填写'!K108))</f>
        <v>0</v>
      </c>
      <c r="L108" s="56">
        <f t="shared" si="6"/>
        <v>0</v>
      </c>
      <c r="M108" s="49"/>
      <c r="N108" s="49"/>
      <c r="O108" s="56" t="str">
        <f ca="1">+IF(K108&gt;0,LOOKUP(1,0/FIND(I108,运营生产订单!$A$9:$A$35),运营生产订单!$M$9:$M$35),"")</f>
        <v/>
      </c>
    </row>
    <row r="109" ht="22.5" customHeight="1" spans="1:15">
      <c r="A109" s="58" t="str">
        <f t="shared" si="5"/>
        <v/>
      </c>
      <c r="B109" s="55" t="str">
        <f ca="1">+IF(K109&gt;0,'（运营）采购订单'!B109,"")</f>
        <v/>
      </c>
      <c r="C109" s="56" t="str">
        <f ca="1">+IF(K109&gt;0,'（运营）采购订单'!C109,"")</f>
        <v/>
      </c>
      <c r="D109" s="56" t="str">
        <f ca="1">+IF(K109&gt;0,'（运营）采购订单'!D109,"")</f>
        <v/>
      </c>
      <c r="E109" s="56" t="str">
        <f>+IF(K109&gt;0,'（运营）采购订单'!E109,"")</f>
        <v/>
      </c>
      <c r="F109" s="56">
        <f ca="1">+IF(K109&gt;0,'（运营）采购订单'!J109,0)</f>
        <v>0</v>
      </c>
      <c r="G109" s="56" t="str">
        <f ca="1">+IF(K109&gt;0,'（运营）采购订单'!F109,"")</f>
        <v/>
      </c>
      <c r="H109" s="57" t="str">
        <f ca="1">+IF(K109&gt;0,'（运营）采购订单'!G109,"")</f>
        <v/>
      </c>
      <c r="I109" s="56" t="str">
        <f ca="1">+IF(K109&gt;0,'（运营）采购订单'!H109,"")</f>
        <v/>
      </c>
      <c r="J109" s="56" t="str">
        <f>+IF(K109&gt;0,'（运营）采购订单'!I109,"")</f>
        <v/>
      </c>
      <c r="K109" s="56">
        <f>+IF(AND('（工厂）送货清单填写'!$K$231&gt;0,'（工厂）送货清单填写'!$L$231&gt;0,'（工厂）送货清单填写'!$M$231&gt;0),'（工厂）送货清单填写'!M109,IF(AND('（工厂）送货清单填写'!$K$231&gt;0,'（工厂）送货清单填写'!$L$231&gt;0,'（工厂）送货清单填写'!$M$231=0),'（工厂）送货清单填写'!L109,'（工厂）送货清单填写'!K109))</f>
        <v>0</v>
      </c>
      <c r="L109" s="56">
        <f t="shared" si="6"/>
        <v>0</v>
      </c>
      <c r="M109" s="49"/>
      <c r="N109" s="49"/>
      <c r="O109" s="56" t="str">
        <f ca="1">+IF(K109&gt;0,LOOKUP(1,0/FIND(I109,运营生产订单!$A$9:$A$35),运营生产订单!$M$9:$M$35),"")</f>
        <v/>
      </c>
    </row>
    <row r="110" ht="22.5" customHeight="1" spans="1:15">
      <c r="A110" s="58" t="str">
        <f t="shared" si="5"/>
        <v/>
      </c>
      <c r="B110" s="55" t="str">
        <f ca="1">+IF(K110&gt;0,'（运营）采购订单'!B110,"")</f>
        <v/>
      </c>
      <c r="C110" s="56" t="str">
        <f ca="1">+IF(K110&gt;0,'（运营）采购订单'!C110,"")</f>
        <v/>
      </c>
      <c r="D110" s="56" t="str">
        <f ca="1">+IF(K110&gt;0,'（运营）采购订单'!D110,"")</f>
        <v/>
      </c>
      <c r="E110" s="56" t="str">
        <f>+IF(K110&gt;0,'（运营）采购订单'!E110,"")</f>
        <v/>
      </c>
      <c r="F110" s="56">
        <f ca="1">+IF(K110&gt;0,'（运营）采购订单'!J110,0)</f>
        <v>0</v>
      </c>
      <c r="G110" s="56" t="str">
        <f ca="1">+IF(K110&gt;0,'（运营）采购订单'!F110,"")</f>
        <v/>
      </c>
      <c r="H110" s="57" t="str">
        <f ca="1">+IF(K110&gt;0,'（运营）采购订单'!G110,"")</f>
        <v/>
      </c>
      <c r="I110" s="56" t="str">
        <f ca="1">+IF(K110&gt;0,'（运营）采购订单'!H110,"")</f>
        <v/>
      </c>
      <c r="J110" s="56" t="str">
        <f>+IF(K110&gt;0,'（运营）采购订单'!I110,"")</f>
        <v/>
      </c>
      <c r="K110" s="56">
        <f>+IF(AND('（工厂）送货清单填写'!$K$231&gt;0,'（工厂）送货清单填写'!$L$231&gt;0,'（工厂）送货清单填写'!$M$231&gt;0),'（工厂）送货清单填写'!M110,IF(AND('（工厂）送货清单填写'!$K$231&gt;0,'（工厂）送货清单填写'!$L$231&gt;0,'（工厂）送货清单填写'!$M$231=0),'（工厂）送货清单填写'!L110,'（工厂）送货清单填写'!K110))</f>
        <v>0</v>
      </c>
      <c r="L110" s="56">
        <f t="shared" si="6"/>
        <v>0</v>
      </c>
      <c r="M110" s="49"/>
      <c r="N110" s="49"/>
      <c r="O110" s="56" t="str">
        <f ca="1">+IF(K110&gt;0,LOOKUP(1,0/FIND(I110,运营生产订单!$A$9:$A$35),运营生产订单!$M$9:$M$35),"")</f>
        <v/>
      </c>
    </row>
    <row r="111" ht="22.5" customHeight="1" spans="1:15">
      <c r="A111" s="58" t="str">
        <f t="shared" si="5"/>
        <v/>
      </c>
      <c r="B111" s="55" t="str">
        <f ca="1">+IF(K111&gt;0,'（运营）采购订单'!B111,"")</f>
        <v/>
      </c>
      <c r="C111" s="56" t="str">
        <f ca="1">+IF(K111&gt;0,'（运营）采购订单'!C111,"")</f>
        <v/>
      </c>
      <c r="D111" s="56" t="str">
        <f ca="1">+IF(K111&gt;0,'（运营）采购订单'!D111,"")</f>
        <v/>
      </c>
      <c r="E111" s="56" t="str">
        <f>+IF(K111&gt;0,'（运营）采购订单'!E111,"")</f>
        <v/>
      </c>
      <c r="F111" s="56">
        <f ca="1">+IF(K111&gt;0,'（运营）采购订单'!J111,0)</f>
        <v>0</v>
      </c>
      <c r="G111" s="56" t="str">
        <f ca="1">+IF(K111&gt;0,'（运营）采购订单'!F111,"")</f>
        <v/>
      </c>
      <c r="H111" s="57" t="str">
        <f ca="1">+IF(K111&gt;0,'（运营）采购订单'!G111,"")</f>
        <v/>
      </c>
      <c r="I111" s="56" t="str">
        <f ca="1">+IF(K111&gt;0,'（运营）采购订单'!H111,"")</f>
        <v/>
      </c>
      <c r="J111" s="56" t="str">
        <f>+IF(K111&gt;0,'（运营）采购订单'!I111,"")</f>
        <v/>
      </c>
      <c r="K111" s="56">
        <f>+IF(AND('（工厂）送货清单填写'!$K$231&gt;0,'（工厂）送货清单填写'!$L$231&gt;0,'（工厂）送货清单填写'!$M$231&gt;0),'（工厂）送货清单填写'!M111,IF(AND('（工厂）送货清单填写'!$K$231&gt;0,'（工厂）送货清单填写'!$L$231&gt;0,'（工厂）送货清单填写'!$M$231=0),'（工厂）送货清单填写'!L111,'（工厂）送货清单填写'!K111))</f>
        <v>0</v>
      </c>
      <c r="L111" s="56">
        <f t="shared" si="6"/>
        <v>0</v>
      </c>
      <c r="M111" s="49"/>
      <c r="N111" s="49"/>
      <c r="O111" s="56" t="str">
        <f ca="1">+IF(K111&gt;0,LOOKUP(1,0/FIND(I111,运营生产订单!$A$9:$A$35),运营生产订单!$M$9:$M$35),"")</f>
        <v/>
      </c>
    </row>
    <row r="112" ht="22.5" customHeight="1" spans="1:15">
      <c r="A112" s="58" t="str">
        <f t="shared" si="5"/>
        <v/>
      </c>
      <c r="B112" s="55" t="str">
        <f ca="1">+IF(K112&gt;0,'（运营）采购订单'!B112,"")</f>
        <v/>
      </c>
      <c r="C112" s="56" t="str">
        <f ca="1">+IF(K112&gt;0,'（运营）采购订单'!C112,"")</f>
        <v/>
      </c>
      <c r="D112" s="56" t="str">
        <f ca="1">+IF(K112&gt;0,'（运营）采购订单'!D112,"")</f>
        <v/>
      </c>
      <c r="E112" s="56" t="str">
        <f>+IF(K112&gt;0,'（运营）采购订单'!E112,"")</f>
        <v/>
      </c>
      <c r="F112" s="56">
        <f ca="1">+IF(K112&gt;0,'（运营）采购订单'!J112,0)</f>
        <v>0</v>
      </c>
      <c r="G112" s="56" t="str">
        <f ca="1">+IF(K112&gt;0,'（运营）采购订单'!F112,"")</f>
        <v/>
      </c>
      <c r="H112" s="57" t="str">
        <f ca="1">+IF(K112&gt;0,'（运营）采购订单'!G112,"")</f>
        <v/>
      </c>
      <c r="I112" s="56" t="str">
        <f ca="1">+IF(K112&gt;0,'（运营）采购订单'!H112,"")</f>
        <v/>
      </c>
      <c r="J112" s="56" t="str">
        <f>+IF(K112&gt;0,'（运营）采购订单'!I112,"")</f>
        <v/>
      </c>
      <c r="K112" s="56">
        <f>+IF(AND('（工厂）送货清单填写'!$K$231&gt;0,'（工厂）送货清单填写'!$L$231&gt;0,'（工厂）送货清单填写'!$M$231&gt;0),'（工厂）送货清单填写'!M112,IF(AND('（工厂）送货清单填写'!$K$231&gt;0,'（工厂）送货清单填写'!$L$231&gt;0,'（工厂）送货清单填写'!$M$231=0),'（工厂）送货清单填写'!L112,'（工厂）送货清单填写'!K112))</f>
        <v>0</v>
      </c>
      <c r="L112" s="56">
        <f t="shared" si="6"/>
        <v>0</v>
      </c>
      <c r="M112" s="49"/>
      <c r="N112" s="49"/>
      <c r="O112" s="56" t="str">
        <f ca="1">+IF(K112&gt;0,LOOKUP(1,0/FIND(I112,运营生产订单!$A$9:$A$35),运营生产订单!$M$9:$M$35),"")</f>
        <v/>
      </c>
    </row>
    <row r="113" ht="22.5" customHeight="1" spans="1:15">
      <c r="A113" s="58" t="str">
        <f t="shared" ref="A113:A144" si="7">+IF(K113&gt;0,$N$2,"")</f>
        <v/>
      </c>
      <c r="B113" s="55" t="str">
        <f ca="1">+IF(K113&gt;0,'（运营）采购订单'!B113,"")</f>
        <v/>
      </c>
      <c r="C113" s="56" t="str">
        <f ca="1">+IF(K113&gt;0,'（运营）采购订单'!C113,"")</f>
        <v/>
      </c>
      <c r="D113" s="56" t="str">
        <f ca="1">+IF(K113&gt;0,'（运营）采购订单'!D113,"")</f>
        <v/>
      </c>
      <c r="E113" s="56" t="str">
        <f>+IF(K113&gt;0,'（运营）采购订单'!E113,"")</f>
        <v/>
      </c>
      <c r="F113" s="56">
        <f ca="1">+IF(K113&gt;0,'（运营）采购订单'!J113,0)</f>
        <v>0</v>
      </c>
      <c r="G113" s="56" t="str">
        <f ca="1">+IF(K113&gt;0,'（运营）采购订单'!F113,"")</f>
        <v/>
      </c>
      <c r="H113" s="57" t="str">
        <f ca="1">+IF(K113&gt;0,'（运营）采购订单'!G113,"")</f>
        <v/>
      </c>
      <c r="I113" s="56" t="str">
        <f ca="1">+IF(K113&gt;0,'（运营）采购订单'!H113,"")</f>
        <v/>
      </c>
      <c r="J113" s="56" t="str">
        <f>+IF(K113&gt;0,'（运营）采购订单'!I113,"")</f>
        <v/>
      </c>
      <c r="K113" s="56">
        <f>+IF(AND('（工厂）送货清单填写'!$K$231&gt;0,'（工厂）送货清单填写'!$L$231&gt;0,'（工厂）送货清单填写'!$M$231&gt;0),'（工厂）送货清单填写'!M113,IF(AND('（工厂）送货清单填写'!$K$231&gt;0,'（工厂）送货清单填写'!$L$231&gt;0,'（工厂）送货清单填写'!$M$231=0),'（工厂）送货清单填写'!L113,'（工厂）送货清单填写'!K113))</f>
        <v>0</v>
      </c>
      <c r="L113" s="56">
        <f t="shared" ref="L113:L144" si="8">+K113+M113+N113</f>
        <v>0</v>
      </c>
      <c r="M113" s="49"/>
      <c r="N113" s="49"/>
      <c r="O113" s="56" t="str">
        <f ca="1">+IF(K113&gt;0,LOOKUP(1,0/FIND(I113,运营生产订单!$A$9:$A$35),运营生产订单!$M$9:$M$35),"")</f>
        <v/>
      </c>
    </row>
    <row r="114" ht="22.5" customHeight="1" spans="1:15">
      <c r="A114" s="58" t="str">
        <f t="shared" si="7"/>
        <v/>
      </c>
      <c r="B114" s="55" t="str">
        <f ca="1">+IF(K114&gt;0,'（运营）采购订单'!B114,"")</f>
        <v/>
      </c>
      <c r="C114" s="56" t="str">
        <f ca="1">+IF(K114&gt;0,'（运营）采购订单'!C114,"")</f>
        <v/>
      </c>
      <c r="D114" s="56" t="str">
        <f ca="1">+IF(K114&gt;0,'（运营）采购订单'!D114,"")</f>
        <v/>
      </c>
      <c r="E114" s="56" t="str">
        <f>+IF(K114&gt;0,'（运营）采购订单'!E114,"")</f>
        <v/>
      </c>
      <c r="F114" s="56">
        <f ca="1">+IF(K114&gt;0,'（运营）采购订单'!J114,0)</f>
        <v>0</v>
      </c>
      <c r="G114" s="56" t="str">
        <f ca="1">+IF(K114&gt;0,'（运营）采购订单'!F114,"")</f>
        <v/>
      </c>
      <c r="H114" s="57" t="str">
        <f ca="1">+IF(K114&gt;0,'（运营）采购订单'!G114,"")</f>
        <v/>
      </c>
      <c r="I114" s="56" t="str">
        <f ca="1">+IF(K114&gt;0,'（运营）采购订单'!H114,"")</f>
        <v/>
      </c>
      <c r="J114" s="56" t="str">
        <f>+IF(K114&gt;0,'（运营）采购订单'!I114,"")</f>
        <v/>
      </c>
      <c r="K114" s="56">
        <f>+IF(AND('（工厂）送货清单填写'!$K$231&gt;0,'（工厂）送货清单填写'!$L$231&gt;0,'（工厂）送货清单填写'!$M$231&gt;0),'（工厂）送货清单填写'!M114,IF(AND('（工厂）送货清单填写'!$K$231&gt;0,'（工厂）送货清单填写'!$L$231&gt;0,'（工厂）送货清单填写'!$M$231=0),'（工厂）送货清单填写'!L114,'（工厂）送货清单填写'!K114))</f>
        <v>0</v>
      </c>
      <c r="L114" s="56">
        <f t="shared" si="8"/>
        <v>0</v>
      </c>
      <c r="M114" s="49"/>
      <c r="N114" s="49"/>
      <c r="O114" s="56" t="str">
        <f ca="1">+IF(K114&gt;0,LOOKUP(1,0/FIND(I114,运营生产订单!$A$9:$A$35),运营生产订单!$M$9:$M$35),"")</f>
        <v/>
      </c>
    </row>
    <row r="115" ht="22.5" customHeight="1" spans="1:15">
      <c r="A115" s="58" t="str">
        <f t="shared" si="7"/>
        <v/>
      </c>
      <c r="B115" s="55" t="str">
        <f ca="1">+IF(K115&gt;0,'（运营）采购订单'!B115,"")</f>
        <v/>
      </c>
      <c r="C115" s="56" t="str">
        <f ca="1">+IF(K115&gt;0,'（运营）采购订单'!C115,"")</f>
        <v/>
      </c>
      <c r="D115" s="56" t="str">
        <f ca="1">+IF(K115&gt;0,'（运营）采购订单'!D115,"")</f>
        <v/>
      </c>
      <c r="E115" s="56" t="str">
        <f>+IF(K115&gt;0,'（运营）采购订单'!E115,"")</f>
        <v/>
      </c>
      <c r="F115" s="56">
        <f ca="1">+IF(K115&gt;0,'（运营）采购订单'!J115,0)</f>
        <v>0</v>
      </c>
      <c r="G115" s="56" t="str">
        <f ca="1">+IF(K115&gt;0,'（运营）采购订单'!F115,"")</f>
        <v/>
      </c>
      <c r="H115" s="57" t="str">
        <f ca="1">+IF(K115&gt;0,'（运营）采购订单'!G115,"")</f>
        <v/>
      </c>
      <c r="I115" s="56" t="str">
        <f ca="1">+IF(K115&gt;0,'（运营）采购订单'!H115,"")</f>
        <v/>
      </c>
      <c r="J115" s="56" t="str">
        <f>+IF(K115&gt;0,'（运营）采购订单'!I115,"")</f>
        <v/>
      </c>
      <c r="K115" s="56">
        <f>+IF(AND('（工厂）送货清单填写'!$K$231&gt;0,'（工厂）送货清单填写'!$L$231&gt;0,'（工厂）送货清单填写'!$M$231&gt;0),'（工厂）送货清单填写'!M115,IF(AND('（工厂）送货清单填写'!$K$231&gt;0,'（工厂）送货清单填写'!$L$231&gt;0,'（工厂）送货清单填写'!$M$231=0),'（工厂）送货清单填写'!L115,'（工厂）送货清单填写'!K115))</f>
        <v>0</v>
      </c>
      <c r="L115" s="56">
        <f t="shared" si="8"/>
        <v>0</v>
      </c>
      <c r="M115" s="49"/>
      <c r="N115" s="49"/>
      <c r="O115" s="56" t="str">
        <f ca="1">+IF(K115&gt;0,LOOKUP(1,0/FIND(I115,运营生产订单!$A$9:$A$35),运营生产订单!$M$9:$M$35),"")</f>
        <v/>
      </c>
    </row>
    <row r="116" ht="22.5" customHeight="1" spans="1:15">
      <c r="A116" s="58" t="str">
        <f t="shared" si="7"/>
        <v/>
      </c>
      <c r="B116" s="55" t="str">
        <f ca="1">+IF(K116&gt;0,'（运营）采购订单'!B116,"")</f>
        <v/>
      </c>
      <c r="C116" s="56" t="str">
        <f ca="1">+IF(K116&gt;0,'（运营）采购订单'!C116,"")</f>
        <v/>
      </c>
      <c r="D116" s="56" t="str">
        <f ca="1">+IF(K116&gt;0,'（运营）采购订单'!D116,"")</f>
        <v/>
      </c>
      <c r="E116" s="56" t="str">
        <f>+IF(K116&gt;0,'（运营）采购订单'!E116,"")</f>
        <v/>
      </c>
      <c r="F116" s="56">
        <f ca="1">+IF(K116&gt;0,'（运营）采购订单'!J116,0)</f>
        <v>0</v>
      </c>
      <c r="G116" s="56" t="str">
        <f ca="1">+IF(K116&gt;0,'（运营）采购订单'!F116,"")</f>
        <v/>
      </c>
      <c r="H116" s="57" t="str">
        <f ca="1">+IF(K116&gt;0,'（运营）采购订单'!G116,"")</f>
        <v/>
      </c>
      <c r="I116" s="56" t="str">
        <f ca="1">+IF(K116&gt;0,'（运营）采购订单'!H116,"")</f>
        <v/>
      </c>
      <c r="J116" s="56" t="str">
        <f>+IF(K116&gt;0,'（运营）采购订单'!I116,"")</f>
        <v/>
      </c>
      <c r="K116" s="56">
        <f>+IF(AND('（工厂）送货清单填写'!$K$231&gt;0,'（工厂）送货清单填写'!$L$231&gt;0,'（工厂）送货清单填写'!$M$231&gt;0),'（工厂）送货清单填写'!M116,IF(AND('（工厂）送货清单填写'!$K$231&gt;0,'（工厂）送货清单填写'!$L$231&gt;0,'（工厂）送货清单填写'!$M$231=0),'（工厂）送货清单填写'!L116,'（工厂）送货清单填写'!K116))</f>
        <v>0</v>
      </c>
      <c r="L116" s="56">
        <f t="shared" si="8"/>
        <v>0</v>
      </c>
      <c r="M116" s="49"/>
      <c r="N116" s="49"/>
      <c r="O116" s="56" t="str">
        <f ca="1">+IF(K116&gt;0,LOOKUP(1,0/FIND(I116,运营生产订单!$A$9:$A$35),运营生产订单!$M$9:$M$35),"")</f>
        <v/>
      </c>
    </row>
    <row r="117" ht="22.5" customHeight="1" spans="1:15">
      <c r="A117" s="58" t="str">
        <f t="shared" si="7"/>
        <v/>
      </c>
      <c r="B117" s="55" t="str">
        <f ca="1">+IF(K117&gt;0,'（运营）采购订单'!B117,"")</f>
        <v/>
      </c>
      <c r="C117" s="56" t="str">
        <f ca="1">+IF(K117&gt;0,'（运营）采购订单'!C117,"")</f>
        <v/>
      </c>
      <c r="D117" s="56" t="str">
        <f ca="1">+IF(K117&gt;0,'（运营）采购订单'!D117,"")</f>
        <v/>
      </c>
      <c r="E117" s="56" t="str">
        <f>+IF(K117&gt;0,'（运营）采购订单'!E117,"")</f>
        <v/>
      </c>
      <c r="F117" s="56">
        <f ca="1">+IF(K117&gt;0,'（运营）采购订单'!J117,0)</f>
        <v>0</v>
      </c>
      <c r="G117" s="56" t="str">
        <f ca="1">+IF(K117&gt;0,'（运营）采购订单'!F117,"")</f>
        <v/>
      </c>
      <c r="H117" s="57" t="str">
        <f ca="1">+IF(K117&gt;0,'（运营）采购订单'!G117,"")</f>
        <v/>
      </c>
      <c r="I117" s="56" t="str">
        <f ca="1">+IF(K117&gt;0,'（运营）采购订单'!H117,"")</f>
        <v/>
      </c>
      <c r="J117" s="56" t="str">
        <f>+IF(K117&gt;0,'（运营）采购订单'!I117,"")</f>
        <v/>
      </c>
      <c r="K117" s="56">
        <f>+IF(AND('（工厂）送货清单填写'!$K$231&gt;0,'（工厂）送货清单填写'!$L$231&gt;0,'（工厂）送货清单填写'!$M$231&gt;0),'（工厂）送货清单填写'!M117,IF(AND('（工厂）送货清单填写'!$K$231&gt;0,'（工厂）送货清单填写'!$L$231&gt;0,'（工厂）送货清单填写'!$M$231=0),'（工厂）送货清单填写'!L117,'（工厂）送货清单填写'!K117))</f>
        <v>0</v>
      </c>
      <c r="L117" s="56">
        <f t="shared" si="8"/>
        <v>0</v>
      </c>
      <c r="M117" s="49"/>
      <c r="N117" s="49"/>
      <c r="O117" s="56" t="str">
        <f ca="1">+IF(K117&gt;0,LOOKUP(1,0/FIND(I117,运营生产订单!$A$9:$A$35),运营生产订单!$M$9:$M$35),"")</f>
        <v/>
      </c>
    </row>
    <row r="118" ht="22.5" customHeight="1" spans="1:15">
      <c r="A118" s="58" t="str">
        <f t="shared" si="7"/>
        <v/>
      </c>
      <c r="B118" s="55" t="str">
        <f ca="1">+IF(K118&gt;0,'（运营）采购订单'!B118,"")</f>
        <v/>
      </c>
      <c r="C118" s="56" t="str">
        <f ca="1">+IF(K118&gt;0,'（运营）采购订单'!C118,"")</f>
        <v/>
      </c>
      <c r="D118" s="56" t="str">
        <f ca="1">+IF(K118&gt;0,'（运营）采购订单'!D118,"")</f>
        <v/>
      </c>
      <c r="E118" s="56" t="str">
        <f>+IF(K118&gt;0,'（运营）采购订单'!E118,"")</f>
        <v/>
      </c>
      <c r="F118" s="56">
        <f ca="1">+IF(K118&gt;0,'（运营）采购订单'!J118,0)</f>
        <v>0</v>
      </c>
      <c r="G118" s="56" t="str">
        <f ca="1">+IF(K118&gt;0,'（运营）采购订单'!F118,"")</f>
        <v/>
      </c>
      <c r="H118" s="57" t="str">
        <f ca="1">+IF(K118&gt;0,'（运营）采购订单'!G118,"")</f>
        <v/>
      </c>
      <c r="I118" s="56" t="str">
        <f ca="1">+IF(K118&gt;0,'（运营）采购订单'!H118,"")</f>
        <v/>
      </c>
      <c r="J118" s="56" t="str">
        <f>+IF(K118&gt;0,'（运营）采购订单'!I118,"")</f>
        <v/>
      </c>
      <c r="K118" s="56">
        <f>+IF(AND('（工厂）送货清单填写'!$K$231&gt;0,'（工厂）送货清单填写'!$L$231&gt;0,'（工厂）送货清单填写'!$M$231&gt;0),'（工厂）送货清单填写'!M118,IF(AND('（工厂）送货清单填写'!$K$231&gt;0,'（工厂）送货清单填写'!$L$231&gt;0,'（工厂）送货清单填写'!$M$231=0),'（工厂）送货清单填写'!L118,'（工厂）送货清单填写'!K118))</f>
        <v>0</v>
      </c>
      <c r="L118" s="56">
        <f t="shared" si="8"/>
        <v>0</v>
      </c>
      <c r="M118" s="49"/>
      <c r="N118" s="49"/>
      <c r="O118" s="56" t="str">
        <f ca="1">+IF(K118&gt;0,LOOKUP(1,0/FIND(I118,运营生产订单!$A$9:$A$35),运营生产订单!$M$9:$M$35),"")</f>
        <v/>
      </c>
    </row>
    <row r="119" ht="22.5" customHeight="1" spans="1:15">
      <c r="A119" s="58" t="str">
        <f t="shared" si="7"/>
        <v/>
      </c>
      <c r="B119" s="55" t="str">
        <f ca="1">+IF(K119&gt;0,'（运营）采购订单'!B119,"")</f>
        <v/>
      </c>
      <c r="C119" s="56" t="str">
        <f ca="1">+IF(K119&gt;0,'（运营）采购订单'!C119,"")</f>
        <v/>
      </c>
      <c r="D119" s="56" t="str">
        <f ca="1">+IF(K119&gt;0,'（运营）采购订单'!D119,"")</f>
        <v/>
      </c>
      <c r="E119" s="56" t="str">
        <f>+IF(K119&gt;0,'（运营）采购订单'!E119,"")</f>
        <v/>
      </c>
      <c r="F119" s="56">
        <f ca="1">+IF(K119&gt;0,'（运营）采购订单'!J119,0)</f>
        <v>0</v>
      </c>
      <c r="G119" s="56" t="str">
        <f ca="1">+IF(K119&gt;0,'（运营）采购订单'!F119,"")</f>
        <v/>
      </c>
      <c r="H119" s="57" t="str">
        <f ca="1">+IF(K119&gt;0,'（运营）采购订单'!G119,"")</f>
        <v/>
      </c>
      <c r="I119" s="56" t="str">
        <f ca="1">+IF(K119&gt;0,'（运营）采购订单'!H119,"")</f>
        <v/>
      </c>
      <c r="J119" s="56" t="str">
        <f>+IF(K119&gt;0,'（运营）采购订单'!I119,"")</f>
        <v/>
      </c>
      <c r="K119" s="56">
        <f>+IF(AND('（工厂）送货清单填写'!$K$231&gt;0,'（工厂）送货清单填写'!$L$231&gt;0,'（工厂）送货清单填写'!$M$231&gt;0),'（工厂）送货清单填写'!M119,IF(AND('（工厂）送货清单填写'!$K$231&gt;0,'（工厂）送货清单填写'!$L$231&gt;0,'（工厂）送货清单填写'!$M$231=0),'（工厂）送货清单填写'!L119,'（工厂）送货清单填写'!K119))</f>
        <v>0</v>
      </c>
      <c r="L119" s="56">
        <f t="shared" si="8"/>
        <v>0</v>
      </c>
      <c r="M119" s="49"/>
      <c r="N119" s="49"/>
      <c r="O119" s="56" t="str">
        <f ca="1">+IF(K119&gt;0,LOOKUP(1,0/FIND(I119,运营生产订单!$A$9:$A$35),运营生产订单!$M$9:$M$35),"")</f>
        <v/>
      </c>
    </row>
    <row r="120" ht="22.5" customHeight="1" spans="1:15">
      <c r="A120" s="58" t="str">
        <f t="shared" si="7"/>
        <v/>
      </c>
      <c r="B120" s="55" t="str">
        <f ca="1">+IF(K120&gt;0,'（运营）采购订单'!B120,"")</f>
        <v/>
      </c>
      <c r="C120" s="56" t="str">
        <f ca="1">+IF(K120&gt;0,'（运营）采购订单'!C120,"")</f>
        <v/>
      </c>
      <c r="D120" s="56" t="str">
        <f ca="1">+IF(K120&gt;0,'（运营）采购订单'!D120,"")</f>
        <v/>
      </c>
      <c r="E120" s="56" t="str">
        <f>+IF(K120&gt;0,'（运营）采购订单'!E120,"")</f>
        <v/>
      </c>
      <c r="F120" s="56">
        <f ca="1">+IF(K120&gt;0,'（运营）采购订单'!J120,0)</f>
        <v>0</v>
      </c>
      <c r="G120" s="56" t="str">
        <f ca="1">+IF(K120&gt;0,'（运营）采购订单'!F120,"")</f>
        <v/>
      </c>
      <c r="H120" s="57" t="str">
        <f ca="1">+IF(K120&gt;0,'（运营）采购订单'!G120,"")</f>
        <v/>
      </c>
      <c r="I120" s="56" t="str">
        <f ca="1">+IF(K120&gt;0,'（运营）采购订单'!H120,"")</f>
        <v/>
      </c>
      <c r="J120" s="56" t="str">
        <f>+IF(K120&gt;0,'（运营）采购订单'!I120,"")</f>
        <v/>
      </c>
      <c r="K120" s="56">
        <f>+IF(AND('（工厂）送货清单填写'!$K$231&gt;0,'（工厂）送货清单填写'!$L$231&gt;0,'（工厂）送货清单填写'!$M$231&gt;0),'（工厂）送货清单填写'!M120,IF(AND('（工厂）送货清单填写'!$K$231&gt;0,'（工厂）送货清单填写'!$L$231&gt;0,'（工厂）送货清单填写'!$M$231=0),'（工厂）送货清单填写'!L120,'（工厂）送货清单填写'!K120))</f>
        <v>0</v>
      </c>
      <c r="L120" s="56">
        <f t="shared" si="8"/>
        <v>0</v>
      </c>
      <c r="M120" s="49"/>
      <c r="N120" s="49"/>
      <c r="O120" s="56" t="str">
        <f ca="1">+IF(K120&gt;0,LOOKUP(1,0/FIND(I120,运营生产订单!$A$9:$A$35),运营生产订单!$M$9:$M$35),"")</f>
        <v/>
      </c>
    </row>
    <row r="121" ht="22.5" customHeight="1" spans="1:15">
      <c r="A121" s="58" t="str">
        <f t="shared" si="7"/>
        <v/>
      </c>
      <c r="B121" s="55" t="str">
        <f ca="1">+IF(K121&gt;0,'（运营）采购订单'!B121,"")</f>
        <v/>
      </c>
      <c r="C121" s="56" t="str">
        <f ca="1">+IF(K121&gt;0,'（运营）采购订单'!C121,"")</f>
        <v/>
      </c>
      <c r="D121" s="56" t="str">
        <f ca="1">+IF(K121&gt;0,'（运营）采购订单'!D121,"")</f>
        <v/>
      </c>
      <c r="E121" s="56" t="str">
        <f>+IF(K121&gt;0,'（运营）采购订单'!E121,"")</f>
        <v/>
      </c>
      <c r="F121" s="56">
        <f ca="1">+IF(K121&gt;0,'（运营）采购订单'!J121,0)</f>
        <v>0</v>
      </c>
      <c r="G121" s="56" t="str">
        <f ca="1">+IF(K121&gt;0,'（运营）采购订单'!F121,"")</f>
        <v/>
      </c>
      <c r="H121" s="57" t="str">
        <f ca="1">+IF(K121&gt;0,'（运营）采购订单'!G121,"")</f>
        <v/>
      </c>
      <c r="I121" s="56" t="str">
        <f ca="1">+IF(K121&gt;0,'（运营）采购订单'!H121,"")</f>
        <v/>
      </c>
      <c r="J121" s="56" t="str">
        <f>+IF(K121&gt;0,'（运营）采购订单'!I121,"")</f>
        <v/>
      </c>
      <c r="K121" s="56">
        <f>+IF(AND('（工厂）送货清单填写'!$K$231&gt;0,'（工厂）送货清单填写'!$L$231&gt;0,'（工厂）送货清单填写'!$M$231&gt;0),'（工厂）送货清单填写'!M121,IF(AND('（工厂）送货清单填写'!$K$231&gt;0,'（工厂）送货清单填写'!$L$231&gt;0,'（工厂）送货清单填写'!$M$231=0),'（工厂）送货清单填写'!L121,'（工厂）送货清单填写'!K121))</f>
        <v>0</v>
      </c>
      <c r="L121" s="56">
        <f t="shared" si="8"/>
        <v>0</v>
      </c>
      <c r="M121" s="49"/>
      <c r="N121" s="49"/>
      <c r="O121" s="56" t="str">
        <f ca="1">+IF(K121&gt;0,LOOKUP(1,0/FIND(I121,运营生产订单!$A$9:$A$35),运营生产订单!$M$9:$M$35),"")</f>
        <v/>
      </c>
    </row>
    <row r="122" ht="22.5" customHeight="1" spans="1:15">
      <c r="A122" s="58" t="str">
        <f t="shared" si="7"/>
        <v/>
      </c>
      <c r="B122" s="55" t="str">
        <f ca="1">+IF(K122&gt;0,'（运营）采购订单'!B122,"")</f>
        <v/>
      </c>
      <c r="C122" s="56" t="str">
        <f ca="1">+IF(K122&gt;0,'（运营）采购订单'!C122,"")</f>
        <v/>
      </c>
      <c r="D122" s="56" t="str">
        <f ca="1">+IF(K122&gt;0,'（运营）采购订单'!D122,"")</f>
        <v/>
      </c>
      <c r="E122" s="56" t="str">
        <f>+IF(K122&gt;0,'（运营）采购订单'!E122,"")</f>
        <v/>
      </c>
      <c r="F122" s="56">
        <f ca="1">+IF(K122&gt;0,'（运营）采购订单'!J122,0)</f>
        <v>0</v>
      </c>
      <c r="G122" s="56" t="str">
        <f ca="1">+IF(K122&gt;0,'（运营）采购订单'!F122,"")</f>
        <v/>
      </c>
      <c r="H122" s="57" t="str">
        <f ca="1">+IF(K122&gt;0,'（运营）采购订单'!G122,"")</f>
        <v/>
      </c>
      <c r="I122" s="56" t="str">
        <f ca="1">+IF(K122&gt;0,'（运营）采购订单'!H122,"")</f>
        <v/>
      </c>
      <c r="J122" s="56" t="str">
        <f>+IF(K122&gt;0,'（运营）采购订单'!I122,"")</f>
        <v/>
      </c>
      <c r="K122" s="56">
        <f>+IF(AND('（工厂）送货清单填写'!$K$231&gt;0,'（工厂）送货清单填写'!$L$231&gt;0,'（工厂）送货清单填写'!$M$231&gt;0),'（工厂）送货清单填写'!M122,IF(AND('（工厂）送货清单填写'!$K$231&gt;0,'（工厂）送货清单填写'!$L$231&gt;0,'（工厂）送货清单填写'!$M$231=0),'（工厂）送货清单填写'!L122,'（工厂）送货清单填写'!K122))</f>
        <v>0</v>
      </c>
      <c r="L122" s="56">
        <f t="shared" si="8"/>
        <v>0</v>
      </c>
      <c r="M122" s="49"/>
      <c r="N122" s="49"/>
      <c r="O122" s="56" t="str">
        <f ca="1">+IF(K122&gt;0,LOOKUP(1,0/FIND(I122,运营生产订单!$A$9:$A$35),运营生产订单!$M$9:$M$35),"")</f>
        <v/>
      </c>
    </row>
    <row r="123" ht="22.5" customHeight="1" spans="1:15">
      <c r="A123" s="58" t="str">
        <f t="shared" si="7"/>
        <v/>
      </c>
      <c r="B123" s="55" t="str">
        <f ca="1">+IF(K123&gt;0,'（运营）采购订单'!B123,"")</f>
        <v/>
      </c>
      <c r="C123" s="56" t="str">
        <f ca="1">+IF(K123&gt;0,'（运营）采购订单'!C123,"")</f>
        <v/>
      </c>
      <c r="D123" s="56" t="str">
        <f ca="1">+IF(K123&gt;0,'（运营）采购订单'!D123,"")</f>
        <v/>
      </c>
      <c r="E123" s="56" t="str">
        <f>+IF(K123&gt;0,'（运营）采购订单'!E123,"")</f>
        <v/>
      </c>
      <c r="F123" s="56">
        <f ca="1">+IF(K123&gt;0,'（运营）采购订单'!J123,0)</f>
        <v>0</v>
      </c>
      <c r="G123" s="56" t="str">
        <f ca="1">+IF(K123&gt;0,'（运营）采购订单'!F123,"")</f>
        <v/>
      </c>
      <c r="H123" s="57" t="str">
        <f ca="1">+IF(K123&gt;0,'（运营）采购订单'!G123,"")</f>
        <v/>
      </c>
      <c r="I123" s="56" t="str">
        <f ca="1">+IF(K123&gt;0,'（运营）采购订单'!H123,"")</f>
        <v/>
      </c>
      <c r="J123" s="56" t="str">
        <f>+IF(K123&gt;0,'（运营）采购订单'!I123,"")</f>
        <v/>
      </c>
      <c r="K123" s="56">
        <f>+IF(AND('（工厂）送货清单填写'!$K$231&gt;0,'（工厂）送货清单填写'!$L$231&gt;0,'（工厂）送货清单填写'!$M$231&gt;0),'（工厂）送货清单填写'!M123,IF(AND('（工厂）送货清单填写'!$K$231&gt;0,'（工厂）送货清单填写'!$L$231&gt;0,'（工厂）送货清单填写'!$M$231=0),'（工厂）送货清单填写'!L123,'（工厂）送货清单填写'!K123))</f>
        <v>0</v>
      </c>
      <c r="L123" s="56">
        <f t="shared" si="8"/>
        <v>0</v>
      </c>
      <c r="M123" s="49"/>
      <c r="N123" s="49"/>
      <c r="O123" s="56" t="str">
        <f ca="1">+IF(K123&gt;0,LOOKUP(1,0/FIND(I123,运营生产订单!$A$9:$A$35),运营生产订单!$M$9:$M$35),"")</f>
        <v/>
      </c>
    </row>
    <row r="124" ht="22.5" customHeight="1" spans="1:15">
      <c r="A124" s="58" t="str">
        <f t="shared" si="7"/>
        <v/>
      </c>
      <c r="B124" s="55" t="str">
        <f ca="1">+IF(K124&gt;0,'（运营）采购订单'!B124,"")</f>
        <v/>
      </c>
      <c r="C124" s="56" t="str">
        <f ca="1">+IF(K124&gt;0,'（运营）采购订单'!C124,"")</f>
        <v/>
      </c>
      <c r="D124" s="56" t="str">
        <f ca="1">+IF(K124&gt;0,'（运营）采购订单'!D124,"")</f>
        <v/>
      </c>
      <c r="E124" s="56" t="str">
        <f>+IF(K124&gt;0,'（运营）采购订单'!E124,"")</f>
        <v/>
      </c>
      <c r="F124" s="56">
        <f ca="1">+IF(K124&gt;0,'（运营）采购订单'!J124,0)</f>
        <v>0</v>
      </c>
      <c r="G124" s="56" t="str">
        <f ca="1">+IF(K124&gt;0,'（运营）采购订单'!F124,"")</f>
        <v/>
      </c>
      <c r="H124" s="57" t="str">
        <f ca="1">+IF(K124&gt;0,'（运营）采购订单'!G124,"")</f>
        <v/>
      </c>
      <c r="I124" s="56" t="str">
        <f ca="1">+IF(K124&gt;0,'（运营）采购订单'!H124,"")</f>
        <v/>
      </c>
      <c r="J124" s="56" t="str">
        <f>+IF(K124&gt;0,'（运营）采购订单'!I124,"")</f>
        <v/>
      </c>
      <c r="K124" s="56">
        <f>+IF(AND('（工厂）送货清单填写'!$K$231&gt;0,'（工厂）送货清单填写'!$L$231&gt;0,'（工厂）送货清单填写'!$M$231&gt;0),'（工厂）送货清单填写'!M124,IF(AND('（工厂）送货清单填写'!$K$231&gt;0,'（工厂）送货清单填写'!$L$231&gt;0,'（工厂）送货清单填写'!$M$231=0),'（工厂）送货清单填写'!L124,'（工厂）送货清单填写'!K124))</f>
        <v>0</v>
      </c>
      <c r="L124" s="56">
        <f t="shared" si="8"/>
        <v>0</v>
      </c>
      <c r="M124" s="49"/>
      <c r="N124" s="49"/>
      <c r="O124" s="56" t="str">
        <f ca="1">+IF(K124&gt;0,LOOKUP(1,0/FIND(I124,运营生产订单!$A$9:$A$35),运营生产订单!$M$9:$M$35),"")</f>
        <v/>
      </c>
    </row>
    <row r="125" ht="22.5" customHeight="1" spans="1:15">
      <c r="A125" s="58" t="str">
        <f t="shared" si="7"/>
        <v/>
      </c>
      <c r="B125" s="55" t="str">
        <f ca="1">+IF(K125&gt;0,'（运营）采购订单'!B125,"")</f>
        <v/>
      </c>
      <c r="C125" s="56" t="str">
        <f ca="1">+IF(K125&gt;0,'（运营）采购订单'!C125,"")</f>
        <v/>
      </c>
      <c r="D125" s="56" t="str">
        <f ca="1">+IF(K125&gt;0,'（运营）采购订单'!D125,"")</f>
        <v/>
      </c>
      <c r="E125" s="56" t="str">
        <f>+IF(K125&gt;0,'（运营）采购订单'!E125,"")</f>
        <v/>
      </c>
      <c r="F125" s="56">
        <f ca="1">+IF(K125&gt;0,'（运营）采购订单'!J125,0)</f>
        <v>0</v>
      </c>
      <c r="G125" s="56" t="str">
        <f ca="1">+IF(K125&gt;0,'（运营）采购订单'!F125,"")</f>
        <v/>
      </c>
      <c r="H125" s="57" t="str">
        <f ca="1">+IF(K125&gt;0,'（运营）采购订单'!G125,"")</f>
        <v/>
      </c>
      <c r="I125" s="56" t="str">
        <f ca="1">+IF(K125&gt;0,'（运营）采购订单'!H125,"")</f>
        <v/>
      </c>
      <c r="J125" s="56" t="str">
        <f>+IF(K125&gt;0,'（运营）采购订单'!I125,"")</f>
        <v/>
      </c>
      <c r="K125" s="56">
        <f>+IF(AND('（工厂）送货清单填写'!$K$231&gt;0,'（工厂）送货清单填写'!$L$231&gt;0,'（工厂）送货清单填写'!$M$231&gt;0),'（工厂）送货清单填写'!M125,IF(AND('（工厂）送货清单填写'!$K$231&gt;0,'（工厂）送货清单填写'!$L$231&gt;0,'（工厂）送货清单填写'!$M$231=0),'（工厂）送货清单填写'!L125,'（工厂）送货清单填写'!K125))</f>
        <v>0</v>
      </c>
      <c r="L125" s="56">
        <f t="shared" si="8"/>
        <v>0</v>
      </c>
      <c r="M125" s="49"/>
      <c r="N125" s="49"/>
      <c r="O125" s="56" t="str">
        <f ca="1">+IF(K125&gt;0,LOOKUP(1,0/FIND(I125,运营生产订单!$A$9:$A$35),运营生产订单!$M$9:$M$35),"")</f>
        <v/>
      </c>
    </row>
    <row r="126" ht="22.5" customHeight="1" spans="1:15">
      <c r="A126" s="58" t="str">
        <f t="shared" si="7"/>
        <v/>
      </c>
      <c r="B126" s="55" t="str">
        <f ca="1">+IF(K126&gt;0,'（运营）采购订单'!B126,"")</f>
        <v/>
      </c>
      <c r="C126" s="56" t="str">
        <f ca="1">+IF(K126&gt;0,'（运营）采购订单'!C126,"")</f>
        <v/>
      </c>
      <c r="D126" s="56" t="str">
        <f ca="1">+IF(K126&gt;0,'（运营）采购订单'!D126,"")</f>
        <v/>
      </c>
      <c r="E126" s="56" t="str">
        <f>+IF(K126&gt;0,'（运营）采购订单'!E126,"")</f>
        <v/>
      </c>
      <c r="F126" s="56">
        <f ca="1">+IF(K126&gt;0,'（运营）采购订单'!J126,0)</f>
        <v>0</v>
      </c>
      <c r="G126" s="56" t="str">
        <f ca="1">+IF(K126&gt;0,'（运营）采购订单'!F126,"")</f>
        <v/>
      </c>
      <c r="H126" s="57" t="str">
        <f ca="1">+IF(K126&gt;0,'（运营）采购订单'!G126,"")</f>
        <v/>
      </c>
      <c r="I126" s="56" t="str">
        <f ca="1">+IF(K126&gt;0,'（运营）采购订单'!H126,"")</f>
        <v/>
      </c>
      <c r="J126" s="56" t="str">
        <f>+IF(K126&gt;0,'（运营）采购订单'!I126,"")</f>
        <v/>
      </c>
      <c r="K126" s="56">
        <f>+IF(AND('（工厂）送货清单填写'!$K$231&gt;0,'（工厂）送货清单填写'!$L$231&gt;0,'（工厂）送货清单填写'!$M$231&gt;0),'（工厂）送货清单填写'!M126,IF(AND('（工厂）送货清单填写'!$K$231&gt;0,'（工厂）送货清单填写'!$L$231&gt;0,'（工厂）送货清单填写'!$M$231=0),'（工厂）送货清单填写'!L126,'（工厂）送货清单填写'!K126))</f>
        <v>0</v>
      </c>
      <c r="L126" s="56">
        <f t="shared" si="8"/>
        <v>0</v>
      </c>
      <c r="M126" s="49"/>
      <c r="N126" s="49"/>
      <c r="O126" s="56" t="str">
        <f ca="1">+IF(K126&gt;0,LOOKUP(1,0/FIND(I126,运营生产订单!$A$9:$A$35),运营生产订单!$M$9:$M$35),"")</f>
        <v/>
      </c>
    </row>
    <row r="127" ht="22.5" customHeight="1" spans="1:15">
      <c r="A127" s="58" t="str">
        <f t="shared" si="7"/>
        <v/>
      </c>
      <c r="B127" s="55" t="str">
        <f ca="1">+IF(K127&gt;0,'（运营）采购订单'!B127,"")</f>
        <v/>
      </c>
      <c r="C127" s="56" t="str">
        <f ca="1">+IF(K127&gt;0,'（运营）采购订单'!C127,"")</f>
        <v/>
      </c>
      <c r="D127" s="56" t="str">
        <f ca="1">+IF(K127&gt;0,'（运营）采购订单'!D127,"")</f>
        <v/>
      </c>
      <c r="E127" s="56" t="str">
        <f>+IF(K127&gt;0,'（运营）采购订单'!E127,"")</f>
        <v/>
      </c>
      <c r="F127" s="56">
        <f ca="1">+IF(K127&gt;0,'（运营）采购订单'!J127,0)</f>
        <v>0</v>
      </c>
      <c r="G127" s="56" t="str">
        <f ca="1">+IF(K127&gt;0,'（运营）采购订单'!F127,"")</f>
        <v/>
      </c>
      <c r="H127" s="57" t="str">
        <f ca="1">+IF(K127&gt;0,'（运营）采购订单'!G127,"")</f>
        <v/>
      </c>
      <c r="I127" s="56" t="str">
        <f ca="1">+IF(K127&gt;0,'（运营）采购订单'!H127,"")</f>
        <v/>
      </c>
      <c r="J127" s="56" t="str">
        <f>+IF(K127&gt;0,'（运营）采购订单'!I127,"")</f>
        <v/>
      </c>
      <c r="K127" s="56">
        <f>+IF(AND('（工厂）送货清单填写'!$K$231&gt;0,'（工厂）送货清单填写'!$L$231&gt;0,'（工厂）送货清单填写'!$M$231&gt;0),'（工厂）送货清单填写'!M127,IF(AND('（工厂）送货清单填写'!$K$231&gt;0,'（工厂）送货清单填写'!$L$231&gt;0,'（工厂）送货清单填写'!$M$231=0),'（工厂）送货清单填写'!L127,'（工厂）送货清单填写'!K127))</f>
        <v>0</v>
      </c>
      <c r="L127" s="56">
        <f t="shared" si="8"/>
        <v>0</v>
      </c>
      <c r="M127" s="49"/>
      <c r="N127" s="49"/>
      <c r="O127" s="56" t="str">
        <f ca="1">+IF(K127&gt;0,LOOKUP(1,0/FIND(I127,运营生产订单!$A$9:$A$35),运营生产订单!$M$9:$M$35),"")</f>
        <v/>
      </c>
    </row>
    <row r="128" ht="22.5" customHeight="1" spans="1:15">
      <c r="A128" s="58" t="str">
        <f t="shared" si="7"/>
        <v/>
      </c>
      <c r="B128" s="55" t="str">
        <f ca="1">+IF(K128&gt;0,'（运营）采购订单'!B128,"")</f>
        <v/>
      </c>
      <c r="C128" s="56" t="str">
        <f ca="1">+IF(K128&gt;0,'（运营）采购订单'!C128,"")</f>
        <v/>
      </c>
      <c r="D128" s="56" t="str">
        <f ca="1">+IF(K128&gt;0,'（运营）采购订单'!D128,"")</f>
        <v/>
      </c>
      <c r="E128" s="56" t="str">
        <f>+IF(K128&gt;0,'（运营）采购订单'!E128,"")</f>
        <v/>
      </c>
      <c r="F128" s="56">
        <f ca="1">+IF(K128&gt;0,'（运营）采购订单'!J128,0)</f>
        <v>0</v>
      </c>
      <c r="G128" s="56" t="str">
        <f ca="1">+IF(K128&gt;0,'（运营）采购订单'!F128,"")</f>
        <v/>
      </c>
      <c r="H128" s="57" t="str">
        <f ca="1">+IF(K128&gt;0,'（运营）采购订单'!G128,"")</f>
        <v/>
      </c>
      <c r="I128" s="56" t="str">
        <f ca="1">+IF(K128&gt;0,'（运营）采购订单'!H128,"")</f>
        <v/>
      </c>
      <c r="J128" s="56" t="str">
        <f>+IF(K128&gt;0,'（运营）采购订单'!I128,"")</f>
        <v/>
      </c>
      <c r="K128" s="56">
        <f>+IF(AND('（工厂）送货清单填写'!$K$231&gt;0,'（工厂）送货清单填写'!$L$231&gt;0,'（工厂）送货清单填写'!$M$231&gt;0),'（工厂）送货清单填写'!M128,IF(AND('（工厂）送货清单填写'!$K$231&gt;0,'（工厂）送货清单填写'!$L$231&gt;0,'（工厂）送货清单填写'!$M$231=0),'（工厂）送货清单填写'!L128,'（工厂）送货清单填写'!K128))</f>
        <v>0</v>
      </c>
      <c r="L128" s="56">
        <f t="shared" si="8"/>
        <v>0</v>
      </c>
      <c r="M128" s="49"/>
      <c r="N128" s="49"/>
      <c r="O128" s="56" t="str">
        <f ca="1">+IF(K128&gt;0,LOOKUP(1,0/FIND(I128,运营生产订单!$A$9:$A$35),运营生产订单!$M$9:$M$35),"")</f>
        <v/>
      </c>
    </row>
    <row r="129" ht="22.5" customHeight="1" spans="1:15">
      <c r="A129" s="58" t="str">
        <f t="shared" si="7"/>
        <v/>
      </c>
      <c r="B129" s="55" t="str">
        <f ca="1">+IF(K129&gt;0,'（运营）采购订单'!B129,"")</f>
        <v/>
      </c>
      <c r="C129" s="56" t="str">
        <f ca="1">+IF(K129&gt;0,'（运营）采购订单'!C129,"")</f>
        <v/>
      </c>
      <c r="D129" s="56" t="str">
        <f ca="1">+IF(K129&gt;0,'（运营）采购订单'!D129,"")</f>
        <v/>
      </c>
      <c r="E129" s="56" t="str">
        <f>+IF(K129&gt;0,'（运营）采购订单'!E129,"")</f>
        <v/>
      </c>
      <c r="F129" s="56">
        <f ca="1">+IF(K129&gt;0,'（运营）采购订单'!J129,0)</f>
        <v>0</v>
      </c>
      <c r="G129" s="56" t="str">
        <f ca="1">+IF(K129&gt;0,'（运营）采购订单'!F129,"")</f>
        <v/>
      </c>
      <c r="H129" s="57" t="str">
        <f ca="1">+IF(K129&gt;0,'（运营）采购订单'!G129,"")</f>
        <v/>
      </c>
      <c r="I129" s="56" t="str">
        <f ca="1">+IF(K129&gt;0,'（运营）采购订单'!H129,"")</f>
        <v/>
      </c>
      <c r="J129" s="56" t="str">
        <f>+IF(K129&gt;0,'（运营）采购订单'!I129,"")</f>
        <v/>
      </c>
      <c r="K129" s="56">
        <f>+IF(AND('（工厂）送货清单填写'!$K$231&gt;0,'（工厂）送货清单填写'!$L$231&gt;0,'（工厂）送货清单填写'!$M$231&gt;0),'（工厂）送货清单填写'!M129,IF(AND('（工厂）送货清单填写'!$K$231&gt;0,'（工厂）送货清单填写'!$L$231&gt;0,'（工厂）送货清单填写'!$M$231=0),'（工厂）送货清单填写'!L129,'（工厂）送货清单填写'!K129))</f>
        <v>0</v>
      </c>
      <c r="L129" s="56">
        <f t="shared" si="8"/>
        <v>0</v>
      </c>
      <c r="M129" s="49"/>
      <c r="N129" s="49"/>
      <c r="O129" s="56" t="str">
        <f ca="1">+IF(K129&gt;0,LOOKUP(1,0/FIND(I129,运营生产订单!$A$9:$A$35),运营生产订单!$M$9:$M$35),"")</f>
        <v/>
      </c>
    </row>
    <row r="130" ht="22.5" customHeight="1" spans="1:15">
      <c r="A130" s="58" t="str">
        <f t="shared" si="7"/>
        <v/>
      </c>
      <c r="B130" s="55" t="str">
        <f ca="1">+IF(K130&gt;0,'（运营）采购订单'!B130,"")</f>
        <v/>
      </c>
      <c r="C130" s="56" t="str">
        <f ca="1">+IF(K130&gt;0,'（运营）采购订单'!C130,"")</f>
        <v/>
      </c>
      <c r="D130" s="56" t="str">
        <f ca="1">+IF(K130&gt;0,'（运营）采购订单'!D130,"")</f>
        <v/>
      </c>
      <c r="E130" s="56" t="str">
        <f>+IF(K130&gt;0,'（运营）采购订单'!E130,"")</f>
        <v/>
      </c>
      <c r="F130" s="56">
        <f ca="1">+IF(K130&gt;0,'（运营）采购订单'!J130,0)</f>
        <v>0</v>
      </c>
      <c r="G130" s="56" t="str">
        <f ca="1">+IF(K130&gt;0,'（运营）采购订单'!F130,"")</f>
        <v/>
      </c>
      <c r="H130" s="57" t="str">
        <f ca="1">+IF(K130&gt;0,'（运营）采购订单'!G130,"")</f>
        <v/>
      </c>
      <c r="I130" s="56" t="str">
        <f ca="1">+IF(K130&gt;0,'（运营）采购订单'!H130,"")</f>
        <v/>
      </c>
      <c r="J130" s="56" t="str">
        <f>+IF(K130&gt;0,'（运营）采购订单'!I130,"")</f>
        <v/>
      </c>
      <c r="K130" s="56">
        <f>+IF(AND('（工厂）送货清单填写'!$K$231&gt;0,'（工厂）送货清单填写'!$L$231&gt;0,'（工厂）送货清单填写'!$M$231&gt;0),'（工厂）送货清单填写'!M130,IF(AND('（工厂）送货清单填写'!$K$231&gt;0,'（工厂）送货清单填写'!$L$231&gt;0,'（工厂）送货清单填写'!$M$231=0),'（工厂）送货清单填写'!L130,'（工厂）送货清单填写'!K130))</f>
        <v>0</v>
      </c>
      <c r="L130" s="56">
        <f t="shared" si="8"/>
        <v>0</v>
      </c>
      <c r="M130" s="49"/>
      <c r="N130" s="49"/>
      <c r="O130" s="56" t="str">
        <f ca="1">+IF(K130&gt;0,LOOKUP(1,0/FIND(I130,运营生产订单!$A$9:$A$35),运营生产订单!$M$9:$M$35),"")</f>
        <v/>
      </c>
    </row>
    <row r="131" ht="22.5" customHeight="1" spans="1:15">
      <c r="A131" s="58" t="str">
        <f t="shared" si="7"/>
        <v/>
      </c>
      <c r="B131" s="55" t="str">
        <f ca="1">+IF(K131&gt;0,'（运营）采购订单'!B131,"")</f>
        <v/>
      </c>
      <c r="C131" s="56" t="str">
        <f ca="1">+IF(K131&gt;0,'（运营）采购订单'!C131,"")</f>
        <v/>
      </c>
      <c r="D131" s="56" t="str">
        <f ca="1">+IF(K131&gt;0,'（运营）采购订单'!D131,"")</f>
        <v/>
      </c>
      <c r="E131" s="56" t="str">
        <f>+IF(K131&gt;0,'（运营）采购订单'!E131,"")</f>
        <v/>
      </c>
      <c r="F131" s="56">
        <f ca="1">+IF(K131&gt;0,'（运营）采购订单'!J131,0)</f>
        <v>0</v>
      </c>
      <c r="G131" s="56" t="str">
        <f ca="1">+IF(K131&gt;0,'（运营）采购订单'!F131,"")</f>
        <v/>
      </c>
      <c r="H131" s="57" t="str">
        <f ca="1">+IF(K131&gt;0,'（运营）采购订单'!G131,"")</f>
        <v/>
      </c>
      <c r="I131" s="56" t="str">
        <f ca="1">+IF(K131&gt;0,'（运营）采购订单'!H131,"")</f>
        <v/>
      </c>
      <c r="J131" s="56" t="str">
        <f>+IF(K131&gt;0,'（运营）采购订单'!I131,"")</f>
        <v/>
      </c>
      <c r="K131" s="56">
        <f>+IF(AND('（工厂）送货清单填写'!$K$231&gt;0,'（工厂）送货清单填写'!$L$231&gt;0,'（工厂）送货清单填写'!$M$231&gt;0),'（工厂）送货清单填写'!M131,IF(AND('（工厂）送货清单填写'!$K$231&gt;0,'（工厂）送货清单填写'!$L$231&gt;0,'（工厂）送货清单填写'!$M$231=0),'（工厂）送货清单填写'!L131,'（工厂）送货清单填写'!K131))</f>
        <v>0</v>
      </c>
      <c r="L131" s="56">
        <f t="shared" si="8"/>
        <v>0</v>
      </c>
      <c r="M131" s="49"/>
      <c r="N131" s="49"/>
      <c r="O131" s="56" t="str">
        <f ca="1">+IF(K131&gt;0,LOOKUP(1,0/FIND(I131,运营生产订单!$A$9:$A$35),运营生产订单!$M$9:$M$35),"")</f>
        <v/>
      </c>
    </row>
    <row r="132" ht="22.5" customHeight="1" spans="1:15">
      <c r="A132" s="58" t="str">
        <f t="shared" si="7"/>
        <v/>
      </c>
      <c r="B132" s="55" t="str">
        <f ca="1">+IF(K132&gt;0,'（运营）采购订单'!B132,"")</f>
        <v/>
      </c>
      <c r="C132" s="56" t="str">
        <f ca="1">+IF(K132&gt;0,'（运营）采购订单'!C132,"")</f>
        <v/>
      </c>
      <c r="D132" s="56" t="str">
        <f ca="1">+IF(K132&gt;0,'（运营）采购订单'!D132,"")</f>
        <v/>
      </c>
      <c r="E132" s="56" t="str">
        <f>+IF(K132&gt;0,'（运营）采购订单'!E132,"")</f>
        <v/>
      </c>
      <c r="F132" s="56">
        <f ca="1">+IF(K132&gt;0,'（运营）采购订单'!J132,0)</f>
        <v>0</v>
      </c>
      <c r="G132" s="56" t="str">
        <f ca="1">+IF(K132&gt;0,'（运营）采购订单'!F132,"")</f>
        <v/>
      </c>
      <c r="H132" s="57" t="str">
        <f ca="1">+IF(K132&gt;0,'（运营）采购订单'!G132,"")</f>
        <v/>
      </c>
      <c r="I132" s="56" t="str">
        <f ca="1">+IF(K132&gt;0,'（运营）采购订单'!H132,"")</f>
        <v/>
      </c>
      <c r="J132" s="56" t="str">
        <f>+IF(K132&gt;0,'（运营）采购订单'!I132,"")</f>
        <v/>
      </c>
      <c r="K132" s="56">
        <f>+IF(AND('（工厂）送货清单填写'!$K$231&gt;0,'（工厂）送货清单填写'!$L$231&gt;0,'（工厂）送货清单填写'!$M$231&gt;0),'（工厂）送货清单填写'!M132,IF(AND('（工厂）送货清单填写'!$K$231&gt;0,'（工厂）送货清单填写'!$L$231&gt;0,'（工厂）送货清单填写'!$M$231=0),'（工厂）送货清单填写'!L132,'（工厂）送货清单填写'!K132))</f>
        <v>0</v>
      </c>
      <c r="L132" s="56">
        <f t="shared" si="8"/>
        <v>0</v>
      </c>
      <c r="M132" s="49"/>
      <c r="N132" s="49"/>
      <c r="O132" s="56" t="str">
        <f ca="1">+IF(K132&gt;0,LOOKUP(1,0/FIND(I132,运营生产订单!$A$9:$A$35),运营生产订单!$M$9:$M$35),"")</f>
        <v/>
      </c>
    </row>
    <row r="133" ht="22.5" customHeight="1" spans="1:15">
      <c r="A133" s="58" t="str">
        <f t="shared" si="7"/>
        <v/>
      </c>
      <c r="B133" s="55" t="str">
        <f ca="1">+IF(K133&gt;0,'（运营）采购订单'!B133,"")</f>
        <v/>
      </c>
      <c r="C133" s="56" t="str">
        <f ca="1">+IF(K133&gt;0,'（运营）采购订单'!C133,"")</f>
        <v/>
      </c>
      <c r="D133" s="56" t="str">
        <f ca="1">+IF(K133&gt;0,'（运营）采购订单'!D133,"")</f>
        <v/>
      </c>
      <c r="E133" s="56" t="str">
        <f>+IF(K133&gt;0,'（运营）采购订单'!E133,"")</f>
        <v/>
      </c>
      <c r="F133" s="56">
        <f ca="1">+IF(K133&gt;0,'（运营）采购订单'!J133,0)</f>
        <v>0</v>
      </c>
      <c r="G133" s="56" t="str">
        <f ca="1">+IF(K133&gt;0,'（运营）采购订单'!F133,"")</f>
        <v/>
      </c>
      <c r="H133" s="57" t="str">
        <f ca="1">+IF(K133&gt;0,'（运营）采购订单'!G133,"")</f>
        <v/>
      </c>
      <c r="I133" s="56" t="str">
        <f ca="1">+IF(K133&gt;0,'（运营）采购订单'!H133,"")</f>
        <v/>
      </c>
      <c r="J133" s="56" t="str">
        <f>+IF(K133&gt;0,'（运营）采购订单'!I133,"")</f>
        <v/>
      </c>
      <c r="K133" s="56">
        <f>+IF(AND('（工厂）送货清单填写'!$K$231&gt;0,'（工厂）送货清单填写'!$L$231&gt;0,'（工厂）送货清单填写'!$M$231&gt;0),'（工厂）送货清单填写'!M133,IF(AND('（工厂）送货清单填写'!$K$231&gt;0,'（工厂）送货清单填写'!$L$231&gt;0,'（工厂）送货清单填写'!$M$231=0),'（工厂）送货清单填写'!L133,'（工厂）送货清单填写'!K133))</f>
        <v>0</v>
      </c>
      <c r="L133" s="56">
        <f t="shared" si="8"/>
        <v>0</v>
      </c>
      <c r="M133" s="49"/>
      <c r="N133" s="49"/>
      <c r="O133" s="56" t="str">
        <f ca="1">+IF(K133&gt;0,LOOKUP(1,0/FIND(I133,运营生产订单!$A$9:$A$35),运营生产订单!$M$9:$M$35),"")</f>
        <v/>
      </c>
    </row>
    <row r="134" ht="22.5" customHeight="1" spans="1:15">
      <c r="A134" s="58" t="str">
        <f t="shared" si="7"/>
        <v/>
      </c>
      <c r="B134" s="55" t="str">
        <f ca="1">+IF(K134&gt;0,'（运营）采购订单'!B134,"")</f>
        <v/>
      </c>
      <c r="C134" s="56" t="str">
        <f ca="1">+IF(K134&gt;0,'（运营）采购订单'!C134,"")</f>
        <v/>
      </c>
      <c r="D134" s="56" t="str">
        <f ca="1">+IF(K134&gt;0,'（运营）采购订单'!D134,"")</f>
        <v/>
      </c>
      <c r="E134" s="56" t="str">
        <f>+IF(K134&gt;0,'（运营）采购订单'!E134,"")</f>
        <v/>
      </c>
      <c r="F134" s="56">
        <f ca="1">+IF(K134&gt;0,'（运营）采购订单'!J134,0)</f>
        <v>0</v>
      </c>
      <c r="G134" s="56" t="str">
        <f ca="1">+IF(K134&gt;0,'（运营）采购订单'!F134,"")</f>
        <v/>
      </c>
      <c r="H134" s="57" t="str">
        <f ca="1">+IF(K134&gt;0,'（运营）采购订单'!G134,"")</f>
        <v/>
      </c>
      <c r="I134" s="56" t="str">
        <f ca="1">+IF(K134&gt;0,'（运营）采购订单'!H134,"")</f>
        <v/>
      </c>
      <c r="J134" s="56" t="str">
        <f>+IF(K134&gt;0,'（运营）采购订单'!I134,"")</f>
        <v/>
      </c>
      <c r="K134" s="56">
        <f>+IF(AND('（工厂）送货清单填写'!$K$231&gt;0,'（工厂）送货清单填写'!$L$231&gt;0,'（工厂）送货清单填写'!$M$231&gt;0),'（工厂）送货清单填写'!M134,IF(AND('（工厂）送货清单填写'!$K$231&gt;0,'（工厂）送货清单填写'!$L$231&gt;0,'（工厂）送货清单填写'!$M$231=0),'（工厂）送货清单填写'!L134,'（工厂）送货清单填写'!K134))</f>
        <v>0</v>
      </c>
      <c r="L134" s="56">
        <f t="shared" si="8"/>
        <v>0</v>
      </c>
      <c r="M134" s="49"/>
      <c r="N134" s="49"/>
      <c r="O134" s="56" t="str">
        <f ca="1">+IF(K134&gt;0,LOOKUP(1,0/FIND(I134,运营生产订单!$A$9:$A$35),运营生产订单!$M$9:$M$35),"")</f>
        <v/>
      </c>
    </row>
    <row r="135" ht="22.5" customHeight="1" spans="1:15">
      <c r="A135" s="58" t="str">
        <f t="shared" si="7"/>
        <v/>
      </c>
      <c r="B135" s="55" t="str">
        <f ca="1">+IF(K135&gt;0,'（运营）采购订单'!B135,"")</f>
        <v/>
      </c>
      <c r="C135" s="56" t="str">
        <f ca="1">+IF(K135&gt;0,'（运营）采购订单'!C135,"")</f>
        <v/>
      </c>
      <c r="D135" s="56" t="str">
        <f ca="1">+IF(K135&gt;0,'（运营）采购订单'!D135,"")</f>
        <v/>
      </c>
      <c r="E135" s="56" t="str">
        <f>+IF(K135&gt;0,'（运营）采购订单'!E135,"")</f>
        <v/>
      </c>
      <c r="F135" s="56">
        <f ca="1">+IF(K135&gt;0,'（运营）采购订单'!J135,0)</f>
        <v>0</v>
      </c>
      <c r="G135" s="56" t="str">
        <f ca="1">+IF(K135&gt;0,'（运营）采购订单'!F135,"")</f>
        <v/>
      </c>
      <c r="H135" s="57" t="str">
        <f ca="1">+IF(K135&gt;0,'（运营）采购订单'!G135,"")</f>
        <v/>
      </c>
      <c r="I135" s="56" t="str">
        <f ca="1">+IF(K135&gt;0,'（运营）采购订单'!H135,"")</f>
        <v/>
      </c>
      <c r="J135" s="56" t="str">
        <f>+IF(K135&gt;0,'（运营）采购订单'!I135,"")</f>
        <v/>
      </c>
      <c r="K135" s="56">
        <f>+IF(AND('（工厂）送货清单填写'!$K$231&gt;0,'（工厂）送货清单填写'!$L$231&gt;0,'（工厂）送货清单填写'!$M$231&gt;0),'（工厂）送货清单填写'!M135,IF(AND('（工厂）送货清单填写'!$K$231&gt;0,'（工厂）送货清单填写'!$L$231&gt;0,'（工厂）送货清单填写'!$M$231=0),'（工厂）送货清单填写'!L135,'（工厂）送货清单填写'!K135))</f>
        <v>0</v>
      </c>
      <c r="L135" s="56">
        <f t="shared" si="8"/>
        <v>0</v>
      </c>
      <c r="M135" s="49"/>
      <c r="N135" s="49"/>
      <c r="O135" s="56" t="str">
        <f ca="1">+IF(K135&gt;0,LOOKUP(1,0/FIND(I135,运营生产订单!$A$9:$A$35),运营生产订单!$M$9:$M$35),"")</f>
        <v/>
      </c>
    </row>
    <row r="136" ht="22.5" customHeight="1" spans="1:15">
      <c r="A136" s="58" t="str">
        <f t="shared" si="7"/>
        <v/>
      </c>
      <c r="B136" s="55" t="str">
        <f ca="1">+IF(K136&gt;0,'（运营）采购订单'!B136,"")</f>
        <v/>
      </c>
      <c r="C136" s="56" t="str">
        <f ca="1">+IF(K136&gt;0,'（运营）采购订单'!C136,"")</f>
        <v/>
      </c>
      <c r="D136" s="56" t="str">
        <f ca="1">+IF(K136&gt;0,'（运营）采购订单'!D136,"")</f>
        <v/>
      </c>
      <c r="E136" s="56" t="str">
        <f>+IF(K136&gt;0,'（运营）采购订单'!E136,"")</f>
        <v/>
      </c>
      <c r="F136" s="56">
        <f ca="1">+IF(K136&gt;0,'（运营）采购订单'!J136,0)</f>
        <v>0</v>
      </c>
      <c r="G136" s="56" t="str">
        <f ca="1">+IF(K136&gt;0,'（运营）采购订单'!F136,"")</f>
        <v/>
      </c>
      <c r="H136" s="57" t="str">
        <f ca="1">+IF(K136&gt;0,'（运营）采购订单'!G136,"")</f>
        <v/>
      </c>
      <c r="I136" s="56" t="str">
        <f ca="1">+IF(K136&gt;0,'（运营）采购订单'!H136,"")</f>
        <v/>
      </c>
      <c r="J136" s="56" t="str">
        <f>+IF(K136&gt;0,'（运营）采购订单'!I136,"")</f>
        <v/>
      </c>
      <c r="K136" s="56">
        <f>+IF(AND('（工厂）送货清单填写'!$K$231&gt;0,'（工厂）送货清单填写'!$L$231&gt;0,'（工厂）送货清单填写'!$M$231&gt;0),'（工厂）送货清单填写'!M136,IF(AND('（工厂）送货清单填写'!$K$231&gt;0,'（工厂）送货清单填写'!$L$231&gt;0,'（工厂）送货清单填写'!$M$231=0),'（工厂）送货清单填写'!L136,'（工厂）送货清单填写'!K136))</f>
        <v>0</v>
      </c>
      <c r="L136" s="56">
        <f t="shared" si="8"/>
        <v>0</v>
      </c>
      <c r="M136" s="49"/>
      <c r="N136" s="49"/>
      <c r="O136" s="56" t="str">
        <f ca="1">+IF(K136&gt;0,LOOKUP(1,0/FIND(I136,运营生产订单!$A$9:$A$35),运营生产订单!$M$9:$M$35),"")</f>
        <v/>
      </c>
    </row>
    <row r="137" ht="22.5" customHeight="1" spans="1:15">
      <c r="A137" s="58" t="str">
        <f t="shared" si="7"/>
        <v/>
      </c>
      <c r="B137" s="55" t="str">
        <f ca="1">+IF(K137&gt;0,'（运营）采购订单'!B137,"")</f>
        <v/>
      </c>
      <c r="C137" s="56" t="str">
        <f ca="1">+IF(K137&gt;0,'（运营）采购订单'!C137,"")</f>
        <v/>
      </c>
      <c r="D137" s="56" t="str">
        <f ca="1">+IF(K137&gt;0,'（运营）采购订单'!D137,"")</f>
        <v/>
      </c>
      <c r="E137" s="56" t="str">
        <f>+IF(K137&gt;0,'（运营）采购订单'!E137,"")</f>
        <v/>
      </c>
      <c r="F137" s="56">
        <f ca="1">+IF(K137&gt;0,'（运营）采购订单'!J137,0)</f>
        <v>0</v>
      </c>
      <c r="G137" s="56" t="str">
        <f ca="1">+IF(K137&gt;0,'（运营）采购订单'!F137,"")</f>
        <v/>
      </c>
      <c r="H137" s="57" t="str">
        <f ca="1">+IF(K137&gt;0,'（运营）采购订单'!G137,"")</f>
        <v/>
      </c>
      <c r="I137" s="56" t="str">
        <f ca="1">+IF(K137&gt;0,'（运营）采购订单'!H137,"")</f>
        <v/>
      </c>
      <c r="J137" s="56" t="str">
        <f>+IF(K137&gt;0,'（运营）采购订单'!I137,"")</f>
        <v/>
      </c>
      <c r="K137" s="56">
        <f>+IF(AND('（工厂）送货清单填写'!$K$231&gt;0,'（工厂）送货清单填写'!$L$231&gt;0,'（工厂）送货清单填写'!$M$231&gt;0),'（工厂）送货清单填写'!M137,IF(AND('（工厂）送货清单填写'!$K$231&gt;0,'（工厂）送货清单填写'!$L$231&gt;0,'（工厂）送货清单填写'!$M$231=0),'（工厂）送货清单填写'!L137,'（工厂）送货清单填写'!K137))</f>
        <v>0</v>
      </c>
      <c r="L137" s="56">
        <f t="shared" si="8"/>
        <v>0</v>
      </c>
      <c r="M137" s="49"/>
      <c r="N137" s="49"/>
      <c r="O137" s="56" t="str">
        <f ca="1">+IF(K137&gt;0,LOOKUP(1,0/FIND(I137,运营生产订单!$A$9:$A$35),运营生产订单!$M$9:$M$35),"")</f>
        <v/>
      </c>
    </row>
    <row r="138" ht="22.5" customHeight="1" spans="1:15">
      <c r="A138" s="58" t="str">
        <f t="shared" si="7"/>
        <v/>
      </c>
      <c r="B138" s="55" t="str">
        <f ca="1">+IF(K138&gt;0,'（运营）采购订单'!B138,"")</f>
        <v/>
      </c>
      <c r="C138" s="56" t="str">
        <f ca="1">+IF(K138&gt;0,'（运营）采购订单'!C138,"")</f>
        <v/>
      </c>
      <c r="D138" s="56" t="str">
        <f ca="1">+IF(K138&gt;0,'（运营）采购订单'!D138,"")</f>
        <v/>
      </c>
      <c r="E138" s="56" t="str">
        <f>+IF(K138&gt;0,'（运营）采购订单'!E138,"")</f>
        <v/>
      </c>
      <c r="F138" s="56">
        <f ca="1">+IF(K138&gt;0,'（运营）采购订单'!J138,0)</f>
        <v>0</v>
      </c>
      <c r="G138" s="56" t="str">
        <f ca="1">+IF(K138&gt;0,'（运营）采购订单'!F138,"")</f>
        <v/>
      </c>
      <c r="H138" s="57" t="str">
        <f ca="1">+IF(K138&gt;0,'（运营）采购订单'!G138,"")</f>
        <v/>
      </c>
      <c r="I138" s="56" t="str">
        <f ca="1">+IF(K138&gt;0,'（运营）采购订单'!H138,"")</f>
        <v/>
      </c>
      <c r="J138" s="56" t="str">
        <f>+IF(K138&gt;0,'（运营）采购订单'!I138,"")</f>
        <v/>
      </c>
      <c r="K138" s="56">
        <f>+IF(AND('（工厂）送货清单填写'!$K$231&gt;0,'（工厂）送货清单填写'!$L$231&gt;0,'（工厂）送货清单填写'!$M$231&gt;0),'（工厂）送货清单填写'!M138,IF(AND('（工厂）送货清单填写'!$K$231&gt;0,'（工厂）送货清单填写'!$L$231&gt;0,'（工厂）送货清单填写'!$M$231=0),'（工厂）送货清单填写'!L138,'（工厂）送货清单填写'!K138))</f>
        <v>0</v>
      </c>
      <c r="L138" s="56">
        <f t="shared" si="8"/>
        <v>0</v>
      </c>
      <c r="M138" s="49"/>
      <c r="N138" s="49"/>
      <c r="O138" s="56" t="str">
        <f ca="1">+IF(K138&gt;0,LOOKUP(1,0/FIND(I138,运营生产订单!$A$9:$A$35),运营生产订单!$M$9:$M$35),"")</f>
        <v/>
      </c>
    </row>
    <row r="139" ht="22.5" customHeight="1" spans="1:15">
      <c r="A139" s="58" t="str">
        <f t="shared" si="7"/>
        <v/>
      </c>
      <c r="B139" s="55" t="str">
        <f ca="1">+IF(K139&gt;0,'（运营）采购订单'!B139,"")</f>
        <v/>
      </c>
      <c r="C139" s="56" t="str">
        <f ca="1">+IF(K139&gt;0,'（运营）采购订单'!C139,"")</f>
        <v/>
      </c>
      <c r="D139" s="56" t="str">
        <f ca="1">+IF(K139&gt;0,'（运营）采购订单'!D139,"")</f>
        <v/>
      </c>
      <c r="E139" s="56" t="str">
        <f>+IF(K139&gt;0,'（运营）采购订单'!E139,"")</f>
        <v/>
      </c>
      <c r="F139" s="56">
        <f ca="1">+IF(K139&gt;0,'（运营）采购订单'!J139,0)</f>
        <v>0</v>
      </c>
      <c r="G139" s="56" t="str">
        <f ca="1">+IF(K139&gt;0,'（运营）采购订单'!F139,"")</f>
        <v/>
      </c>
      <c r="H139" s="57" t="str">
        <f ca="1">+IF(K139&gt;0,'（运营）采购订单'!G139,"")</f>
        <v/>
      </c>
      <c r="I139" s="56" t="str">
        <f ca="1">+IF(K139&gt;0,'（运营）采购订单'!H139,"")</f>
        <v/>
      </c>
      <c r="J139" s="56" t="str">
        <f>+IF(K139&gt;0,'（运营）采购订单'!I139,"")</f>
        <v/>
      </c>
      <c r="K139" s="56">
        <f>+IF(AND('（工厂）送货清单填写'!$K$231&gt;0,'（工厂）送货清单填写'!$L$231&gt;0,'（工厂）送货清单填写'!$M$231&gt;0),'（工厂）送货清单填写'!M139,IF(AND('（工厂）送货清单填写'!$K$231&gt;0,'（工厂）送货清单填写'!$L$231&gt;0,'（工厂）送货清单填写'!$M$231=0),'（工厂）送货清单填写'!L139,'（工厂）送货清单填写'!K139))</f>
        <v>0</v>
      </c>
      <c r="L139" s="56">
        <f t="shared" si="8"/>
        <v>0</v>
      </c>
      <c r="M139" s="49"/>
      <c r="N139" s="49"/>
      <c r="O139" s="56" t="str">
        <f ca="1">+IF(K139&gt;0,LOOKUP(1,0/FIND(I139,运营生产订单!$A$9:$A$35),运营生产订单!$M$9:$M$35),"")</f>
        <v/>
      </c>
    </row>
    <row r="140" ht="22.5" customHeight="1" spans="1:15">
      <c r="A140" s="58" t="str">
        <f t="shared" si="7"/>
        <v/>
      </c>
      <c r="B140" s="55" t="str">
        <f ca="1">+IF(K140&gt;0,'（运营）采购订单'!B140,"")</f>
        <v/>
      </c>
      <c r="C140" s="56" t="str">
        <f ca="1">+IF(K140&gt;0,'（运营）采购订单'!C140,"")</f>
        <v/>
      </c>
      <c r="D140" s="56" t="str">
        <f ca="1">+IF(K140&gt;0,'（运营）采购订单'!D140,"")</f>
        <v/>
      </c>
      <c r="E140" s="56" t="str">
        <f>+IF(K140&gt;0,'（运营）采购订单'!E140,"")</f>
        <v/>
      </c>
      <c r="F140" s="56">
        <f ca="1">+IF(K140&gt;0,'（运营）采购订单'!J140,0)</f>
        <v>0</v>
      </c>
      <c r="G140" s="56" t="str">
        <f ca="1">+IF(K140&gt;0,'（运营）采购订单'!F140,"")</f>
        <v/>
      </c>
      <c r="H140" s="57" t="str">
        <f ca="1">+IF(K140&gt;0,'（运营）采购订单'!G140,"")</f>
        <v/>
      </c>
      <c r="I140" s="56" t="str">
        <f ca="1">+IF(K140&gt;0,'（运营）采购订单'!H140,"")</f>
        <v/>
      </c>
      <c r="J140" s="56" t="str">
        <f>+IF(K140&gt;0,'（运营）采购订单'!I140,"")</f>
        <v/>
      </c>
      <c r="K140" s="56">
        <f>+IF(AND('（工厂）送货清单填写'!$K$231&gt;0,'（工厂）送货清单填写'!$L$231&gt;0,'（工厂）送货清单填写'!$M$231&gt;0),'（工厂）送货清单填写'!M140,IF(AND('（工厂）送货清单填写'!$K$231&gt;0,'（工厂）送货清单填写'!$L$231&gt;0,'（工厂）送货清单填写'!$M$231=0),'（工厂）送货清单填写'!L140,'（工厂）送货清单填写'!K140))</f>
        <v>0</v>
      </c>
      <c r="L140" s="56">
        <f t="shared" si="8"/>
        <v>0</v>
      </c>
      <c r="M140" s="49"/>
      <c r="N140" s="49"/>
      <c r="O140" s="56" t="str">
        <f ca="1">+IF(K140&gt;0,LOOKUP(1,0/FIND(I140,运营生产订单!$A$9:$A$35),运营生产订单!$M$9:$M$35),"")</f>
        <v/>
      </c>
    </row>
    <row r="141" ht="22.5" customHeight="1" spans="1:15">
      <c r="A141" s="58" t="str">
        <f t="shared" si="7"/>
        <v/>
      </c>
      <c r="B141" s="55" t="str">
        <f ca="1">+IF(K141&gt;0,'（运营）采购订单'!B141,"")</f>
        <v/>
      </c>
      <c r="C141" s="56" t="str">
        <f ca="1">+IF(K141&gt;0,'（运营）采购订单'!C141,"")</f>
        <v/>
      </c>
      <c r="D141" s="56" t="str">
        <f ca="1">+IF(K141&gt;0,'（运营）采购订单'!D141,"")</f>
        <v/>
      </c>
      <c r="E141" s="56" t="str">
        <f>+IF(K141&gt;0,'（运营）采购订单'!E141,"")</f>
        <v/>
      </c>
      <c r="F141" s="56">
        <f ca="1">+IF(K141&gt;0,'（运营）采购订单'!J141,0)</f>
        <v>0</v>
      </c>
      <c r="G141" s="56" t="str">
        <f ca="1">+IF(K141&gt;0,'（运营）采购订单'!F141,"")</f>
        <v/>
      </c>
      <c r="H141" s="57" t="str">
        <f ca="1">+IF(K141&gt;0,'（运营）采购订单'!G141,"")</f>
        <v/>
      </c>
      <c r="I141" s="56" t="str">
        <f ca="1">+IF(K141&gt;0,'（运营）采购订单'!H141,"")</f>
        <v/>
      </c>
      <c r="J141" s="56" t="str">
        <f>+IF(K141&gt;0,'（运营）采购订单'!I141,"")</f>
        <v/>
      </c>
      <c r="K141" s="56">
        <f>+IF(AND('（工厂）送货清单填写'!$K$231&gt;0,'（工厂）送货清单填写'!$L$231&gt;0,'（工厂）送货清单填写'!$M$231&gt;0),'（工厂）送货清单填写'!M141,IF(AND('（工厂）送货清单填写'!$K$231&gt;0,'（工厂）送货清单填写'!$L$231&gt;0,'（工厂）送货清单填写'!$M$231=0),'（工厂）送货清单填写'!L141,'（工厂）送货清单填写'!K141))</f>
        <v>0</v>
      </c>
      <c r="L141" s="56">
        <f t="shared" si="8"/>
        <v>0</v>
      </c>
      <c r="M141" s="49"/>
      <c r="N141" s="49"/>
      <c r="O141" s="56" t="str">
        <f ca="1">+IF(K141&gt;0,LOOKUP(1,0/FIND(I141,运营生产订单!$A$9:$A$35),运营生产订单!$M$9:$M$35),"")</f>
        <v/>
      </c>
    </row>
    <row r="142" ht="22.5" customHeight="1" spans="1:15">
      <c r="A142" s="58" t="str">
        <f t="shared" si="7"/>
        <v/>
      </c>
      <c r="B142" s="55" t="str">
        <f ca="1">+IF(K142&gt;0,'（运营）采购订单'!B142,"")</f>
        <v/>
      </c>
      <c r="C142" s="56" t="str">
        <f ca="1">+IF(K142&gt;0,'（运营）采购订单'!C142,"")</f>
        <v/>
      </c>
      <c r="D142" s="56" t="str">
        <f ca="1">+IF(K142&gt;0,'（运营）采购订单'!D142,"")</f>
        <v/>
      </c>
      <c r="E142" s="56" t="str">
        <f>+IF(K142&gt;0,'（运营）采购订单'!E142,"")</f>
        <v/>
      </c>
      <c r="F142" s="56">
        <f ca="1">+IF(K142&gt;0,'（运营）采购订单'!J142,0)</f>
        <v>0</v>
      </c>
      <c r="G142" s="56" t="str">
        <f ca="1">+IF(K142&gt;0,'（运营）采购订单'!F142,"")</f>
        <v/>
      </c>
      <c r="H142" s="57" t="str">
        <f ca="1">+IF(K142&gt;0,'（运营）采购订单'!G142,"")</f>
        <v/>
      </c>
      <c r="I142" s="56" t="str">
        <f ca="1">+IF(K142&gt;0,'（运营）采购订单'!H142,"")</f>
        <v/>
      </c>
      <c r="J142" s="56" t="str">
        <f>+IF(K142&gt;0,'（运营）采购订单'!I142,"")</f>
        <v/>
      </c>
      <c r="K142" s="56">
        <f>+IF(AND('（工厂）送货清单填写'!$K$231&gt;0,'（工厂）送货清单填写'!$L$231&gt;0,'（工厂）送货清单填写'!$M$231&gt;0),'（工厂）送货清单填写'!M142,IF(AND('（工厂）送货清单填写'!$K$231&gt;0,'（工厂）送货清单填写'!$L$231&gt;0,'（工厂）送货清单填写'!$M$231=0),'（工厂）送货清单填写'!L142,'（工厂）送货清单填写'!K142))</f>
        <v>0</v>
      </c>
      <c r="L142" s="56">
        <f t="shared" si="8"/>
        <v>0</v>
      </c>
      <c r="M142" s="49"/>
      <c r="N142" s="49"/>
      <c r="O142" s="56" t="str">
        <f ca="1">+IF(K142&gt;0,LOOKUP(1,0/FIND(I142,运营生产订单!$A$9:$A$35),运营生产订单!$M$9:$M$35),"")</f>
        <v/>
      </c>
    </row>
    <row r="143" ht="22.5" customHeight="1" spans="1:15">
      <c r="A143" s="58" t="str">
        <f t="shared" si="7"/>
        <v/>
      </c>
      <c r="B143" s="55" t="str">
        <f ca="1">+IF(K143&gt;0,'（运营）采购订单'!B143,"")</f>
        <v/>
      </c>
      <c r="C143" s="56" t="str">
        <f ca="1">+IF(K143&gt;0,'（运营）采购订单'!C143,"")</f>
        <v/>
      </c>
      <c r="D143" s="56" t="str">
        <f ca="1">+IF(K143&gt;0,'（运营）采购订单'!D143,"")</f>
        <v/>
      </c>
      <c r="E143" s="56" t="str">
        <f>+IF(K143&gt;0,'（运营）采购订单'!E143,"")</f>
        <v/>
      </c>
      <c r="F143" s="56">
        <f ca="1">+IF(K143&gt;0,'（运营）采购订单'!J143,0)</f>
        <v>0</v>
      </c>
      <c r="G143" s="56" t="str">
        <f ca="1">+IF(K143&gt;0,'（运营）采购订单'!F143,"")</f>
        <v/>
      </c>
      <c r="H143" s="57" t="str">
        <f ca="1">+IF(K143&gt;0,'（运营）采购订单'!G143,"")</f>
        <v/>
      </c>
      <c r="I143" s="56" t="str">
        <f ca="1">+IF(K143&gt;0,'（运营）采购订单'!H143,"")</f>
        <v/>
      </c>
      <c r="J143" s="56" t="str">
        <f>+IF(K143&gt;0,'（运营）采购订单'!I143,"")</f>
        <v/>
      </c>
      <c r="K143" s="56">
        <f>+IF(AND('（工厂）送货清单填写'!$K$231&gt;0,'（工厂）送货清单填写'!$L$231&gt;0,'（工厂）送货清单填写'!$M$231&gt;0),'（工厂）送货清单填写'!M143,IF(AND('（工厂）送货清单填写'!$K$231&gt;0,'（工厂）送货清单填写'!$L$231&gt;0,'（工厂）送货清单填写'!$M$231=0),'（工厂）送货清单填写'!L143,'（工厂）送货清单填写'!K143))</f>
        <v>0</v>
      </c>
      <c r="L143" s="56">
        <f t="shared" si="8"/>
        <v>0</v>
      </c>
      <c r="M143" s="49"/>
      <c r="N143" s="49"/>
      <c r="O143" s="56" t="str">
        <f ca="1">+IF(K143&gt;0,LOOKUP(1,0/FIND(I143,运营生产订单!$A$9:$A$35),运营生产订单!$M$9:$M$35),"")</f>
        <v/>
      </c>
    </row>
    <row r="144" ht="22.5" customHeight="1" spans="1:15">
      <c r="A144" s="58" t="str">
        <f t="shared" si="7"/>
        <v/>
      </c>
      <c r="B144" s="55" t="str">
        <f ca="1">+IF(K144&gt;0,'（运营）采购订单'!B144,"")</f>
        <v/>
      </c>
      <c r="C144" s="56" t="str">
        <f ca="1">+IF(K144&gt;0,'（运营）采购订单'!C144,"")</f>
        <v/>
      </c>
      <c r="D144" s="56" t="str">
        <f ca="1">+IF(K144&gt;0,'（运营）采购订单'!D144,"")</f>
        <v/>
      </c>
      <c r="E144" s="56" t="str">
        <f>+IF(K144&gt;0,'（运营）采购订单'!E144,"")</f>
        <v/>
      </c>
      <c r="F144" s="56">
        <f ca="1">+IF(K144&gt;0,'（运营）采购订单'!J144,0)</f>
        <v>0</v>
      </c>
      <c r="G144" s="56" t="str">
        <f ca="1">+IF(K144&gt;0,'（运营）采购订单'!F144,"")</f>
        <v/>
      </c>
      <c r="H144" s="57" t="str">
        <f ca="1">+IF(K144&gt;0,'（运营）采购订单'!G144,"")</f>
        <v/>
      </c>
      <c r="I144" s="56" t="str">
        <f ca="1">+IF(K144&gt;0,'（运营）采购订单'!H144,"")</f>
        <v/>
      </c>
      <c r="J144" s="56" t="str">
        <f>+IF(K144&gt;0,'（运营）采购订单'!I144,"")</f>
        <v/>
      </c>
      <c r="K144" s="56">
        <f>+IF(AND('（工厂）送货清单填写'!$K$231&gt;0,'（工厂）送货清单填写'!$L$231&gt;0,'（工厂）送货清单填写'!$M$231&gt;0),'（工厂）送货清单填写'!M144,IF(AND('（工厂）送货清单填写'!$K$231&gt;0,'（工厂）送货清单填写'!$L$231&gt;0,'（工厂）送货清单填写'!$M$231=0),'（工厂）送货清单填写'!L144,'（工厂）送货清单填写'!K144))</f>
        <v>0</v>
      </c>
      <c r="L144" s="56">
        <f t="shared" si="8"/>
        <v>0</v>
      </c>
      <c r="M144" s="49"/>
      <c r="N144" s="49"/>
      <c r="O144" s="56" t="str">
        <f ca="1">+IF(K144&gt;0,LOOKUP(1,0/FIND(I144,运营生产订单!$A$9:$A$35),运营生产订单!$M$9:$M$35),"")</f>
        <v/>
      </c>
    </row>
    <row r="145" ht="22.5" customHeight="1" spans="1:15">
      <c r="A145" s="58" t="str">
        <f t="shared" ref="A145:A192" si="9">+IF(K145&gt;0,$N$2,"")</f>
        <v/>
      </c>
      <c r="B145" s="55" t="str">
        <f ca="1">+IF(K145&gt;0,'（运营）采购订单'!B145,"")</f>
        <v/>
      </c>
      <c r="C145" s="56" t="str">
        <f ca="1">+IF(K145&gt;0,'（运营）采购订单'!C145,"")</f>
        <v/>
      </c>
      <c r="D145" s="56" t="str">
        <f ca="1">+IF(K145&gt;0,'（运营）采购订单'!D145,"")</f>
        <v/>
      </c>
      <c r="E145" s="56" t="str">
        <f>+IF(K145&gt;0,'（运营）采购订单'!E145,"")</f>
        <v/>
      </c>
      <c r="F145" s="56">
        <f ca="1">+IF(K145&gt;0,'（运营）采购订单'!J145,0)</f>
        <v>0</v>
      </c>
      <c r="G145" s="56" t="str">
        <f ca="1">+IF(K145&gt;0,'（运营）采购订单'!F145,"")</f>
        <v/>
      </c>
      <c r="H145" s="57" t="str">
        <f ca="1">+IF(K145&gt;0,'（运营）采购订单'!G145,"")</f>
        <v/>
      </c>
      <c r="I145" s="56" t="str">
        <f ca="1">+IF(K145&gt;0,'（运营）采购订单'!H145,"")</f>
        <v/>
      </c>
      <c r="J145" s="56" t="str">
        <f>+IF(K145&gt;0,'（运营）采购订单'!I145,"")</f>
        <v/>
      </c>
      <c r="K145" s="56">
        <f>+IF(AND('（工厂）送货清单填写'!$K$231&gt;0,'（工厂）送货清单填写'!$L$231&gt;0,'（工厂）送货清单填写'!$M$231&gt;0),'（工厂）送货清单填写'!M145,IF(AND('（工厂）送货清单填写'!$K$231&gt;0,'（工厂）送货清单填写'!$L$231&gt;0,'（工厂）送货清单填写'!$M$231=0),'（工厂）送货清单填写'!L145,'（工厂）送货清单填写'!K145))</f>
        <v>0</v>
      </c>
      <c r="L145" s="56">
        <f t="shared" ref="L145:L192" si="10">+K145+M145+N145</f>
        <v>0</v>
      </c>
      <c r="M145" s="49"/>
      <c r="N145" s="49"/>
      <c r="O145" s="56" t="str">
        <f ca="1">+IF(K145&gt;0,LOOKUP(1,0/FIND(I145,运营生产订单!$A$9:$A$35),运营生产订单!$M$9:$M$35),"")</f>
        <v/>
      </c>
    </row>
    <row r="146" ht="22.5" customHeight="1" spans="1:15">
      <c r="A146" s="58" t="str">
        <f t="shared" si="9"/>
        <v/>
      </c>
      <c r="B146" s="55" t="str">
        <f ca="1">+IF(K146&gt;0,'（运营）采购订单'!B146,"")</f>
        <v/>
      </c>
      <c r="C146" s="56" t="str">
        <f ca="1">+IF(K146&gt;0,'（运营）采购订单'!C146,"")</f>
        <v/>
      </c>
      <c r="D146" s="56" t="str">
        <f ca="1">+IF(K146&gt;0,'（运营）采购订单'!D146,"")</f>
        <v/>
      </c>
      <c r="E146" s="56" t="str">
        <f>+IF(K146&gt;0,'（运营）采购订单'!E146,"")</f>
        <v/>
      </c>
      <c r="F146" s="56">
        <f ca="1">+IF(K146&gt;0,'（运营）采购订单'!J146,0)</f>
        <v>0</v>
      </c>
      <c r="G146" s="56" t="str">
        <f ca="1">+IF(K146&gt;0,'（运营）采购订单'!F146,"")</f>
        <v/>
      </c>
      <c r="H146" s="57" t="str">
        <f ca="1">+IF(K146&gt;0,'（运营）采购订单'!G146,"")</f>
        <v/>
      </c>
      <c r="I146" s="56" t="str">
        <f ca="1">+IF(K146&gt;0,'（运营）采购订单'!H146,"")</f>
        <v/>
      </c>
      <c r="J146" s="56" t="str">
        <f>+IF(K146&gt;0,'（运营）采购订单'!I146,"")</f>
        <v/>
      </c>
      <c r="K146" s="56">
        <f>+IF(AND('（工厂）送货清单填写'!$K$231&gt;0,'（工厂）送货清单填写'!$L$231&gt;0,'（工厂）送货清单填写'!$M$231&gt;0),'（工厂）送货清单填写'!M146,IF(AND('（工厂）送货清单填写'!$K$231&gt;0,'（工厂）送货清单填写'!$L$231&gt;0,'（工厂）送货清单填写'!$M$231=0),'（工厂）送货清单填写'!L146,'（工厂）送货清单填写'!K146))</f>
        <v>0</v>
      </c>
      <c r="L146" s="56">
        <f t="shared" si="10"/>
        <v>0</v>
      </c>
      <c r="M146" s="49"/>
      <c r="N146" s="49"/>
      <c r="O146" s="56" t="str">
        <f ca="1">+IF(K146&gt;0,LOOKUP(1,0/FIND(I146,运营生产订单!$A$9:$A$35),运营生产订单!$M$9:$M$35),"")</f>
        <v/>
      </c>
    </row>
    <row r="147" ht="22.5" customHeight="1" spans="1:15">
      <c r="A147" s="58" t="str">
        <f t="shared" si="9"/>
        <v/>
      </c>
      <c r="B147" s="55" t="str">
        <f ca="1">+IF(K147&gt;0,'（运营）采购订单'!B147,"")</f>
        <v/>
      </c>
      <c r="C147" s="56" t="str">
        <f ca="1">+IF(K147&gt;0,'（运营）采购订单'!C147,"")</f>
        <v/>
      </c>
      <c r="D147" s="56" t="str">
        <f ca="1">+IF(K147&gt;0,'（运营）采购订单'!D147,"")</f>
        <v/>
      </c>
      <c r="E147" s="56" t="str">
        <f>+IF(K147&gt;0,'（运营）采购订单'!E147,"")</f>
        <v/>
      </c>
      <c r="F147" s="56">
        <f ca="1">+IF(K147&gt;0,'（运营）采购订单'!J147,0)</f>
        <v>0</v>
      </c>
      <c r="G147" s="56" t="str">
        <f ca="1">+IF(K147&gt;0,'（运营）采购订单'!F147,"")</f>
        <v/>
      </c>
      <c r="H147" s="57" t="str">
        <f ca="1">+IF(K147&gt;0,'（运营）采购订单'!G147,"")</f>
        <v/>
      </c>
      <c r="I147" s="56" t="str">
        <f ca="1">+IF(K147&gt;0,'（运营）采购订单'!H147,"")</f>
        <v/>
      </c>
      <c r="J147" s="56" t="str">
        <f>+IF(K147&gt;0,'（运营）采购订单'!I147,"")</f>
        <v/>
      </c>
      <c r="K147" s="56">
        <f>+IF(AND('（工厂）送货清单填写'!$K$231&gt;0,'（工厂）送货清单填写'!$L$231&gt;0,'（工厂）送货清单填写'!$M$231&gt;0),'（工厂）送货清单填写'!M147,IF(AND('（工厂）送货清单填写'!$K$231&gt;0,'（工厂）送货清单填写'!$L$231&gt;0,'（工厂）送货清单填写'!$M$231=0),'（工厂）送货清单填写'!L147,'（工厂）送货清单填写'!K147))</f>
        <v>0</v>
      </c>
      <c r="L147" s="56">
        <f t="shared" si="10"/>
        <v>0</v>
      </c>
      <c r="M147" s="49"/>
      <c r="N147" s="49"/>
      <c r="O147" s="56" t="str">
        <f ca="1">+IF(K147&gt;0,LOOKUP(1,0/FIND(I147,运营生产订单!$A$9:$A$35),运营生产订单!$M$9:$M$35),"")</f>
        <v/>
      </c>
    </row>
    <row r="148" ht="22.5" customHeight="1" spans="1:15">
      <c r="A148" s="58" t="str">
        <f t="shared" si="9"/>
        <v/>
      </c>
      <c r="B148" s="55" t="str">
        <f ca="1">+IF(K148&gt;0,'（运营）采购订单'!B148,"")</f>
        <v/>
      </c>
      <c r="C148" s="56" t="str">
        <f ca="1">+IF(K148&gt;0,'（运营）采购订单'!C148,"")</f>
        <v/>
      </c>
      <c r="D148" s="56" t="str">
        <f ca="1">+IF(K148&gt;0,'（运营）采购订单'!D148,"")</f>
        <v/>
      </c>
      <c r="E148" s="56" t="str">
        <f>+IF(K148&gt;0,'（运营）采购订单'!E148,"")</f>
        <v/>
      </c>
      <c r="F148" s="56">
        <f ca="1">+IF(K148&gt;0,'（运营）采购订单'!J148,0)</f>
        <v>0</v>
      </c>
      <c r="G148" s="56" t="str">
        <f ca="1">+IF(K148&gt;0,'（运营）采购订单'!F148,"")</f>
        <v/>
      </c>
      <c r="H148" s="57" t="str">
        <f ca="1">+IF(K148&gt;0,'（运营）采购订单'!G148,"")</f>
        <v/>
      </c>
      <c r="I148" s="56" t="str">
        <f ca="1">+IF(K148&gt;0,'（运营）采购订单'!H148,"")</f>
        <v/>
      </c>
      <c r="J148" s="56" t="str">
        <f>+IF(K148&gt;0,'（运营）采购订单'!I148,"")</f>
        <v/>
      </c>
      <c r="K148" s="56">
        <f>+IF(AND('（工厂）送货清单填写'!$K$231&gt;0,'（工厂）送货清单填写'!$L$231&gt;0,'（工厂）送货清单填写'!$M$231&gt;0),'（工厂）送货清单填写'!M148,IF(AND('（工厂）送货清单填写'!$K$231&gt;0,'（工厂）送货清单填写'!$L$231&gt;0,'（工厂）送货清单填写'!$M$231=0),'（工厂）送货清单填写'!L148,'（工厂）送货清单填写'!K148))</f>
        <v>0</v>
      </c>
      <c r="L148" s="56">
        <f t="shared" si="10"/>
        <v>0</v>
      </c>
      <c r="M148" s="49"/>
      <c r="N148" s="49"/>
      <c r="O148" s="56" t="str">
        <f ca="1">+IF(K148&gt;0,LOOKUP(1,0/FIND(I148,运营生产订单!$A$9:$A$35),运营生产订单!$M$9:$M$35),"")</f>
        <v/>
      </c>
    </row>
    <row r="149" ht="22.5" customHeight="1" spans="1:15">
      <c r="A149" s="58" t="str">
        <f t="shared" si="9"/>
        <v/>
      </c>
      <c r="B149" s="55" t="str">
        <f ca="1">+IF(K149&gt;0,'（运营）采购订单'!B149,"")</f>
        <v/>
      </c>
      <c r="C149" s="56" t="str">
        <f ca="1">+IF(K149&gt;0,'（运营）采购订单'!C149,"")</f>
        <v/>
      </c>
      <c r="D149" s="56" t="str">
        <f ca="1">+IF(K149&gt;0,'（运营）采购订单'!D149,"")</f>
        <v/>
      </c>
      <c r="E149" s="56" t="str">
        <f>+IF(K149&gt;0,'（运营）采购订单'!E149,"")</f>
        <v/>
      </c>
      <c r="F149" s="56">
        <f ca="1">+IF(K149&gt;0,'（运营）采购订单'!J149,0)</f>
        <v>0</v>
      </c>
      <c r="G149" s="56" t="str">
        <f ca="1">+IF(K149&gt;0,'（运营）采购订单'!F149,"")</f>
        <v/>
      </c>
      <c r="H149" s="57" t="str">
        <f ca="1">+IF(K149&gt;0,'（运营）采购订单'!G149,"")</f>
        <v/>
      </c>
      <c r="I149" s="56" t="str">
        <f ca="1">+IF(K149&gt;0,'（运营）采购订单'!H149,"")</f>
        <v/>
      </c>
      <c r="J149" s="56" t="str">
        <f>+IF(K149&gt;0,'（运营）采购订单'!I149,"")</f>
        <v/>
      </c>
      <c r="K149" s="56">
        <f>+IF(AND('（工厂）送货清单填写'!$K$231&gt;0,'（工厂）送货清单填写'!$L$231&gt;0,'（工厂）送货清单填写'!$M$231&gt;0),'（工厂）送货清单填写'!M149,IF(AND('（工厂）送货清单填写'!$K$231&gt;0,'（工厂）送货清单填写'!$L$231&gt;0,'（工厂）送货清单填写'!$M$231=0),'（工厂）送货清单填写'!L149,'（工厂）送货清单填写'!K149))</f>
        <v>0</v>
      </c>
      <c r="L149" s="56">
        <f t="shared" si="10"/>
        <v>0</v>
      </c>
      <c r="M149" s="49"/>
      <c r="N149" s="49"/>
      <c r="O149" s="56" t="str">
        <f ca="1">+IF(K149&gt;0,LOOKUP(1,0/FIND(I149,运营生产订单!$A$9:$A$35),运营生产订单!$M$9:$M$35),"")</f>
        <v/>
      </c>
    </row>
    <row r="150" ht="22.5" customHeight="1" spans="1:15">
      <c r="A150" s="58" t="str">
        <f t="shared" si="9"/>
        <v/>
      </c>
      <c r="B150" s="55" t="str">
        <f ca="1">+IF(K150&gt;0,'（运营）采购订单'!B150,"")</f>
        <v/>
      </c>
      <c r="C150" s="56" t="str">
        <f ca="1">+IF(K150&gt;0,'（运营）采购订单'!C150,"")</f>
        <v/>
      </c>
      <c r="D150" s="56" t="str">
        <f ca="1">+IF(K150&gt;0,'（运营）采购订单'!D150,"")</f>
        <v/>
      </c>
      <c r="E150" s="56" t="str">
        <f>+IF(K150&gt;0,'（运营）采购订单'!E150,"")</f>
        <v/>
      </c>
      <c r="F150" s="56">
        <f ca="1">+IF(K150&gt;0,'（运营）采购订单'!J150,0)</f>
        <v>0</v>
      </c>
      <c r="G150" s="56" t="str">
        <f ca="1">+IF(K150&gt;0,'（运营）采购订单'!F150,"")</f>
        <v/>
      </c>
      <c r="H150" s="57" t="str">
        <f ca="1">+IF(K150&gt;0,'（运营）采购订单'!G150,"")</f>
        <v/>
      </c>
      <c r="I150" s="56" t="str">
        <f ca="1">+IF(K150&gt;0,'（运营）采购订单'!H150,"")</f>
        <v/>
      </c>
      <c r="J150" s="56" t="str">
        <f>+IF(K150&gt;0,'（运营）采购订单'!I150,"")</f>
        <v/>
      </c>
      <c r="K150" s="56">
        <f>+IF(AND('（工厂）送货清单填写'!$K$231&gt;0,'（工厂）送货清单填写'!$L$231&gt;0,'（工厂）送货清单填写'!$M$231&gt;0),'（工厂）送货清单填写'!M150,IF(AND('（工厂）送货清单填写'!$K$231&gt;0,'（工厂）送货清单填写'!$L$231&gt;0,'（工厂）送货清单填写'!$M$231=0),'（工厂）送货清单填写'!L150,'（工厂）送货清单填写'!K150))</f>
        <v>0</v>
      </c>
      <c r="L150" s="56">
        <f t="shared" si="10"/>
        <v>0</v>
      </c>
      <c r="M150" s="49"/>
      <c r="N150" s="49"/>
      <c r="O150" s="56" t="str">
        <f ca="1">+IF(K150&gt;0,LOOKUP(1,0/FIND(I150,运营生产订单!$A$9:$A$35),运营生产订单!$M$9:$M$35),"")</f>
        <v/>
      </c>
    </row>
    <row r="151" ht="22.5" customHeight="1" spans="1:15">
      <c r="A151" s="58" t="str">
        <f t="shared" si="9"/>
        <v/>
      </c>
      <c r="B151" s="55" t="str">
        <f ca="1">+IF(K151&gt;0,'（运营）采购订单'!B151,"")</f>
        <v/>
      </c>
      <c r="C151" s="56" t="str">
        <f ca="1">+IF(K151&gt;0,'（运营）采购订单'!C151,"")</f>
        <v/>
      </c>
      <c r="D151" s="56" t="str">
        <f ca="1">+IF(K151&gt;0,'（运营）采购订单'!D151,"")</f>
        <v/>
      </c>
      <c r="E151" s="56" t="str">
        <f>+IF(K151&gt;0,'（运营）采购订单'!E151,"")</f>
        <v/>
      </c>
      <c r="F151" s="56">
        <f ca="1">+IF(K151&gt;0,'（运营）采购订单'!J151,0)</f>
        <v>0</v>
      </c>
      <c r="G151" s="56" t="str">
        <f ca="1">+IF(K151&gt;0,'（运营）采购订单'!F151,"")</f>
        <v/>
      </c>
      <c r="H151" s="57" t="str">
        <f ca="1">+IF(K151&gt;0,'（运营）采购订单'!G151,"")</f>
        <v/>
      </c>
      <c r="I151" s="56" t="str">
        <f ca="1">+IF(K151&gt;0,'（运营）采购订单'!H151,"")</f>
        <v/>
      </c>
      <c r="J151" s="56" t="str">
        <f>+IF(K151&gt;0,'（运营）采购订单'!I151,"")</f>
        <v/>
      </c>
      <c r="K151" s="56">
        <f>+IF(AND('（工厂）送货清单填写'!$K$231&gt;0,'（工厂）送货清单填写'!$L$231&gt;0,'（工厂）送货清单填写'!$M$231&gt;0),'（工厂）送货清单填写'!M151,IF(AND('（工厂）送货清单填写'!$K$231&gt;0,'（工厂）送货清单填写'!$L$231&gt;0,'（工厂）送货清单填写'!$M$231=0),'（工厂）送货清单填写'!L151,'（工厂）送货清单填写'!K151))</f>
        <v>0</v>
      </c>
      <c r="L151" s="56">
        <f t="shared" si="10"/>
        <v>0</v>
      </c>
      <c r="M151" s="49"/>
      <c r="N151" s="49"/>
      <c r="O151" s="56" t="str">
        <f ca="1">+IF(K151&gt;0,LOOKUP(1,0/FIND(I151,运营生产订单!$A$9:$A$35),运营生产订单!$M$9:$M$35),"")</f>
        <v/>
      </c>
    </row>
    <row r="152" ht="22.5" customHeight="1" spans="1:15">
      <c r="A152" s="58" t="str">
        <f t="shared" si="9"/>
        <v/>
      </c>
      <c r="B152" s="55" t="str">
        <f ca="1">+IF(K152&gt;0,'（运营）采购订单'!B152,"")</f>
        <v/>
      </c>
      <c r="C152" s="56" t="str">
        <f ca="1">+IF(K152&gt;0,'（运营）采购订单'!C152,"")</f>
        <v/>
      </c>
      <c r="D152" s="56" t="str">
        <f ca="1">+IF(K152&gt;0,'（运营）采购订单'!D152,"")</f>
        <v/>
      </c>
      <c r="E152" s="56" t="str">
        <f>+IF(K152&gt;0,'（运营）采购订单'!E152,"")</f>
        <v/>
      </c>
      <c r="F152" s="56">
        <f ca="1">+IF(K152&gt;0,'（运营）采购订单'!J152,0)</f>
        <v>0</v>
      </c>
      <c r="G152" s="56" t="str">
        <f ca="1">+IF(K152&gt;0,'（运营）采购订单'!F152,"")</f>
        <v/>
      </c>
      <c r="H152" s="57" t="str">
        <f ca="1">+IF(K152&gt;0,'（运营）采购订单'!G152,"")</f>
        <v/>
      </c>
      <c r="I152" s="56" t="str">
        <f ca="1">+IF(K152&gt;0,'（运营）采购订单'!H152,"")</f>
        <v/>
      </c>
      <c r="J152" s="56" t="str">
        <f>+IF(K152&gt;0,'（运营）采购订单'!I152,"")</f>
        <v/>
      </c>
      <c r="K152" s="56">
        <f>+IF(AND('（工厂）送货清单填写'!$K$231&gt;0,'（工厂）送货清单填写'!$L$231&gt;0,'（工厂）送货清单填写'!$M$231&gt;0),'（工厂）送货清单填写'!M152,IF(AND('（工厂）送货清单填写'!$K$231&gt;0,'（工厂）送货清单填写'!$L$231&gt;0,'（工厂）送货清单填写'!$M$231=0),'（工厂）送货清单填写'!L152,'（工厂）送货清单填写'!K152))</f>
        <v>0</v>
      </c>
      <c r="L152" s="56">
        <f t="shared" si="10"/>
        <v>0</v>
      </c>
      <c r="M152" s="49"/>
      <c r="N152" s="49"/>
      <c r="O152" s="56" t="str">
        <f ca="1">+IF(K152&gt;0,LOOKUP(1,0/FIND(I152,运营生产订单!$A$9:$A$35),运营生产订单!$M$9:$M$35),"")</f>
        <v/>
      </c>
    </row>
    <row r="153" ht="22.5" customHeight="1" spans="1:15">
      <c r="A153" s="58" t="str">
        <f t="shared" si="9"/>
        <v/>
      </c>
      <c r="B153" s="55" t="str">
        <f ca="1">+IF(K153&gt;0,'（运营）采购订单'!B153,"")</f>
        <v/>
      </c>
      <c r="C153" s="56" t="str">
        <f ca="1">+IF(K153&gt;0,'（运营）采购订单'!C153,"")</f>
        <v/>
      </c>
      <c r="D153" s="56" t="str">
        <f ca="1">+IF(K153&gt;0,'（运营）采购订单'!D153,"")</f>
        <v/>
      </c>
      <c r="E153" s="56" t="str">
        <f>+IF(K153&gt;0,'（运营）采购订单'!E153,"")</f>
        <v/>
      </c>
      <c r="F153" s="56">
        <f ca="1">+IF(K153&gt;0,'（运营）采购订单'!J153,0)</f>
        <v>0</v>
      </c>
      <c r="G153" s="56" t="str">
        <f ca="1">+IF(K153&gt;0,'（运营）采购订单'!F153,"")</f>
        <v/>
      </c>
      <c r="H153" s="57" t="str">
        <f ca="1">+IF(K153&gt;0,'（运营）采购订单'!G153,"")</f>
        <v/>
      </c>
      <c r="I153" s="56" t="str">
        <f ca="1">+IF(K153&gt;0,'（运营）采购订单'!H153,"")</f>
        <v/>
      </c>
      <c r="J153" s="56" t="str">
        <f>+IF(K153&gt;0,'（运营）采购订单'!I153,"")</f>
        <v/>
      </c>
      <c r="K153" s="56">
        <f>+IF(AND('（工厂）送货清单填写'!$K$231&gt;0,'（工厂）送货清单填写'!$L$231&gt;0,'（工厂）送货清单填写'!$M$231&gt;0),'（工厂）送货清单填写'!M153,IF(AND('（工厂）送货清单填写'!$K$231&gt;0,'（工厂）送货清单填写'!$L$231&gt;0,'（工厂）送货清单填写'!$M$231=0),'（工厂）送货清单填写'!L153,'（工厂）送货清单填写'!K153))</f>
        <v>0</v>
      </c>
      <c r="L153" s="56">
        <f t="shared" si="10"/>
        <v>0</v>
      </c>
      <c r="M153" s="49"/>
      <c r="N153" s="49"/>
      <c r="O153" s="56" t="str">
        <f ca="1">+IF(K153&gt;0,LOOKUP(1,0/FIND(I153,运营生产订单!$A$9:$A$35),运营生产订单!$M$9:$M$35),"")</f>
        <v/>
      </c>
    </row>
    <row r="154" ht="22.5" customHeight="1" spans="1:15">
      <c r="A154" s="58" t="str">
        <f t="shared" si="9"/>
        <v/>
      </c>
      <c r="B154" s="55" t="str">
        <f ca="1">+IF(K154&gt;0,'（运营）采购订单'!B154,"")</f>
        <v/>
      </c>
      <c r="C154" s="56" t="str">
        <f ca="1">+IF(K154&gt;0,'（运营）采购订单'!C154,"")</f>
        <v/>
      </c>
      <c r="D154" s="56" t="str">
        <f ca="1">+IF(K154&gt;0,'（运营）采购订单'!D154,"")</f>
        <v/>
      </c>
      <c r="E154" s="56" t="str">
        <f>+IF(K154&gt;0,'（运营）采购订单'!E154,"")</f>
        <v/>
      </c>
      <c r="F154" s="56">
        <f ca="1">+IF(K154&gt;0,'（运营）采购订单'!J154,0)</f>
        <v>0</v>
      </c>
      <c r="G154" s="56" t="str">
        <f ca="1">+IF(K154&gt;0,'（运营）采购订单'!F154,"")</f>
        <v/>
      </c>
      <c r="H154" s="57" t="str">
        <f ca="1">+IF(K154&gt;0,'（运营）采购订单'!G154,"")</f>
        <v/>
      </c>
      <c r="I154" s="56" t="str">
        <f ca="1">+IF(K154&gt;0,'（运营）采购订单'!H154,"")</f>
        <v/>
      </c>
      <c r="J154" s="56" t="str">
        <f>+IF(K154&gt;0,'（运营）采购订单'!I154,"")</f>
        <v/>
      </c>
      <c r="K154" s="56">
        <f>+IF(AND('（工厂）送货清单填写'!$K$231&gt;0,'（工厂）送货清单填写'!$L$231&gt;0,'（工厂）送货清单填写'!$M$231&gt;0),'（工厂）送货清单填写'!M154,IF(AND('（工厂）送货清单填写'!$K$231&gt;0,'（工厂）送货清单填写'!$L$231&gt;0,'（工厂）送货清单填写'!$M$231=0),'（工厂）送货清单填写'!L154,'（工厂）送货清单填写'!K154))</f>
        <v>0</v>
      </c>
      <c r="L154" s="56">
        <f t="shared" si="10"/>
        <v>0</v>
      </c>
      <c r="M154" s="49"/>
      <c r="N154" s="49"/>
      <c r="O154" s="56" t="str">
        <f ca="1">+IF(K154&gt;0,LOOKUP(1,0/FIND(I154,运营生产订单!$A$9:$A$35),运营生产订单!$M$9:$M$35),"")</f>
        <v/>
      </c>
    </row>
    <row r="155" ht="22.5" customHeight="1" spans="1:15">
      <c r="A155" s="58" t="str">
        <f t="shared" si="9"/>
        <v/>
      </c>
      <c r="B155" s="55" t="str">
        <f ca="1">+IF(K155&gt;0,'（运营）采购订单'!B155,"")</f>
        <v/>
      </c>
      <c r="C155" s="56" t="str">
        <f ca="1">+IF(K155&gt;0,'（运营）采购订单'!C155,"")</f>
        <v/>
      </c>
      <c r="D155" s="56" t="str">
        <f ca="1">+IF(K155&gt;0,'（运营）采购订单'!D155,"")</f>
        <v/>
      </c>
      <c r="E155" s="56" t="str">
        <f>+IF(K155&gt;0,'（运营）采购订单'!E155,"")</f>
        <v/>
      </c>
      <c r="F155" s="56">
        <f ca="1">+IF(K155&gt;0,'（运营）采购订单'!J155,0)</f>
        <v>0</v>
      </c>
      <c r="G155" s="56" t="str">
        <f ca="1">+IF(K155&gt;0,'（运营）采购订单'!F155,"")</f>
        <v/>
      </c>
      <c r="H155" s="57" t="str">
        <f ca="1">+IF(K155&gt;0,'（运营）采购订单'!G155,"")</f>
        <v/>
      </c>
      <c r="I155" s="56" t="str">
        <f ca="1">+IF(K155&gt;0,'（运营）采购订单'!H155,"")</f>
        <v/>
      </c>
      <c r="J155" s="56" t="str">
        <f>+IF(K155&gt;0,'（运营）采购订单'!I155,"")</f>
        <v/>
      </c>
      <c r="K155" s="56">
        <f>+IF(AND('（工厂）送货清单填写'!$K$231&gt;0,'（工厂）送货清单填写'!$L$231&gt;0,'（工厂）送货清单填写'!$M$231&gt;0),'（工厂）送货清单填写'!M155,IF(AND('（工厂）送货清单填写'!$K$231&gt;0,'（工厂）送货清单填写'!$L$231&gt;0,'（工厂）送货清单填写'!$M$231=0),'（工厂）送货清单填写'!L155,'（工厂）送货清单填写'!K155))</f>
        <v>0</v>
      </c>
      <c r="L155" s="56">
        <f t="shared" si="10"/>
        <v>0</v>
      </c>
      <c r="M155" s="49"/>
      <c r="N155" s="49"/>
      <c r="O155" s="56" t="str">
        <f ca="1">+IF(K155&gt;0,LOOKUP(1,0/FIND(I155,运营生产订单!$A$9:$A$35),运营生产订单!$M$9:$M$35),"")</f>
        <v/>
      </c>
    </row>
    <row r="156" ht="22.5" customHeight="1" spans="1:15">
      <c r="A156" s="58" t="str">
        <f t="shared" si="9"/>
        <v/>
      </c>
      <c r="B156" s="55" t="str">
        <f ca="1">+IF(K156&gt;0,'（运营）采购订单'!B156,"")</f>
        <v/>
      </c>
      <c r="C156" s="56" t="str">
        <f ca="1">+IF(K156&gt;0,'（运营）采购订单'!C156,"")</f>
        <v/>
      </c>
      <c r="D156" s="56" t="str">
        <f ca="1">+IF(K156&gt;0,'（运营）采购订单'!D156,"")</f>
        <v/>
      </c>
      <c r="E156" s="56" t="str">
        <f>+IF(K156&gt;0,'（运营）采购订单'!E156,"")</f>
        <v/>
      </c>
      <c r="F156" s="56">
        <f ca="1">+IF(K156&gt;0,'（运营）采购订单'!J156,0)</f>
        <v>0</v>
      </c>
      <c r="G156" s="56" t="str">
        <f ca="1">+IF(K156&gt;0,'（运营）采购订单'!F156,"")</f>
        <v/>
      </c>
      <c r="H156" s="57" t="str">
        <f ca="1">+IF(K156&gt;0,'（运营）采购订单'!G156,"")</f>
        <v/>
      </c>
      <c r="I156" s="56" t="str">
        <f ca="1">+IF(K156&gt;0,'（运营）采购订单'!H156,"")</f>
        <v/>
      </c>
      <c r="J156" s="56" t="str">
        <f>+IF(K156&gt;0,'（运营）采购订单'!I156,"")</f>
        <v/>
      </c>
      <c r="K156" s="56">
        <f>+IF(AND('（工厂）送货清单填写'!$K$231&gt;0,'（工厂）送货清单填写'!$L$231&gt;0,'（工厂）送货清单填写'!$M$231&gt;0),'（工厂）送货清单填写'!M156,IF(AND('（工厂）送货清单填写'!$K$231&gt;0,'（工厂）送货清单填写'!$L$231&gt;0,'（工厂）送货清单填写'!$M$231=0),'（工厂）送货清单填写'!L156,'（工厂）送货清单填写'!K156))</f>
        <v>0</v>
      </c>
      <c r="L156" s="56">
        <f t="shared" si="10"/>
        <v>0</v>
      </c>
      <c r="M156" s="49"/>
      <c r="N156" s="49"/>
      <c r="O156" s="56" t="str">
        <f ca="1">+IF(K156&gt;0,LOOKUP(1,0/FIND(I156,运营生产订单!$A$9:$A$35),运营生产订单!$M$9:$M$35),"")</f>
        <v/>
      </c>
    </row>
    <row r="157" ht="22.5" customHeight="1" spans="1:15">
      <c r="A157" s="58" t="str">
        <f t="shared" si="9"/>
        <v/>
      </c>
      <c r="B157" s="55" t="str">
        <f ca="1">+IF(K157&gt;0,'（运营）采购订单'!B157,"")</f>
        <v/>
      </c>
      <c r="C157" s="56" t="str">
        <f ca="1">+IF(K157&gt;0,'（运营）采购订单'!C157,"")</f>
        <v/>
      </c>
      <c r="D157" s="56" t="str">
        <f ca="1">+IF(K157&gt;0,'（运营）采购订单'!D157,"")</f>
        <v/>
      </c>
      <c r="E157" s="56" t="str">
        <f>+IF(K157&gt;0,'（运营）采购订单'!E157,"")</f>
        <v/>
      </c>
      <c r="F157" s="56">
        <f ca="1">+IF(K157&gt;0,'（运营）采购订单'!J157,0)</f>
        <v>0</v>
      </c>
      <c r="G157" s="56" t="str">
        <f ca="1">+IF(K157&gt;0,'（运营）采购订单'!F157,"")</f>
        <v/>
      </c>
      <c r="H157" s="57" t="str">
        <f ca="1">+IF(K157&gt;0,'（运营）采购订单'!G157,"")</f>
        <v/>
      </c>
      <c r="I157" s="56" t="str">
        <f ca="1">+IF(K157&gt;0,'（运营）采购订单'!H157,"")</f>
        <v/>
      </c>
      <c r="J157" s="56" t="str">
        <f>+IF(K157&gt;0,'（运营）采购订单'!I157,"")</f>
        <v/>
      </c>
      <c r="K157" s="56">
        <f>+IF(AND('（工厂）送货清单填写'!$K$231&gt;0,'（工厂）送货清单填写'!$L$231&gt;0,'（工厂）送货清单填写'!$M$231&gt;0),'（工厂）送货清单填写'!M157,IF(AND('（工厂）送货清单填写'!$K$231&gt;0,'（工厂）送货清单填写'!$L$231&gt;0,'（工厂）送货清单填写'!$M$231=0),'（工厂）送货清单填写'!L157,'（工厂）送货清单填写'!K157))</f>
        <v>0</v>
      </c>
      <c r="L157" s="56">
        <f t="shared" si="10"/>
        <v>0</v>
      </c>
      <c r="M157" s="49"/>
      <c r="N157" s="49"/>
      <c r="O157" s="56" t="str">
        <f ca="1">+IF(K157&gt;0,LOOKUP(1,0/FIND(I157,运营生产订单!$A$9:$A$35),运营生产订单!$M$9:$M$35),"")</f>
        <v/>
      </c>
    </row>
    <row r="158" ht="22.5" customHeight="1" spans="1:15">
      <c r="A158" s="58" t="str">
        <f t="shared" si="9"/>
        <v/>
      </c>
      <c r="B158" s="55" t="str">
        <f ca="1">+IF(K158&gt;0,'（运营）采购订单'!B158,"")</f>
        <v/>
      </c>
      <c r="C158" s="56" t="str">
        <f ca="1">+IF(K158&gt;0,'（运营）采购订单'!C158,"")</f>
        <v/>
      </c>
      <c r="D158" s="56" t="str">
        <f ca="1">+IF(K158&gt;0,'（运营）采购订单'!D158,"")</f>
        <v/>
      </c>
      <c r="E158" s="56" t="str">
        <f>+IF(K158&gt;0,'（运营）采购订单'!E158,"")</f>
        <v/>
      </c>
      <c r="F158" s="56">
        <f ca="1">+IF(K158&gt;0,'（运营）采购订单'!J158,0)</f>
        <v>0</v>
      </c>
      <c r="G158" s="56" t="str">
        <f ca="1">+IF(K158&gt;0,'（运营）采购订单'!F158,"")</f>
        <v/>
      </c>
      <c r="H158" s="57" t="str">
        <f ca="1">+IF(K158&gt;0,'（运营）采购订单'!G158,"")</f>
        <v/>
      </c>
      <c r="I158" s="56" t="str">
        <f ca="1">+IF(K158&gt;0,'（运营）采购订单'!H158,"")</f>
        <v/>
      </c>
      <c r="J158" s="56" t="str">
        <f>+IF(K158&gt;0,'（运营）采购订单'!I158,"")</f>
        <v/>
      </c>
      <c r="K158" s="56">
        <f>+IF(AND('（工厂）送货清单填写'!$K$231&gt;0,'（工厂）送货清单填写'!$L$231&gt;0,'（工厂）送货清单填写'!$M$231&gt;0),'（工厂）送货清单填写'!M158,IF(AND('（工厂）送货清单填写'!$K$231&gt;0,'（工厂）送货清单填写'!$L$231&gt;0,'（工厂）送货清单填写'!$M$231=0),'（工厂）送货清单填写'!L158,'（工厂）送货清单填写'!K158))</f>
        <v>0</v>
      </c>
      <c r="L158" s="56">
        <f t="shared" si="10"/>
        <v>0</v>
      </c>
      <c r="M158" s="49"/>
      <c r="N158" s="49"/>
      <c r="O158" s="56" t="str">
        <f ca="1">+IF(K158&gt;0,LOOKUP(1,0/FIND(I158,运营生产订单!$A$9:$A$35),运营生产订单!$M$9:$M$35),"")</f>
        <v/>
      </c>
    </row>
    <row r="159" ht="22.5" customHeight="1" spans="1:15">
      <c r="A159" s="58" t="str">
        <f t="shared" si="9"/>
        <v/>
      </c>
      <c r="B159" s="55" t="str">
        <f ca="1">+IF(K159&gt;0,'（运营）采购订单'!B159,"")</f>
        <v/>
      </c>
      <c r="C159" s="56" t="str">
        <f ca="1">+IF(K159&gt;0,'（运营）采购订单'!C159,"")</f>
        <v/>
      </c>
      <c r="D159" s="56" t="str">
        <f ca="1">+IF(K159&gt;0,'（运营）采购订单'!D159,"")</f>
        <v/>
      </c>
      <c r="E159" s="56" t="str">
        <f>+IF(K159&gt;0,'（运营）采购订单'!E159,"")</f>
        <v/>
      </c>
      <c r="F159" s="56">
        <f ca="1">+IF(K159&gt;0,'（运营）采购订单'!J159,0)</f>
        <v>0</v>
      </c>
      <c r="G159" s="56" t="str">
        <f ca="1">+IF(K159&gt;0,'（运营）采购订单'!F159,"")</f>
        <v/>
      </c>
      <c r="H159" s="57" t="str">
        <f ca="1">+IF(K159&gt;0,'（运营）采购订单'!G159,"")</f>
        <v/>
      </c>
      <c r="I159" s="56" t="str">
        <f ca="1">+IF(K159&gt;0,'（运营）采购订单'!H159,"")</f>
        <v/>
      </c>
      <c r="J159" s="56" t="str">
        <f>+IF(K159&gt;0,'（运营）采购订单'!I159,"")</f>
        <v/>
      </c>
      <c r="K159" s="56">
        <f>+IF(AND('（工厂）送货清单填写'!$K$231&gt;0,'（工厂）送货清单填写'!$L$231&gt;0,'（工厂）送货清单填写'!$M$231&gt;0),'（工厂）送货清单填写'!M159,IF(AND('（工厂）送货清单填写'!$K$231&gt;0,'（工厂）送货清单填写'!$L$231&gt;0,'（工厂）送货清单填写'!$M$231=0),'（工厂）送货清单填写'!L159,'（工厂）送货清单填写'!K159))</f>
        <v>0</v>
      </c>
      <c r="L159" s="56">
        <f t="shared" si="10"/>
        <v>0</v>
      </c>
      <c r="M159" s="49"/>
      <c r="N159" s="49"/>
      <c r="O159" s="56" t="str">
        <f ca="1">+IF(K159&gt;0,LOOKUP(1,0/FIND(I159,运营生产订单!$A$9:$A$35),运营生产订单!$M$9:$M$35),"")</f>
        <v/>
      </c>
    </row>
    <row r="160" ht="22.5" customHeight="1" spans="1:15">
      <c r="A160" s="58" t="str">
        <f t="shared" si="9"/>
        <v/>
      </c>
      <c r="B160" s="55" t="str">
        <f ca="1">+IF(K160&gt;0,'（运营）采购订单'!B160,"")</f>
        <v/>
      </c>
      <c r="C160" s="56" t="str">
        <f ca="1">+IF(K160&gt;0,'（运营）采购订单'!C160,"")</f>
        <v/>
      </c>
      <c r="D160" s="56" t="str">
        <f ca="1">+IF(K160&gt;0,'（运营）采购订单'!D160,"")</f>
        <v/>
      </c>
      <c r="E160" s="56" t="str">
        <f>+IF(K160&gt;0,'（运营）采购订单'!E160,"")</f>
        <v/>
      </c>
      <c r="F160" s="56">
        <f ca="1">+IF(K160&gt;0,'（运营）采购订单'!J160,0)</f>
        <v>0</v>
      </c>
      <c r="G160" s="56" t="str">
        <f ca="1">+IF(K160&gt;0,'（运营）采购订单'!F160,"")</f>
        <v/>
      </c>
      <c r="H160" s="57" t="str">
        <f ca="1">+IF(K160&gt;0,'（运营）采购订单'!G160,"")</f>
        <v/>
      </c>
      <c r="I160" s="56" t="str">
        <f ca="1">+IF(K160&gt;0,'（运营）采购订单'!H160,"")</f>
        <v/>
      </c>
      <c r="J160" s="56" t="str">
        <f>+IF(K160&gt;0,'（运营）采购订单'!I160,"")</f>
        <v/>
      </c>
      <c r="K160" s="56">
        <f>+IF(AND('（工厂）送货清单填写'!$K$231&gt;0,'（工厂）送货清单填写'!$L$231&gt;0,'（工厂）送货清单填写'!$M$231&gt;0),'（工厂）送货清单填写'!M160,IF(AND('（工厂）送货清单填写'!$K$231&gt;0,'（工厂）送货清单填写'!$L$231&gt;0,'（工厂）送货清单填写'!$M$231=0),'（工厂）送货清单填写'!L160,'（工厂）送货清单填写'!K160))</f>
        <v>0</v>
      </c>
      <c r="L160" s="56">
        <f t="shared" si="10"/>
        <v>0</v>
      </c>
      <c r="M160" s="49"/>
      <c r="N160" s="49"/>
      <c r="O160" s="56" t="str">
        <f ca="1">+IF(K160&gt;0,LOOKUP(1,0/FIND(I160,运营生产订单!$A$9:$A$35),运营生产订单!$M$9:$M$35),"")</f>
        <v/>
      </c>
    </row>
    <row r="161" ht="22.5" customHeight="1" spans="1:15">
      <c r="A161" s="58" t="str">
        <f t="shared" si="9"/>
        <v/>
      </c>
      <c r="B161" s="55" t="str">
        <f ca="1">+IF(K161&gt;0,'（运营）采购订单'!B161,"")</f>
        <v/>
      </c>
      <c r="C161" s="56" t="str">
        <f ca="1">+IF(K161&gt;0,'（运营）采购订单'!C161,"")</f>
        <v/>
      </c>
      <c r="D161" s="56" t="str">
        <f ca="1">+IF(K161&gt;0,'（运营）采购订单'!D161,"")</f>
        <v/>
      </c>
      <c r="E161" s="56" t="str">
        <f>+IF(K161&gt;0,'（运营）采购订单'!E161,"")</f>
        <v/>
      </c>
      <c r="F161" s="56">
        <f ca="1">+IF(K161&gt;0,'（运营）采购订单'!J161,0)</f>
        <v>0</v>
      </c>
      <c r="G161" s="56" t="str">
        <f ca="1">+IF(K161&gt;0,'（运营）采购订单'!F161,"")</f>
        <v/>
      </c>
      <c r="H161" s="57" t="str">
        <f ca="1">+IF(K161&gt;0,'（运营）采购订单'!G161,"")</f>
        <v/>
      </c>
      <c r="I161" s="56" t="str">
        <f ca="1">+IF(K161&gt;0,'（运营）采购订单'!H161,"")</f>
        <v/>
      </c>
      <c r="J161" s="56" t="str">
        <f>+IF(K161&gt;0,'（运营）采购订单'!I161,"")</f>
        <v/>
      </c>
      <c r="K161" s="56">
        <f>+IF(AND('（工厂）送货清单填写'!$K$231&gt;0,'（工厂）送货清单填写'!$L$231&gt;0,'（工厂）送货清单填写'!$M$231&gt;0),'（工厂）送货清单填写'!M161,IF(AND('（工厂）送货清单填写'!$K$231&gt;0,'（工厂）送货清单填写'!$L$231&gt;0,'（工厂）送货清单填写'!$M$231=0),'（工厂）送货清单填写'!L161,'（工厂）送货清单填写'!K161))</f>
        <v>0</v>
      </c>
      <c r="L161" s="56">
        <f t="shared" si="10"/>
        <v>0</v>
      </c>
      <c r="M161" s="49"/>
      <c r="N161" s="49"/>
      <c r="O161" s="56" t="str">
        <f ca="1">+IF(K161&gt;0,LOOKUP(1,0/FIND(I161,运营生产订单!$A$9:$A$35),运营生产订单!$M$9:$M$35),"")</f>
        <v/>
      </c>
    </row>
    <row r="162" ht="22.5" customHeight="1" spans="1:15">
      <c r="A162" s="58" t="str">
        <f t="shared" si="9"/>
        <v/>
      </c>
      <c r="B162" s="55" t="str">
        <f ca="1">+IF(K162&gt;0,'（运营）采购订单'!B162,"")</f>
        <v/>
      </c>
      <c r="C162" s="56" t="str">
        <f ca="1">+IF(K162&gt;0,'（运营）采购订单'!C162,"")</f>
        <v/>
      </c>
      <c r="D162" s="56" t="str">
        <f ca="1">+IF(K162&gt;0,'（运营）采购订单'!D162,"")</f>
        <v/>
      </c>
      <c r="E162" s="56" t="str">
        <f>+IF(K162&gt;0,'（运营）采购订单'!E162,"")</f>
        <v/>
      </c>
      <c r="F162" s="56">
        <f ca="1">+IF(K162&gt;0,'（运营）采购订单'!J162,0)</f>
        <v>0</v>
      </c>
      <c r="G162" s="56" t="str">
        <f ca="1">+IF(K162&gt;0,'（运营）采购订单'!F162,"")</f>
        <v/>
      </c>
      <c r="H162" s="57" t="str">
        <f ca="1">+IF(K162&gt;0,'（运营）采购订单'!G162,"")</f>
        <v/>
      </c>
      <c r="I162" s="56" t="str">
        <f ca="1">+IF(K162&gt;0,'（运营）采购订单'!H162,"")</f>
        <v/>
      </c>
      <c r="J162" s="56" t="str">
        <f>+IF(K162&gt;0,'（运营）采购订单'!I162,"")</f>
        <v/>
      </c>
      <c r="K162" s="56">
        <f>+IF(AND('（工厂）送货清单填写'!$K$231&gt;0,'（工厂）送货清单填写'!$L$231&gt;0,'（工厂）送货清单填写'!$M$231&gt;0),'（工厂）送货清单填写'!M162,IF(AND('（工厂）送货清单填写'!$K$231&gt;0,'（工厂）送货清单填写'!$L$231&gt;0,'（工厂）送货清单填写'!$M$231=0),'（工厂）送货清单填写'!L162,'（工厂）送货清单填写'!K162))</f>
        <v>0</v>
      </c>
      <c r="L162" s="56">
        <f t="shared" si="10"/>
        <v>0</v>
      </c>
      <c r="M162" s="49"/>
      <c r="N162" s="49"/>
      <c r="O162" s="56" t="str">
        <f ca="1">+IF(K162&gt;0,LOOKUP(1,0/FIND(I162,运营生产订单!$A$9:$A$35),运营生产订单!$M$9:$M$35),"")</f>
        <v/>
      </c>
    </row>
    <row r="163" ht="22.5" customHeight="1" spans="1:15">
      <c r="A163" s="58" t="str">
        <f t="shared" si="9"/>
        <v/>
      </c>
      <c r="B163" s="55" t="str">
        <f ca="1">+IF(K163&gt;0,'（运营）采购订单'!B163,"")</f>
        <v/>
      </c>
      <c r="C163" s="56" t="str">
        <f ca="1">+IF(K163&gt;0,'（运营）采购订单'!C163,"")</f>
        <v/>
      </c>
      <c r="D163" s="56" t="str">
        <f ca="1">+IF(K163&gt;0,'（运营）采购订单'!D163,"")</f>
        <v/>
      </c>
      <c r="E163" s="56" t="str">
        <f>+IF(K163&gt;0,'（运营）采购订单'!E163,"")</f>
        <v/>
      </c>
      <c r="F163" s="56">
        <f ca="1">+IF(K163&gt;0,'（运营）采购订单'!J163,0)</f>
        <v>0</v>
      </c>
      <c r="G163" s="56" t="str">
        <f ca="1">+IF(K163&gt;0,'（运营）采购订单'!F163,"")</f>
        <v/>
      </c>
      <c r="H163" s="57" t="str">
        <f ca="1">+IF(K163&gt;0,'（运营）采购订单'!G163,"")</f>
        <v/>
      </c>
      <c r="I163" s="56" t="str">
        <f ca="1">+IF(K163&gt;0,'（运营）采购订单'!H163,"")</f>
        <v/>
      </c>
      <c r="J163" s="56" t="str">
        <f>+IF(K163&gt;0,'（运营）采购订单'!I163,"")</f>
        <v/>
      </c>
      <c r="K163" s="56">
        <f>+IF(AND('（工厂）送货清单填写'!$K$231&gt;0,'（工厂）送货清单填写'!$L$231&gt;0,'（工厂）送货清单填写'!$M$231&gt;0),'（工厂）送货清单填写'!M163,IF(AND('（工厂）送货清单填写'!$K$231&gt;0,'（工厂）送货清单填写'!$L$231&gt;0,'（工厂）送货清单填写'!$M$231=0),'（工厂）送货清单填写'!L163,'（工厂）送货清单填写'!K163))</f>
        <v>0</v>
      </c>
      <c r="L163" s="56">
        <f t="shared" si="10"/>
        <v>0</v>
      </c>
      <c r="M163" s="49"/>
      <c r="N163" s="49"/>
      <c r="O163" s="56" t="str">
        <f ca="1">+IF(K163&gt;0,LOOKUP(1,0/FIND(I163,运营生产订单!$A$9:$A$35),运营生产订单!$M$9:$M$35),"")</f>
        <v/>
      </c>
    </row>
    <row r="164" ht="22.5" customHeight="1" spans="1:15">
      <c r="A164" s="58" t="str">
        <f t="shared" si="9"/>
        <v/>
      </c>
      <c r="B164" s="55" t="str">
        <f ca="1">+IF(K164&gt;0,'（运营）采购订单'!B164,"")</f>
        <v/>
      </c>
      <c r="C164" s="56" t="str">
        <f ca="1">+IF(K164&gt;0,'（运营）采购订单'!C164,"")</f>
        <v/>
      </c>
      <c r="D164" s="56" t="str">
        <f ca="1">+IF(K164&gt;0,'（运营）采购订单'!D164,"")</f>
        <v/>
      </c>
      <c r="E164" s="56" t="str">
        <f>+IF(K164&gt;0,'（运营）采购订单'!E164,"")</f>
        <v/>
      </c>
      <c r="F164" s="56">
        <f ca="1">+IF(K164&gt;0,'（运营）采购订单'!J164,0)</f>
        <v>0</v>
      </c>
      <c r="G164" s="56" t="str">
        <f ca="1">+IF(K164&gt;0,'（运营）采购订单'!F164,"")</f>
        <v/>
      </c>
      <c r="H164" s="57" t="str">
        <f ca="1">+IF(K164&gt;0,'（运营）采购订单'!G164,"")</f>
        <v/>
      </c>
      <c r="I164" s="56" t="str">
        <f ca="1">+IF(K164&gt;0,'（运营）采购订单'!H164,"")</f>
        <v/>
      </c>
      <c r="J164" s="56" t="str">
        <f>+IF(K164&gt;0,'（运营）采购订单'!I164,"")</f>
        <v/>
      </c>
      <c r="K164" s="56">
        <f>+IF(AND('（工厂）送货清单填写'!$K$231&gt;0,'（工厂）送货清单填写'!$L$231&gt;0,'（工厂）送货清单填写'!$M$231&gt;0),'（工厂）送货清单填写'!M164,IF(AND('（工厂）送货清单填写'!$K$231&gt;0,'（工厂）送货清单填写'!$L$231&gt;0,'（工厂）送货清单填写'!$M$231=0),'（工厂）送货清单填写'!L164,'（工厂）送货清单填写'!K164))</f>
        <v>0</v>
      </c>
      <c r="L164" s="56">
        <f t="shared" si="10"/>
        <v>0</v>
      </c>
      <c r="M164" s="49"/>
      <c r="N164" s="49"/>
      <c r="O164" s="56" t="str">
        <f ca="1">+IF(K164&gt;0,LOOKUP(1,0/FIND(I164,运营生产订单!$A$9:$A$35),运营生产订单!$M$9:$M$35),"")</f>
        <v/>
      </c>
    </row>
    <row r="165" ht="22.5" customHeight="1" spans="1:15">
      <c r="A165" s="58" t="str">
        <f t="shared" si="9"/>
        <v/>
      </c>
      <c r="B165" s="55" t="str">
        <f ca="1">+IF(K165&gt;0,'（运营）采购订单'!B165,"")</f>
        <v/>
      </c>
      <c r="C165" s="56" t="str">
        <f ca="1">+IF(K165&gt;0,'（运营）采购订单'!C165,"")</f>
        <v/>
      </c>
      <c r="D165" s="56" t="str">
        <f ca="1">+IF(K165&gt;0,'（运营）采购订单'!D165,"")</f>
        <v/>
      </c>
      <c r="E165" s="56" t="str">
        <f>+IF(K165&gt;0,'（运营）采购订单'!E165,"")</f>
        <v/>
      </c>
      <c r="F165" s="56">
        <f ca="1">+IF(K165&gt;0,'（运营）采购订单'!J165,0)</f>
        <v>0</v>
      </c>
      <c r="G165" s="56" t="str">
        <f ca="1">+IF(K165&gt;0,'（运营）采购订单'!F165,"")</f>
        <v/>
      </c>
      <c r="H165" s="57" t="str">
        <f ca="1">+IF(K165&gt;0,'（运营）采购订单'!G165,"")</f>
        <v/>
      </c>
      <c r="I165" s="56" t="str">
        <f ca="1">+IF(K165&gt;0,'（运营）采购订单'!H165,"")</f>
        <v/>
      </c>
      <c r="J165" s="56" t="str">
        <f>+IF(K165&gt;0,'（运营）采购订单'!I165,"")</f>
        <v/>
      </c>
      <c r="K165" s="56">
        <f>+IF(AND('（工厂）送货清单填写'!$K$231&gt;0,'（工厂）送货清单填写'!$L$231&gt;0,'（工厂）送货清单填写'!$M$231&gt;0),'（工厂）送货清单填写'!M165,IF(AND('（工厂）送货清单填写'!$K$231&gt;0,'（工厂）送货清单填写'!$L$231&gt;0,'（工厂）送货清单填写'!$M$231=0),'（工厂）送货清单填写'!L165,'（工厂）送货清单填写'!K165))</f>
        <v>0</v>
      </c>
      <c r="L165" s="56">
        <f t="shared" si="10"/>
        <v>0</v>
      </c>
      <c r="M165" s="49"/>
      <c r="N165" s="49"/>
      <c r="O165" s="56" t="str">
        <f ca="1">+IF(K165&gt;0,LOOKUP(1,0/FIND(I165,运营生产订单!$A$9:$A$35),运营生产订单!$M$9:$M$35),"")</f>
        <v/>
      </c>
    </row>
    <row r="166" ht="22.5" customHeight="1" spans="1:15">
      <c r="A166" s="58" t="str">
        <f t="shared" si="9"/>
        <v/>
      </c>
      <c r="B166" s="55" t="str">
        <f ca="1">+IF(K166&gt;0,'（运营）采购订单'!B166,"")</f>
        <v/>
      </c>
      <c r="C166" s="56" t="str">
        <f ca="1">+IF(K166&gt;0,'（运营）采购订单'!C166,"")</f>
        <v/>
      </c>
      <c r="D166" s="56" t="str">
        <f ca="1">+IF(K166&gt;0,'（运营）采购订单'!D166,"")</f>
        <v/>
      </c>
      <c r="E166" s="56" t="str">
        <f>+IF(K166&gt;0,'（运营）采购订单'!E166,"")</f>
        <v/>
      </c>
      <c r="F166" s="56">
        <f ca="1">+IF(K166&gt;0,'（运营）采购订单'!J166,0)</f>
        <v>0</v>
      </c>
      <c r="G166" s="56" t="str">
        <f ca="1">+IF(K166&gt;0,'（运营）采购订单'!F166,"")</f>
        <v/>
      </c>
      <c r="H166" s="57" t="str">
        <f ca="1">+IF(K166&gt;0,'（运营）采购订单'!G166,"")</f>
        <v/>
      </c>
      <c r="I166" s="56" t="str">
        <f ca="1">+IF(K166&gt;0,'（运营）采购订单'!H166,"")</f>
        <v/>
      </c>
      <c r="J166" s="56" t="str">
        <f>+IF(K166&gt;0,'（运营）采购订单'!I166,"")</f>
        <v/>
      </c>
      <c r="K166" s="56">
        <f>+IF(AND('（工厂）送货清单填写'!$K$231&gt;0,'（工厂）送货清单填写'!$L$231&gt;0,'（工厂）送货清单填写'!$M$231&gt;0),'（工厂）送货清单填写'!M166,IF(AND('（工厂）送货清单填写'!$K$231&gt;0,'（工厂）送货清单填写'!$L$231&gt;0,'（工厂）送货清单填写'!$M$231=0),'（工厂）送货清单填写'!L166,'（工厂）送货清单填写'!K166))</f>
        <v>0</v>
      </c>
      <c r="L166" s="56">
        <f t="shared" si="10"/>
        <v>0</v>
      </c>
      <c r="M166" s="49"/>
      <c r="N166" s="49"/>
      <c r="O166" s="56" t="str">
        <f ca="1">+IF(K166&gt;0,LOOKUP(1,0/FIND(I166,运营生产订单!$A$9:$A$35),运营生产订单!$M$9:$M$35),"")</f>
        <v/>
      </c>
    </row>
    <row r="167" ht="22.5" customHeight="1" spans="1:15">
      <c r="A167" s="58" t="str">
        <f t="shared" si="9"/>
        <v/>
      </c>
      <c r="B167" s="55" t="str">
        <f ca="1">+IF(K167&gt;0,'（运营）采购订单'!B167,"")</f>
        <v/>
      </c>
      <c r="C167" s="56" t="str">
        <f ca="1">+IF(K167&gt;0,'（运营）采购订单'!C167,"")</f>
        <v/>
      </c>
      <c r="D167" s="56" t="str">
        <f ca="1">+IF(K167&gt;0,'（运营）采购订单'!D167,"")</f>
        <v/>
      </c>
      <c r="E167" s="56" t="str">
        <f>+IF(K167&gt;0,'（运营）采购订单'!E167,"")</f>
        <v/>
      </c>
      <c r="F167" s="56">
        <f ca="1">+IF(K167&gt;0,'（运营）采购订单'!J167,0)</f>
        <v>0</v>
      </c>
      <c r="G167" s="56" t="str">
        <f ca="1">+IF(K167&gt;0,'（运营）采购订单'!F167,"")</f>
        <v/>
      </c>
      <c r="H167" s="57" t="str">
        <f ca="1">+IF(K167&gt;0,'（运营）采购订单'!G167,"")</f>
        <v/>
      </c>
      <c r="I167" s="56" t="str">
        <f ca="1">+IF(K167&gt;0,'（运营）采购订单'!H167,"")</f>
        <v/>
      </c>
      <c r="J167" s="56" t="str">
        <f>+IF(K167&gt;0,'（运营）采购订单'!I167,"")</f>
        <v/>
      </c>
      <c r="K167" s="56">
        <f>+IF(AND('（工厂）送货清单填写'!$K$231&gt;0,'（工厂）送货清单填写'!$L$231&gt;0,'（工厂）送货清单填写'!$M$231&gt;0),'（工厂）送货清单填写'!M167,IF(AND('（工厂）送货清单填写'!$K$231&gt;0,'（工厂）送货清单填写'!$L$231&gt;0,'（工厂）送货清单填写'!$M$231=0),'（工厂）送货清单填写'!L167,'（工厂）送货清单填写'!K167))</f>
        <v>0</v>
      </c>
      <c r="L167" s="56">
        <f t="shared" si="10"/>
        <v>0</v>
      </c>
      <c r="M167" s="49"/>
      <c r="N167" s="49"/>
      <c r="O167" s="56" t="str">
        <f ca="1">+IF(K167&gt;0,LOOKUP(1,0/FIND(I167,运营生产订单!$A$9:$A$35),运营生产订单!$M$9:$M$35),"")</f>
        <v/>
      </c>
    </row>
    <row r="168" ht="22.5" customHeight="1" spans="1:15">
      <c r="A168" s="58" t="str">
        <f t="shared" si="9"/>
        <v/>
      </c>
      <c r="B168" s="55" t="str">
        <f ca="1">+IF(K168&gt;0,'（运营）采购订单'!B168,"")</f>
        <v/>
      </c>
      <c r="C168" s="56" t="str">
        <f ca="1">+IF(K168&gt;0,'（运营）采购订单'!C168,"")</f>
        <v/>
      </c>
      <c r="D168" s="56" t="str">
        <f ca="1">+IF(K168&gt;0,'（运营）采购订单'!D168,"")</f>
        <v/>
      </c>
      <c r="E168" s="56" t="str">
        <f>+IF(K168&gt;0,'（运营）采购订单'!E168,"")</f>
        <v/>
      </c>
      <c r="F168" s="56">
        <f ca="1">+IF(K168&gt;0,'（运营）采购订单'!J168,0)</f>
        <v>0</v>
      </c>
      <c r="G168" s="56" t="str">
        <f ca="1">+IF(K168&gt;0,'（运营）采购订单'!F168,"")</f>
        <v/>
      </c>
      <c r="H168" s="57" t="str">
        <f ca="1">+IF(K168&gt;0,'（运营）采购订单'!G168,"")</f>
        <v/>
      </c>
      <c r="I168" s="56" t="str">
        <f ca="1">+IF(K168&gt;0,'（运营）采购订单'!H168,"")</f>
        <v/>
      </c>
      <c r="J168" s="56" t="str">
        <f>+IF(K168&gt;0,'（运营）采购订单'!I168,"")</f>
        <v/>
      </c>
      <c r="K168" s="56">
        <f>+IF(AND('（工厂）送货清单填写'!$K$231&gt;0,'（工厂）送货清单填写'!$L$231&gt;0,'（工厂）送货清单填写'!$M$231&gt;0),'（工厂）送货清单填写'!M168,IF(AND('（工厂）送货清单填写'!$K$231&gt;0,'（工厂）送货清单填写'!$L$231&gt;0,'（工厂）送货清单填写'!$M$231=0),'（工厂）送货清单填写'!L168,'（工厂）送货清单填写'!K168))</f>
        <v>0</v>
      </c>
      <c r="L168" s="56">
        <f t="shared" si="10"/>
        <v>0</v>
      </c>
      <c r="M168" s="49"/>
      <c r="N168" s="49"/>
      <c r="O168" s="56" t="str">
        <f ca="1">+IF(K168&gt;0,LOOKUP(1,0/FIND(I168,运营生产订单!$A$9:$A$35),运营生产订单!$M$9:$M$35),"")</f>
        <v/>
      </c>
    </row>
    <row r="169" ht="22.5" customHeight="1" spans="1:15">
      <c r="A169" s="58" t="str">
        <f t="shared" si="9"/>
        <v/>
      </c>
      <c r="B169" s="55" t="str">
        <f ca="1">+IF(K169&gt;0,'（运营）采购订单'!B169,"")</f>
        <v/>
      </c>
      <c r="C169" s="56" t="str">
        <f ca="1">+IF(K169&gt;0,'（运营）采购订单'!C169,"")</f>
        <v/>
      </c>
      <c r="D169" s="56" t="str">
        <f ca="1">+IF(K169&gt;0,'（运营）采购订单'!D169,"")</f>
        <v/>
      </c>
      <c r="E169" s="56" t="str">
        <f>+IF(K169&gt;0,'（运营）采购订单'!E169,"")</f>
        <v/>
      </c>
      <c r="F169" s="56">
        <f ca="1">+IF(K169&gt;0,'（运营）采购订单'!J169,0)</f>
        <v>0</v>
      </c>
      <c r="G169" s="56" t="str">
        <f ca="1">+IF(K169&gt;0,'（运营）采购订单'!F169,"")</f>
        <v/>
      </c>
      <c r="H169" s="57" t="str">
        <f ca="1">+IF(K169&gt;0,'（运营）采购订单'!G169,"")</f>
        <v/>
      </c>
      <c r="I169" s="56" t="str">
        <f ca="1">+IF(K169&gt;0,'（运营）采购订单'!H169,"")</f>
        <v/>
      </c>
      <c r="J169" s="56" t="str">
        <f>+IF(K169&gt;0,'（运营）采购订单'!I169,"")</f>
        <v/>
      </c>
      <c r="K169" s="56">
        <f>+IF(AND('（工厂）送货清单填写'!$K$231&gt;0,'（工厂）送货清单填写'!$L$231&gt;0,'（工厂）送货清单填写'!$M$231&gt;0),'（工厂）送货清单填写'!M169,IF(AND('（工厂）送货清单填写'!$K$231&gt;0,'（工厂）送货清单填写'!$L$231&gt;0,'（工厂）送货清单填写'!$M$231=0),'（工厂）送货清单填写'!L169,'（工厂）送货清单填写'!K169))</f>
        <v>0</v>
      </c>
      <c r="L169" s="56">
        <f t="shared" si="10"/>
        <v>0</v>
      </c>
      <c r="M169" s="49"/>
      <c r="N169" s="49"/>
      <c r="O169" s="56" t="str">
        <f ca="1">+IF(K169&gt;0,LOOKUP(1,0/FIND(I169,运营生产订单!$A$9:$A$35),运营生产订单!$M$9:$M$35),"")</f>
        <v/>
      </c>
    </row>
    <row r="170" ht="22.5" customHeight="1" spans="1:15">
      <c r="A170" s="58" t="str">
        <f t="shared" si="9"/>
        <v/>
      </c>
      <c r="B170" s="55" t="str">
        <f ca="1">+IF(K170&gt;0,'（运营）采购订单'!B170,"")</f>
        <v/>
      </c>
      <c r="C170" s="56" t="str">
        <f ca="1">+IF(K170&gt;0,'（运营）采购订单'!C170,"")</f>
        <v/>
      </c>
      <c r="D170" s="56" t="str">
        <f ca="1">+IF(K170&gt;0,'（运营）采购订单'!D170,"")</f>
        <v/>
      </c>
      <c r="E170" s="56" t="str">
        <f>+IF(K170&gt;0,'（运营）采购订单'!E170,"")</f>
        <v/>
      </c>
      <c r="F170" s="56">
        <f ca="1">+IF(K170&gt;0,'（运营）采购订单'!J170,0)</f>
        <v>0</v>
      </c>
      <c r="G170" s="56" t="str">
        <f ca="1">+IF(K170&gt;0,'（运营）采购订单'!F170,"")</f>
        <v/>
      </c>
      <c r="H170" s="57" t="str">
        <f ca="1">+IF(K170&gt;0,'（运营）采购订单'!G170,"")</f>
        <v/>
      </c>
      <c r="I170" s="56" t="str">
        <f ca="1">+IF(K170&gt;0,'（运营）采购订单'!H170,"")</f>
        <v/>
      </c>
      <c r="J170" s="56" t="str">
        <f>+IF(K170&gt;0,'（运营）采购订单'!I170,"")</f>
        <v/>
      </c>
      <c r="K170" s="56">
        <f>+IF(AND('（工厂）送货清单填写'!$K$231&gt;0,'（工厂）送货清单填写'!$L$231&gt;0,'（工厂）送货清单填写'!$M$231&gt;0),'（工厂）送货清单填写'!M170,IF(AND('（工厂）送货清单填写'!$K$231&gt;0,'（工厂）送货清单填写'!$L$231&gt;0,'（工厂）送货清单填写'!$M$231=0),'（工厂）送货清单填写'!L170,'（工厂）送货清单填写'!K170))</f>
        <v>0</v>
      </c>
      <c r="L170" s="56">
        <f t="shared" si="10"/>
        <v>0</v>
      </c>
      <c r="M170" s="49"/>
      <c r="N170" s="49"/>
      <c r="O170" s="56" t="str">
        <f ca="1">+IF(K170&gt;0,LOOKUP(1,0/FIND(I170,运营生产订单!$A$9:$A$35),运营生产订单!$M$9:$M$35),"")</f>
        <v/>
      </c>
    </row>
    <row r="171" ht="22.5" customHeight="1" spans="1:15">
      <c r="A171" s="58" t="str">
        <f t="shared" si="9"/>
        <v/>
      </c>
      <c r="B171" s="55" t="str">
        <f ca="1">+IF(K171&gt;0,'（运营）采购订单'!B171,"")</f>
        <v/>
      </c>
      <c r="C171" s="56" t="str">
        <f ca="1">+IF(K171&gt;0,'（运营）采购订单'!C171,"")</f>
        <v/>
      </c>
      <c r="D171" s="56" t="str">
        <f ca="1">+IF(K171&gt;0,'（运营）采购订单'!D171,"")</f>
        <v/>
      </c>
      <c r="E171" s="56" t="str">
        <f>+IF(K171&gt;0,'（运营）采购订单'!E171,"")</f>
        <v/>
      </c>
      <c r="F171" s="56">
        <f ca="1">+IF(K171&gt;0,'（运营）采购订单'!J171,0)</f>
        <v>0</v>
      </c>
      <c r="G171" s="56" t="str">
        <f ca="1">+IF(K171&gt;0,'（运营）采购订单'!F171,"")</f>
        <v/>
      </c>
      <c r="H171" s="57" t="str">
        <f ca="1">+IF(K171&gt;0,'（运营）采购订单'!G171,"")</f>
        <v/>
      </c>
      <c r="I171" s="56" t="str">
        <f ca="1">+IF(K171&gt;0,'（运营）采购订单'!H171,"")</f>
        <v/>
      </c>
      <c r="J171" s="56" t="str">
        <f>+IF(K171&gt;0,'（运营）采购订单'!I171,"")</f>
        <v/>
      </c>
      <c r="K171" s="56">
        <f>+IF(AND('（工厂）送货清单填写'!$K$231&gt;0,'（工厂）送货清单填写'!$L$231&gt;0,'（工厂）送货清单填写'!$M$231&gt;0),'（工厂）送货清单填写'!M171,IF(AND('（工厂）送货清单填写'!$K$231&gt;0,'（工厂）送货清单填写'!$L$231&gt;0,'（工厂）送货清单填写'!$M$231=0),'（工厂）送货清单填写'!L171,'（工厂）送货清单填写'!K171))</f>
        <v>0</v>
      </c>
      <c r="L171" s="56">
        <f t="shared" si="10"/>
        <v>0</v>
      </c>
      <c r="M171" s="49"/>
      <c r="N171" s="49"/>
      <c r="O171" s="56" t="str">
        <f ca="1">+IF(K171&gt;0,LOOKUP(1,0/FIND(I171,运营生产订单!$A$9:$A$35),运营生产订单!$M$9:$M$35),"")</f>
        <v/>
      </c>
    </row>
    <row r="172" ht="22.5" customHeight="1" spans="1:15">
      <c r="A172" s="58" t="str">
        <f t="shared" si="9"/>
        <v/>
      </c>
      <c r="B172" s="55" t="str">
        <f ca="1">+IF(K172&gt;0,'（运营）采购订单'!B172,"")</f>
        <v/>
      </c>
      <c r="C172" s="56" t="str">
        <f ca="1">+IF(K172&gt;0,'（运营）采购订单'!C172,"")</f>
        <v/>
      </c>
      <c r="D172" s="56" t="str">
        <f ca="1">+IF(K172&gt;0,'（运营）采购订单'!D172,"")</f>
        <v/>
      </c>
      <c r="E172" s="56" t="str">
        <f>+IF(K172&gt;0,'（运营）采购订单'!E172,"")</f>
        <v/>
      </c>
      <c r="F172" s="56">
        <f ca="1">+IF(K172&gt;0,'（运营）采购订单'!J172,0)</f>
        <v>0</v>
      </c>
      <c r="G172" s="56" t="str">
        <f ca="1">+IF(K172&gt;0,'（运营）采购订单'!F172,"")</f>
        <v/>
      </c>
      <c r="H172" s="57" t="str">
        <f ca="1">+IF(K172&gt;0,'（运营）采购订单'!G172,"")</f>
        <v/>
      </c>
      <c r="I172" s="56" t="str">
        <f ca="1">+IF(K172&gt;0,'（运营）采购订单'!H172,"")</f>
        <v/>
      </c>
      <c r="J172" s="56" t="str">
        <f>+IF(K172&gt;0,'（运营）采购订单'!I172,"")</f>
        <v/>
      </c>
      <c r="K172" s="56">
        <f>+IF(AND('（工厂）送货清单填写'!$K$231&gt;0,'（工厂）送货清单填写'!$L$231&gt;0,'（工厂）送货清单填写'!$M$231&gt;0),'（工厂）送货清单填写'!M172,IF(AND('（工厂）送货清单填写'!$K$231&gt;0,'（工厂）送货清单填写'!$L$231&gt;0,'（工厂）送货清单填写'!$M$231=0),'（工厂）送货清单填写'!L172,'（工厂）送货清单填写'!K172))</f>
        <v>0</v>
      </c>
      <c r="L172" s="56">
        <f t="shared" si="10"/>
        <v>0</v>
      </c>
      <c r="M172" s="49"/>
      <c r="N172" s="49"/>
      <c r="O172" s="56" t="str">
        <f ca="1">+IF(K172&gt;0,LOOKUP(1,0/FIND(I172,运营生产订单!$A$9:$A$35),运营生产订单!$M$9:$M$35),"")</f>
        <v/>
      </c>
    </row>
    <row r="173" ht="22.5" customHeight="1" spans="1:15">
      <c r="A173" s="58" t="str">
        <f t="shared" si="9"/>
        <v/>
      </c>
      <c r="B173" s="55" t="str">
        <f ca="1">+IF(K173&gt;0,'（运营）采购订单'!B173,"")</f>
        <v/>
      </c>
      <c r="C173" s="56" t="str">
        <f ca="1">+IF(K173&gt;0,'（运营）采购订单'!C173,"")</f>
        <v/>
      </c>
      <c r="D173" s="56" t="str">
        <f ca="1">+IF(K173&gt;0,'（运营）采购订单'!D173,"")</f>
        <v/>
      </c>
      <c r="E173" s="56" t="str">
        <f>+IF(K173&gt;0,'（运营）采购订单'!E173,"")</f>
        <v/>
      </c>
      <c r="F173" s="56">
        <f ca="1">+IF(K173&gt;0,'（运营）采购订单'!J173,0)</f>
        <v>0</v>
      </c>
      <c r="G173" s="56" t="str">
        <f ca="1">+IF(K173&gt;0,'（运营）采购订单'!F173,"")</f>
        <v/>
      </c>
      <c r="H173" s="57" t="str">
        <f ca="1">+IF(K173&gt;0,'（运营）采购订单'!G173,"")</f>
        <v/>
      </c>
      <c r="I173" s="56" t="str">
        <f ca="1">+IF(K173&gt;0,'（运营）采购订单'!H173,"")</f>
        <v/>
      </c>
      <c r="J173" s="56" t="str">
        <f>+IF(K173&gt;0,'（运营）采购订单'!I173,"")</f>
        <v/>
      </c>
      <c r="K173" s="56">
        <f>+IF(AND('（工厂）送货清单填写'!$K$231&gt;0,'（工厂）送货清单填写'!$L$231&gt;0,'（工厂）送货清单填写'!$M$231&gt;0),'（工厂）送货清单填写'!M173,IF(AND('（工厂）送货清单填写'!$K$231&gt;0,'（工厂）送货清单填写'!$L$231&gt;0,'（工厂）送货清单填写'!$M$231=0),'（工厂）送货清单填写'!L173,'（工厂）送货清单填写'!K173))</f>
        <v>0</v>
      </c>
      <c r="L173" s="56">
        <f t="shared" si="10"/>
        <v>0</v>
      </c>
      <c r="M173" s="49"/>
      <c r="N173" s="49"/>
      <c r="O173" s="56" t="str">
        <f ca="1">+IF(K173&gt;0,LOOKUP(1,0/FIND(I173,运营生产订单!$A$9:$A$35),运营生产订单!$M$9:$M$35),"")</f>
        <v/>
      </c>
    </row>
    <row r="174" ht="22.5" customHeight="1" spans="1:15">
      <c r="A174" s="58" t="str">
        <f t="shared" si="9"/>
        <v/>
      </c>
      <c r="B174" s="55" t="str">
        <f ca="1">+IF(K174&gt;0,'（运营）采购订单'!B174,"")</f>
        <v/>
      </c>
      <c r="C174" s="56" t="str">
        <f ca="1">+IF(K174&gt;0,'（运营）采购订单'!C174,"")</f>
        <v/>
      </c>
      <c r="D174" s="56" t="str">
        <f ca="1">+IF(K174&gt;0,'（运营）采购订单'!D174,"")</f>
        <v/>
      </c>
      <c r="E174" s="56" t="str">
        <f>+IF(K174&gt;0,'（运营）采购订单'!E174,"")</f>
        <v/>
      </c>
      <c r="F174" s="56">
        <f ca="1">+IF(K174&gt;0,'（运营）采购订单'!J174,0)</f>
        <v>0</v>
      </c>
      <c r="G174" s="56" t="str">
        <f ca="1">+IF(K174&gt;0,'（运营）采购订单'!F174,"")</f>
        <v/>
      </c>
      <c r="H174" s="57" t="str">
        <f ca="1">+IF(K174&gt;0,'（运营）采购订单'!G174,"")</f>
        <v/>
      </c>
      <c r="I174" s="56" t="str">
        <f ca="1">+IF(K174&gt;0,'（运营）采购订单'!H174,"")</f>
        <v/>
      </c>
      <c r="J174" s="56" t="str">
        <f>+IF(K174&gt;0,'（运营）采购订单'!I174,"")</f>
        <v/>
      </c>
      <c r="K174" s="56">
        <f>+IF(AND('（工厂）送货清单填写'!$K$231&gt;0,'（工厂）送货清单填写'!$L$231&gt;0,'（工厂）送货清单填写'!$M$231&gt;0),'（工厂）送货清单填写'!M174,IF(AND('（工厂）送货清单填写'!$K$231&gt;0,'（工厂）送货清单填写'!$L$231&gt;0,'（工厂）送货清单填写'!$M$231=0),'（工厂）送货清单填写'!L174,'（工厂）送货清单填写'!K174))</f>
        <v>0</v>
      </c>
      <c r="L174" s="56">
        <f t="shared" si="10"/>
        <v>0</v>
      </c>
      <c r="M174" s="49"/>
      <c r="N174" s="49"/>
      <c r="O174" s="56" t="str">
        <f ca="1">+IF(K174&gt;0,LOOKUP(1,0/FIND(I174,运营生产订单!$A$9:$A$35),运营生产订单!$M$9:$M$35),"")</f>
        <v/>
      </c>
    </row>
    <row r="175" ht="22.5" customHeight="1" spans="1:15">
      <c r="A175" s="58" t="str">
        <f t="shared" si="9"/>
        <v/>
      </c>
      <c r="B175" s="55" t="str">
        <f ca="1">+IF(K175&gt;0,'（运营）采购订单'!B175,"")</f>
        <v/>
      </c>
      <c r="C175" s="56" t="str">
        <f ca="1">+IF(K175&gt;0,'（运营）采购订单'!C175,"")</f>
        <v/>
      </c>
      <c r="D175" s="56" t="str">
        <f ca="1">+IF(K175&gt;0,'（运营）采购订单'!D175,"")</f>
        <v/>
      </c>
      <c r="E175" s="56" t="str">
        <f>+IF(K175&gt;0,'（运营）采购订单'!E175,"")</f>
        <v/>
      </c>
      <c r="F175" s="56">
        <f ca="1">+IF(K175&gt;0,'（运营）采购订单'!J175,0)</f>
        <v>0</v>
      </c>
      <c r="G175" s="56" t="str">
        <f ca="1">+IF(K175&gt;0,'（运营）采购订单'!F175,"")</f>
        <v/>
      </c>
      <c r="H175" s="57" t="str">
        <f ca="1">+IF(K175&gt;0,'（运营）采购订单'!G175,"")</f>
        <v/>
      </c>
      <c r="I175" s="56" t="str">
        <f ca="1">+IF(K175&gt;0,'（运营）采购订单'!H175,"")</f>
        <v/>
      </c>
      <c r="J175" s="56" t="str">
        <f>+IF(K175&gt;0,'（运营）采购订单'!I175,"")</f>
        <v/>
      </c>
      <c r="K175" s="56">
        <f>+IF(AND('（工厂）送货清单填写'!$K$231&gt;0,'（工厂）送货清单填写'!$L$231&gt;0,'（工厂）送货清单填写'!$M$231&gt;0),'（工厂）送货清单填写'!M175,IF(AND('（工厂）送货清单填写'!$K$231&gt;0,'（工厂）送货清单填写'!$L$231&gt;0,'（工厂）送货清单填写'!$M$231=0),'（工厂）送货清单填写'!L175,'（工厂）送货清单填写'!K175))</f>
        <v>0</v>
      </c>
      <c r="L175" s="56">
        <f t="shared" si="10"/>
        <v>0</v>
      </c>
      <c r="M175" s="49"/>
      <c r="N175" s="49"/>
      <c r="O175" s="56" t="str">
        <f ca="1">+IF(K175&gt;0,LOOKUP(1,0/FIND(I175,运营生产订单!$A$9:$A$35),运营生产订单!$M$9:$M$35),"")</f>
        <v/>
      </c>
    </row>
    <row r="176" ht="22.5" customHeight="1" spans="1:15">
      <c r="A176" s="58" t="str">
        <f t="shared" si="9"/>
        <v/>
      </c>
      <c r="B176" s="55" t="str">
        <f ca="1">+IF(K176&gt;0,'（运营）采购订单'!B176,"")</f>
        <v/>
      </c>
      <c r="C176" s="56" t="str">
        <f ca="1">+IF(K176&gt;0,'（运营）采购订单'!C176,"")</f>
        <v/>
      </c>
      <c r="D176" s="56" t="str">
        <f ca="1">+IF(K176&gt;0,'（运营）采购订单'!D176,"")</f>
        <v/>
      </c>
      <c r="E176" s="56" t="str">
        <f>+IF(K176&gt;0,'（运营）采购订单'!E176,"")</f>
        <v/>
      </c>
      <c r="F176" s="56">
        <f ca="1">+IF(K176&gt;0,'（运营）采购订单'!J176,0)</f>
        <v>0</v>
      </c>
      <c r="G176" s="56" t="str">
        <f ca="1">+IF(K176&gt;0,'（运营）采购订单'!F176,"")</f>
        <v/>
      </c>
      <c r="H176" s="57" t="str">
        <f ca="1">+IF(K176&gt;0,'（运营）采购订单'!G176,"")</f>
        <v/>
      </c>
      <c r="I176" s="56" t="str">
        <f ca="1">+IF(K176&gt;0,'（运营）采购订单'!H176,"")</f>
        <v/>
      </c>
      <c r="J176" s="56" t="str">
        <f>+IF(K176&gt;0,'（运营）采购订单'!I176,"")</f>
        <v/>
      </c>
      <c r="K176" s="56">
        <f>+IF(AND('（工厂）送货清单填写'!$K$231&gt;0,'（工厂）送货清单填写'!$L$231&gt;0,'（工厂）送货清单填写'!$M$231&gt;0),'（工厂）送货清单填写'!M176,IF(AND('（工厂）送货清单填写'!$K$231&gt;0,'（工厂）送货清单填写'!$L$231&gt;0,'（工厂）送货清单填写'!$M$231=0),'（工厂）送货清单填写'!L176,'（工厂）送货清单填写'!K176))</f>
        <v>0</v>
      </c>
      <c r="L176" s="56">
        <f t="shared" si="10"/>
        <v>0</v>
      </c>
      <c r="M176" s="49"/>
      <c r="N176" s="49"/>
      <c r="O176" s="56" t="str">
        <f ca="1">+IF(K176&gt;0,LOOKUP(1,0/FIND(I176,运营生产订单!$A$9:$A$35),运营生产订单!$M$9:$M$35),"")</f>
        <v/>
      </c>
    </row>
    <row r="177" ht="22.5" customHeight="1" spans="1:15">
      <c r="A177" s="58" t="str">
        <f t="shared" si="9"/>
        <v/>
      </c>
      <c r="B177" s="55" t="str">
        <f ca="1">+IF(K177&gt;0,'（运营）采购订单'!B177,"")</f>
        <v/>
      </c>
      <c r="C177" s="56" t="str">
        <f ca="1">+IF(K177&gt;0,'（运营）采购订单'!C177,"")</f>
        <v/>
      </c>
      <c r="D177" s="56" t="str">
        <f ca="1">+IF(K177&gt;0,'（运营）采购订单'!D177,"")</f>
        <v/>
      </c>
      <c r="E177" s="56" t="str">
        <f>+IF(K177&gt;0,'（运营）采购订单'!E177,"")</f>
        <v/>
      </c>
      <c r="F177" s="56">
        <f ca="1">+IF(K177&gt;0,'（运营）采购订单'!J177,0)</f>
        <v>0</v>
      </c>
      <c r="G177" s="56" t="str">
        <f ca="1">+IF(K177&gt;0,'（运营）采购订单'!F177,"")</f>
        <v/>
      </c>
      <c r="H177" s="57" t="str">
        <f ca="1">+IF(K177&gt;0,'（运营）采购订单'!G177,"")</f>
        <v/>
      </c>
      <c r="I177" s="56" t="str">
        <f ca="1">+IF(K177&gt;0,'（运营）采购订单'!H177,"")</f>
        <v/>
      </c>
      <c r="J177" s="56" t="str">
        <f>+IF(K177&gt;0,'（运营）采购订单'!I177,"")</f>
        <v/>
      </c>
      <c r="K177" s="56">
        <f>+IF(AND('（工厂）送货清单填写'!$K$231&gt;0,'（工厂）送货清单填写'!$L$231&gt;0,'（工厂）送货清单填写'!$M$231&gt;0),'（工厂）送货清单填写'!M177,IF(AND('（工厂）送货清单填写'!$K$231&gt;0,'（工厂）送货清单填写'!$L$231&gt;0,'（工厂）送货清单填写'!$M$231=0),'（工厂）送货清单填写'!L177,'（工厂）送货清单填写'!K177))</f>
        <v>0</v>
      </c>
      <c r="L177" s="56">
        <f t="shared" si="10"/>
        <v>0</v>
      </c>
      <c r="M177" s="49"/>
      <c r="N177" s="49"/>
      <c r="O177" s="56" t="str">
        <f ca="1">+IF(K177&gt;0,LOOKUP(1,0/FIND(I177,运营生产订单!$A$9:$A$35),运营生产订单!$M$9:$M$35),"")</f>
        <v/>
      </c>
    </row>
    <row r="178" ht="22.5" customHeight="1" spans="1:15">
      <c r="A178" s="58" t="str">
        <f t="shared" si="9"/>
        <v/>
      </c>
      <c r="B178" s="55" t="str">
        <f ca="1">+IF(K178&gt;0,'（运营）采购订单'!B178,"")</f>
        <v/>
      </c>
      <c r="C178" s="56" t="str">
        <f ca="1">+IF(K178&gt;0,'（运营）采购订单'!C178,"")</f>
        <v/>
      </c>
      <c r="D178" s="56" t="str">
        <f ca="1">+IF(K178&gt;0,'（运营）采购订单'!D178,"")</f>
        <v/>
      </c>
      <c r="E178" s="56" t="str">
        <f>+IF(K178&gt;0,'（运营）采购订单'!E178,"")</f>
        <v/>
      </c>
      <c r="F178" s="56">
        <f ca="1">+IF(K178&gt;0,'（运营）采购订单'!J178,0)</f>
        <v>0</v>
      </c>
      <c r="G178" s="56" t="str">
        <f ca="1">+IF(K178&gt;0,'（运营）采购订单'!F178,"")</f>
        <v/>
      </c>
      <c r="H178" s="57" t="str">
        <f ca="1">+IF(K178&gt;0,'（运营）采购订单'!G178,"")</f>
        <v/>
      </c>
      <c r="I178" s="56" t="str">
        <f ca="1">+IF(K178&gt;0,'（运营）采购订单'!H178,"")</f>
        <v/>
      </c>
      <c r="J178" s="56" t="str">
        <f>+IF(K178&gt;0,'（运营）采购订单'!I178,"")</f>
        <v/>
      </c>
      <c r="K178" s="56">
        <f>+IF(AND('（工厂）送货清单填写'!$K$231&gt;0,'（工厂）送货清单填写'!$L$231&gt;0,'（工厂）送货清单填写'!$M$231&gt;0),'（工厂）送货清单填写'!M178,IF(AND('（工厂）送货清单填写'!$K$231&gt;0,'（工厂）送货清单填写'!$L$231&gt;0,'（工厂）送货清单填写'!$M$231=0),'（工厂）送货清单填写'!L178,'（工厂）送货清单填写'!K178))</f>
        <v>0</v>
      </c>
      <c r="L178" s="56">
        <f t="shared" si="10"/>
        <v>0</v>
      </c>
      <c r="M178" s="49"/>
      <c r="N178" s="49"/>
      <c r="O178" s="56" t="str">
        <f ca="1">+IF(K178&gt;0,LOOKUP(1,0/FIND(I178,运营生产订单!$A$9:$A$35),运营生产订单!$M$9:$M$35),"")</f>
        <v/>
      </c>
    </row>
    <row r="179" ht="22.5" customHeight="1" spans="1:15">
      <c r="A179" s="58" t="str">
        <f t="shared" si="9"/>
        <v/>
      </c>
      <c r="B179" s="55" t="str">
        <f ca="1">+IF(K179&gt;0,'（运营）采购订单'!B179,"")</f>
        <v/>
      </c>
      <c r="C179" s="56" t="str">
        <f ca="1">+IF(K179&gt;0,'（运营）采购订单'!C179,"")</f>
        <v/>
      </c>
      <c r="D179" s="56" t="str">
        <f ca="1">+IF(K179&gt;0,'（运营）采购订单'!D179,"")</f>
        <v/>
      </c>
      <c r="E179" s="56" t="str">
        <f>+IF(K179&gt;0,'（运营）采购订单'!E179,"")</f>
        <v/>
      </c>
      <c r="F179" s="56">
        <f ca="1">+IF(K179&gt;0,'（运营）采购订单'!J179,0)</f>
        <v>0</v>
      </c>
      <c r="G179" s="56" t="str">
        <f ca="1">+IF(K179&gt;0,'（运营）采购订单'!F179,"")</f>
        <v/>
      </c>
      <c r="H179" s="57" t="str">
        <f ca="1">+IF(K179&gt;0,'（运营）采购订单'!G179,"")</f>
        <v/>
      </c>
      <c r="I179" s="56" t="str">
        <f ca="1">+IF(K179&gt;0,'（运营）采购订单'!H179,"")</f>
        <v/>
      </c>
      <c r="J179" s="56" t="str">
        <f>+IF(K179&gt;0,'（运营）采购订单'!I179,"")</f>
        <v/>
      </c>
      <c r="K179" s="56">
        <f>+IF(AND('（工厂）送货清单填写'!$K$231&gt;0,'（工厂）送货清单填写'!$L$231&gt;0,'（工厂）送货清单填写'!$M$231&gt;0),'（工厂）送货清单填写'!M179,IF(AND('（工厂）送货清单填写'!$K$231&gt;0,'（工厂）送货清单填写'!$L$231&gt;0,'（工厂）送货清单填写'!$M$231=0),'（工厂）送货清单填写'!L179,'（工厂）送货清单填写'!K179))</f>
        <v>0</v>
      </c>
      <c r="L179" s="56">
        <f t="shared" si="10"/>
        <v>0</v>
      </c>
      <c r="M179" s="49"/>
      <c r="N179" s="49"/>
      <c r="O179" s="56" t="str">
        <f ca="1">+IF(K179&gt;0,LOOKUP(1,0/FIND(I179,运营生产订单!$A$9:$A$35),运营生产订单!$M$9:$M$35),"")</f>
        <v/>
      </c>
    </row>
    <row r="180" ht="22.5" customHeight="1" spans="1:15">
      <c r="A180" s="58" t="str">
        <f t="shared" si="9"/>
        <v/>
      </c>
      <c r="B180" s="55" t="str">
        <f ca="1">+IF(K180&gt;0,'（运营）采购订单'!B180,"")</f>
        <v/>
      </c>
      <c r="C180" s="56" t="str">
        <f ca="1">+IF(K180&gt;0,'（运营）采购订单'!C180,"")</f>
        <v/>
      </c>
      <c r="D180" s="56" t="str">
        <f ca="1">+IF(K180&gt;0,'（运营）采购订单'!D180,"")</f>
        <v/>
      </c>
      <c r="E180" s="56" t="str">
        <f>+IF(K180&gt;0,'（运营）采购订单'!E180,"")</f>
        <v/>
      </c>
      <c r="F180" s="56">
        <f ca="1">+IF(K180&gt;0,'（运营）采购订单'!J180,0)</f>
        <v>0</v>
      </c>
      <c r="G180" s="56" t="str">
        <f ca="1">+IF(K180&gt;0,'（运营）采购订单'!F180,"")</f>
        <v/>
      </c>
      <c r="H180" s="57" t="str">
        <f ca="1">+IF(K180&gt;0,'（运营）采购订单'!G180,"")</f>
        <v/>
      </c>
      <c r="I180" s="56" t="str">
        <f ca="1">+IF(K180&gt;0,'（运营）采购订单'!H180,"")</f>
        <v/>
      </c>
      <c r="J180" s="56" t="str">
        <f>+IF(K180&gt;0,'（运营）采购订单'!I180,"")</f>
        <v/>
      </c>
      <c r="K180" s="56">
        <f>+IF(AND('（工厂）送货清单填写'!$K$231&gt;0,'（工厂）送货清单填写'!$L$231&gt;0,'（工厂）送货清单填写'!$M$231&gt;0),'（工厂）送货清单填写'!M180,IF(AND('（工厂）送货清单填写'!$K$231&gt;0,'（工厂）送货清单填写'!$L$231&gt;0,'（工厂）送货清单填写'!$M$231=0),'（工厂）送货清单填写'!L180,'（工厂）送货清单填写'!K180))</f>
        <v>0</v>
      </c>
      <c r="L180" s="56">
        <f t="shared" si="10"/>
        <v>0</v>
      </c>
      <c r="M180" s="49"/>
      <c r="N180" s="49"/>
      <c r="O180" s="56" t="str">
        <f ca="1">+IF(K180&gt;0,LOOKUP(1,0/FIND(I180,运营生产订单!$A$9:$A$35),运营生产订单!$M$9:$M$35),"")</f>
        <v/>
      </c>
    </row>
    <row r="181" ht="22.5" customHeight="1" spans="1:15">
      <c r="A181" s="58" t="str">
        <f t="shared" si="9"/>
        <v/>
      </c>
      <c r="B181" s="55" t="str">
        <f ca="1">+IF(K181&gt;0,'（运营）采购订单'!B181,"")</f>
        <v/>
      </c>
      <c r="C181" s="56" t="str">
        <f ca="1">+IF(K181&gt;0,'（运营）采购订单'!C181,"")</f>
        <v/>
      </c>
      <c r="D181" s="56" t="str">
        <f ca="1">+IF(K181&gt;0,'（运营）采购订单'!D181,"")</f>
        <v/>
      </c>
      <c r="E181" s="56" t="str">
        <f>+IF(K181&gt;0,'（运营）采购订单'!E181,"")</f>
        <v/>
      </c>
      <c r="F181" s="56">
        <f ca="1">+IF(K181&gt;0,'（运营）采购订单'!J181,0)</f>
        <v>0</v>
      </c>
      <c r="G181" s="56" t="str">
        <f ca="1">+IF(K181&gt;0,'（运营）采购订单'!F181,"")</f>
        <v/>
      </c>
      <c r="H181" s="57" t="str">
        <f ca="1">+IF(K181&gt;0,'（运营）采购订单'!G181,"")</f>
        <v/>
      </c>
      <c r="I181" s="56" t="str">
        <f ca="1">+IF(K181&gt;0,'（运营）采购订单'!H181,"")</f>
        <v/>
      </c>
      <c r="J181" s="56" t="str">
        <f>+IF(K181&gt;0,'（运营）采购订单'!I181,"")</f>
        <v/>
      </c>
      <c r="K181" s="56">
        <f>+IF(AND('（工厂）送货清单填写'!$K$231&gt;0,'（工厂）送货清单填写'!$L$231&gt;0,'（工厂）送货清单填写'!$M$231&gt;0),'（工厂）送货清单填写'!M181,IF(AND('（工厂）送货清单填写'!$K$231&gt;0,'（工厂）送货清单填写'!$L$231&gt;0,'（工厂）送货清单填写'!$M$231=0),'（工厂）送货清单填写'!L181,'（工厂）送货清单填写'!K181))</f>
        <v>0</v>
      </c>
      <c r="L181" s="56">
        <f t="shared" si="10"/>
        <v>0</v>
      </c>
      <c r="M181" s="49"/>
      <c r="N181" s="49"/>
      <c r="O181" s="56" t="str">
        <f ca="1">+IF(K181&gt;0,LOOKUP(1,0/FIND(I181,运营生产订单!$A$9:$A$35),运营生产订单!$M$9:$M$35),"")</f>
        <v/>
      </c>
    </row>
    <row r="182" ht="22.5" customHeight="1" spans="1:15">
      <c r="A182" s="58" t="str">
        <f t="shared" si="9"/>
        <v/>
      </c>
      <c r="B182" s="55" t="str">
        <f ca="1">+IF(K182&gt;0,'（运营）采购订单'!B182,"")</f>
        <v/>
      </c>
      <c r="C182" s="56" t="str">
        <f ca="1">+IF(K182&gt;0,'（运营）采购订单'!C182,"")</f>
        <v/>
      </c>
      <c r="D182" s="56" t="str">
        <f ca="1">+IF(K182&gt;0,'（运营）采购订单'!D182,"")</f>
        <v/>
      </c>
      <c r="E182" s="56" t="str">
        <f>+IF(K182&gt;0,'（运营）采购订单'!E182,"")</f>
        <v/>
      </c>
      <c r="F182" s="56">
        <f ca="1">+IF(K182&gt;0,'（运营）采购订单'!J182,0)</f>
        <v>0</v>
      </c>
      <c r="G182" s="56" t="str">
        <f ca="1">+IF(K182&gt;0,'（运营）采购订单'!F182,"")</f>
        <v/>
      </c>
      <c r="H182" s="57" t="str">
        <f ca="1">+IF(K182&gt;0,'（运营）采购订单'!G182,"")</f>
        <v/>
      </c>
      <c r="I182" s="56" t="str">
        <f ca="1">+IF(K182&gt;0,'（运营）采购订单'!H182,"")</f>
        <v/>
      </c>
      <c r="J182" s="56" t="str">
        <f>+IF(K182&gt;0,'（运营）采购订单'!I182,"")</f>
        <v/>
      </c>
      <c r="K182" s="56">
        <f>+IF(AND('（工厂）送货清单填写'!$K$231&gt;0,'（工厂）送货清单填写'!$L$231&gt;0,'（工厂）送货清单填写'!$M$231&gt;0),'（工厂）送货清单填写'!M182,IF(AND('（工厂）送货清单填写'!$K$231&gt;0,'（工厂）送货清单填写'!$L$231&gt;0,'（工厂）送货清单填写'!$M$231=0),'（工厂）送货清单填写'!L182,'（工厂）送货清单填写'!K182))</f>
        <v>0</v>
      </c>
      <c r="L182" s="56">
        <f t="shared" si="10"/>
        <v>0</v>
      </c>
      <c r="M182" s="49"/>
      <c r="N182" s="49"/>
      <c r="O182" s="56" t="str">
        <f ca="1">+IF(K182&gt;0,LOOKUP(1,0/FIND(I182,运营生产订单!$A$9:$A$35),运营生产订单!$M$9:$M$35),"")</f>
        <v/>
      </c>
    </row>
    <row r="183" ht="22.5" customHeight="1" spans="1:15">
      <c r="A183" s="58" t="str">
        <f t="shared" si="9"/>
        <v/>
      </c>
      <c r="B183" s="55" t="str">
        <f ca="1">+IF(K183&gt;0,'（运营）采购订单'!B183,"")</f>
        <v/>
      </c>
      <c r="C183" s="56" t="str">
        <f ca="1">+IF(K183&gt;0,'（运营）采购订单'!C183,"")</f>
        <v/>
      </c>
      <c r="D183" s="56" t="str">
        <f ca="1">+IF(K183&gt;0,'（运营）采购订单'!D183,"")</f>
        <v/>
      </c>
      <c r="E183" s="56" t="str">
        <f>+IF(K183&gt;0,'（运营）采购订单'!E183,"")</f>
        <v/>
      </c>
      <c r="F183" s="56">
        <f ca="1">+IF(K183&gt;0,'（运营）采购订单'!J183,0)</f>
        <v>0</v>
      </c>
      <c r="G183" s="56" t="str">
        <f ca="1">+IF(K183&gt;0,'（运营）采购订单'!F183,"")</f>
        <v/>
      </c>
      <c r="H183" s="57" t="str">
        <f ca="1">+IF(K183&gt;0,'（运营）采购订单'!G183,"")</f>
        <v/>
      </c>
      <c r="I183" s="56" t="str">
        <f ca="1">+IF(K183&gt;0,'（运营）采购订单'!H183,"")</f>
        <v/>
      </c>
      <c r="J183" s="56" t="str">
        <f>+IF(K183&gt;0,'（运营）采购订单'!I183,"")</f>
        <v/>
      </c>
      <c r="K183" s="56">
        <f>+IF(AND('（工厂）送货清单填写'!$K$231&gt;0,'（工厂）送货清单填写'!$L$231&gt;0,'（工厂）送货清单填写'!$M$231&gt;0),'（工厂）送货清单填写'!M183,IF(AND('（工厂）送货清单填写'!$K$231&gt;0,'（工厂）送货清单填写'!$L$231&gt;0,'（工厂）送货清单填写'!$M$231=0),'（工厂）送货清单填写'!L183,'（工厂）送货清单填写'!K183))</f>
        <v>0</v>
      </c>
      <c r="L183" s="56">
        <f t="shared" si="10"/>
        <v>0</v>
      </c>
      <c r="M183" s="49"/>
      <c r="N183" s="49"/>
      <c r="O183" s="56" t="str">
        <f ca="1">+IF(K183&gt;0,LOOKUP(1,0/FIND(I183,运营生产订单!$A$9:$A$35),运营生产订单!$M$9:$M$35),"")</f>
        <v/>
      </c>
    </row>
    <row r="184" ht="22.5" customHeight="1" spans="1:15">
      <c r="A184" s="58" t="str">
        <f t="shared" si="9"/>
        <v/>
      </c>
      <c r="B184" s="55" t="str">
        <f ca="1">+IF(K184&gt;0,'（运营）采购订单'!B184,"")</f>
        <v/>
      </c>
      <c r="C184" s="56" t="str">
        <f ca="1">+IF(K184&gt;0,'（运营）采购订单'!C184,"")</f>
        <v/>
      </c>
      <c r="D184" s="56" t="str">
        <f ca="1">+IF(K184&gt;0,'（运营）采购订单'!D184,"")</f>
        <v/>
      </c>
      <c r="E184" s="56" t="str">
        <f>+IF(K184&gt;0,'（运营）采购订单'!E184,"")</f>
        <v/>
      </c>
      <c r="F184" s="56">
        <f ca="1">+IF(K184&gt;0,'（运营）采购订单'!J184,0)</f>
        <v>0</v>
      </c>
      <c r="G184" s="56" t="str">
        <f ca="1">+IF(K184&gt;0,'（运营）采购订单'!F184,"")</f>
        <v/>
      </c>
      <c r="H184" s="57" t="str">
        <f ca="1">+IF(K184&gt;0,'（运营）采购订单'!G184,"")</f>
        <v/>
      </c>
      <c r="I184" s="56" t="str">
        <f ca="1">+IF(K184&gt;0,'（运营）采购订单'!H184,"")</f>
        <v/>
      </c>
      <c r="J184" s="56" t="str">
        <f>+IF(K184&gt;0,'（运营）采购订单'!I184,"")</f>
        <v/>
      </c>
      <c r="K184" s="56">
        <f>+IF(AND('（工厂）送货清单填写'!$K$231&gt;0,'（工厂）送货清单填写'!$L$231&gt;0,'（工厂）送货清单填写'!$M$231&gt;0),'（工厂）送货清单填写'!M184,IF(AND('（工厂）送货清单填写'!$K$231&gt;0,'（工厂）送货清单填写'!$L$231&gt;0,'（工厂）送货清单填写'!$M$231=0),'（工厂）送货清单填写'!L184,'（工厂）送货清单填写'!K184))</f>
        <v>0</v>
      </c>
      <c r="L184" s="56">
        <f t="shared" si="10"/>
        <v>0</v>
      </c>
      <c r="M184" s="49"/>
      <c r="N184" s="49"/>
      <c r="O184" s="56" t="str">
        <f ca="1">+IF(K184&gt;0,LOOKUP(1,0/FIND(I184,运营生产订单!$A$9:$A$35),运营生产订单!$M$9:$M$35),"")</f>
        <v/>
      </c>
    </row>
    <row r="185" ht="22.5" customHeight="1" spans="1:15">
      <c r="A185" s="58" t="str">
        <f t="shared" si="9"/>
        <v/>
      </c>
      <c r="B185" s="55" t="str">
        <f ca="1">+IF(K185&gt;0,'（运营）采购订单'!B185,"")</f>
        <v/>
      </c>
      <c r="C185" s="56" t="str">
        <f ca="1">+IF(K185&gt;0,'（运营）采购订单'!C185,"")</f>
        <v/>
      </c>
      <c r="D185" s="56" t="str">
        <f ca="1">+IF(K185&gt;0,'（运营）采购订单'!D185,"")</f>
        <v/>
      </c>
      <c r="E185" s="56" t="str">
        <f>+IF(K185&gt;0,'（运营）采购订单'!E185,"")</f>
        <v/>
      </c>
      <c r="F185" s="56">
        <f ca="1">+IF(K185&gt;0,'（运营）采购订单'!J185,0)</f>
        <v>0</v>
      </c>
      <c r="G185" s="56" t="str">
        <f ca="1">+IF(K185&gt;0,'（运营）采购订单'!F185,"")</f>
        <v/>
      </c>
      <c r="H185" s="57" t="str">
        <f ca="1">+IF(K185&gt;0,'（运营）采购订单'!G185,"")</f>
        <v/>
      </c>
      <c r="I185" s="56" t="str">
        <f ca="1">+IF(K185&gt;0,'（运营）采购订单'!H185,"")</f>
        <v/>
      </c>
      <c r="J185" s="56" t="str">
        <f>+IF(K185&gt;0,'（运营）采购订单'!I185,"")</f>
        <v/>
      </c>
      <c r="K185" s="56">
        <f>+IF(AND('（工厂）送货清单填写'!$K$231&gt;0,'（工厂）送货清单填写'!$L$231&gt;0,'（工厂）送货清单填写'!$M$231&gt;0),'（工厂）送货清单填写'!M185,IF(AND('（工厂）送货清单填写'!$K$231&gt;0,'（工厂）送货清单填写'!$L$231&gt;0,'（工厂）送货清单填写'!$M$231=0),'（工厂）送货清单填写'!L185,'（工厂）送货清单填写'!K185))</f>
        <v>0</v>
      </c>
      <c r="L185" s="56">
        <f t="shared" si="10"/>
        <v>0</v>
      </c>
      <c r="M185" s="49"/>
      <c r="N185" s="49"/>
      <c r="O185" s="56" t="str">
        <f ca="1">+IF(K185&gt;0,LOOKUP(1,0/FIND(I185,运营生产订单!$A$9:$A$35),运营生产订单!$M$9:$M$35),"")</f>
        <v/>
      </c>
    </row>
    <row r="186" ht="22.5" customHeight="1" spans="1:15">
      <c r="A186" s="58" t="str">
        <f t="shared" si="9"/>
        <v/>
      </c>
      <c r="B186" s="55" t="str">
        <f ca="1">+IF(K186&gt;0,'（运营）采购订单'!B186,"")</f>
        <v/>
      </c>
      <c r="C186" s="56" t="str">
        <f ca="1">+IF(K186&gt;0,'（运营）采购订单'!C186,"")</f>
        <v/>
      </c>
      <c r="D186" s="56" t="str">
        <f ca="1">+IF(K186&gt;0,'（运营）采购订单'!D186,"")</f>
        <v/>
      </c>
      <c r="E186" s="56" t="str">
        <f>+IF(K186&gt;0,'（运营）采购订单'!E186,"")</f>
        <v/>
      </c>
      <c r="F186" s="56">
        <f ca="1">+IF(K186&gt;0,'（运营）采购订单'!J186,0)</f>
        <v>0</v>
      </c>
      <c r="G186" s="56" t="str">
        <f ca="1">+IF(K186&gt;0,'（运营）采购订单'!F186,"")</f>
        <v/>
      </c>
      <c r="H186" s="57" t="str">
        <f ca="1">+IF(K186&gt;0,'（运营）采购订单'!G186,"")</f>
        <v/>
      </c>
      <c r="I186" s="56" t="str">
        <f ca="1">+IF(K186&gt;0,'（运营）采购订单'!H186,"")</f>
        <v/>
      </c>
      <c r="J186" s="56" t="str">
        <f>+IF(K186&gt;0,'（运营）采购订单'!I186,"")</f>
        <v/>
      </c>
      <c r="K186" s="56">
        <f>+IF(AND('（工厂）送货清单填写'!$K$231&gt;0,'（工厂）送货清单填写'!$L$231&gt;0,'（工厂）送货清单填写'!$M$231&gt;0),'（工厂）送货清单填写'!M186,IF(AND('（工厂）送货清单填写'!$K$231&gt;0,'（工厂）送货清单填写'!$L$231&gt;0,'（工厂）送货清单填写'!$M$231=0),'（工厂）送货清单填写'!L186,'（工厂）送货清单填写'!K186))</f>
        <v>0</v>
      </c>
      <c r="L186" s="56">
        <f t="shared" si="10"/>
        <v>0</v>
      </c>
      <c r="M186" s="49"/>
      <c r="N186" s="49"/>
      <c r="O186" s="56" t="str">
        <f ca="1">+IF(K186&gt;0,LOOKUP(1,0/FIND(I186,运营生产订单!$A$9:$A$35),运营生产订单!$M$9:$M$35),"")</f>
        <v/>
      </c>
    </row>
    <row r="187" ht="22.5" customHeight="1" spans="1:15">
      <c r="A187" s="58" t="str">
        <f t="shared" si="9"/>
        <v/>
      </c>
      <c r="B187" s="55" t="str">
        <f ca="1">+IF(K187&gt;0,'（运营）采购订单'!B187,"")</f>
        <v/>
      </c>
      <c r="C187" s="56" t="str">
        <f ca="1">+IF(K187&gt;0,'（运营）采购订单'!C187,"")</f>
        <v/>
      </c>
      <c r="D187" s="56" t="str">
        <f ca="1">+IF(K187&gt;0,'（运营）采购订单'!D187,"")</f>
        <v/>
      </c>
      <c r="E187" s="56" t="str">
        <f>+IF(K187&gt;0,'（运营）采购订单'!E187,"")</f>
        <v/>
      </c>
      <c r="F187" s="56">
        <f ca="1">+IF(K187&gt;0,'（运营）采购订单'!J187,0)</f>
        <v>0</v>
      </c>
      <c r="G187" s="56" t="str">
        <f ca="1">+IF(K187&gt;0,'（运营）采购订单'!F187,"")</f>
        <v/>
      </c>
      <c r="H187" s="57" t="str">
        <f ca="1">+IF(K187&gt;0,'（运营）采购订单'!G187,"")</f>
        <v/>
      </c>
      <c r="I187" s="56" t="str">
        <f ca="1">+IF(K187&gt;0,'（运营）采购订单'!H187,"")</f>
        <v/>
      </c>
      <c r="J187" s="56" t="str">
        <f>+IF(K187&gt;0,'（运营）采购订单'!I187,"")</f>
        <v/>
      </c>
      <c r="K187" s="56">
        <f>+IF(AND('（工厂）送货清单填写'!$K$231&gt;0,'（工厂）送货清单填写'!$L$231&gt;0,'（工厂）送货清单填写'!$M$231&gt;0),'（工厂）送货清单填写'!M187,IF(AND('（工厂）送货清单填写'!$K$231&gt;0,'（工厂）送货清单填写'!$L$231&gt;0,'（工厂）送货清单填写'!$M$231=0),'（工厂）送货清单填写'!L187,'（工厂）送货清单填写'!K187))</f>
        <v>0</v>
      </c>
      <c r="L187" s="56">
        <f t="shared" si="10"/>
        <v>0</v>
      </c>
      <c r="M187" s="49"/>
      <c r="N187" s="49"/>
      <c r="O187" s="56" t="str">
        <f ca="1">+IF(K187&gt;0,LOOKUP(1,0/FIND(I187,运营生产订单!$A$9:$A$35),运营生产订单!$M$9:$M$35),"")</f>
        <v/>
      </c>
    </row>
    <row r="188" ht="22.5" customHeight="1" spans="1:15">
      <c r="A188" s="58" t="str">
        <f t="shared" si="9"/>
        <v/>
      </c>
      <c r="B188" s="55" t="str">
        <f ca="1">+IF(K188&gt;0,'（运营）采购订单'!B188,"")</f>
        <v/>
      </c>
      <c r="C188" s="56" t="str">
        <f ca="1">+IF(K188&gt;0,'（运营）采购订单'!C188,"")</f>
        <v/>
      </c>
      <c r="D188" s="56" t="str">
        <f ca="1">+IF(K188&gt;0,'（运营）采购订单'!D188,"")</f>
        <v/>
      </c>
      <c r="E188" s="56" t="str">
        <f>+IF(K188&gt;0,'（运营）采购订单'!E188,"")</f>
        <v/>
      </c>
      <c r="F188" s="56">
        <f ca="1">+IF(K188&gt;0,'（运营）采购订单'!J188,0)</f>
        <v>0</v>
      </c>
      <c r="G188" s="56" t="str">
        <f ca="1">+IF(K188&gt;0,'（运营）采购订单'!F188,"")</f>
        <v/>
      </c>
      <c r="H188" s="57" t="str">
        <f ca="1">+IF(K188&gt;0,'（运营）采购订单'!G188,"")</f>
        <v/>
      </c>
      <c r="I188" s="56" t="str">
        <f ca="1">+IF(K188&gt;0,'（运营）采购订单'!H188,"")</f>
        <v/>
      </c>
      <c r="J188" s="56" t="str">
        <f>+IF(K188&gt;0,'（运营）采购订单'!I188,"")</f>
        <v/>
      </c>
      <c r="K188" s="56">
        <f>+IF(AND('（工厂）送货清单填写'!$K$231&gt;0,'（工厂）送货清单填写'!$L$231&gt;0,'（工厂）送货清单填写'!$M$231&gt;0),'（工厂）送货清单填写'!M188,IF(AND('（工厂）送货清单填写'!$K$231&gt;0,'（工厂）送货清单填写'!$L$231&gt;0,'（工厂）送货清单填写'!$M$231=0),'（工厂）送货清单填写'!L188,'（工厂）送货清单填写'!K188))</f>
        <v>0</v>
      </c>
      <c r="L188" s="56">
        <f t="shared" si="10"/>
        <v>0</v>
      </c>
      <c r="M188" s="49"/>
      <c r="N188" s="49"/>
      <c r="O188" s="56" t="str">
        <f ca="1">+IF(K188&gt;0,LOOKUP(1,0/FIND(I188,运营生产订单!$A$9:$A$35),运营生产订单!$M$9:$M$35),"")</f>
        <v/>
      </c>
    </row>
    <row r="189" ht="22.5" customHeight="1" spans="1:15">
      <c r="A189" s="58" t="str">
        <f t="shared" si="9"/>
        <v/>
      </c>
      <c r="B189" s="55" t="str">
        <f ca="1">+IF(K189&gt;0,'（运营）采购订单'!B189,"")</f>
        <v/>
      </c>
      <c r="C189" s="56" t="str">
        <f ca="1">+IF(K189&gt;0,'（运营）采购订单'!C189,"")</f>
        <v/>
      </c>
      <c r="D189" s="56" t="str">
        <f ca="1">+IF(K189&gt;0,'（运营）采购订单'!D189,"")</f>
        <v/>
      </c>
      <c r="E189" s="56" t="str">
        <f>+IF(K189&gt;0,'（运营）采购订单'!E189,"")</f>
        <v/>
      </c>
      <c r="F189" s="56">
        <f ca="1">+IF(K189&gt;0,'（运营）采购订单'!J189,0)</f>
        <v>0</v>
      </c>
      <c r="G189" s="56" t="str">
        <f ca="1">+IF(K189&gt;0,'（运营）采购订单'!F189,"")</f>
        <v/>
      </c>
      <c r="H189" s="57" t="str">
        <f ca="1">+IF(K189&gt;0,'（运营）采购订单'!G189,"")</f>
        <v/>
      </c>
      <c r="I189" s="56" t="str">
        <f ca="1">+IF(K189&gt;0,'（运营）采购订单'!H189,"")</f>
        <v/>
      </c>
      <c r="J189" s="56" t="str">
        <f>+IF(K189&gt;0,'（运营）采购订单'!I189,"")</f>
        <v/>
      </c>
      <c r="K189" s="56">
        <f>+IF(AND('（工厂）送货清单填写'!$K$231&gt;0,'（工厂）送货清单填写'!$L$231&gt;0,'（工厂）送货清单填写'!$M$231&gt;0),'（工厂）送货清单填写'!M189,IF(AND('（工厂）送货清单填写'!$K$231&gt;0,'（工厂）送货清单填写'!$L$231&gt;0,'（工厂）送货清单填写'!$M$231=0),'（工厂）送货清单填写'!L189,'（工厂）送货清单填写'!K189))</f>
        <v>0</v>
      </c>
      <c r="L189" s="56">
        <f t="shared" si="10"/>
        <v>0</v>
      </c>
      <c r="M189" s="49"/>
      <c r="N189" s="49"/>
      <c r="O189" s="56" t="str">
        <f ca="1">+IF(K189&gt;0,LOOKUP(1,0/FIND(I189,运营生产订单!$A$9:$A$35),运营生产订单!$M$9:$M$35),"")</f>
        <v/>
      </c>
    </row>
    <row r="190" ht="22.5" customHeight="1" spans="1:15">
      <c r="A190" s="58" t="str">
        <f t="shared" si="9"/>
        <v/>
      </c>
      <c r="B190" s="55" t="str">
        <f ca="1">+IF(K190&gt;0,'（运营）采购订单'!B190,"")</f>
        <v/>
      </c>
      <c r="C190" s="56" t="str">
        <f ca="1">+IF(K190&gt;0,'（运营）采购订单'!C190,"")</f>
        <v/>
      </c>
      <c r="D190" s="56" t="str">
        <f ca="1">+IF(K190&gt;0,'（运营）采购订单'!D190,"")</f>
        <v/>
      </c>
      <c r="E190" s="56" t="str">
        <f>+IF(K190&gt;0,'（运营）采购订单'!E190,"")</f>
        <v/>
      </c>
      <c r="F190" s="56">
        <f ca="1">+IF(K190&gt;0,'（运营）采购订单'!J190,0)</f>
        <v>0</v>
      </c>
      <c r="G190" s="56" t="str">
        <f ca="1">+IF(K190&gt;0,'（运营）采购订单'!F190,"")</f>
        <v/>
      </c>
      <c r="H190" s="57" t="str">
        <f ca="1">+IF(K190&gt;0,'（运营）采购订单'!G190,"")</f>
        <v/>
      </c>
      <c r="I190" s="56" t="str">
        <f ca="1">+IF(K190&gt;0,'（运营）采购订单'!H190,"")</f>
        <v/>
      </c>
      <c r="J190" s="56" t="str">
        <f>+IF(K190&gt;0,'（运营）采购订单'!I190,"")</f>
        <v/>
      </c>
      <c r="K190" s="56">
        <f>+IF(AND('（工厂）送货清单填写'!$K$231&gt;0,'（工厂）送货清单填写'!$L$231&gt;0,'（工厂）送货清单填写'!$M$231&gt;0),'（工厂）送货清单填写'!M190,IF(AND('（工厂）送货清单填写'!$K$231&gt;0,'（工厂）送货清单填写'!$L$231&gt;0,'（工厂）送货清单填写'!$M$231=0),'（工厂）送货清单填写'!L190,'（工厂）送货清单填写'!K190))</f>
        <v>0</v>
      </c>
      <c r="L190" s="56">
        <f t="shared" si="10"/>
        <v>0</v>
      </c>
      <c r="M190" s="49"/>
      <c r="N190" s="49"/>
      <c r="O190" s="56" t="str">
        <f ca="1">+IF(K190&gt;0,LOOKUP(1,0/FIND(I190,运营生产订单!$A$9:$A$35),运营生产订单!$M$9:$M$35),"")</f>
        <v/>
      </c>
    </row>
    <row r="191" ht="22.5" customHeight="1" spans="1:15">
      <c r="A191" s="58" t="str">
        <f t="shared" si="9"/>
        <v/>
      </c>
      <c r="B191" s="56" t="str">
        <f ca="1">+IF(K191&gt;0,'（运营）采购订单'!B191,"")</f>
        <v/>
      </c>
      <c r="C191" s="56" t="str">
        <f ca="1">+IF(K191&gt;0,'（运营）采购订单'!C191,"")</f>
        <v/>
      </c>
      <c r="D191" s="56" t="str">
        <f ca="1">+IF(K191&gt;0,'（运营）采购订单'!D191,"")</f>
        <v/>
      </c>
      <c r="E191" s="56" t="str">
        <f>+IF(K191&gt;0,'（运营）采购订单'!E191,"")</f>
        <v/>
      </c>
      <c r="F191" s="56">
        <f ca="1">+IF(K191&gt;0,'（运营）采购订单'!J191,0)</f>
        <v>0</v>
      </c>
      <c r="G191" s="56" t="str">
        <f ca="1">+IF(K191&gt;0,'（运营）采购订单'!F191,"")</f>
        <v/>
      </c>
      <c r="H191" s="57" t="str">
        <f ca="1">+IF(K191&gt;0,'（运营）采购订单'!G191,"")</f>
        <v/>
      </c>
      <c r="I191" s="56" t="str">
        <f ca="1">+IF(K191&gt;0,'（运营）采购订单'!H191,"")</f>
        <v/>
      </c>
      <c r="J191" s="56" t="str">
        <f>+IF(K191&gt;0,'（运营）采购订单'!I191,"")</f>
        <v/>
      </c>
      <c r="K191" s="56">
        <f>+IF(AND('（工厂）送货清单填写'!$K$231&gt;0,'（工厂）送货清单填写'!$L$231&gt;0,'（工厂）送货清单填写'!$M$231&gt;0),'（工厂）送货清单填写'!M191,IF(AND('（工厂）送货清单填写'!$K$231&gt;0,'（工厂）送货清单填写'!$L$231&gt;0,'（工厂）送货清单填写'!$M$231=0),'（工厂）送货清单填写'!L191,'（工厂）送货清单填写'!K191))</f>
        <v>0</v>
      </c>
      <c r="L191" s="56">
        <f t="shared" si="10"/>
        <v>0</v>
      </c>
      <c r="M191" s="49"/>
      <c r="N191" s="49"/>
      <c r="O191" s="56" t="str">
        <f ca="1">+IF(K191&gt;0,LOOKUP(1,0/FIND(I191,运营生产订单!$A$9:$A$35),运营生产订单!$M$9:$M$35),"")</f>
        <v/>
      </c>
    </row>
    <row r="192" ht="22.5" customHeight="1" spans="1:15">
      <c r="A192" s="66" t="e">
        <f t="shared" si="9"/>
        <v>#REF!</v>
      </c>
      <c r="B192" s="56" t="e">
        <f ca="1">+IF(K192&gt;0,'（运营）采购订单'!B219,"")</f>
        <v>#REF!</v>
      </c>
      <c r="C192" s="56" t="e">
        <f ca="1">+IF(K192&gt;0,'（运营）采购订单'!C219,"")</f>
        <v>#REF!</v>
      </c>
      <c r="D192" s="56" t="e">
        <f ca="1">+IF(K192&gt;0,'（运营）采购订单'!D219,"")</f>
        <v>#REF!</v>
      </c>
      <c r="E192" s="56" t="e">
        <f>+IF(K192&gt;0,'（运营）采购订单'!E219,"")</f>
        <v>#REF!</v>
      </c>
      <c r="F192" s="56" t="e">
        <f ca="1">+IF(K192&gt;0,'（运营）采购订单'!J219,0)</f>
        <v>#REF!</v>
      </c>
      <c r="G192" s="56" t="e">
        <f ca="1">+IF(K192&gt;0,'（运营）采购订单'!F219,"")</f>
        <v>#REF!</v>
      </c>
      <c r="H192" s="57" t="e">
        <f ca="1">+IF(K192&gt;0,'（运营）采购订单'!G219,"")</f>
        <v>#REF!</v>
      </c>
      <c r="I192" s="56" t="e">
        <f ca="1">+IF(K192&gt;0,'（运营）采购订单'!H219,"")</f>
        <v>#REF!</v>
      </c>
      <c r="J192" s="56" t="e">
        <f>+IF(K192&gt;0,'（运营）采购订单'!I219,"")</f>
        <v>#REF!</v>
      </c>
      <c r="K192" s="56" t="e">
        <f>+IF(AND('（工厂）送货清单填写'!$K$231&gt;0,'（工厂）送货清单填写'!$L$231&gt;0,'（工厂）送货清单填写'!$M$231&gt;0),'（工厂）送货清单填写'!#REF!,IF(AND('（工厂）送货清单填写'!$K$231&gt;0,'（工厂）送货清单填写'!$L$231&gt;0,'（工厂）送货清单填写'!$M$231=0),'（工厂）送货清单填写'!#REF!,'（工厂）送货清单填写'!#REF!))</f>
        <v>#REF!</v>
      </c>
      <c r="L192" s="56" t="e">
        <f t="shared" si="10"/>
        <v>#REF!</v>
      </c>
      <c r="M192" s="49"/>
      <c r="N192" s="49"/>
      <c r="O192" s="56" t="e">
        <f ca="1">+IF(K192&gt;0,LOOKUP(1,0/FIND(I192,运营生产订单!$A$9:$A$14),运营生产订单!$M$9:$M$14),"")</f>
        <v>#REF!</v>
      </c>
    </row>
    <row r="193" ht="22.5" customHeight="1" spans="1:15">
      <c r="A193" s="67"/>
      <c r="B193" s="67"/>
      <c r="C193" s="67"/>
      <c r="D193" s="67"/>
      <c r="E193" s="67"/>
      <c r="F193" s="68" t="e">
        <f ca="1">SUM(F4:F192)</f>
        <v>#REF!</v>
      </c>
      <c r="G193" s="68"/>
      <c r="H193" s="67"/>
      <c r="I193" s="67"/>
      <c r="J193" s="68"/>
      <c r="K193" s="68" t="e">
        <f>SUM(K4:K192)</f>
        <v>#REF!</v>
      </c>
      <c r="L193" s="68" t="e">
        <f>SUM(L4:L192)</f>
        <v>#REF!</v>
      </c>
      <c r="M193" s="68"/>
      <c r="N193" s="68"/>
      <c r="O193" s="67"/>
    </row>
    <row r="194" ht="22.5" customHeight="1" spans="1:15">
      <c r="A194" s="69"/>
      <c r="B194" s="68" t="s">
        <v>205</v>
      </c>
      <c r="C194" s="68" t="e">
        <f>+K193</f>
        <v>#REF!</v>
      </c>
      <c r="D194" s="69"/>
      <c r="E194" s="69"/>
      <c r="F194" s="69"/>
      <c r="G194" s="68" t="s">
        <v>206</v>
      </c>
      <c r="H194" s="68" t="e">
        <f>+L193</f>
        <v>#REF!</v>
      </c>
      <c r="I194" s="68"/>
      <c r="J194" s="68"/>
      <c r="K194" s="70"/>
      <c r="L194" s="70"/>
      <c r="M194" s="68" t="s">
        <v>207</v>
      </c>
      <c r="N194" s="71"/>
      <c r="O194" s="72"/>
    </row>
  </sheetData>
  <autoFilter ref="A3:O194">
    <extLst/>
  </autoFilter>
  <conditionalFormatting sqref="F4:F192">
    <cfRule type="cellIs" dxfId="5" priority="1" operator="greaterThan">
      <formula>0</formula>
    </cfRule>
  </conditionalFormatting>
  <conditionalFormatting sqref="K4:K192">
    <cfRule type="cellIs" dxfId="5" priority="4" operator="greaterThan">
      <formula>0</formula>
    </cfRule>
  </conditionalFormatting>
  <conditionalFormatting sqref="L4:L192">
    <cfRule type="cellIs" dxfId="5" priority="7" operator="greaterThan">
      <formula>0</formula>
    </cfRule>
  </conditionalFormatting>
  <printOptions horizontalCentered="1"/>
  <pageMargins left="0.156944444444444" right="0.196527777777778" top="0.196527777777778" bottom="0.196527777777778" header="0.196527777777778" footer="0.196527777777778"/>
  <pageSetup paperSize="9" scale="52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1EFE"/>
  </sheetPr>
  <dimension ref="A1:J193"/>
  <sheetViews>
    <sheetView zoomScale="115" zoomScaleNormal="115" workbookViewId="0">
      <pane ySplit="1" topLeftCell="A102" activePane="bottomLeft" state="frozen"/>
      <selection/>
      <selection pane="bottomLeft" activeCell="K9" sqref="K9"/>
    </sheetView>
  </sheetViews>
  <sheetFormatPr defaultColWidth="12.6666666666667" defaultRowHeight="13.5"/>
  <cols>
    <col min="1" max="1" width="18" style="12" customWidth="1"/>
    <col min="2" max="2" width="34.1083333333333" customWidth="1"/>
    <col min="3" max="3" width="18.775" customWidth="1"/>
    <col min="4" max="4" width="14.4416666666667" style="12" customWidth="1"/>
    <col min="5" max="5" width="17" style="12" customWidth="1"/>
    <col min="6" max="7" width="12.6666666666667" style="12" customWidth="1"/>
    <col min="8" max="16384" width="12.6666666666667" customWidth="1"/>
  </cols>
  <sheetData>
    <row r="1" spans="1:10">
      <c r="A1" s="37" t="s">
        <v>208</v>
      </c>
      <c r="B1" s="37" t="s">
        <v>209</v>
      </c>
      <c r="C1" s="38" t="s">
        <v>210</v>
      </c>
      <c r="D1" s="38" t="s">
        <v>211</v>
      </c>
      <c r="E1" s="39" t="s">
        <v>212</v>
      </c>
      <c r="F1" s="39" t="s">
        <v>213</v>
      </c>
      <c r="G1" s="38" t="s">
        <v>214</v>
      </c>
      <c r="H1" s="38" t="s">
        <v>215</v>
      </c>
      <c r="I1" s="23" t="s">
        <v>216</v>
      </c>
      <c r="J1" s="24" t="s">
        <v>217</v>
      </c>
    </row>
    <row r="2" spans="1:10">
      <c r="A2" s="38" t="e">
        <f ca="1" t="array" ref="A2">+VLOOKUP(B2,IF({0,1},'（仓库核对）送货清单'!B:B,'（仓库核对）送货清单'!D:D),2,0)</f>
        <v>#REF!</v>
      </c>
      <c r="B2" s="24" t="e">
        <f ca="1" t="array" ref="B2">+INDEX('（仓库核对）送货清单'!$D$1:$D$192,SMALL(IF('（仓库核对）送货清单'!$D$4:$D$192&lt;&gt;"",ROW('（仓库核对）送货清单'!$D$4:$D$192)),ROW('（仓库核对）送货清单'!A1)))</f>
        <v>#REF!</v>
      </c>
      <c r="C2" s="40" t="e">
        <f ca="1">+IF(B2&lt;&gt;"",'（仓库核对）送货清单'!$G$2,"")</f>
        <v>#REF!</v>
      </c>
      <c r="D2" s="38" t="e">
        <f ca="1">+VLOOKUP(B2,'（仓库核对）送货清单'!$D:$E,2,0)</f>
        <v>#REF!</v>
      </c>
      <c r="E2" s="38" t="e">
        <f ca="1">+VLOOKUP(B2,'（仓库核对）送货清单'!$D:$L,9,0)</f>
        <v>#REF!</v>
      </c>
      <c r="F2" s="38"/>
      <c r="G2" s="38"/>
      <c r="H2" s="24"/>
      <c r="I2" s="24"/>
      <c r="J2" s="24"/>
    </row>
    <row r="3" spans="1:10">
      <c r="A3" s="38" t="e">
        <f ca="1" t="array" ref="A3">+VLOOKUP(B3,IF({0,1},'（仓库核对）送货清单'!B:B,'（仓库核对）送货清单'!D:D),2,0)</f>
        <v>#REF!</v>
      </c>
      <c r="B3" s="24" t="e">
        <f ca="1" t="array" ref="B3">+INDEX('（仓库核对）送货清单'!$D$1:$D$192,SMALL(IF('（仓库核对）送货清单'!$D$4:$D$192&lt;&gt;"",ROW('（仓库核对）送货清单'!$D$4:$D$192)),ROW('（仓库核对）送货清单'!A2)))</f>
        <v>#REF!</v>
      </c>
      <c r="C3" s="40" t="e">
        <f ca="1">+IF(B3&lt;&gt;"",'（仓库核对）送货清单'!$G$2,"")</f>
        <v>#REF!</v>
      </c>
      <c r="D3" s="38" t="e">
        <f ca="1">+VLOOKUP(B3,'（仓库核对）送货清单'!$D:$E,2,0)</f>
        <v>#REF!</v>
      </c>
      <c r="E3" s="38" t="e">
        <f ca="1">+VLOOKUP(B3,'（仓库核对）送货清单'!$D:$L,9,0)</f>
        <v>#REF!</v>
      </c>
      <c r="F3" s="38"/>
      <c r="G3" s="38"/>
      <c r="H3" s="24"/>
      <c r="I3" s="24"/>
      <c r="J3" s="24"/>
    </row>
    <row r="4" spans="1:10">
      <c r="A4" s="38" t="e">
        <f ca="1" t="array" ref="A4">+VLOOKUP(B4,IF({0,1},'（仓库核对）送货清单'!B:B,'（仓库核对）送货清单'!D:D),2,0)</f>
        <v>#REF!</v>
      </c>
      <c r="B4" s="24" t="e">
        <f ca="1" t="array" ref="B4">+INDEX('（仓库核对）送货清单'!$D$1:$D$192,SMALL(IF('（仓库核对）送货清单'!$D$4:$D$192&lt;&gt;"",ROW('（仓库核对）送货清单'!$D$4:$D$192)),ROW('（仓库核对）送货清单'!A3)))</f>
        <v>#REF!</v>
      </c>
      <c r="C4" s="40" t="e">
        <f ca="1">+IF(B4&lt;&gt;"",'（仓库核对）送货清单'!$G$2,"")</f>
        <v>#REF!</v>
      </c>
      <c r="D4" s="38" t="e">
        <f ca="1">+VLOOKUP(B4,'（仓库核对）送货清单'!$D:$E,2,0)</f>
        <v>#REF!</v>
      </c>
      <c r="E4" s="38" t="e">
        <f ca="1">+VLOOKUP(B4,'（仓库核对）送货清单'!$D:$L,9,0)</f>
        <v>#REF!</v>
      </c>
      <c r="F4" s="38"/>
      <c r="G4" s="38"/>
      <c r="H4" s="24"/>
      <c r="I4" s="24"/>
      <c r="J4" s="24"/>
    </row>
    <row r="5" spans="1:10">
      <c r="A5" s="38" t="e">
        <f ca="1" t="array" ref="A5">+VLOOKUP(B5,IF({0,1},'（仓库核对）送货清单'!B:B,'（仓库核对）送货清单'!D:D),2,0)</f>
        <v>#REF!</v>
      </c>
      <c r="B5" s="24" t="e">
        <f ca="1" t="array" ref="B5">+INDEX('（仓库核对）送货清单'!$D$1:$D$192,SMALL(IF('（仓库核对）送货清单'!$D$4:$D$192&lt;&gt;"",ROW('（仓库核对）送货清单'!$D$4:$D$192)),ROW('（仓库核对）送货清单'!A4)))</f>
        <v>#REF!</v>
      </c>
      <c r="C5" s="40" t="e">
        <f ca="1">+IF(B5&lt;&gt;"",'（仓库核对）送货清单'!$G$2,"")</f>
        <v>#REF!</v>
      </c>
      <c r="D5" s="38" t="e">
        <f ca="1">+VLOOKUP(B5,'（仓库核对）送货清单'!$D:$E,2,0)</f>
        <v>#REF!</v>
      </c>
      <c r="E5" s="38" t="e">
        <f ca="1">+VLOOKUP(B5,'（仓库核对）送货清单'!$D:$L,9,0)</f>
        <v>#REF!</v>
      </c>
      <c r="F5" s="38"/>
      <c r="G5" s="38"/>
      <c r="H5" s="24"/>
      <c r="I5" s="24"/>
      <c r="J5" s="24"/>
    </row>
    <row r="6" spans="1:10">
      <c r="A6" s="38" t="e">
        <f ca="1" t="array" ref="A6">+VLOOKUP(B6,IF({0,1},'（仓库核对）送货清单'!B:B,'（仓库核对）送货清单'!D:D),2,0)</f>
        <v>#REF!</v>
      </c>
      <c r="B6" s="24" t="e">
        <f ca="1" t="array" ref="B6">+INDEX('（仓库核对）送货清单'!$D$1:$D$192,SMALL(IF('（仓库核对）送货清单'!$D$4:$D$192&lt;&gt;"",ROW('（仓库核对）送货清单'!$D$4:$D$192)),ROW('（仓库核对）送货清单'!A5)))</f>
        <v>#REF!</v>
      </c>
      <c r="C6" s="40" t="e">
        <f ca="1">+IF(B6&lt;&gt;"",'（仓库核对）送货清单'!$G$2,"")</f>
        <v>#REF!</v>
      </c>
      <c r="D6" s="38" t="e">
        <f ca="1">+VLOOKUP(B6,'（仓库核对）送货清单'!$D:$E,2,0)</f>
        <v>#REF!</v>
      </c>
      <c r="E6" s="38" t="e">
        <f ca="1">+VLOOKUP(B6,'（仓库核对）送货清单'!$D:$L,9,0)</f>
        <v>#REF!</v>
      </c>
      <c r="F6" s="38"/>
      <c r="G6" s="38"/>
      <c r="H6" s="24"/>
      <c r="I6" s="24"/>
      <c r="J6" s="24"/>
    </row>
    <row r="7" spans="1:10">
      <c r="A7" s="38" t="e">
        <f ca="1" t="array" ref="A7">+VLOOKUP(B7,IF({0,1},'（仓库核对）送货清单'!B:B,'（仓库核对）送货清单'!D:D),2,0)</f>
        <v>#REF!</v>
      </c>
      <c r="B7" s="24" t="e">
        <f ca="1" t="array" ref="B7">+INDEX('（仓库核对）送货清单'!$D$1:$D$192,SMALL(IF('（仓库核对）送货清单'!$D$4:$D$192&lt;&gt;"",ROW('（仓库核对）送货清单'!$D$4:$D$192)),ROW('（仓库核对）送货清单'!A6)))</f>
        <v>#REF!</v>
      </c>
      <c r="C7" s="40" t="e">
        <f ca="1">+IF(B7&lt;&gt;"",'（仓库核对）送货清单'!$G$2,"")</f>
        <v>#REF!</v>
      </c>
      <c r="D7" s="38" t="e">
        <f ca="1">+VLOOKUP(B7,'（仓库核对）送货清单'!$D:$E,2,0)</f>
        <v>#REF!</v>
      </c>
      <c r="E7" s="38" t="e">
        <f ca="1">+VLOOKUP(B7,'（仓库核对）送货清单'!$D:$L,9,0)</f>
        <v>#REF!</v>
      </c>
      <c r="F7" s="38"/>
      <c r="G7" s="38"/>
      <c r="H7" s="24"/>
      <c r="I7" s="24"/>
      <c r="J7" s="24"/>
    </row>
    <row r="8" spans="1:10">
      <c r="A8" s="38" t="e">
        <f ca="1" t="array" ref="A8">+VLOOKUP(B8,IF({0,1},'（仓库核对）送货清单'!B:B,'（仓库核对）送货清单'!D:D),2,0)</f>
        <v>#REF!</v>
      </c>
      <c r="B8" s="24" t="e">
        <f ca="1" t="array" ref="B8">+INDEX('（仓库核对）送货清单'!$D$1:$D$192,SMALL(IF('（仓库核对）送货清单'!$D$4:$D$192&lt;&gt;"",ROW('（仓库核对）送货清单'!$D$4:$D$192)),ROW('（仓库核对）送货清单'!A7)))</f>
        <v>#REF!</v>
      </c>
      <c r="C8" s="40" t="e">
        <f ca="1">+IF(B8&lt;&gt;"",'（仓库核对）送货清单'!$G$2,"")</f>
        <v>#REF!</v>
      </c>
      <c r="D8" s="38" t="e">
        <f ca="1">+VLOOKUP(B8,'（仓库核对）送货清单'!$D:$E,2,0)</f>
        <v>#REF!</v>
      </c>
      <c r="E8" s="38" t="e">
        <f ca="1">+VLOOKUP(B8,'（仓库核对）送货清单'!$D:$L,9,0)</f>
        <v>#REF!</v>
      </c>
      <c r="F8" s="38"/>
      <c r="G8" s="38"/>
      <c r="H8" s="24"/>
      <c r="I8" s="24"/>
      <c r="J8" s="24"/>
    </row>
    <row r="9" spans="1:10">
      <c r="A9" s="38" t="e">
        <f ca="1" t="array" ref="A9">+VLOOKUP(B9,IF({0,1},'（仓库核对）送货清单'!B:B,'（仓库核对）送货清单'!D:D),2,0)</f>
        <v>#REF!</v>
      </c>
      <c r="B9" s="24" t="e">
        <f ca="1" t="array" ref="B9">+INDEX('（仓库核对）送货清单'!$D$1:$D$192,SMALL(IF('（仓库核对）送货清单'!$D$4:$D$192&lt;&gt;"",ROW('（仓库核对）送货清单'!$D$4:$D$192)),ROW('（仓库核对）送货清单'!A8)))</f>
        <v>#REF!</v>
      </c>
      <c r="C9" s="40" t="e">
        <f ca="1">+IF(B9&lt;&gt;"",'（仓库核对）送货清单'!$G$2,"")</f>
        <v>#REF!</v>
      </c>
      <c r="D9" s="38" t="e">
        <f ca="1">+VLOOKUP(B9,'（仓库核对）送货清单'!$D:$E,2,0)</f>
        <v>#REF!</v>
      </c>
      <c r="E9" s="38" t="e">
        <f ca="1">+VLOOKUP(B9,'（仓库核对）送货清单'!$D:$L,9,0)</f>
        <v>#REF!</v>
      </c>
      <c r="F9" s="38"/>
      <c r="G9" s="38"/>
      <c r="H9" s="24"/>
      <c r="I9" s="24"/>
      <c r="J9" s="24"/>
    </row>
    <row r="10" spans="1:10">
      <c r="A10" s="38" t="e">
        <f ca="1" t="array" ref="A10">+VLOOKUP(B10,IF({0,1},'（仓库核对）送货清单'!B:B,'（仓库核对）送货清单'!D:D),2,0)</f>
        <v>#REF!</v>
      </c>
      <c r="B10" s="24" t="e">
        <f ca="1" t="array" ref="B10">+INDEX('（仓库核对）送货清单'!$D$1:$D$192,SMALL(IF('（仓库核对）送货清单'!$D$4:$D$192&lt;&gt;"",ROW('（仓库核对）送货清单'!$D$4:$D$192)),ROW('（仓库核对）送货清单'!A9)))</f>
        <v>#REF!</v>
      </c>
      <c r="C10" s="40" t="e">
        <f ca="1">+IF(B10&lt;&gt;"",'（仓库核对）送货清单'!$G$2,"")</f>
        <v>#REF!</v>
      </c>
      <c r="D10" s="38" t="e">
        <f ca="1">+VLOOKUP(B10,'（仓库核对）送货清单'!$D:$E,2,0)</f>
        <v>#REF!</v>
      </c>
      <c r="E10" s="38" t="e">
        <f ca="1">+VLOOKUP(B10,'（仓库核对）送货清单'!$D:$L,9,0)</f>
        <v>#REF!</v>
      </c>
      <c r="F10" s="38"/>
      <c r="G10" s="38"/>
      <c r="H10" s="24"/>
      <c r="I10" s="24"/>
      <c r="J10" s="24"/>
    </row>
    <row r="11" spans="1:10">
      <c r="A11" s="38" t="e">
        <f ca="1" t="array" ref="A11">+VLOOKUP(B11,IF({0,1},'（仓库核对）送货清单'!B:B,'（仓库核对）送货清单'!D:D),2,0)</f>
        <v>#REF!</v>
      </c>
      <c r="B11" s="24" t="e">
        <f ca="1" t="array" ref="B11">+INDEX('（仓库核对）送货清单'!$D$1:$D$192,SMALL(IF('（仓库核对）送货清单'!$D$4:$D$192&lt;&gt;"",ROW('（仓库核对）送货清单'!$D$4:$D$192)),ROW('（仓库核对）送货清单'!A10)))</f>
        <v>#REF!</v>
      </c>
      <c r="C11" s="40" t="e">
        <f ca="1">+IF(B11&lt;&gt;"",'（仓库核对）送货清单'!$G$2,"")</f>
        <v>#REF!</v>
      </c>
      <c r="D11" s="38" t="e">
        <f ca="1">+VLOOKUP(B11,'（仓库核对）送货清单'!$D:$E,2,0)</f>
        <v>#REF!</v>
      </c>
      <c r="E11" s="38" t="e">
        <f ca="1">+VLOOKUP(B11,'（仓库核对）送货清单'!$D:$L,9,0)</f>
        <v>#REF!</v>
      </c>
      <c r="F11" s="38"/>
      <c r="G11" s="38"/>
      <c r="H11" s="24"/>
      <c r="I11" s="24"/>
      <c r="J11" s="24"/>
    </row>
    <row r="12" spans="1:10">
      <c r="A12" s="38" t="e">
        <f ca="1" t="array" ref="A12">+VLOOKUP(B12,IF({0,1},'（仓库核对）送货清单'!B:B,'（仓库核对）送货清单'!D:D),2,0)</f>
        <v>#REF!</v>
      </c>
      <c r="B12" s="24" t="e">
        <f ca="1" t="array" ref="B12">+INDEX('（仓库核对）送货清单'!$D$1:$D$192,SMALL(IF('（仓库核对）送货清单'!$D$4:$D$192&lt;&gt;"",ROW('（仓库核对）送货清单'!$D$4:$D$192)),ROW('（仓库核对）送货清单'!A11)))</f>
        <v>#REF!</v>
      </c>
      <c r="C12" s="40" t="e">
        <f ca="1">+IF(B12&lt;&gt;"",'（仓库核对）送货清单'!$G$2,"")</f>
        <v>#REF!</v>
      </c>
      <c r="D12" s="38" t="e">
        <f ca="1">+VLOOKUP(B12,'（仓库核对）送货清单'!$D:$E,2,0)</f>
        <v>#REF!</v>
      </c>
      <c r="E12" s="38" t="e">
        <f ca="1">+VLOOKUP(B12,'（仓库核对）送货清单'!$D:$L,9,0)</f>
        <v>#REF!</v>
      </c>
      <c r="F12" s="38"/>
      <c r="G12" s="38"/>
      <c r="H12" s="24"/>
      <c r="I12" s="24"/>
      <c r="J12" s="24"/>
    </row>
    <row r="13" spans="1:10">
      <c r="A13" s="38" t="e">
        <f ca="1" t="array" ref="A13">+VLOOKUP(B13,IF({0,1},'（仓库核对）送货清单'!B:B,'（仓库核对）送货清单'!D:D),2,0)</f>
        <v>#REF!</v>
      </c>
      <c r="B13" s="24" t="e">
        <f ca="1" t="array" ref="B13">+INDEX('（仓库核对）送货清单'!$D$1:$D$192,SMALL(IF('（仓库核对）送货清单'!$D$4:$D$192&lt;&gt;"",ROW('（仓库核对）送货清单'!$D$4:$D$192)),ROW('（仓库核对）送货清单'!A12)))</f>
        <v>#REF!</v>
      </c>
      <c r="C13" s="40" t="e">
        <f ca="1">+IF(B13&lt;&gt;"",'（仓库核对）送货清单'!$G$2,"")</f>
        <v>#REF!</v>
      </c>
      <c r="D13" s="38" t="e">
        <f ca="1">+VLOOKUP(B13,'（仓库核对）送货清单'!$D:$E,2,0)</f>
        <v>#REF!</v>
      </c>
      <c r="E13" s="38" t="e">
        <f ca="1">+VLOOKUP(B13,'（仓库核对）送货清单'!$D:$L,9,0)</f>
        <v>#REF!</v>
      </c>
      <c r="F13" s="38"/>
      <c r="G13" s="38"/>
      <c r="H13" s="24"/>
      <c r="I13" s="24"/>
      <c r="J13" s="24"/>
    </row>
    <row r="14" spans="1:10">
      <c r="A14" s="38" t="e">
        <f ca="1" t="array" ref="A14">+VLOOKUP(B14,IF({0,1},'（仓库核对）送货清单'!B:B,'（仓库核对）送货清单'!D:D),2,0)</f>
        <v>#REF!</v>
      </c>
      <c r="B14" s="24" t="e">
        <f ca="1" t="array" ref="B14">+INDEX('（仓库核对）送货清单'!$D$1:$D$192,SMALL(IF('（仓库核对）送货清单'!$D$4:$D$192&lt;&gt;"",ROW('（仓库核对）送货清单'!$D$4:$D$192)),ROW('（仓库核对）送货清单'!A13)))</f>
        <v>#REF!</v>
      </c>
      <c r="C14" s="40" t="e">
        <f ca="1">+IF(B14&lt;&gt;"",'（仓库核对）送货清单'!$G$2,"")</f>
        <v>#REF!</v>
      </c>
      <c r="D14" s="38" t="e">
        <f ca="1">+VLOOKUP(B14,'（仓库核对）送货清单'!$D:$E,2,0)</f>
        <v>#REF!</v>
      </c>
      <c r="E14" s="38" t="e">
        <f ca="1">+VLOOKUP(B14,'（仓库核对）送货清单'!$D:$L,9,0)</f>
        <v>#REF!</v>
      </c>
      <c r="F14" s="38"/>
      <c r="G14" s="38"/>
      <c r="H14" s="24"/>
      <c r="I14" s="24"/>
      <c r="J14" s="24"/>
    </row>
    <row r="15" spans="1:10">
      <c r="A15" s="38" t="e">
        <f ca="1" t="array" ref="A15">+VLOOKUP(B15,IF({0,1},'（仓库核对）送货清单'!B:B,'（仓库核对）送货清单'!D:D),2,0)</f>
        <v>#REF!</v>
      </c>
      <c r="B15" s="24" t="e">
        <f ca="1" t="array" ref="B15">+INDEX('（仓库核对）送货清单'!$D$1:$D$192,SMALL(IF('（仓库核对）送货清单'!$D$4:$D$192&lt;&gt;"",ROW('（仓库核对）送货清单'!$D$4:$D$192)),ROW('（仓库核对）送货清单'!A14)))</f>
        <v>#REF!</v>
      </c>
      <c r="C15" s="40" t="e">
        <f ca="1">+IF(B15&lt;&gt;"",'（仓库核对）送货清单'!$G$2,"")</f>
        <v>#REF!</v>
      </c>
      <c r="D15" s="38" t="e">
        <f ca="1">+VLOOKUP(B15,'（仓库核对）送货清单'!$D:$E,2,0)</f>
        <v>#REF!</v>
      </c>
      <c r="E15" s="38" t="e">
        <f ca="1">+VLOOKUP(B15,'（仓库核对）送货清单'!$D:$L,9,0)</f>
        <v>#REF!</v>
      </c>
      <c r="F15" s="38"/>
      <c r="G15" s="38"/>
      <c r="H15" s="24"/>
      <c r="I15" s="24"/>
      <c r="J15" s="24"/>
    </row>
    <row r="16" spans="1:10">
      <c r="A16" s="38" t="e">
        <f ca="1" t="array" ref="A16">+VLOOKUP(B16,IF({0,1},'（仓库核对）送货清单'!B:B,'（仓库核对）送货清单'!D:D),2,0)</f>
        <v>#REF!</v>
      </c>
      <c r="B16" s="24" t="e">
        <f ca="1" t="array" ref="B16">+INDEX('（仓库核对）送货清单'!$D$1:$D$192,SMALL(IF('（仓库核对）送货清单'!$D$4:$D$192&lt;&gt;"",ROW('（仓库核对）送货清单'!$D$4:$D$192)),ROW('（仓库核对）送货清单'!A15)))</f>
        <v>#REF!</v>
      </c>
      <c r="C16" s="40" t="e">
        <f ca="1">+IF(B16&lt;&gt;"",'（仓库核对）送货清单'!$G$2,"")</f>
        <v>#REF!</v>
      </c>
      <c r="D16" s="38" t="e">
        <f ca="1">+VLOOKUP(B16,'（仓库核对）送货清单'!$D:$E,2,0)</f>
        <v>#REF!</v>
      </c>
      <c r="E16" s="38" t="e">
        <f ca="1">+VLOOKUP(B16,'（仓库核对）送货清单'!$D:$L,9,0)</f>
        <v>#REF!</v>
      </c>
      <c r="F16" s="38"/>
      <c r="G16" s="38"/>
      <c r="H16" s="24"/>
      <c r="I16" s="24"/>
      <c r="J16" s="24"/>
    </row>
    <row r="17" spans="1:10">
      <c r="A17" s="38" t="e">
        <f ca="1" t="array" ref="A17">+VLOOKUP(B17,IF({0,1},'（仓库核对）送货清单'!B:B,'（仓库核对）送货清单'!D:D),2,0)</f>
        <v>#REF!</v>
      </c>
      <c r="B17" s="24" t="e">
        <f ca="1" t="array" ref="B17">+INDEX('（仓库核对）送货清单'!$D$1:$D$192,SMALL(IF('（仓库核对）送货清单'!$D$4:$D$192&lt;&gt;"",ROW('（仓库核对）送货清单'!$D$4:$D$192)),ROW('（仓库核对）送货清单'!A16)))</f>
        <v>#REF!</v>
      </c>
      <c r="C17" s="40" t="e">
        <f ca="1">+IF(B17&lt;&gt;"",'（仓库核对）送货清单'!$G$2,"")</f>
        <v>#REF!</v>
      </c>
      <c r="D17" s="38" t="e">
        <f ca="1">+VLOOKUP(B17,'（仓库核对）送货清单'!$D:$E,2,0)</f>
        <v>#REF!</v>
      </c>
      <c r="E17" s="38" t="e">
        <f ca="1">+VLOOKUP(B17,'（仓库核对）送货清单'!$D:$L,9,0)</f>
        <v>#REF!</v>
      </c>
      <c r="F17" s="38"/>
      <c r="G17" s="38"/>
      <c r="H17" s="24"/>
      <c r="I17" s="24"/>
      <c r="J17" s="24"/>
    </row>
    <row r="18" spans="1:10">
      <c r="A18" s="38" t="e">
        <f ca="1" t="array" ref="A18">+VLOOKUP(B18,IF({0,1},'（仓库核对）送货清单'!B:B,'（仓库核对）送货清单'!D:D),2,0)</f>
        <v>#REF!</v>
      </c>
      <c r="B18" s="24" t="e">
        <f ca="1" t="array" ref="B18">+INDEX('（仓库核对）送货清单'!$D$1:$D$192,SMALL(IF('（仓库核对）送货清单'!$D$4:$D$192&lt;&gt;"",ROW('（仓库核对）送货清单'!$D$4:$D$192)),ROW('（仓库核对）送货清单'!A17)))</f>
        <v>#REF!</v>
      </c>
      <c r="C18" s="40" t="e">
        <f ca="1">+IF(B18&lt;&gt;"",'（仓库核对）送货清单'!$G$2,"")</f>
        <v>#REF!</v>
      </c>
      <c r="D18" s="38" t="e">
        <f ca="1">+VLOOKUP(B18,'（仓库核对）送货清单'!$D:$E,2,0)</f>
        <v>#REF!</v>
      </c>
      <c r="E18" s="38" t="e">
        <f ca="1">+VLOOKUP(B18,'（仓库核对）送货清单'!$D:$L,9,0)</f>
        <v>#REF!</v>
      </c>
      <c r="F18" s="38"/>
      <c r="G18" s="38"/>
      <c r="H18" s="24"/>
      <c r="I18" s="24"/>
      <c r="J18" s="24"/>
    </row>
    <row r="19" spans="1:10">
      <c r="A19" s="38" t="e">
        <f ca="1" t="array" ref="A19">+VLOOKUP(B19,IF({0,1},'（仓库核对）送货清单'!B:B,'（仓库核对）送货清单'!D:D),2,0)</f>
        <v>#REF!</v>
      </c>
      <c r="B19" s="24" t="e">
        <f ca="1" t="array" ref="B19">+INDEX('（仓库核对）送货清单'!$D$1:$D$192,SMALL(IF('（仓库核对）送货清单'!$D$4:$D$192&lt;&gt;"",ROW('（仓库核对）送货清单'!$D$4:$D$192)),ROW('（仓库核对）送货清单'!A18)))</f>
        <v>#REF!</v>
      </c>
      <c r="C19" s="40" t="e">
        <f ca="1">+IF(B19&lt;&gt;"",'（仓库核对）送货清单'!$G$2,"")</f>
        <v>#REF!</v>
      </c>
      <c r="D19" s="38" t="e">
        <f ca="1">+VLOOKUP(B19,'（仓库核对）送货清单'!$D:$E,2,0)</f>
        <v>#REF!</v>
      </c>
      <c r="E19" s="38" t="e">
        <f ca="1">+VLOOKUP(B19,'（仓库核对）送货清单'!$D:$L,9,0)</f>
        <v>#REF!</v>
      </c>
      <c r="F19" s="38"/>
      <c r="G19" s="38"/>
      <c r="H19" s="24"/>
      <c r="I19" s="24"/>
      <c r="J19" s="24"/>
    </row>
    <row r="20" spans="1:10">
      <c r="A20" s="38" t="e">
        <f ca="1" t="array" ref="A20">+VLOOKUP(B20,IF({0,1},'（仓库核对）送货清单'!B:B,'（仓库核对）送货清单'!D:D),2,0)</f>
        <v>#REF!</v>
      </c>
      <c r="B20" s="24" t="e">
        <f ca="1" t="array" ref="B20">+INDEX('（仓库核对）送货清单'!$D$1:$D$192,SMALL(IF('（仓库核对）送货清单'!$D$4:$D$192&lt;&gt;"",ROW('（仓库核对）送货清单'!$D$4:$D$192)),ROW('（仓库核对）送货清单'!A19)))</f>
        <v>#REF!</v>
      </c>
      <c r="C20" s="40" t="e">
        <f ca="1">+IF(B20&lt;&gt;"",'（仓库核对）送货清单'!$G$2,"")</f>
        <v>#REF!</v>
      </c>
      <c r="D20" s="38" t="e">
        <f ca="1">+VLOOKUP(B20,'（仓库核对）送货清单'!$D:$E,2,0)</f>
        <v>#REF!</v>
      </c>
      <c r="E20" s="38" t="e">
        <f ca="1">+VLOOKUP(B20,'（仓库核对）送货清单'!$D:$L,9,0)</f>
        <v>#REF!</v>
      </c>
      <c r="F20" s="38"/>
      <c r="G20" s="38"/>
      <c r="H20" s="24"/>
      <c r="I20" s="24"/>
      <c r="J20" s="24"/>
    </row>
    <row r="21" spans="1:10">
      <c r="A21" s="38" t="e">
        <f ca="1" t="array" ref="A21">+VLOOKUP(B21,IF({0,1},'（仓库核对）送货清单'!B:B,'（仓库核对）送货清单'!D:D),2,0)</f>
        <v>#REF!</v>
      </c>
      <c r="B21" s="24" t="e">
        <f ca="1" t="array" ref="B21">+INDEX('（仓库核对）送货清单'!$D$1:$D$192,SMALL(IF('（仓库核对）送货清单'!$D$4:$D$192&lt;&gt;"",ROW('（仓库核对）送货清单'!$D$4:$D$192)),ROW('（仓库核对）送货清单'!A20)))</f>
        <v>#REF!</v>
      </c>
      <c r="C21" s="40" t="e">
        <f ca="1">+IF(B21&lt;&gt;"",'（仓库核对）送货清单'!$G$2,"")</f>
        <v>#REF!</v>
      </c>
      <c r="D21" s="38" t="e">
        <f ca="1">+VLOOKUP(B21,'（仓库核对）送货清单'!$D:$E,2,0)</f>
        <v>#REF!</v>
      </c>
      <c r="E21" s="38" t="e">
        <f ca="1">+VLOOKUP(B21,'（仓库核对）送货清单'!$D:$L,9,0)</f>
        <v>#REF!</v>
      </c>
      <c r="F21" s="38"/>
      <c r="G21" s="38"/>
      <c r="H21" s="24"/>
      <c r="I21" s="24"/>
      <c r="J21" s="24"/>
    </row>
    <row r="22" spans="1:10">
      <c r="A22" s="38" t="e">
        <f ca="1" t="array" ref="A22">+VLOOKUP(B22,IF({0,1},'（仓库核对）送货清单'!B:B,'（仓库核对）送货清单'!D:D),2,0)</f>
        <v>#REF!</v>
      </c>
      <c r="B22" s="24" t="e">
        <f ca="1" t="array" ref="B22">+INDEX('（仓库核对）送货清单'!$D$1:$D$192,SMALL(IF('（仓库核对）送货清单'!$D$4:$D$192&lt;&gt;"",ROW('（仓库核对）送货清单'!$D$4:$D$192)),ROW('（仓库核对）送货清单'!A21)))</f>
        <v>#REF!</v>
      </c>
      <c r="C22" s="40" t="e">
        <f ca="1">+IF(B22&lt;&gt;"",'（仓库核对）送货清单'!$G$2,"")</f>
        <v>#REF!</v>
      </c>
      <c r="D22" s="38" t="e">
        <f ca="1">+VLOOKUP(B22,'（仓库核对）送货清单'!$D:$E,2,0)</f>
        <v>#REF!</v>
      </c>
      <c r="E22" s="38" t="e">
        <f ca="1">+VLOOKUP(B22,'（仓库核对）送货清单'!$D:$L,9,0)</f>
        <v>#REF!</v>
      </c>
      <c r="F22" s="38"/>
      <c r="G22" s="38"/>
      <c r="H22" s="24"/>
      <c r="I22" s="24"/>
      <c r="J22" s="24"/>
    </row>
    <row r="23" spans="1:10">
      <c r="A23" s="38" t="e">
        <f ca="1" t="array" ref="A23">+VLOOKUP(B23,IF({0,1},'（仓库核对）送货清单'!B:B,'（仓库核对）送货清单'!D:D),2,0)</f>
        <v>#REF!</v>
      </c>
      <c r="B23" s="24" t="e">
        <f ca="1" t="array" ref="B23">+INDEX('（仓库核对）送货清单'!$D$1:$D$192,SMALL(IF('（仓库核对）送货清单'!$D$4:$D$192&lt;&gt;"",ROW('（仓库核对）送货清单'!$D$4:$D$192)),ROW('（仓库核对）送货清单'!A22)))</f>
        <v>#REF!</v>
      </c>
      <c r="C23" s="40" t="e">
        <f ca="1">+IF(B23&lt;&gt;"",'（仓库核对）送货清单'!$G$2,"")</f>
        <v>#REF!</v>
      </c>
      <c r="D23" s="38" t="e">
        <f ca="1">+VLOOKUP(B23,'（仓库核对）送货清单'!$D:$E,2,0)</f>
        <v>#REF!</v>
      </c>
      <c r="E23" s="38" t="e">
        <f ca="1">+VLOOKUP(B23,'（仓库核对）送货清单'!$D:$L,9,0)</f>
        <v>#REF!</v>
      </c>
      <c r="F23" s="38"/>
      <c r="G23" s="38"/>
      <c r="H23" s="24"/>
      <c r="I23" s="24"/>
      <c r="J23" s="24"/>
    </row>
    <row r="24" spans="1:10">
      <c r="A24" s="38" t="e">
        <f ca="1" t="array" ref="A24">+VLOOKUP(B24,IF({0,1},'（仓库核对）送货清单'!B:B,'（仓库核对）送货清单'!D:D),2,0)</f>
        <v>#REF!</v>
      </c>
      <c r="B24" s="24" t="e">
        <f ca="1" t="array" ref="B24">+INDEX('（仓库核对）送货清单'!$D$1:$D$192,SMALL(IF('（仓库核对）送货清单'!$D$4:$D$192&lt;&gt;"",ROW('（仓库核对）送货清单'!$D$4:$D$192)),ROW('（仓库核对）送货清单'!A23)))</f>
        <v>#REF!</v>
      </c>
      <c r="C24" s="40" t="e">
        <f ca="1">+IF(B24&lt;&gt;"",'（仓库核对）送货清单'!$G$2,"")</f>
        <v>#REF!</v>
      </c>
      <c r="D24" s="38" t="e">
        <f ca="1">+VLOOKUP(B24,'（仓库核对）送货清单'!$D:$E,2,0)</f>
        <v>#REF!</v>
      </c>
      <c r="E24" s="38" t="e">
        <f ca="1">+VLOOKUP(B24,'（仓库核对）送货清单'!$D:$L,9,0)</f>
        <v>#REF!</v>
      </c>
      <c r="F24" s="38"/>
      <c r="G24" s="38"/>
      <c r="H24" s="24"/>
      <c r="I24" s="24"/>
      <c r="J24" s="24"/>
    </row>
    <row r="25" spans="1:10">
      <c r="A25" s="38" t="e">
        <f ca="1" t="array" ref="A25">+VLOOKUP(B25,IF({0,1},'（仓库核对）送货清单'!B:B,'（仓库核对）送货清单'!D:D),2,0)</f>
        <v>#REF!</v>
      </c>
      <c r="B25" s="24" t="e">
        <f ca="1" t="array" ref="B25">+INDEX('（仓库核对）送货清单'!$D$1:$D$192,SMALL(IF('（仓库核对）送货清单'!$D$4:$D$192&lt;&gt;"",ROW('（仓库核对）送货清单'!$D$4:$D$192)),ROW('（仓库核对）送货清单'!A24)))</f>
        <v>#REF!</v>
      </c>
      <c r="C25" s="40" t="e">
        <f ca="1">+IF(B25&lt;&gt;"",'（仓库核对）送货清单'!$G$2,"")</f>
        <v>#REF!</v>
      </c>
      <c r="D25" s="38" t="e">
        <f ca="1">+VLOOKUP(B25,'（仓库核对）送货清单'!$D:$E,2,0)</f>
        <v>#REF!</v>
      </c>
      <c r="E25" s="38" t="e">
        <f ca="1">+VLOOKUP(B25,'（仓库核对）送货清单'!$D:$L,9,0)</f>
        <v>#REF!</v>
      </c>
      <c r="F25" s="38"/>
      <c r="G25" s="38"/>
      <c r="H25" s="24"/>
      <c r="I25" s="24"/>
      <c r="J25" s="24"/>
    </row>
    <row r="26" spans="1:10">
      <c r="A26" s="38" t="e">
        <f ca="1" t="array" ref="A26">+VLOOKUP(B26,IF({0,1},'（仓库核对）送货清单'!B:B,'（仓库核对）送货清单'!D:D),2,0)</f>
        <v>#REF!</v>
      </c>
      <c r="B26" s="24" t="e">
        <f ca="1" t="array" ref="B26">+INDEX('（仓库核对）送货清单'!$D$1:$D$192,SMALL(IF('（仓库核对）送货清单'!$D$4:$D$192&lt;&gt;"",ROW('（仓库核对）送货清单'!$D$4:$D$192)),ROW('（仓库核对）送货清单'!A25)))</f>
        <v>#REF!</v>
      </c>
      <c r="C26" s="40" t="e">
        <f ca="1">+IF(B26&lt;&gt;"",'（仓库核对）送货清单'!$G$2,"")</f>
        <v>#REF!</v>
      </c>
      <c r="D26" s="38" t="e">
        <f ca="1">+VLOOKUP(B26,'（仓库核对）送货清单'!$D:$E,2,0)</f>
        <v>#REF!</v>
      </c>
      <c r="E26" s="38" t="e">
        <f ca="1">+VLOOKUP(B26,'（仓库核对）送货清单'!$D:$L,9,0)</f>
        <v>#REF!</v>
      </c>
      <c r="F26" s="38"/>
      <c r="G26" s="38"/>
      <c r="H26" s="24"/>
      <c r="I26" s="24"/>
      <c r="J26" s="24"/>
    </row>
    <row r="27" spans="1:10">
      <c r="A27" s="38" t="e">
        <f ca="1" t="array" ref="A27">+VLOOKUP(B27,IF({0,1},'（仓库核对）送货清单'!B:B,'（仓库核对）送货清单'!D:D),2,0)</f>
        <v>#REF!</v>
      </c>
      <c r="B27" s="24" t="e">
        <f ca="1" t="array" ref="B27">+INDEX('（仓库核对）送货清单'!$D$1:$D$192,SMALL(IF('（仓库核对）送货清单'!$D$4:$D$192&lt;&gt;"",ROW('（仓库核对）送货清单'!$D$4:$D$192)),ROW('（仓库核对）送货清单'!A26)))</f>
        <v>#REF!</v>
      </c>
      <c r="C27" s="40" t="e">
        <f ca="1">+IF(B27&lt;&gt;"",'（仓库核对）送货清单'!$G$2,"")</f>
        <v>#REF!</v>
      </c>
      <c r="D27" s="38" t="e">
        <f ca="1">+VLOOKUP(B27,'（仓库核对）送货清单'!$D:$E,2,0)</f>
        <v>#REF!</v>
      </c>
      <c r="E27" s="38" t="e">
        <f ca="1">+VLOOKUP(B27,'（仓库核对）送货清单'!$D:$L,9,0)</f>
        <v>#REF!</v>
      </c>
      <c r="F27" s="38"/>
      <c r="G27" s="38"/>
      <c r="H27" s="24"/>
      <c r="I27" s="24"/>
      <c r="J27" s="24"/>
    </row>
    <row r="28" spans="1:10">
      <c r="A28" s="38" t="e">
        <f ca="1" t="array" ref="A28">+VLOOKUP(B28,IF({0,1},'（仓库核对）送货清单'!B:B,'（仓库核对）送货清单'!D:D),2,0)</f>
        <v>#REF!</v>
      </c>
      <c r="B28" s="24" t="e">
        <f ca="1" t="array" ref="B28">+INDEX('（仓库核对）送货清单'!$D$1:$D$192,SMALL(IF('（仓库核对）送货清单'!$D$4:$D$192&lt;&gt;"",ROW('（仓库核对）送货清单'!$D$4:$D$192)),ROW('（仓库核对）送货清单'!A27)))</f>
        <v>#REF!</v>
      </c>
      <c r="C28" s="40" t="e">
        <f ca="1">+IF(B28&lt;&gt;"",'（仓库核对）送货清单'!$G$2,"")</f>
        <v>#REF!</v>
      </c>
      <c r="D28" s="38" t="e">
        <f ca="1">+VLOOKUP(B28,'（仓库核对）送货清单'!$D:$E,2,0)</f>
        <v>#REF!</v>
      </c>
      <c r="E28" s="38" t="e">
        <f ca="1">+VLOOKUP(B28,'（仓库核对）送货清单'!$D:$L,9,0)</f>
        <v>#REF!</v>
      </c>
      <c r="F28" s="38"/>
      <c r="G28" s="38"/>
      <c r="H28" s="24"/>
      <c r="I28" s="24"/>
      <c r="J28" s="24"/>
    </row>
    <row r="29" spans="1:10">
      <c r="A29" s="38" t="e">
        <f ca="1" t="array" ref="A29">+VLOOKUP(B29,IF({0,1},'（仓库核对）送货清单'!B:B,'（仓库核对）送货清单'!D:D),2,0)</f>
        <v>#REF!</v>
      </c>
      <c r="B29" s="24" t="e">
        <f ca="1" t="array" ref="B29">+INDEX('（仓库核对）送货清单'!$D$1:$D$192,SMALL(IF('（仓库核对）送货清单'!$D$4:$D$192&lt;&gt;"",ROW('（仓库核对）送货清单'!$D$4:$D$192)),ROW('（仓库核对）送货清单'!A28)))</f>
        <v>#REF!</v>
      </c>
      <c r="C29" s="40" t="e">
        <f ca="1">+IF(B29&lt;&gt;"",'（仓库核对）送货清单'!$G$2,"")</f>
        <v>#REF!</v>
      </c>
      <c r="D29" s="38" t="e">
        <f ca="1">+VLOOKUP(B29,'（仓库核对）送货清单'!$D:$E,2,0)</f>
        <v>#REF!</v>
      </c>
      <c r="E29" s="38" t="e">
        <f ca="1">+VLOOKUP(B29,'（仓库核对）送货清单'!$D:$L,9,0)</f>
        <v>#REF!</v>
      </c>
      <c r="F29" s="38"/>
      <c r="G29" s="38"/>
      <c r="H29" s="24"/>
      <c r="I29" s="24"/>
      <c r="J29" s="24"/>
    </row>
    <row r="30" spans="1:10">
      <c r="A30" s="38" t="e">
        <f ca="1" t="array" ref="A30">+VLOOKUP(B30,IF({0,1},'（仓库核对）送货清单'!B:B,'（仓库核对）送货清单'!D:D),2,0)</f>
        <v>#REF!</v>
      </c>
      <c r="B30" s="24" t="e">
        <f ca="1" t="array" ref="B30">+INDEX('（仓库核对）送货清单'!$D$1:$D$192,SMALL(IF('（仓库核对）送货清单'!$D$4:$D$192&lt;&gt;"",ROW('（仓库核对）送货清单'!$D$4:$D$192)),ROW('（仓库核对）送货清单'!A29)))</f>
        <v>#REF!</v>
      </c>
      <c r="C30" s="40" t="e">
        <f ca="1">+IF(B30&lt;&gt;"",'（仓库核对）送货清单'!$G$2,"")</f>
        <v>#REF!</v>
      </c>
      <c r="D30" s="38" t="e">
        <f ca="1">+VLOOKUP(B30,'（仓库核对）送货清单'!$D:$E,2,0)</f>
        <v>#REF!</v>
      </c>
      <c r="E30" s="38" t="e">
        <f ca="1">+VLOOKUP(B30,'（仓库核对）送货清单'!$D:$L,9,0)</f>
        <v>#REF!</v>
      </c>
      <c r="F30" s="38"/>
      <c r="G30" s="38"/>
      <c r="H30" s="24"/>
      <c r="I30" s="24"/>
      <c r="J30" s="24"/>
    </row>
    <row r="31" spans="1:10">
      <c r="A31" s="38" t="e">
        <f ca="1" t="array" ref="A31">+VLOOKUP(B31,IF({0,1},'（仓库核对）送货清单'!B:B,'（仓库核对）送货清单'!D:D),2,0)</f>
        <v>#REF!</v>
      </c>
      <c r="B31" s="24" t="e">
        <f ca="1" t="array" ref="B31">+INDEX('（仓库核对）送货清单'!$D$1:$D$192,SMALL(IF('（仓库核对）送货清单'!$D$4:$D$192&lt;&gt;"",ROW('（仓库核对）送货清单'!$D$4:$D$192)),ROW('（仓库核对）送货清单'!A30)))</f>
        <v>#REF!</v>
      </c>
      <c r="C31" s="40" t="e">
        <f ca="1">+IF(B31&lt;&gt;"",'（仓库核对）送货清单'!$G$2,"")</f>
        <v>#REF!</v>
      </c>
      <c r="D31" s="38" t="e">
        <f ca="1">+VLOOKUP(B31,'（仓库核对）送货清单'!$D:$E,2,0)</f>
        <v>#REF!</v>
      </c>
      <c r="E31" s="38" t="e">
        <f ca="1">+VLOOKUP(B31,'（仓库核对）送货清单'!$D:$L,9,0)</f>
        <v>#REF!</v>
      </c>
      <c r="F31" s="38"/>
      <c r="G31" s="38"/>
      <c r="H31" s="24"/>
      <c r="I31" s="24"/>
      <c r="J31" s="24"/>
    </row>
    <row r="32" spans="1:10">
      <c r="A32" s="38" t="e">
        <f ca="1" t="array" ref="A32">+VLOOKUP(B32,IF({0,1},'（仓库核对）送货清单'!B:B,'（仓库核对）送货清单'!D:D),2,0)</f>
        <v>#REF!</v>
      </c>
      <c r="B32" s="24" t="e">
        <f ca="1" t="array" ref="B32">+INDEX('（仓库核对）送货清单'!$D$1:$D$192,SMALL(IF('（仓库核对）送货清单'!$D$4:$D$192&lt;&gt;"",ROW('（仓库核对）送货清单'!$D$4:$D$192)),ROW('（仓库核对）送货清单'!A31)))</f>
        <v>#REF!</v>
      </c>
      <c r="C32" s="40" t="e">
        <f ca="1">+IF(B32&lt;&gt;"",'（仓库核对）送货清单'!$G$2,"")</f>
        <v>#REF!</v>
      </c>
      <c r="D32" s="38" t="e">
        <f ca="1">+VLOOKUP(B32,'（仓库核对）送货清单'!$D:$E,2,0)</f>
        <v>#REF!</v>
      </c>
      <c r="E32" s="38" t="e">
        <f ca="1">+VLOOKUP(B32,'（仓库核对）送货清单'!$D:$L,9,0)</f>
        <v>#REF!</v>
      </c>
      <c r="F32" s="38"/>
      <c r="G32" s="38"/>
      <c r="H32" s="24"/>
      <c r="I32" s="24"/>
      <c r="J32" s="24"/>
    </row>
    <row r="33" spans="1:10">
      <c r="A33" s="38" t="e">
        <f ca="1" t="array" ref="A33">+VLOOKUP(B33,IF({0,1},'（仓库核对）送货清单'!B:B,'（仓库核对）送货清单'!D:D),2,0)</f>
        <v>#REF!</v>
      </c>
      <c r="B33" s="24" t="e">
        <f ca="1" t="array" ref="B33">+INDEX('（仓库核对）送货清单'!$D$1:$D$192,SMALL(IF('（仓库核对）送货清单'!$D$4:$D$192&lt;&gt;"",ROW('（仓库核对）送货清单'!$D$4:$D$192)),ROW('（仓库核对）送货清单'!A32)))</f>
        <v>#REF!</v>
      </c>
      <c r="C33" s="40" t="e">
        <f ca="1">+IF(B33&lt;&gt;"",'（仓库核对）送货清单'!$G$2,"")</f>
        <v>#REF!</v>
      </c>
      <c r="D33" s="38" t="e">
        <f ca="1">+VLOOKUP(B33,'（仓库核对）送货清单'!$D:$E,2,0)</f>
        <v>#REF!</v>
      </c>
      <c r="E33" s="38" t="e">
        <f ca="1">+VLOOKUP(B33,'（仓库核对）送货清单'!$D:$L,9,0)</f>
        <v>#REF!</v>
      </c>
      <c r="F33" s="38"/>
      <c r="G33" s="38"/>
      <c r="H33" s="24"/>
      <c r="I33" s="24"/>
      <c r="J33" s="24"/>
    </row>
    <row r="34" spans="1:10">
      <c r="A34" s="38" t="e">
        <f ca="1" t="array" ref="A34">+VLOOKUP(B34,IF({0,1},'（仓库核对）送货清单'!B:B,'（仓库核对）送货清单'!D:D),2,0)</f>
        <v>#REF!</v>
      </c>
      <c r="B34" s="24" t="e">
        <f ca="1" t="array" ref="B34">+INDEX('（仓库核对）送货清单'!$D$1:$D$192,SMALL(IF('（仓库核对）送货清单'!$D$4:$D$192&lt;&gt;"",ROW('（仓库核对）送货清单'!$D$4:$D$192)),ROW('（仓库核对）送货清单'!A33)))</f>
        <v>#REF!</v>
      </c>
      <c r="C34" s="40" t="e">
        <f ca="1">+IF(B34&lt;&gt;"",'（仓库核对）送货清单'!$G$2,"")</f>
        <v>#REF!</v>
      </c>
      <c r="D34" s="38" t="e">
        <f ca="1">+VLOOKUP(B34,'（仓库核对）送货清单'!$D:$E,2,0)</f>
        <v>#REF!</v>
      </c>
      <c r="E34" s="38" t="e">
        <f ca="1">+VLOOKUP(B34,'（仓库核对）送货清单'!$D:$L,9,0)</f>
        <v>#REF!</v>
      </c>
      <c r="F34" s="38"/>
      <c r="G34" s="38"/>
      <c r="H34" s="24"/>
      <c r="I34" s="24"/>
      <c r="J34" s="24"/>
    </row>
    <row r="35" spans="1:10">
      <c r="A35" s="38" t="e">
        <f ca="1" t="array" ref="A35">+VLOOKUP(B35,IF({0,1},'（仓库核对）送货清单'!B:B,'（仓库核对）送货清单'!D:D),2,0)</f>
        <v>#REF!</v>
      </c>
      <c r="B35" s="24" t="e">
        <f ca="1" t="array" ref="B35">+INDEX('（仓库核对）送货清单'!$D$1:$D$192,SMALL(IF('（仓库核对）送货清单'!$D$4:$D$192&lt;&gt;"",ROW('（仓库核对）送货清单'!$D$4:$D$192)),ROW('（仓库核对）送货清单'!A34)))</f>
        <v>#REF!</v>
      </c>
      <c r="C35" s="40" t="e">
        <f ca="1">+IF(B35&lt;&gt;"",'（仓库核对）送货清单'!$G$2,"")</f>
        <v>#REF!</v>
      </c>
      <c r="D35" s="38" t="e">
        <f ca="1">+VLOOKUP(B35,'（仓库核对）送货清单'!$D:$E,2,0)</f>
        <v>#REF!</v>
      </c>
      <c r="E35" s="38" t="e">
        <f ca="1">+VLOOKUP(B35,'（仓库核对）送货清单'!$D:$L,9,0)</f>
        <v>#REF!</v>
      </c>
      <c r="F35" s="38"/>
      <c r="G35" s="38"/>
      <c r="H35" s="24"/>
      <c r="I35" s="24"/>
      <c r="J35" s="24"/>
    </row>
    <row r="36" spans="1:10">
      <c r="A36" s="38" t="e">
        <f ca="1" t="array" ref="A36">+VLOOKUP(B36,IF({0,1},'（仓库核对）送货清单'!B:B,'（仓库核对）送货清单'!D:D),2,0)</f>
        <v>#REF!</v>
      </c>
      <c r="B36" s="24" t="e">
        <f ca="1" t="array" ref="B36">+INDEX('（仓库核对）送货清单'!$D$1:$D$192,SMALL(IF('（仓库核对）送货清单'!$D$4:$D$192&lt;&gt;"",ROW('（仓库核对）送货清单'!$D$4:$D$192)),ROW('（仓库核对）送货清单'!A35)))</f>
        <v>#REF!</v>
      </c>
      <c r="C36" s="40" t="e">
        <f ca="1">+IF(B36&lt;&gt;"",'（仓库核对）送货清单'!$G$2,"")</f>
        <v>#REF!</v>
      </c>
      <c r="D36" s="38" t="e">
        <f ca="1">+VLOOKUP(B36,'（仓库核对）送货清单'!$D:$E,2,0)</f>
        <v>#REF!</v>
      </c>
      <c r="E36" s="38" t="e">
        <f ca="1">+VLOOKUP(B36,'（仓库核对）送货清单'!$D:$L,9,0)</f>
        <v>#REF!</v>
      </c>
      <c r="F36" s="38"/>
      <c r="G36" s="38"/>
      <c r="H36" s="24"/>
      <c r="I36" s="24"/>
      <c r="J36" s="24"/>
    </row>
    <row r="37" spans="1:10">
      <c r="A37" s="38" t="e">
        <f ca="1" t="array" ref="A37">+VLOOKUP(B37,IF({0,1},'（仓库核对）送货清单'!B:B,'（仓库核对）送货清单'!D:D),2,0)</f>
        <v>#REF!</v>
      </c>
      <c r="B37" s="24" t="e">
        <f ca="1" t="array" ref="B37">+INDEX('（仓库核对）送货清单'!$D$1:$D$192,SMALL(IF('（仓库核对）送货清单'!$D$4:$D$192&lt;&gt;"",ROW('（仓库核对）送货清单'!$D$4:$D$192)),ROW('（仓库核对）送货清单'!A36)))</f>
        <v>#REF!</v>
      </c>
      <c r="C37" s="40" t="e">
        <f ca="1">+IF(B37&lt;&gt;"",'（仓库核对）送货清单'!$G$2,"")</f>
        <v>#REF!</v>
      </c>
      <c r="D37" s="38" t="e">
        <f ca="1">+VLOOKUP(B37,'（仓库核对）送货清单'!$D:$E,2,0)</f>
        <v>#REF!</v>
      </c>
      <c r="E37" s="38" t="e">
        <f ca="1">+VLOOKUP(B37,'（仓库核对）送货清单'!$D:$L,9,0)</f>
        <v>#REF!</v>
      </c>
      <c r="F37" s="38"/>
      <c r="G37" s="38"/>
      <c r="H37" s="24"/>
      <c r="I37" s="24"/>
      <c r="J37" s="24"/>
    </row>
    <row r="38" spans="1:10">
      <c r="A38" s="38" t="e">
        <f ca="1" t="array" ref="A38">+VLOOKUP(B38,IF({0,1},'（仓库核对）送货清单'!B:B,'（仓库核对）送货清单'!D:D),2,0)</f>
        <v>#REF!</v>
      </c>
      <c r="B38" s="24" t="e">
        <f ca="1" t="array" ref="B38">+INDEX('（仓库核对）送货清单'!$D$1:$D$192,SMALL(IF('（仓库核对）送货清单'!$D$4:$D$192&lt;&gt;"",ROW('（仓库核对）送货清单'!$D$4:$D$192)),ROW('（仓库核对）送货清单'!A37)))</f>
        <v>#REF!</v>
      </c>
      <c r="C38" s="40" t="e">
        <f ca="1">+IF(B38&lt;&gt;"",'（仓库核对）送货清单'!$G$2,"")</f>
        <v>#REF!</v>
      </c>
      <c r="D38" s="38" t="e">
        <f ca="1">+VLOOKUP(B38,'（仓库核对）送货清单'!$D:$E,2,0)</f>
        <v>#REF!</v>
      </c>
      <c r="E38" s="38" t="e">
        <f ca="1">+VLOOKUP(B38,'（仓库核对）送货清单'!$D:$L,9,0)</f>
        <v>#REF!</v>
      </c>
      <c r="F38" s="38"/>
      <c r="G38" s="38"/>
      <c r="H38" s="24"/>
      <c r="I38" s="24"/>
      <c r="J38" s="24"/>
    </row>
    <row r="39" spans="1:10">
      <c r="A39" s="38" t="e">
        <f ca="1" t="array" ref="A39">+VLOOKUP(B39,IF({0,1},'（仓库核对）送货清单'!B:B,'（仓库核对）送货清单'!D:D),2,0)</f>
        <v>#REF!</v>
      </c>
      <c r="B39" s="24" t="e">
        <f ca="1" t="array" ref="B39">+INDEX('（仓库核对）送货清单'!$D$1:$D$192,SMALL(IF('（仓库核对）送货清单'!$D$4:$D$192&lt;&gt;"",ROW('（仓库核对）送货清单'!$D$4:$D$192)),ROW('（仓库核对）送货清单'!A38)))</f>
        <v>#REF!</v>
      </c>
      <c r="C39" s="40" t="e">
        <f ca="1">+IF(B39&lt;&gt;"",'（仓库核对）送货清单'!$G$2,"")</f>
        <v>#REF!</v>
      </c>
      <c r="D39" s="38" t="e">
        <f ca="1">+VLOOKUP(B39,'（仓库核对）送货清单'!$D:$E,2,0)</f>
        <v>#REF!</v>
      </c>
      <c r="E39" s="38" t="e">
        <f ca="1">+VLOOKUP(B39,'（仓库核对）送货清单'!$D:$L,9,0)</f>
        <v>#REF!</v>
      </c>
      <c r="F39" s="38"/>
      <c r="G39" s="38"/>
      <c r="H39" s="24"/>
      <c r="I39" s="24"/>
      <c r="J39" s="24"/>
    </row>
    <row r="40" spans="1:10">
      <c r="A40" s="38" t="e">
        <f ca="1" t="array" ref="A40">+VLOOKUP(B40,IF({0,1},'（仓库核对）送货清单'!B:B,'（仓库核对）送货清单'!D:D),2,0)</f>
        <v>#REF!</v>
      </c>
      <c r="B40" s="24" t="e">
        <f ca="1" t="array" ref="B40">+INDEX('（仓库核对）送货清单'!$D$1:$D$192,SMALL(IF('（仓库核对）送货清单'!$D$4:$D$192&lt;&gt;"",ROW('（仓库核对）送货清单'!$D$4:$D$192)),ROW('（仓库核对）送货清单'!A39)))</f>
        <v>#REF!</v>
      </c>
      <c r="C40" s="40" t="e">
        <f ca="1">+IF(B40&lt;&gt;"",'（仓库核对）送货清单'!$G$2,"")</f>
        <v>#REF!</v>
      </c>
      <c r="D40" s="38" t="e">
        <f ca="1">+VLOOKUP(B40,'（仓库核对）送货清单'!$D:$E,2,0)</f>
        <v>#REF!</v>
      </c>
      <c r="E40" s="38" t="e">
        <f ca="1">+VLOOKUP(B40,'（仓库核对）送货清单'!$D:$L,9,0)</f>
        <v>#REF!</v>
      </c>
      <c r="F40" s="38"/>
      <c r="G40" s="38"/>
      <c r="H40" s="24"/>
      <c r="I40" s="24"/>
      <c r="J40" s="24"/>
    </row>
    <row r="41" spans="1:10">
      <c r="A41" s="38" t="e">
        <f ca="1" t="array" ref="A41">+VLOOKUP(B41,IF({0,1},'（仓库核对）送货清单'!B:B,'（仓库核对）送货清单'!D:D),2,0)</f>
        <v>#REF!</v>
      </c>
      <c r="B41" s="24" t="e">
        <f ca="1" t="array" ref="B41">+INDEX('（仓库核对）送货清单'!$D$1:$D$192,SMALL(IF('（仓库核对）送货清单'!$D$4:$D$192&lt;&gt;"",ROW('（仓库核对）送货清单'!$D$4:$D$192)),ROW('（仓库核对）送货清单'!A40)))</f>
        <v>#REF!</v>
      </c>
      <c r="C41" s="40" t="e">
        <f ca="1">+IF(B41&lt;&gt;"",'（仓库核对）送货清单'!$G$2,"")</f>
        <v>#REF!</v>
      </c>
      <c r="D41" s="38" t="e">
        <f ca="1">+VLOOKUP(B41,'（仓库核对）送货清单'!$D:$E,2,0)</f>
        <v>#REF!</v>
      </c>
      <c r="E41" s="38" t="e">
        <f ca="1">+VLOOKUP(B41,'（仓库核对）送货清单'!$D:$L,9,0)</f>
        <v>#REF!</v>
      </c>
      <c r="F41" s="38"/>
      <c r="G41" s="38"/>
      <c r="H41" s="24"/>
      <c r="I41" s="24"/>
      <c r="J41" s="24"/>
    </row>
    <row r="42" spans="1:10">
      <c r="A42" s="38" t="e">
        <f ca="1" t="array" ref="A42">+VLOOKUP(B42,IF({0,1},'（仓库核对）送货清单'!B:B,'（仓库核对）送货清单'!D:D),2,0)</f>
        <v>#REF!</v>
      </c>
      <c r="B42" s="24" t="e">
        <f ca="1" t="array" ref="B42">+INDEX('（仓库核对）送货清单'!$D$1:$D$192,SMALL(IF('（仓库核对）送货清单'!$D$4:$D$192&lt;&gt;"",ROW('（仓库核对）送货清单'!$D$4:$D$192)),ROW('（仓库核对）送货清单'!A41)))</f>
        <v>#REF!</v>
      </c>
      <c r="C42" s="40" t="e">
        <f ca="1">+IF(B42&lt;&gt;"",'（仓库核对）送货清单'!$G$2,"")</f>
        <v>#REF!</v>
      </c>
      <c r="D42" s="38" t="e">
        <f ca="1">+VLOOKUP(B42,'（仓库核对）送货清单'!$D:$E,2,0)</f>
        <v>#REF!</v>
      </c>
      <c r="E42" s="38" t="e">
        <f ca="1">+VLOOKUP(B42,'（仓库核对）送货清单'!$D:$L,9,0)</f>
        <v>#REF!</v>
      </c>
      <c r="F42" s="38"/>
      <c r="G42" s="38"/>
      <c r="H42" s="24"/>
      <c r="I42" s="24"/>
      <c r="J42" s="24"/>
    </row>
    <row r="43" spans="1:10">
      <c r="A43" s="38" t="e">
        <f ca="1" t="array" ref="A43">+VLOOKUP(B43,IF({0,1},'（仓库核对）送货清单'!B:B,'（仓库核对）送货清单'!D:D),2,0)</f>
        <v>#REF!</v>
      </c>
      <c r="B43" s="24" t="e">
        <f ca="1" t="array" ref="B43">+INDEX('（仓库核对）送货清单'!$D$1:$D$192,SMALL(IF('（仓库核对）送货清单'!$D$4:$D$192&lt;&gt;"",ROW('（仓库核对）送货清单'!$D$4:$D$192)),ROW('（仓库核对）送货清单'!A42)))</f>
        <v>#REF!</v>
      </c>
      <c r="C43" s="40" t="e">
        <f ca="1">+IF(B43&lt;&gt;"",'（仓库核对）送货清单'!$G$2,"")</f>
        <v>#REF!</v>
      </c>
      <c r="D43" s="38" t="e">
        <f ca="1">+VLOOKUP(B43,'（仓库核对）送货清单'!$D:$E,2,0)</f>
        <v>#REF!</v>
      </c>
      <c r="E43" s="38" t="e">
        <f ca="1">+VLOOKUP(B43,'（仓库核对）送货清单'!$D:$L,9,0)</f>
        <v>#REF!</v>
      </c>
      <c r="F43" s="38"/>
      <c r="G43" s="38"/>
      <c r="H43" s="24"/>
      <c r="I43" s="24"/>
      <c r="J43" s="24"/>
    </row>
    <row r="44" spans="1:10">
      <c r="A44" s="38" t="e">
        <f ca="1" t="array" ref="A44">+VLOOKUP(B44,IF({0,1},'（仓库核对）送货清单'!B:B,'（仓库核对）送货清单'!D:D),2,0)</f>
        <v>#REF!</v>
      </c>
      <c r="B44" s="24" t="e">
        <f ca="1" t="array" ref="B44">+INDEX('（仓库核对）送货清单'!$D$1:$D$192,SMALL(IF('（仓库核对）送货清单'!$D$4:$D$192&lt;&gt;"",ROW('（仓库核对）送货清单'!$D$4:$D$192)),ROW('（仓库核对）送货清单'!A43)))</f>
        <v>#REF!</v>
      </c>
      <c r="C44" s="40" t="e">
        <f ca="1">+IF(B44&lt;&gt;"",'（仓库核对）送货清单'!$G$2,"")</f>
        <v>#REF!</v>
      </c>
      <c r="D44" s="38" t="e">
        <f ca="1">+VLOOKUP(B44,'（仓库核对）送货清单'!$D:$E,2,0)</f>
        <v>#REF!</v>
      </c>
      <c r="E44" s="38" t="e">
        <f ca="1">+VLOOKUP(B44,'（仓库核对）送货清单'!$D:$L,9,0)</f>
        <v>#REF!</v>
      </c>
      <c r="F44" s="38"/>
      <c r="G44" s="38"/>
      <c r="H44" s="24"/>
      <c r="I44" s="24"/>
      <c r="J44" s="24"/>
    </row>
    <row r="45" spans="1:10">
      <c r="A45" s="38" t="e">
        <f ca="1" t="array" ref="A45">+VLOOKUP(B45,IF({0,1},'（仓库核对）送货清单'!B:B,'（仓库核对）送货清单'!D:D),2,0)</f>
        <v>#REF!</v>
      </c>
      <c r="B45" s="24" t="e">
        <f ca="1" t="array" ref="B45">+INDEX('（仓库核对）送货清单'!$D$1:$D$192,SMALL(IF('（仓库核对）送货清单'!$D$4:$D$192&lt;&gt;"",ROW('（仓库核对）送货清单'!$D$4:$D$192)),ROW('（仓库核对）送货清单'!A44)))</f>
        <v>#REF!</v>
      </c>
      <c r="C45" s="40" t="e">
        <f ca="1">+IF(B45&lt;&gt;"",'（仓库核对）送货清单'!$G$2,"")</f>
        <v>#REF!</v>
      </c>
      <c r="D45" s="38" t="e">
        <f ca="1">+VLOOKUP(B45,'（仓库核对）送货清单'!$D:$E,2,0)</f>
        <v>#REF!</v>
      </c>
      <c r="E45" s="38" t="e">
        <f ca="1">+VLOOKUP(B45,'（仓库核对）送货清单'!$D:$L,9,0)</f>
        <v>#REF!</v>
      </c>
      <c r="F45" s="38"/>
      <c r="G45" s="38"/>
      <c r="H45" s="24"/>
      <c r="I45" s="24"/>
      <c r="J45" s="24"/>
    </row>
    <row r="46" spans="1:10">
      <c r="A46" s="38" t="e">
        <f ca="1" t="array" ref="A46">+VLOOKUP(B46,IF({0,1},'（仓库核对）送货清单'!B:B,'（仓库核对）送货清单'!D:D),2,0)</f>
        <v>#REF!</v>
      </c>
      <c r="B46" s="24" t="e">
        <f ca="1" t="array" ref="B46">+INDEX('（仓库核对）送货清单'!$D$1:$D$192,SMALL(IF('（仓库核对）送货清单'!$D$4:$D$192&lt;&gt;"",ROW('（仓库核对）送货清单'!$D$4:$D$192)),ROW('（仓库核对）送货清单'!A45)))</f>
        <v>#REF!</v>
      </c>
      <c r="C46" s="40" t="e">
        <f ca="1">+IF(B46&lt;&gt;"",'（仓库核对）送货清单'!$G$2,"")</f>
        <v>#REF!</v>
      </c>
      <c r="D46" s="38" t="e">
        <f ca="1">+VLOOKUP(B46,'（仓库核对）送货清单'!$D:$E,2,0)</f>
        <v>#REF!</v>
      </c>
      <c r="E46" s="38" t="e">
        <f ca="1">+VLOOKUP(B46,'（仓库核对）送货清单'!$D:$L,9,0)</f>
        <v>#REF!</v>
      </c>
      <c r="F46" s="38"/>
      <c r="G46" s="38"/>
      <c r="H46" s="24"/>
      <c r="I46" s="24"/>
      <c r="J46" s="24"/>
    </row>
    <row r="47" spans="1:10">
      <c r="A47" s="38" t="e">
        <f ca="1" t="array" ref="A47">+VLOOKUP(B47,IF({0,1},'（仓库核对）送货清单'!B:B,'（仓库核对）送货清单'!D:D),2,0)</f>
        <v>#REF!</v>
      </c>
      <c r="B47" s="24" t="e">
        <f ca="1" t="array" ref="B47">+INDEX('（仓库核对）送货清单'!$D$1:$D$192,SMALL(IF('（仓库核对）送货清单'!$D$4:$D$192&lt;&gt;"",ROW('（仓库核对）送货清单'!$D$4:$D$192)),ROW('（仓库核对）送货清单'!A46)))</f>
        <v>#REF!</v>
      </c>
      <c r="C47" s="40" t="e">
        <f ca="1">+IF(B47&lt;&gt;"",'（仓库核对）送货清单'!$G$2,"")</f>
        <v>#REF!</v>
      </c>
      <c r="D47" s="38" t="e">
        <f ca="1">+VLOOKUP(B47,'（仓库核对）送货清单'!$D:$E,2,0)</f>
        <v>#REF!</v>
      </c>
      <c r="E47" s="38" t="e">
        <f ca="1">+VLOOKUP(B47,'（仓库核对）送货清单'!$D:$L,9,0)</f>
        <v>#REF!</v>
      </c>
      <c r="F47" s="38"/>
      <c r="G47" s="38"/>
      <c r="H47" s="24"/>
      <c r="I47" s="24"/>
      <c r="J47" s="24"/>
    </row>
    <row r="48" spans="1:10">
      <c r="A48" s="38" t="e">
        <f ca="1" t="array" ref="A48">+VLOOKUP(B48,IF({0,1},'（仓库核对）送货清单'!B:B,'（仓库核对）送货清单'!D:D),2,0)</f>
        <v>#REF!</v>
      </c>
      <c r="B48" s="24" t="e">
        <f ca="1" t="array" ref="B48">+INDEX('（仓库核对）送货清单'!$D$1:$D$192,SMALL(IF('（仓库核对）送货清单'!$D$4:$D$192&lt;&gt;"",ROW('（仓库核对）送货清单'!$D$4:$D$192)),ROW('（仓库核对）送货清单'!A47)))</f>
        <v>#REF!</v>
      </c>
      <c r="C48" s="40" t="e">
        <f ca="1">+IF(B48&lt;&gt;"",'（仓库核对）送货清单'!$G$2,"")</f>
        <v>#REF!</v>
      </c>
      <c r="D48" s="38" t="e">
        <f ca="1">+VLOOKUP(B48,'（仓库核对）送货清单'!$D:$E,2,0)</f>
        <v>#REF!</v>
      </c>
      <c r="E48" s="38" t="e">
        <f ca="1">+VLOOKUP(B48,'（仓库核对）送货清单'!$D:$L,9,0)</f>
        <v>#REF!</v>
      </c>
      <c r="F48" s="38"/>
      <c r="G48" s="38"/>
      <c r="H48" s="24"/>
      <c r="I48" s="24"/>
      <c r="J48" s="24"/>
    </row>
    <row r="49" spans="1:10">
      <c r="A49" s="38" t="e">
        <f ca="1" t="array" ref="A49">+VLOOKUP(B49,IF({0,1},'（仓库核对）送货清单'!B:B,'（仓库核对）送货清单'!D:D),2,0)</f>
        <v>#REF!</v>
      </c>
      <c r="B49" s="24" t="e">
        <f ca="1" t="array" ref="B49">+INDEX('（仓库核对）送货清单'!$D$1:$D$192,SMALL(IF('（仓库核对）送货清单'!$D$4:$D$192&lt;&gt;"",ROW('（仓库核对）送货清单'!$D$4:$D$192)),ROW('（仓库核对）送货清单'!A48)))</f>
        <v>#REF!</v>
      </c>
      <c r="C49" s="40" t="e">
        <f ca="1">+IF(B49&lt;&gt;"",'（仓库核对）送货清单'!$G$2,"")</f>
        <v>#REF!</v>
      </c>
      <c r="D49" s="38" t="e">
        <f ca="1">+VLOOKUP(B49,'（仓库核对）送货清单'!$D:$E,2,0)</f>
        <v>#REF!</v>
      </c>
      <c r="E49" s="38" t="e">
        <f ca="1">+VLOOKUP(B49,'（仓库核对）送货清单'!$D:$L,9,0)</f>
        <v>#REF!</v>
      </c>
      <c r="F49" s="38"/>
      <c r="G49" s="38"/>
      <c r="H49" s="24"/>
      <c r="I49" s="24"/>
      <c r="J49" s="24"/>
    </row>
    <row r="50" spans="1:10">
      <c r="A50" s="38" t="e">
        <f ca="1" t="array" ref="A50">+VLOOKUP(B50,IF({0,1},'（仓库核对）送货清单'!B:B,'（仓库核对）送货清单'!D:D),2,0)</f>
        <v>#REF!</v>
      </c>
      <c r="B50" s="24" t="e">
        <f ca="1" t="array" ref="B50">+INDEX('（仓库核对）送货清单'!$D$1:$D$192,SMALL(IF('（仓库核对）送货清单'!$D$4:$D$192&lt;&gt;"",ROW('（仓库核对）送货清单'!$D$4:$D$192)),ROW('（仓库核对）送货清单'!A49)))</f>
        <v>#REF!</v>
      </c>
      <c r="C50" s="40" t="e">
        <f ca="1">+IF(B50&lt;&gt;"",'（仓库核对）送货清单'!$G$2,"")</f>
        <v>#REF!</v>
      </c>
      <c r="D50" s="38" t="e">
        <f ca="1">+VLOOKUP(B50,'（仓库核对）送货清单'!$D:$E,2,0)</f>
        <v>#REF!</v>
      </c>
      <c r="E50" s="38" t="e">
        <f ca="1">+VLOOKUP(B50,'（仓库核对）送货清单'!$D:$L,9,0)</f>
        <v>#REF!</v>
      </c>
      <c r="F50" s="38"/>
      <c r="G50" s="38"/>
      <c r="H50" s="24"/>
      <c r="I50" s="24"/>
      <c r="J50" s="24"/>
    </row>
    <row r="51" spans="1:10">
      <c r="A51" s="38" t="e">
        <f ca="1" t="array" ref="A51">+VLOOKUP(B51,IF({0,1},'（仓库核对）送货清单'!B:B,'（仓库核对）送货清单'!D:D),2,0)</f>
        <v>#REF!</v>
      </c>
      <c r="B51" s="24" t="e">
        <f ca="1" t="array" ref="B51">+INDEX('（仓库核对）送货清单'!$D$1:$D$192,SMALL(IF('（仓库核对）送货清单'!$D$4:$D$192&lt;&gt;"",ROW('（仓库核对）送货清单'!$D$4:$D$192)),ROW('（仓库核对）送货清单'!A50)))</f>
        <v>#REF!</v>
      </c>
      <c r="C51" s="40" t="e">
        <f ca="1">+IF(B51&lt;&gt;"",'（仓库核对）送货清单'!$G$2,"")</f>
        <v>#REF!</v>
      </c>
      <c r="D51" s="38" t="e">
        <f ca="1">+VLOOKUP(B51,'（仓库核对）送货清单'!$D:$E,2,0)</f>
        <v>#REF!</v>
      </c>
      <c r="E51" s="38" t="e">
        <f ca="1">+VLOOKUP(B51,'（仓库核对）送货清单'!$D:$L,9,0)</f>
        <v>#REF!</v>
      </c>
      <c r="F51" s="38"/>
      <c r="G51" s="38"/>
      <c r="H51" s="24"/>
      <c r="I51" s="24"/>
      <c r="J51" s="24"/>
    </row>
    <row r="52" spans="1:10">
      <c r="A52" s="38" t="e">
        <f ca="1" t="array" ref="A52">+VLOOKUP(B52,IF({0,1},'（仓库核对）送货清单'!B:B,'（仓库核对）送货清单'!D:D),2,0)</f>
        <v>#REF!</v>
      </c>
      <c r="B52" s="24" t="e">
        <f ca="1" t="array" ref="B52">+INDEX('（仓库核对）送货清单'!$D$1:$D$192,SMALL(IF('（仓库核对）送货清单'!$D$4:$D$192&lt;&gt;"",ROW('（仓库核对）送货清单'!$D$4:$D$192)),ROW('（仓库核对）送货清单'!A51)))</f>
        <v>#REF!</v>
      </c>
      <c r="C52" s="40" t="e">
        <f ca="1">+IF(B52&lt;&gt;"",'（仓库核对）送货清单'!$G$2,"")</f>
        <v>#REF!</v>
      </c>
      <c r="D52" s="38" t="e">
        <f ca="1">+VLOOKUP(B52,'（仓库核对）送货清单'!$D:$E,2,0)</f>
        <v>#REF!</v>
      </c>
      <c r="E52" s="38" t="e">
        <f ca="1">+VLOOKUP(B52,'（仓库核对）送货清单'!$D:$L,9,0)</f>
        <v>#REF!</v>
      </c>
      <c r="F52" s="38"/>
      <c r="G52" s="38"/>
      <c r="H52" s="24"/>
      <c r="I52" s="24"/>
      <c r="J52" s="24"/>
    </row>
    <row r="53" spans="1:10">
      <c r="A53" s="38" t="e">
        <f ca="1" t="array" ref="A53">+VLOOKUP(B53,IF({0,1},'（仓库核对）送货清单'!B:B,'（仓库核对）送货清单'!D:D),2,0)</f>
        <v>#REF!</v>
      </c>
      <c r="B53" s="24" t="e">
        <f ca="1" t="array" ref="B53">+INDEX('（仓库核对）送货清单'!$D$1:$D$192,SMALL(IF('（仓库核对）送货清单'!$D$4:$D$192&lt;&gt;"",ROW('（仓库核对）送货清单'!$D$4:$D$192)),ROW('（仓库核对）送货清单'!A52)))</f>
        <v>#REF!</v>
      </c>
      <c r="C53" s="40" t="e">
        <f ca="1">+IF(B53&lt;&gt;"",'（仓库核对）送货清单'!$G$2,"")</f>
        <v>#REF!</v>
      </c>
      <c r="D53" s="38" t="e">
        <f ca="1">+VLOOKUP(B53,'（仓库核对）送货清单'!$D:$E,2,0)</f>
        <v>#REF!</v>
      </c>
      <c r="E53" s="38" t="e">
        <f ca="1">+VLOOKUP(B53,'（仓库核对）送货清单'!$D:$L,9,0)</f>
        <v>#REF!</v>
      </c>
      <c r="F53" s="38"/>
      <c r="G53" s="38"/>
      <c r="H53" s="24"/>
      <c r="I53" s="24"/>
      <c r="J53" s="24"/>
    </row>
    <row r="54" spans="1:10">
      <c r="A54" s="38" t="e">
        <f ca="1" t="array" ref="A54">+VLOOKUP(B54,IF({0,1},'（仓库核对）送货清单'!B:B,'（仓库核对）送货清单'!D:D),2,0)</f>
        <v>#REF!</v>
      </c>
      <c r="B54" s="24" t="e">
        <f ca="1" t="array" ref="B54">+INDEX('（仓库核对）送货清单'!$D$1:$D$192,SMALL(IF('（仓库核对）送货清单'!$D$4:$D$192&lt;&gt;"",ROW('（仓库核对）送货清单'!$D$4:$D$192)),ROW('（仓库核对）送货清单'!A53)))</f>
        <v>#REF!</v>
      </c>
      <c r="C54" s="40" t="e">
        <f ca="1">+IF(B54&lt;&gt;"",'（仓库核对）送货清单'!$G$2,"")</f>
        <v>#REF!</v>
      </c>
      <c r="D54" s="38" t="e">
        <f ca="1">+VLOOKUP(B54,'（仓库核对）送货清单'!$D:$E,2,0)</f>
        <v>#REF!</v>
      </c>
      <c r="E54" s="38" t="e">
        <f ca="1">+VLOOKUP(B54,'（仓库核对）送货清单'!$D:$L,9,0)</f>
        <v>#REF!</v>
      </c>
      <c r="F54" s="38"/>
      <c r="G54" s="38"/>
      <c r="H54" s="24"/>
      <c r="I54" s="24"/>
      <c r="J54" s="24"/>
    </row>
    <row r="55" spans="1:10">
      <c r="A55" s="38" t="e">
        <f ca="1" t="array" ref="A55">+VLOOKUP(B55,IF({0,1},'（仓库核对）送货清单'!B:B,'（仓库核对）送货清单'!D:D),2,0)</f>
        <v>#REF!</v>
      </c>
      <c r="B55" s="24" t="e">
        <f ca="1" t="array" ref="B55">+INDEX('（仓库核对）送货清单'!$D$1:$D$192,SMALL(IF('（仓库核对）送货清单'!$D$4:$D$192&lt;&gt;"",ROW('（仓库核对）送货清单'!$D$4:$D$192)),ROW('（仓库核对）送货清单'!A54)))</f>
        <v>#REF!</v>
      </c>
      <c r="C55" s="40" t="e">
        <f ca="1">+IF(B55&lt;&gt;"",'（仓库核对）送货清单'!$G$2,"")</f>
        <v>#REF!</v>
      </c>
      <c r="D55" s="38" t="e">
        <f ca="1">+VLOOKUP(B55,'（仓库核对）送货清单'!$D:$E,2,0)</f>
        <v>#REF!</v>
      </c>
      <c r="E55" s="38" t="e">
        <f ca="1">+VLOOKUP(B55,'（仓库核对）送货清单'!$D:$L,9,0)</f>
        <v>#REF!</v>
      </c>
      <c r="F55" s="38"/>
      <c r="G55" s="38"/>
      <c r="H55" s="24"/>
      <c r="I55" s="24"/>
      <c r="J55" s="24"/>
    </row>
    <row r="56" spans="1:10">
      <c r="A56" s="38" t="e">
        <f ca="1" t="array" ref="A56">+VLOOKUP(B56,IF({0,1},'（仓库核对）送货清单'!B:B,'（仓库核对）送货清单'!D:D),2,0)</f>
        <v>#REF!</v>
      </c>
      <c r="B56" s="24" t="e">
        <f ca="1" t="array" ref="B56">+INDEX('（仓库核对）送货清单'!$D$1:$D$192,SMALL(IF('（仓库核对）送货清单'!$D$4:$D$192&lt;&gt;"",ROW('（仓库核对）送货清单'!$D$4:$D$192)),ROW('（仓库核对）送货清单'!A55)))</f>
        <v>#REF!</v>
      </c>
      <c r="C56" s="40" t="e">
        <f ca="1">+IF(B56&lt;&gt;"",'（仓库核对）送货清单'!$G$2,"")</f>
        <v>#REF!</v>
      </c>
      <c r="D56" s="38" t="e">
        <f ca="1">+VLOOKUP(B56,'（仓库核对）送货清单'!$D:$E,2,0)</f>
        <v>#REF!</v>
      </c>
      <c r="E56" s="38" t="e">
        <f ca="1">+VLOOKUP(B56,'（仓库核对）送货清单'!$D:$L,9,0)</f>
        <v>#REF!</v>
      </c>
      <c r="F56" s="38"/>
      <c r="G56" s="38"/>
      <c r="H56" s="24"/>
      <c r="I56" s="24"/>
      <c r="J56" s="24"/>
    </row>
    <row r="57" spans="1:10">
      <c r="A57" s="38" t="e">
        <f ca="1" t="array" ref="A57">+VLOOKUP(B57,IF({0,1},'（仓库核对）送货清单'!B:B,'（仓库核对）送货清单'!D:D),2,0)</f>
        <v>#REF!</v>
      </c>
      <c r="B57" s="24" t="e">
        <f ca="1" t="array" ref="B57">+INDEX('（仓库核对）送货清单'!$D$1:$D$192,SMALL(IF('（仓库核对）送货清单'!$D$4:$D$192&lt;&gt;"",ROW('（仓库核对）送货清单'!$D$4:$D$192)),ROW('（仓库核对）送货清单'!A56)))</f>
        <v>#REF!</v>
      </c>
      <c r="C57" s="40" t="e">
        <f ca="1">+IF(B57&lt;&gt;"",'（仓库核对）送货清单'!$G$2,"")</f>
        <v>#REF!</v>
      </c>
      <c r="D57" s="38" t="e">
        <f ca="1">+VLOOKUP(B57,'（仓库核对）送货清单'!$D:$E,2,0)</f>
        <v>#REF!</v>
      </c>
      <c r="E57" s="38" t="e">
        <f ca="1">+VLOOKUP(B57,'（仓库核对）送货清单'!$D:$L,9,0)</f>
        <v>#REF!</v>
      </c>
      <c r="F57" s="38"/>
      <c r="G57" s="38"/>
      <c r="H57" s="24"/>
      <c r="I57" s="24"/>
      <c r="J57" s="24"/>
    </row>
    <row r="58" spans="1:10">
      <c r="A58" s="38" t="e">
        <f ca="1" t="array" ref="A58">+VLOOKUP(B58,IF({0,1},'（仓库核对）送货清单'!B:B,'（仓库核对）送货清单'!D:D),2,0)</f>
        <v>#REF!</v>
      </c>
      <c r="B58" s="24" t="e">
        <f ca="1" t="array" ref="B58">+INDEX('（仓库核对）送货清单'!$D$1:$D$192,SMALL(IF('（仓库核对）送货清单'!$D$4:$D$192&lt;&gt;"",ROW('（仓库核对）送货清单'!$D$4:$D$192)),ROW('（仓库核对）送货清单'!A57)))</f>
        <v>#REF!</v>
      </c>
      <c r="C58" s="40" t="e">
        <f ca="1">+IF(B58&lt;&gt;"",'（仓库核对）送货清单'!$G$2,"")</f>
        <v>#REF!</v>
      </c>
      <c r="D58" s="38" t="e">
        <f ca="1">+VLOOKUP(B58,'（仓库核对）送货清单'!$D:$E,2,0)</f>
        <v>#REF!</v>
      </c>
      <c r="E58" s="38" t="e">
        <f ca="1">+VLOOKUP(B58,'（仓库核对）送货清单'!$D:$L,9,0)</f>
        <v>#REF!</v>
      </c>
      <c r="F58" s="38"/>
      <c r="G58" s="38"/>
      <c r="H58" s="24"/>
      <c r="I58" s="24"/>
      <c r="J58" s="24"/>
    </row>
    <row r="59" spans="1:10">
      <c r="A59" s="38" t="e">
        <f ca="1" t="array" ref="A59">+VLOOKUP(B59,IF({0,1},'（仓库核对）送货清单'!B:B,'（仓库核对）送货清单'!D:D),2,0)</f>
        <v>#REF!</v>
      </c>
      <c r="B59" s="24" t="e">
        <f ca="1" t="array" ref="B59">+INDEX('（仓库核对）送货清单'!$D$1:$D$192,SMALL(IF('（仓库核对）送货清单'!$D$4:$D$192&lt;&gt;"",ROW('（仓库核对）送货清单'!$D$4:$D$192)),ROW('（仓库核对）送货清单'!A58)))</f>
        <v>#REF!</v>
      </c>
      <c r="C59" s="40" t="e">
        <f ca="1">+IF(B59&lt;&gt;"",'（仓库核对）送货清单'!$G$2,"")</f>
        <v>#REF!</v>
      </c>
      <c r="D59" s="38" t="e">
        <f ca="1">+VLOOKUP(B59,'（仓库核对）送货清单'!$D:$E,2,0)</f>
        <v>#REF!</v>
      </c>
      <c r="E59" s="38" t="e">
        <f ca="1">+VLOOKUP(B59,'（仓库核对）送货清单'!$D:$L,9,0)</f>
        <v>#REF!</v>
      </c>
      <c r="F59" s="38"/>
      <c r="G59" s="38"/>
      <c r="H59" s="24"/>
      <c r="I59" s="24"/>
      <c r="J59" s="24"/>
    </row>
    <row r="60" spans="1:10">
      <c r="A60" s="38" t="e">
        <f ca="1" t="array" ref="A60">+VLOOKUP(B60,IF({0,1},'（仓库核对）送货清单'!B:B,'（仓库核对）送货清单'!D:D),2,0)</f>
        <v>#REF!</v>
      </c>
      <c r="B60" s="24" t="e">
        <f ca="1" t="array" ref="B60">+INDEX('（仓库核对）送货清单'!$D$1:$D$192,SMALL(IF('（仓库核对）送货清单'!$D$4:$D$192&lt;&gt;"",ROW('（仓库核对）送货清单'!$D$4:$D$192)),ROW('（仓库核对）送货清单'!A59)))</f>
        <v>#REF!</v>
      </c>
      <c r="C60" s="40" t="e">
        <f ca="1">+IF(B60&lt;&gt;"",'（仓库核对）送货清单'!$G$2,"")</f>
        <v>#REF!</v>
      </c>
      <c r="D60" s="38" t="e">
        <f ca="1">+VLOOKUP(B60,'（仓库核对）送货清单'!$D:$E,2,0)</f>
        <v>#REF!</v>
      </c>
      <c r="E60" s="38" t="e">
        <f ca="1">+VLOOKUP(B60,'（仓库核对）送货清单'!$D:$L,9,0)</f>
        <v>#REF!</v>
      </c>
      <c r="F60" s="38"/>
      <c r="G60" s="38"/>
      <c r="H60" s="24"/>
      <c r="I60" s="24"/>
      <c r="J60" s="24"/>
    </row>
    <row r="61" spans="1:10">
      <c r="A61" s="38" t="e">
        <f ca="1" t="array" ref="A61">+VLOOKUP(B61,IF({0,1},'（仓库核对）送货清单'!B:B,'（仓库核对）送货清单'!D:D),2,0)</f>
        <v>#REF!</v>
      </c>
      <c r="B61" s="24" t="e">
        <f ca="1" t="array" ref="B61">+INDEX('（仓库核对）送货清单'!$D$1:$D$192,SMALL(IF('（仓库核对）送货清单'!$D$4:$D$192&lt;&gt;"",ROW('（仓库核对）送货清单'!$D$4:$D$192)),ROW('（仓库核对）送货清单'!A60)))</f>
        <v>#REF!</v>
      </c>
      <c r="C61" s="40" t="e">
        <f ca="1">+IF(B61&lt;&gt;"",'（仓库核对）送货清单'!$G$2,"")</f>
        <v>#REF!</v>
      </c>
      <c r="D61" s="38" t="e">
        <f ca="1">+VLOOKUP(B61,'（仓库核对）送货清单'!$D:$E,2,0)</f>
        <v>#REF!</v>
      </c>
      <c r="E61" s="38" t="e">
        <f ca="1">+VLOOKUP(B61,'（仓库核对）送货清单'!$D:$L,9,0)</f>
        <v>#REF!</v>
      </c>
      <c r="F61" s="38"/>
      <c r="G61" s="38"/>
      <c r="H61" s="24"/>
      <c r="I61" s="24"/>
      <c r="J61" s="24"/>
    </row>
    <row r="62" spans="1:10">
      <c r="A62" s="38" t="e">
        <f ca="1" t="array" ref="A62">+VLOOKUP(B62,IF({0,1},'（仓库核对）送货清单'!B:B,'（仓库核对）送货清单'!D:D),2,0)</f>
        <v>#REF!</v>
      </c>
      <c r="B62" s="24" t="e">
        <f ca="1" t="array" ref="B62">+INDEX('（仓库核对）送货清单'!$D$1:$D$192,SMALL(IF('（仓库核对）送货清单'!$D$4:$D$192&lt;&gt;"",ROW('（仓库核对）送货清单'!$D$4:$D$192)),ROW('（仓库核对）送货清单'!A61)))</f>
        <v>#REF!</v>
      </c>
      <c r="C62" s="40" t="e">
        <f ca="1">+IF(B62&lt;&gt;"",'（仓库核对）送货清单'!$G$2,"")</f>
        <v>#REF!</v>
      </c>
      <c r="D62" s="38" t="e">
        <f ca="1">+VLOOKUP(B62,'（仓库核对）送货清单'!$D:$E,2,0)</f>
        <v>#REF!</v>
      </c>
      <c r="E62" s="38" t="e">
        <f ca="1">+VLOOKUP(B62,'（仓库核对）送货清单'!$D:$L,9,0)</f>
        <v>#REF!</v>
      </c>
      <c r="F62" s="38"/>
      <c r="G62" s="38"/>
      <c r="H62" s="24"/>
      <c r="I62" s="24"/>
      <c r="J62" s="24"/>
    </row>
    <row r="63" spans="1:10">
      <c r="A63" s="38" t="e">
        <f ca="1" t="array" ref="A63">+VLOOKUP(B63,IF({0,1},'（仓库核对）送货清单'!B:B,'（仓库核对）送货清单'!D:D),2,0)</f>
        <v>#REF!</v>
      </c>
      <c r="B63" s="24" t="e">
        <f ca="1" t="array" ref="B63">+INDEX('（仓库核对）送货清单'!$D$1:$D$192,SMALL(IF('（仓库核对）送货清单'!$D$4:$D$192&lt;&gt;"",ROW('（仓库核对）送货清单'!$D$4:$D$192)),ROW('（仓库核对）送货清单'!A62)))</f>
        <v>#REF!</v>
      </c>
      <c r="C63" s="40" t="e">
        <f ca="1">+IF(B63&lt;&gt;"",'（仓库核对）送货清单'!$G$2,"")</f>
        <v>#REF!</v>
      </c>
      <c r="D63" s="38" t="e">
        <f ca="1">+VLOOKUP(B63,'（仓库核对）送货清单'!$D:$E,2,0)</f>
        <v>#REF!</v>
      </c>
      <c r="E63" s="38" t="e">
        <f ca="1">+VLOOKUP(B63,'（仓库核对）送货清单'!$D:$L,9,0)</f>
        <v>#REF!</v>
      </c>
      <c r="F63" s="38"/>
      <c r="G63" s="38"/>
      <c r="H63" s="24"/>
      <c r="I63" s="24"/>
      <c r="J63" s="24"/>
    </row>
    <row r="64" spans="1:10">
      <c r="A64" s="38" t="e">
        <f ca="1" t="array" ref="A64">+VLOOKUP(B64,IF({0,1},'（仓库核对）送货清单'!B:B,'（仓库核对）送货清单'!D:D),2,0)</f>
        <v>#REF!</v>
      </c>
      <c r="B64" s="24" t="e">
        <f ca="1" t="array" ref="B64">+INDEX('（仓库核对）送货清单'!$D$1:$D$192,SMALL(IF('（仓库核对）送货清单'!$D$4:$D$192&lt;&gt;"",ROW('（仓库核对）送货清单'!$D$4:$D$192)),ROW('（仓库核对）送货清单'!A63)))</f>
        <v>#REF!</v>
      </c>
      <c r="C64" s="40" t="e">
        <f ca="1">+IF(B64&lt;&gt;"",'（仓库核对）送货清单'!$G$2,"")</f>
        <v>#REF!</v>
      </c>
      <c r="D64" s="38" t="e">
        <f ca="1">+VLOOKUP(B64,'（仓库核对）送货清单'!$D:$E,2,0)</f>
        <v>#REF!</v>
      </c>
      <c r="E64" s="38" t="e">
        <f ca="1">+VLOOKUP(B64,'（仓库核对）送货清单'!$D:$L,9,0)</f>
        <v>#REF!</v>
      </c>
      <c r="F64" s="38"/>
      <c r="G64" s="38"/>
      <c r="H64" s="24"/>
      <c r="I64" s="24"/>
      <c r="J64" s="24"/>
    </row>
    <row r="65" spans="1:10">
      <c r="A65" s="38" t="e">
        <f ca="1" t="array" ref="A65">+VLOOKUP(B65,IF({0,1},'（仓库核对）送货清单'!B:B,'（仓库核对）送货清单'!D:D),2,0)</f>
        <v>#REF!</v>
      </c>
      <c r="B65" s="24" t="e">
        <f ca="1" t="array" ref="B65">+INDEX('（仓库核对）送货清单'!$D$1:$D$192,SMALL(IF('（仓库核对）送货清单'!$D$4:$D$192&lt;&gt;"",ROW('（仓库核对）送货清单'!$D$4:$D$192)),ROW('（仓库核对）送货清单'!A64)))</f>
        <v>#REF!</v>
      </c>
      <c r="C65" s="40" t="e">
        <f ca="1">+IF(B65&lt;&gt;"",'（仓库核对）送货清单'!$G$2,"")</f>
        <v>#REF!</v>
      </c>
      <c r="D65" s="38" t="e">
        <f ca="1">+VLOOKUP(B65,'（仓库核对）送货清单'!$D:$E,2,0)</f>
        <v>#REF!</v>
      </c>
      <c r="E65" s="38" t="e">
        <f ca="1">+VLOOKUP(B65,'（仓库核对）送货清单'!$D:$L,9,0)</f>
        <v>#REF!</v>
      </c>
      <c r="F65" s="38"/>
      <c r="G65" s="38"/>
      <c r="H65" s="24"/>
      <c r="I65" s="24"/>
      <c r="J65" s="24"/>
    </row>
    <row r="66" spans="1:10">
      <c r="A66" s="38" t="e">
        <f ca="1" t="array" ref="A66">+VLOOKUP(B66,IF({0,1},'（仓库核对）送货清单'!B:B,'（仓库核对）送货清单'!D:D),2,0)</f>
        <v>#REF!</v>
      </c>
      <c r="B66" s="24" t="e">
        <f ca="1" t="array" ref="B66">+INDEX('（仓库核对）送货清单'!$D$1:$D$192,SMALL(IF('（仓库核对）送货清单'!$D$4:$D$192&lt;&gt;"",ROW('（仓库核对）送货清单'!$D$4:$D$192)),ROW('（仓库核对）送货清单'!A65)))</f>
        <v>#REF!</v>
      </c>
      <c r="C66" s="40" t="e">
        <f ca="1">+IF(B66&lt;&gt;"",'（仓库核对）送货清单'!$G$2,"")</f>
        <v>#REF!</v>
      </c>
      <c r="D66" s="38" t="e">
        <f ca="1">+VLOOKUP(B66,'（仓库核对）送货清单'!$D:$E,2,0)</f>
        <v>#REF!</v>
      </c>
      <c r="E66" s="38" t="e">
        <f ca="1">+VLOOKUP(B66,'（仓库核对）送货清单'!$D:$L,9,0)</f>
        <v>#REF!</v>
      </c>
      <c r="F66" s="38"/>
      <c r="G66" s="38"/>
      <c r="H66" s="24"/>
      <c r="I66" s="24"/>
      <c r="J66" s="24"/>
    </row>
    <row r="67" spans="1:10">
      <c r="A67" s="38" t="e">
        <f ca="1" t="array" ref="A67">+VLOOKUP(B67,IF({0,1},'（仓库核对）送货清单'!B:B,'（仓库核对）送货清单'!D:D),2,0)</f>
        <v>#REF!</v>
      </c>
      <c r="B67" s="24" t="e">
        <f ca="1" t="array" ref="B67">+INDEX('（仓库核对）送货清单'!$D$1:$D$192,SMALL(IF('（仓库核对）送货清单'!$D$4:$D$192&lt;&gt;"",ROW('（仓库核对）送货清单'!$D$4:$D$192)),ROW('（仓库核对）送货清单'!A66)))</f>
        <v>#REF!</v>
      </c>
      <c r="C67" s="40" t="e">
        <f ca="1">+IF(B67&lt;&gt;"",'（仓库核对）送货清单'!$G$2,"")</f>
        <v>#REF!</v>
      </c>
      <c r="D67" s="38" t="e">
        <f ca="1">+VLOOKUP(B67,'（仓库核对）送货清单'!$D:$E,2,0)</f>
        <v>#REF!</v>
      </c>
      <c r="E67" s="38" t="e">
        <f ca="1">+VLOOKUP(B67,'（仓库核对）送货清单'!$D:$L,9,0)</f>
        <v>#REF!</v>
      </c>
      <c r="F67" s="38"/>
      <c r="G67" s="38"/>
      <c r="H67" s="24"/>
      <c r="I67" s="24"/>
      <c r="J67" s="24"/>
    </row>
    <row r="68" spans="1:10">
      <c r="A68" s="38" t="e">
        <f ca="1" t="array" ref="A68">+VLOOKUP(B68,IF({0,1},'（仓库核对）送货清单'!B:B,'（仓库核对）送货清单'!D:D),2,0)</f>
        <v>#REF!</v>
      </c>
      <c r="B68" s="24" t="e">
        <f ca="1" t="array" ref="B68">+INDEX('（仓库核对）送货清单'!$D$1:$D$192,SMALL(IF('（仓库核对）送货清单'!$D$4:$D$192&lt;&gt;"",ROW('（仓库核对）送货清单'!$D$4:$D$192)),ROW('（仓库核对）送货清单'!A67)))</f>
        <v>#REF!</v>
      </c>
      <c r="C68" s="40" t="e">
        <f ca="1">+IF(B68&lt;&gt;"",'（仓库核对）送货清单'!$G$2,"")</f>
        <v>#REF!</v>
      </c>
      <c r="D68" s="38" t="e">
        <f ca="1">+VLOOKUP(B68,'（仓库核对）送货清单'!$D:$E,2,0)</f>
        <v>#REF!</v>
      </c>
      <c r="E68" s="38" t="e">
        <f ca="1">+VLOOKUP(B68,'（仓库核对）送货清单'!$D:$L,9,0)</f>
        <v>#REF!</v>
      </c>
      <c r="F68" s="38"/>
      <c r="G68" s="38"/>
      <c r="H68" s="24"/>
      <c r="I68" s="24"/>
      <c r="J68" s="24"/>
    </row>
    <row r="69" spans="1:10">
      <c r="A69" s="38" t="e">
        <f ca="1" t="array" ref="A69">+VLOOKUP(B69,IF({0,1},'（仓库核对）送货清单'!B:B,'（仓库核对）送货清单'!D:D),2,0)</f>
        <v>#REF!</v>
      </c>
      <c r="B69" s="24" t="e">
        <f ca="1" t="array" ref="B69">+INDEX('（仓库核对）送货清单'!$D$1:$D$192,SMALL(IF('（仓库核对）送货清单'!$D$4:$D$192&lt;&gt;"",ROW('（仓库核对）送货清单'!$D$4:$D$192)),ROW('（仓库核对）送货清单'!A68)))</f>
        <v>#REF!</v>
      </c>
      <c r="C69" s="40" t="e">
        <f ca="1">+IF(B69&lt;&gt;"",'（仓库核对）送货清单'!$G$2,"")</f>
        <v>#REF!</v>
      </c>
      <c r="D69" s="38" t="e">
        <f ca="1">+VLOOKUP(B69,'（仓库核对）送货清单'!$D:$E,2,0)</f>
        <v>#REF!</v>
      </c>
      <c r="E69" s="38" t="e">
        <f ca="1">+VLOOKUP(B69,'（仓库核对）送货清单'!$D:$L,9,0)</f>
        <v>#REF!</v>
      </c>
      <c r="F69" s="38"/>
      <c r="G69" s="38"/>
      <c r="H69" s="24"/>
      <c r="I69" s="24"/>
      <c r="J69" s="24"/>
    </row>
    <row r="70" spans="1:10">
      <c r="A70" s="38" t="e">
        <f ca="1" t="array" ref="A70">+VLOOKUP(B70,IF({0,1},'（仓库核对）送货清单'!B:B,'（仓库核对）送货清单'!D:D),2,0)</f>
        <v>#REF!</v>
      </c>
      <c r="B70" s="24" t="e">
        <f ca="1" t="array" ref="B70">+INDEX('（仓库核对）送货清单'!$D$1:$D$192,SMALL(IF('（仓库核对）送货清单'!$D$4:$D$192&lt;&gt;"",ROW('（仓库核对）送货清单'!$D$4:$D$192)),ROW('（仓库核对）送货清单'!A69)))</f>
        <v>#REF!</v>
      </c>
      <c r="C70" s="40" t="e">
        <f ca="1">+IF(B70&lt;&gt;"",'（仓库核对）送货清单'!$G$2,"")</f>
        <v>#REF!</v>
      </c>
      <c r="D70" s="38" t="e">
        <f ca="1">+VLOOKUP(B70,'（仓库核对）送货清单'!$D:$E,2,0)</f>
        <v>#REF!</v>
      </c>
      <c r="E70" s="38" t="e">
        <f ca="1">+VLOOKUP(B70,'（仓库核对）送货清单'!$D:$L,9,0)</f>
        <v>#REF!</v>
      </c>
      <c r="F70" s="38"/>
      <c r="G70" s="38"/>
      <c r="H70" s="24"/>
      <c r="I70" s="24"/>
      <c r="J70" s="24"/>
    </row>
    <row r="71" spans="1:10">
      <c r="A71" s="38" t="e">
        <f ca="1" t="array" ref="A71">+VLOOKUP(B71,IF({0,1},'（仓库核对）送货清单'!B:B,'（仓库核对）送货清单'!D:D),2,0)</f>
        <v>#REF!</v>
      </c>
      <c r="B71" s="24" t="e">
        <f ca="1" t="array" ref="B71">+INDEX('（仓库核对）送货清单'!$D$1:$D$192,SMALL(IF('（仓库核对）送货清单'!$D$4:$D$192&lt;&gt;"",ROW('（仓库核对）送货清单'!$D$4:$D$192)),ROW('（仓库核对）送货清单'!A70)))</f>
        <v>#REF!</v>
      </c>
      <c r="C71" s="40" t="e">
        <f ca="1">+IF(B71&lt;&gt;"",'（仓库核对）送货清单'!$G$2,"")</f>
        <v>#REF!</v>
      </c>
      <c r="D71" s="38" t="e">
        <f ca="1">+VLOOKUP(B71,'（仓库核对）送货清单'!$D:$E,2,0)</f>
        <v>#REF!</v>
      </c>
      <c r="E71" s="38" t="e">
        <f ca="1">+VLOOKUP(B71,'（仓库核对）送货清单'!$D:$L,9,0)</f>
        <v>#REF!</v>
      </c>
      <c r="F71" s="38"/>
      <c r="G71" s="38"/>
      <c r="H71" s="24"/>
      <c r="I71" s="24"/>
      <c r="J71" s="24"/>
    </row>
    <row r="72" spans="1:10">
      <c r="A72" s="38" t="e">
        <f ca="1" t="array" ref="A72">+VLOOKUP(B72,IF({0,1},'（仓库核对）送货清单'!B:B,'（仓库核对）送货清单'!D:D),2,0)</f>
        <v>#REF!</v>
      </c>
      <c r="B72" s="24" t="e">
        <f ca="1" t="array" ref="B72">+INDEX('（仓库核对）送货清单'!$D$1:$D$192,SMALL(IF('（仓库核对）送货清单'!$D$4:$D$192&lt;&gt;"",ROW('（仓库核对）送货清单'!$D$4:$D$192)),ROW('（仓库核对）送货清单'!A71)))</f>
        <v>#REF!</v>
      </c>
      <c r="C72" s="40" t="e">
        <f ca="1">+IF(B72&lt;&gt;"",'（仓库核对）送货清单'!$G$2,"")</f>
        <v>#REF!</v>
      </c>
      <c r="D72" s="38" t="e">
        <f ca="1">+VLOOKUP(B72,'（仓库核对）送货清单'!$D:$E,2,0)</f>
        <v>#REF!</v>
      </c>
      <c r="E72" s="38" t="e">
        <f ca="1">+VLOOKUP(B72,'（仓库核对）送货清单'!$D:$L,9,0)</f>
        <v>#REF!</v>
      </c>
      <c r="F72" s="38"/>
      <c r="G72" s="38"/>
      <c r="H72" s="24"/>
      <c r="I72" s="24"/>
      <c r="J72" s="24"/>
    </row>
    <row r="73" spans="1:10">
      <c r="A73" s="38" t="e">
        <f ca="1" t="array" ref="A73">+VLOOKUP(B73,IF({0,1},'（仓库核对）送货清单'!B:B,'（仓库核对）送货清单'!D:D),2,0)</f>
        <v>#REF!</v>
      </c>
      <c r="B73" s="24" t="e">
        <f ca="1" t="array" ref="B73">+INDEX('（仓库核对）送货清单'!$D$1:$D$192,SMALL(IF('（仓库核对）送货清单'!$D$4:$D$192&lt;&gt;"",ROW('（仓库核对）送货清单'!$D$4:$D$192)),ROW('（仓库核对）送货清单'!A72)))</f>
        <v>#REF!</v>
      </c>
      <c r="C73" s="40" t="e">
        <f ca="1">+IF(B73&lt;&gt;"",'（仓库核对）送货清单'!$G$2,"")</f>
        <v>#REF!</v>
      </c>
      <c r="D73" s="38" t="e">
        <f ca="1">+VLOOKUP(B73,'（仓库核对）送货清单'!$D:$E,2,0)</f>
        <v>#REF!</v>
      </c>
      <c r="E73" s="38" t="e">
        <f ca="1">+VLOOKUP(B73,'（仓库核对）送货清单'!$D:$L,9,0)</f>
        <v>#REF!</v>
      </c>
      <c r="F73" s="38"/>
      <c r="G73" s="38"/>
      <c r="H73" s="24"/>
      <c r="I73" s="24"/>
      <c r="J73" s="24"/>
    </row>
    <row r="74" spans="1:10">
      <c r="A74" s="38" t="e">
        <f ca="1" t="array" ref="A74">+VLOOKUP(B74,IF({0,1},'（仓库核对）送货清单'!B:B,'（仓库核对）送货清单'!D:D),2,0)</f>
        <v>#REF!</v>
      </c>
      <c r="B74" s="24" t="e">
        <f ca="1" t="array" ref="B74">+INDEX('（仓库核对）送货清单'!$D$1:$D$192,SMALL(IF('（仓库核对）送货清单'!$D$4:$D$192&lt;&gt;"",ROW('（仓库核对）送货清单'!$D$4:$D$192)),ROW('（仓库核对）送货清单'!A73)))</f>
        <v>#REF!</v>
      </c>
      <c r="C74" s="40" t="e">
        <f ca="1">+IF(B74&lt;&gt;"",'（仓库核对）送货清单'!$G$2,"")</f>
        <v>#REF!</v>
      </c>
      <c r="D74" s="38" t="e">
        <f ca="1">+VLOOKUP(B74,'（仓库核对）送货清单'!$D:$E,2,0)</f>
        <v>#REF!</v>
      </c>
      <c r="E74" s="38" t="e">
        <f ca="1">+VLOOKUP(B74,'（仓库核对）送货清单'!$D:$L,9,0)</f>
        <v>#REF!</v>
      </c>
      <c r="F74" s="38"/>
      <c r="G74" s="38"/>
      <c r="H74" s="24"/>
      <c r="I74" s="24"/>
      <c r="J74" s="24"/>
    </row>
    <row r="75" spans="1:10">
      <c r="A75" s="38" t="e">
        <f ca="1" t="array" ref="A75">+VLOOKUP(B75,IF({0,1},'（仓库核对）送货清单'!B:B,'（仓库核对）送货清单'!D:D),2,0)</f>
        <v>#REF!</v>
      </c>
      <c r="B75" s="24" t="e">
        <f ca="1" t="array" ref="B75">+INDEX('（仓库核对）送货清单'!$D$1:$D$192,SMALL(IF('（仓库核对）送货清单'!$D$4:$D$192&lt;&gt;"",ROW('（仓库核对）送货清单'!$D$4:$D$192)),ROW('（仓库核对）送货清单'!A74)))</f>
        <v>#REF!</v>
      </c>
      <c r="C75" s="40" t="e">
        <f ca="1">+IF(B75&lt;&gt;"",'（仓库核对）送货清单'!$G$2,"")</f>
        <v>#REF!</v>
      </c>
      <c r="D75" s="38" t="e">
        <f ca="1">+VLOOKUP(B75,'（仓库核对）送货清单'!$D:$E,2,0)</f>
        <v>#REF!</v>
      </c>
      <c r="E75" s="38" t="e">
        <f ca="1">+VLOOKUP(B75,'（仓库核对）送货清单'!$D:$L,9,0)</f>
        <v>#REF!</v>
      </c>
      <c r="F75" s="38"/>
      <c r="G75" s="38"/>
      <c r="H75" s="24"/>
      <c r="I75" s="24"/>
      <c r="J75" s="24"/>
    </row>
    <row r="76" spans="1:10">
      <c r="A76" s="38" t="e">
        <f ca="1" t="array" ref="A76">+VLOOKUP(B76,IF({0,1},'（仓库核对）送货清单'!B:B,'（仓库核对）送货清单'!D:D),2,0)</f>
        <v>#REF!</v>
      </c>
      <c r="B76" s="24" t="e">
        <f ca="1" t="array" ref="B76">+INDEX('（仓库核对）送货清单'!$D$1:$D$192,SMALL(IF('（仓库核对）送货清单'!$D$4:$D$192&lt;&gt;"",ROW('（仓库核对）送货清单'!$D$4:$D$192)),ROW('（仓库核对）送货清单'!A75)))</f>
        <v>#REF!</v>
      </c>
      <c r="C76" s="40" t="e">
        <f ca="1">+IF(B76&lt;&gt;"",'（仓库核对）送货清单'!$G$2,"")</f>
        <v>#REF!</v>
      </c>
      <c r="D76" s="38" t="e">
        <f ca="1">+VLOOKUP(B76,'（仓库核对）送货清单'!$D:$E,2,0)</f>
        <v>#REF!</v>
      </c>
      <c r="E76" s="38" t="e">
        <f ca="1">+VLOOKUP(B76,'（仓库核对）送货清单'!$D:$L,9,0)</f>
        <v>#REF!</v>
      </c>
      <c r="F76" s="38"/>
      <c r="G76" s="38"/>
      <c r="H76" s="24"/>
      <c r="I76" s="24"/>
      <c r="J76" s="24"/>
    </row>
    <row r="77" spans="1:10">
      <c r="A77" s="38" t="e">
        <f ca="1" t="array" ref="A77">+VLOOKUP(B77,IF({0,1},'（仓库核对）送货清单'!B:B,'（仓库核对）送货清单'!D:D),2,0)</f>
        <v>#REF!</v>
      </c>
      <c r="B77" s="24" t="e">
        <f ca="1" t="array" ref="B77">+INDEX('（仓库核对）送货清单'!$D$1:$D$192,SMALL(IF('（仓库核对）送货清单'!$D$4:$D$192&lt;&gt;"",ROW('（仓库核对）送货清单'!$D$4:$D$192)),ROW('（仓库核对）送货清单'!A76)))</f>
        <v>#REF!</v>
      </c>
      <c r="C77" s="40" t="e">
        <f ca="1">+IF(B77&lt;&gt;"",'（仓库核对）送货清单'!$G$2,"")</f>
        <v>#REF!</v>
      </c>
      <c r="D77" s="38" t="e">
        <f ca="1">+VLOOKUP(B77,'（仓库核对）送货清单'!$D:$E,2,0)</f>
        <v>#REF!</v>
      </c>
      <c r="E77" s="38" t="e">
        <f ca="1">+VLOOKUP(B77,'（仓库核对）送货清单'!$D:$L,9,0)</f>
        <v>#REF!</v>
      </c>
      <c r="F77" s="38"/>
      <c r="G77" s="38"/>
      <c r="H77" s="24"/>
      <c r="I77" s="24"/>
      <c r="J77" s="24"/>
    </row>
    <row r="78" spans="1:10">
      <c r="A78" s="38" t="e">
        <f ca="1" t="array" ref="A78">+VLOOKUP(B78,IF({0,1},'（仓库核对）送货清单'!B:B,'（仓库核对）送货清单'!D:D),2,0)</f>
        <v>#REF!</v>
      </c>
      <c r="B78" s="24" t="e">
        <f ca="1" t="array" ref="B78">+INDEX('（仓库核对）送货清单'!$D$1:$D$192,SMALL(IF('（仓库核对）送货清单'!$D$4:$D$192&lt;&gt;"",ROW('（仓库核对）送货清单'!$D$4:$D$192)),ROW('（仓库核对）送货清单'!A77)))</f>
        <v>#REF!</v>
      </c>
      <c r="C78" s="40" t="e">
        <f ca="1">+IF(B78&lt;&gt;"",'（仓库核对）送货清单'!$G$2,"")</f>
        <v>#REF!</v>
      </c>
      <c r="D78" s="38" t="e">
        <f ca="1">+VLOOKUP(B78,'（仓库核对）送货清单'!$D:$E,2,0)</f>
        <v>#REF!</v>
      </c>
      <c r="E78" s="38" t="e">
        <f ca="1">+VLOOKUP(B78,'（仓库核对）送货清单'!$D:$L,9,0)</f>
        <v>#REF!</v>
      </c>
      <c r="F78" s="38"/>
      <c r="G78" s="38"/>
      <c r="H78" s="24"/>
      <c r="I78" s="24"/>
      <c r="J78" s="24"/>
    </row>
    <row r="79" spans="1:10">
      <c r="A79" s="38" t="e">
        <f ca="1" t="array" ref="A79">+VLOOKUP(B79,IF({0,1},'（仓库核对）送货清单'!B:B,'（仓库核对）送货清单'!D:D),2,0)</f>
        <v>#REF!</v>
      </c>
      <c r="B79" s="24" t="e">
        <f ca="1" t="array" ref="B79">+INDEX('（仓库核对）送货清单'!$D$1:$D$192,SMALL(IF('（仓库核对）送货清单'!$D$4:$D$192&lt;&gt;"",ROW('（仓库核对）送货清单'!$D$4:$D$192)),ROW('（仓库核对）送货清单'!A78)))</f>
        <v>#REF!</v>
      </c>
      <c r="C79" s="40" t="e">
        <f ca="1">+IF(B79&lt;&gt;"",'（仓库核对）送货清单'!$G$2,"")</f>
        <v>#REF!</v>
      </c>
      <c r="D79" s="38" t="e">
        <f ca="1">+VLOOKUP(B79,'（仓库核对）送货清单'!$D:$E,2,0)</f>
        <v>#REF!</v>
      </c>
      <c r="E79" s="38" t="e">
        <f ca="1">+VLOOKUP(B79,'（仓库核对）送货清单'!$D:$L,9,0)</f>
        <v>#REF!</v>
      </c>
      <c r="F79" s="38"/>
      <c r="G79" s="38"/>
      <c r="H79" s="24"/>
      <c r="I79" s="24"/>
      <c r="J79" s="24"/>
    </row>
    <row r="80" spans="1:10">
      <c r="A80" s="38" t="e">
        <f ca="1" t="array" ref="A80">+VLOOKUP(B80,IF({0,1},'（仓库核对）送货清单'!B:B,'（仓库核对）送货清单'!D:D),2,0)</f>
        <v>#REF!</v>
      </c>
      <c r="B80" s="24" t="e">
        <f ca="1" t="array" ref="B80">+INDEX('（仓库核对）送货清单'!$D$1:$D$192,SMALL(IF('（仓库核对）送货清单'!$D$4:$D$192&lt;&gt;"",ROW('（仓库核对）送货清单'!$D$4:$D$192)),ROW('（仓库核对）送货清单'!A79)))</f>
        <v>#REF!</v>
      </c>
      <c r="C80" s="40" t="e">
        <f ca="1">+IF(B80&lt;&gt;"",'（仓库核对）送货清单'!$G$2,"")</f>
        <v>#REF!</v>
      </c>
      <c r="D80" s="38" t="e">
        <f ca="1">+VLOOKUP(B80,'（仓库核对）送货清单'!$D:$E,2,0)</f>
        <v>#REF!</v>
      </c>
      <c r="E80" s="38" t="e">
        <f ca="1">+VLOOKUP(B80,'（仓库核对）送货清单'!$D:$L,9,0)</f>
        <v>#REF!</v>
      </c>
      <c r="F80" s="38"/>
      <c r="G80" s="38"/>
      <c r="H80" s="24"/>
      <c r="I80" s="24"/>
      <c r="J80" s="24"/>
    </row>
    <row r="81" spans="1:10">
      <c r="A81" s="38" t="e">
        <f ca="1" t="array" ref="A81">+VLOOKUP(B81,IF({0,1},'（仓库核对）送货清单'!B:B,'（仓库核对）送货清单'!D:D),2,0)</f>
        <v>#REF!</v>
      </c>
      <c r="B81" s="24" t="e">
        <f ca="1" t="array" ref="B81">+INDEX('（仓库核对）送货清单'!$D$1:$D$192,SMALL(IF('（仓库核对）送货清单'!$D$4:$D$192&lt;&gt;"",ROW('（仓库核对）送货清单'!$D$4:$D$192)),ROW('（仓库核对）送货清单'!A80)))</f>
        <v>#REF!</v>
      </c>
      <c r="C81" s="40" t="e">
        <f ca="1">+IF(B81&lt;&gt;"",'（仓库核对）送货清单'!$G$2,"")</f>
        <v>#REF!</v>
      </c>
      <c r="D81" s="38" t="e">
        <f ca="1">+VLOOKUP(B81,'（仓库核对）送货清单'!$D:$E,2,0)</f>
        <v>#REF!</v>
      </c>
      <c r="E81" s="38" t="e">
        <f ca="1">+VLOOKUP(B81,'（仓库核对）送货清单'!$D:$L,9,0)</f>
        <v>#REF!</v>
      </c>
      <c r="F81" s="38"/>
      <c r="G81" s="38"/>
      <c r="H81" s="24"/>
      <c r="I81" s="24"/>
      <c r="J81" s="24"/>
    </row>
    <row r="82" spans="1:10">
      <c r="A82" s="38" t="e">
        <f ca="1" t="array" ref="A82">+VLOOKUP(B82,IF({0,1},'（仓库核对）送货清单'!B:B,'（仓库核对）送货清单'!D:D),2,0)</f>
        <v>#REF!</v>
      </c>
      <c r="B82" s="24" t="e">
        <f ca="1" t="array" ref="B82">+INDEX('（仓库核对）送货清单'!$D$1:$D$192,SMALL(IF('（仓库核对）送货清单'!$D$4:$D$192&lt;&gt;"",ROW('（仓库核对）送货清单'!$D$4:$D$192)),ROW('（仓库核对）送货清单'!A81)))</f>
        <v>#REF!</v>
      </c>
      <c r="C82" s="40" t="e">
        <f ca="1">+IF(B82&lt;&gt;"",'（仓库核对）送货清单'!$G$2,"")</f>
        <v>#REF!</v>
      </c>
      <c r="D82" s="38" t="e">
        <f ca="1">+VLOOKUP(B82,'（仓库核对）送货清单'!$D:$E,2,0)</f>
        <v>#REF!</v>
      </c>
      <c r="E82" s="38" t="e">
        <f ca="1">+VLOOKUP(B82,'（仓库核对）送货清单'!$D:$L,9,0)</f>
        <v>#REF!</v>
      </c>
      <c r="F82" s="38"/>
      <c r="G82" s="38"/>
      <c r="H82" s="24"/>
      <c r="I82" s="24"/>
      <c r="J82" s="24"/>
    </row>
    <row r="83" spans="1:10">
      <c r="A83" s="38" t="e">
        <f ca="1" t="array" ref="A83">+VLOOKUP(B83,IF({0,1},'（仓库核对）送货清单'!B:B,'（仓库核对）送货清单'!D:D),2,0)</f>
        <v>#REF!</v>
      </c>
      <c r="B83" s="24" t="e">
        <f ca="1" t="array" ref="B83">+INDEX('（仓库核对）送货清单'!$D$1:$D$192,SMALL(IF('（仓库核对）送货清单'!$D$4:$D$192&lt;&gt;"",ROW('（仓库核对）送货清单'!$D$4:$D$192)),ROW('（仓库核对）送货清单'!A82)))</f>
        <v>#REF!</v>
      </c>
      <c r="C83" s="40" t="e">
        <f ca="1">+IF(B83&lt;&gt;"",'（仓库核对）送货清单'!$G$2,"")</f>
        <v>#REF!</v>
      </c>
      <c r="D83" s="38" t="e">
        <f ca="1">+VLOOKUP(B83,'（仓库核对）送货清单'!$D:$E,2,0)</f>
        <v>#REF!</v>
      </c>
      <c r="E83" s="38" t="e">
        <f ca="1">+VLOOKUP(B83,'（仓库核对）送货清单'!$D:$L,9,0)</f>
        <v>#REF!</v>
      </c>
      <c r="F83" s="38"/>
      <c r="G83" s="38"/>
      <c r="H83" s="24"/>
      <c r="I83" s="24"/>
      <c r="J83" s="24"/>
    </row>
    <row r="84" spans="1:10">
      <c r="A84" s="38" t="e">
        <f ca="1" t="array" ref="A84">+VLOOKUP(B84,IF({0,1},'（仓库核对）送货清单'!B:B,'（仓库核对）送货清单'!D:D),2,0)</f>
        <v>#REF!</v>
      </c>
      <c r="B84" s="24" t="e">
        <f ca="1" t="array" ref="B84">+INDEX('（仓库核对）送货清单'!$D$1:$D$192,SMALL(IF('（仓库核对）送货清单'!$D$4:$D$192&lt;&gt;"",ROW('（仓库核对）送货清单'!$D$4:$D$192)),ROW('（仓库核对）送货清单'!A83)))</f>
        <v>#REF!</v>
      </c>
      <c r="C84" s="40" t="e">
        <f ca="1">+IF(B84&lt;&gt;"",'（仓库核对）送货清单'!$G$2,"")</f>
        <v>#REF!</v>
      </c>
      <c r="D84" s="38" t="e">
        <f ca="1">+VLOOKUP(B84,'（仓库核对）送货清单'!$D:$E,2,0)</f>
        <v>#REF!</v>
      </c>
      <c r="E84" s="38" t="e">
        <f ca="1">+VLOOKUP(B84,'（仓库核对）送货清单'!$D:$L,9,0)</f>
        <v>#REF!</v>
      </c>
      <c r="F84" s="38"/>
      <c r="G84" s="38"/>
      <c r="H84" s="24"/>
      <c r="I84" s="24"/>
      <c r="J84" s="24"/>
    </row>
    <row r="85" spans="1:10">
      <c r="A85" s="38" t="e">
        <f ca="1" t="array" ref="A85">+VLOOKUP(B85,IF({0,1},'（仓库核对）送货清单'!B:B,'（仓库核对）送货清单'!D:D),2,0)</f>
        <v>#REF!</v>
      </c>
      <c r="B85" s="24" t="e">
        <f ca="1" t="array" ref="B85">+INDEX('（仓库核对）送货清单'!$D$1:$D$192,SMALL(IF('（仓库核对）送货清单'!$D$4:$D$192&lt;&gt;"",ROW('（仓库核对）送货清单'!$D$4:$D$192)),ROW('（仓库核对）送货清单'!A84)))</f>
        <v>#REF!</v>
      </c>
      <c r="C85" s="40" t="e">
        <f ca="1">+IF(B85&lt;&gt;"",'（仓库核对）送货清单'!$G$2,"")</f>
        <v>#REF!</v>
      </c>
      <c r="D85" s="38" t="e">
        <f ca="1">+VLOOKUP(B85,'（仓库核对）送货清单'!$D:$E,2,0)</f>
        <v>#REF!</v>
      </c>
      <c r="E85" s="38" t="e">
        <f ca="1">+VLOOKUP(B85,'（仓库核对）送货清单'!$D:$L,9,0)</f>
        <v>#REF!</v>
      </c>
      <c r="F85" s="38"/>
      <c r="G85" s="38"/>
      <c r="H85" s="24"/>
      <c r="I85" s="24"/>
      <c r="J85" s="24"/>
    </row>
    <row r="86" spans="1:10">
      <c r="A86" s="38" t="e">
        <f ca="1" t="array" ref="A86">+VLOOKUP(B86,IF({0,1},'（仓库核对）送货清单'!B:B,'（仓库核对）送货清单'!D:D),2,0)</f>
        <v>#REF!</v>
      </c>
      <c r="B86" s="24" t="e">
        <f ca="1" t="array" ref="B86">+INDEX('（仓库核对）送货清单'!$D$1:$D$192,SMALL(IF('（仓库核对）送货清单'!$D$4:$D$192&lt;&gt;"",ROW('（仓库核对）送货清单'!$D$4:$D$192)),ROW('（仓库核对）送货清单'!A85)))</f>
        <v>#REF!</v>
      </c>
      <c r="C86" s="40" t="e">
        <f ca="1">+IF(B86&lt;&gt;"",'（仓库核对）送货清单'!$G$2,"")</f>
        <v>#REF!</v>
      </c>
      <c r="D86" s="38" t="e">
        <f ca="1">+VLOOKUP(B86,'（仓库核对）送货清单'!$D:$E,2,0)</f>
        <v>#REF!</v>
      </c>
      <c r="E86" s="38" t="e">
        <f ca="1">+VLOOKUP(B86,'（仓库核对）送货清单'!$D:$L,9,0)</f>
        <v>#REF!</v>
      </c>
      <c r="F86" s="38"/>
      <c r="G86" s="38"/>
      <c r="H86" s="24"/>
      <c r="I86" s="24"/>
      <c r="J86" s="24"/>
    </row>
    <row r="87" spans="1:10">
      <c r="A87" s="38" t="e">
        <f ca="1" t="array" ref="A87">+VLOOKUP(B87,IF({0,1},'（仓库核对）送货清单'!B:B,'（仓库核对）送货清单'!D:D),2,0)</f>
        <v>#REF!</v>
      </c>
      <c r="B87" s="24" t="e">
        <f ca="1" t="array" ref="B87">+INDEX('（仓库核对）送货清单'!$D$1:$D$192,SMALL(IF('（仓库核对）送货清单'!$D$4:$D$192&lt;&gt;"",ROW('（仓库核对）送货清单'!$D$4:$D$192)),ROW('（仓库核对）送货清单'!A86)))</f>
        <v>#REF!</v>
      </c>
      <c r="C87" s="40" t="e">
        <f ca="1">+IF(B87&lt;&gt;"",'（仓库核对）送货清单'!$G$2,"")</f>
        <v>#REF!</v>
      </c>
      <c r="D87" s="38" t="e">
        <f ca="1">+VLOOKUP(B87,'（仓库核对）送货清单'!$D:$E,2,0)</f>
        <v>#REF!</v>
      </c>
      <c r="E87" s="38" t="e">
        <f ca="1">+VLOOKUP(B87,'（仓库核对）送货清单'!$D:$L,9,0)</f>
        <v>#REF!</v>
      </c>
      <c r="F87" s="38"/>
      <c r="G87" s="38"/>
      <c r="H87" s="24"/>
      <c r="I87" s="24"/>
      <c r="J87" s="24"/>
    </row>
    <row r="88" spans="1:10">
      <c r="A88" s="38" t="e">
        <f ca="1" t="array" ref="A88">+VLOOKUP(B88,IF({0,1},'（仓库核对）送货清单'!B:B,'（仓库核对）送货清单'!D:D),2,0)</f>
        <v>#REF!</v>
      </c>
      <c r="B88" s="24" t="e">
        <f ca="1" t="array" ref="B88">+INDEX('（仓库核对）送货清单'!$D$1:$D$192,SMALL(IF('（仓库核对）送货清单'!$D$4:$D$192&lt;&gt;"",ROW('（仓库核对）送货清单'!$D$4:$D$192)),ROW('（仓库核对）送货清单'!A87)))</f>
        <v>#REF!</v>
      </c>
      <c r="C88" s="40" t="e">
        <f ca="1">+IF(B88&lt;&gt;"",'（仓库核对）送货清单'!$G$2,"")</f>
        <v>#REF!</v>
      </c>
      <c r="D88" s="38" t="e">
        <f ca="1">+VLOOKUP(B88,'（仓库核对）送货清单'!$D:$E,2,0)</f>
        <v>#REF!</v>
      </c>
      <c r="E88" s="38" t="e">
        <f ca="1">+VLOOKUP(B88,'（仓库核对）送货清单'!$D:$L,9,0)</f>
        <v>#REF!</v>
      </c>
      <c r="F88" s="38"/>
      <c r="G88" s="38"/>
      <c r="H88" s="24"/>
      <c r="I88" s="24"/>
      <c r="J88" s="24"/>
    </row>
    <row r="89" spans="1:10">
      <c r="A89" s="38" t="e">
        <f ca="1" t="array" ref="A89">+VLOOKUP(B89,IF({0,1},'（仓库核对）送货清单'!B:B,'（仓库核对）送货清单'!D:D),2,0)</f>
        <v>#REF!</v>
      </c>
      <c r="B89" s="24" t="e">
        <f ca="1" t="array" ref="B89">+INDEX('（仓库核对）送货清单'!$D$1:$D$192,SMALL(IF('（仓库核对）送货清单'!$D$4:$D$192&lt;&gt;"",ROW('（仓库核对）送货清单'!$D$4:$D$192)),ROW('（仓库核对）送货清单'!A88)))</f>
        <v>#REF!</v>
      </c>
      <c r="C89" s="40" t="e">
        <f ca="1">+IF(B89&lt;&gt;"",'（仓库核对）送货清单'!$G$2,"")</f>
        <v>#REF!</v>
      </c>
      <c r="D89" s="38" t="e">
        <f ca="1">+VLOOKUP(B89,'（仓库核对）送货清单'!$D:$E,2,0)</f>
        <v>#REF!</v>
      </c>
      <c r="E89" s="38" t="e">
        <f ca="1">+VLOOKUP(B89,'（仓库核对）送货清单'!$D:$L,9,0)</f>
        <v>#REF!</v>
      </c>
      <c r="F89" s="38"/>
      <c r="G89" s="38"/>
      <c r="H89" s="24"/>
      <c r="I89" s="24"/>
      <c r="J89" s="24"/>
    </row>
    <row r="90" spans="1:10">
      <c r="A90" s="38" t="e">
        <f ca="1" t="array" ref="A90">+VLOOKUP(B90,IF({0,1},'（仓库核对）送货清单'!B:B,'（仓库核对）送货清单'!D:D),2,0)</f>
        <v>#REF!</v>
      </c>
      <c r="B90" s="24" t="e">
        <f ca="1" t="array" ref="B90">+INDEX('（仓库核对）送货清单'!$D$1:$D$192,SMALL(IF('（仓库核对）送货清单'!$D$4:$D$192&lt;&gt;"",ROW('（仓库核对）送货清单'!$D$4:$D$192)),ROW('（仓库核对）送货清单'!A89)))</f>
        <v>#REF!</v>
      </c>
      <c r="C90" s="40" t="e">
        <f ca="1">+IF(B90&lt;&gt;"",'（仓库核对）送货清单'!$G$2,"")</f>
        <v>#REF!</v>
      </c>
      <c r="D90" s="38" t="e">
        <f ca="1">+VLOOKUP(B90,'（仓库核对）送货清单'!$D:$E,2,0)</f>
        <v>#REF!</v>
      </c>
      <c r="E90" s="38" t="e">
        <f ca="1">+VLOOKUP(B90,'（仓库核对）送货清单'!$D:$L,9,0)</f>
        <v>#REF!</v>
      </c>
      <c r="F90" s="38"/>
      <c r="G90" s="38"/>
      <c r="H90" s="24"/>
      <c r="I90" s="24"/>
      <c r="J90" s="24"/>
    </row>
    <row r="91" spans="1:10">
      <c r="A91" s="38" t="e">
        <f ca="1" t="array" ref="A91">+VLOOKUP(B91,IF({0,1},'（仓库核对）送货清单'!B:B,'（仓库核对）送货清单'!D:D),2,0)</f>
        <v>#REF!</v>
      </c>
      <c r="B91" s="24" t="e">
        <f ca="1" t="array" ref="B91">+INDEX('（仓库核对）送货清单'!$D$1:$D$192,SMALL(IF('（仓库核对）送货清单'!$D$4:$D$192&lt;&gt;"",ROW('（仓库核对）送货清单'!$D$4:$D$192)),ROW('（仓库核对）送货清单'!A90)))</f>
        <v>#REF!</v>
      </c>
      <c r="C91" s="40" t="e">
        <f ca="1">+IF(B91&lt;&gt;"",'（仓库核对）送货清单'!$G$2,"")</f>
        <v>#REF!</v>
      </c>
      <c r="D91" s="38" t="e">
        <f ca="1">+VLOOKUP(B91,'（仓库核对）送货清单'!$D:$E,2,0)</f>
        <v>#REF!</v>
      </c>
      <c r="E91" s="38" t="e">
        <f ca="1">+VLOOKUP(B91,'（仓库核对）送货清单'!$D:$L,9,0)</f>
        <v>#REF!</v>
      </c>
      <c r="F91" s="38"/>
      <c r="G91" s="38"/>
      <c r="H91" s="24"/>
      <c r="I91" s="24"/>
      <c r="J91" s="24"/>
    </row>
    <row r="92" spans="1:10">
      <c r="A92" s="38" t="e">
        <f ca="1" t="array" ref="A92">+VLOOKUP(B92,IF({0,1},'（仓库核对）送货清单'!B:B,'（仓库核对）送货清单'!D:D),2,0)</f>
        <v>#REF!</v>
      </c>
      <c r="B92" s="24" t="e">
        <f ca="1" t="array" ref="B92">+INDEX('（仓库核对）送货清单'!$D$1:$D$192,SMALL(IF('（仓库核对）送货清单'!$D$4:$D$192&lt;&gt;"",ROW('（仓库核对）送货清单'!$D$4:$D$192)),ROW('（仓库核对）送货清单'!A91)))</f>
        <v>#REF!</v>
      </c>
      <c r="C92" s="40" t="e">
        <f ca="1">+IF(B92&lt;&gt;"",'（仓库核对）送货清单'!$G$2,"")</f>
        <v>#REF!</v>
      </c>
      <c r="D92" s="38" t="e">
        <f ca="1">+VLOOKUP(B92,'（仓库核对）送货清单'!$D:$E,2,0)</f>
        <v>#REF!</v>
      </c>
      <c r="E92" s="38" t="e">
        <f ca="1">+VLOOKUP(B92,'（仓库核对）送货清单'!$D:$L,9,0)</f>
        <v>#REF!</v>
      </c>
      <c r="F92" s="38"/>
      <c r="G92" s="38"/>
      <c r="H92" s="24"/>
      <c r="I92" s="24"/>
      <c r="J92" s="24"/>
    </row>
    <row r="93" spans="1:10">
      <c r="A93" s="38" t="e">
        <f ca="1" t="array" ref="A93">+VLOOKUP(B93,IF({0,1},'（仓库核对）送货清单'!B:B,'（仓库核对）送货清单'!D:D),2,0)</f>
        <v>#REF!</v>
      </c>
      <c r="B93" s="24" t="e">
        <f ca="1" t="array" ref="B93">+INDEX('（仓库核对）送货清单'!$D$1:$D$192,SMALL(IF('（仓库核对）送货清单'!$D$4:$D$192&lt;&gt;"",ROW('（仓库核对）送货清单'!$D$4:$D$192)),ROW('（仓库核对）送货清单'!A92)))</f>
        <v>#REF!</v>
      </c>
      <c r="C93" s="40" t="e">
        <f ca="1">+IF(B93&lt;&gt;"",'（仓库核对）送货清单'!$G$2,"")</f>
        <v>#REF!</v>
      </c>
      <c r="D93" s="38" t="e">
        <f ca="1">+VLOOKUP(B93,'（仓库核对）送货清单'!$D:$E,2,0)</f>
        <v>#REF!</v>
      </c>
      <c r="E93" s="38" t="e">
        <f ca="1">+VLOOKUP(B93,'（仓库核对）送货清单'!$D:$L,9,0)</f>
        <v>#REF!</v>
      </c>
      <c r="F93" s="38"/>
      <c r="G93" s="38"/>
      <c r="H93" s="24"/>
      <c r="I93" s="24"/>
      <c r="J93" s="24"/>
    </row>
    <row r="94" spans="1:10">
      <c r="A94" s="38" t="e">
        <f ca="1" t="array" ref="A94">+VLOOKUP(B94,IF({0,1},'（仓库核对）送货清单'!B:B,'（仓库核对）送货清单'!D:D),2,0)</f>
        <v>#REF!</v>
      </c>
      <c r="B94" s="24" t="e">
        <f ca="1" t="array" ref="B94">+INDEX('（仓库核对）送货清单'!$D$1:$D$192,SMALL(IF('（仓库核对）送货清单'!$D$4:$D$192&lt;&gt;"",ROW('（仓库核对）送货清单'!$D$4:$D$192)),ROW('（仓库核对）送货清单'!A93)))</f>
        <v>#REF!</v>
      </c>
      <c r="C94" s="40" t="e">
        <f ca="1">+IF(B94&lt;&gt;"",'（仓库核对）送货清单'!$G$2,"")</f>
        <v>#REF!</v>
      </c>
      <c r="D94" s="38" t="e">
        <f ca="1">+VLOOKUP(B94,'（仓库核对）送货清单'!$D:$E,2,0)</f>
        <v>#REF!</v>
      </c>
      <c r="E94" s="38" t="e">
        <f ca="1">+VLOOKUP(B94,'（仓库核对）送货清单'!$D:$L,9,0)</f>
        <v>#REF!</v>
      </c>
      <c r="F94" s="38"/>
      <c r="G94" s="38"/>
      <c r="H94" s="24"/>
      <c r="I94" s="24"/>
      <c r="J94" s="24"/>
    </row>
    <row r="95" spans="1:10">
      <c r="A95" s="38" t="e">
        <f ca="1" t="array" ref="A95">+VLOOKUP(B95,IF({0,1},'（仓库核对）送货清单'!B:B,'（仓库核对）送货清单'!D:D),2,0)</f>
        <v>#REF!</v>
      </c>
      <c r="B95" s="24" t="e">
        <f ca="1" t="array" ref="B95">+INDEX('（仓库核对）送货清单'!$D$1:$D$192,SMALL(IF('（仓库核对）送货清单'!$D$4:$D$192&lt;&gt;"",ROW('（仓库核对）送货清单'!$D$4:$D$192)),ROW('（仓库核对）送货清单'!A94)))</f>
        <v>#REF!</v>
      </c>
      <c r="C95" s="40" t="e">
        <f ca="1">+IF(B95&lt;&gt;"",'（仓库核对）送货清单'!$G$2,"")</f>
        <v>#REF!</v>
      </c>
      <c r="D95" s="38" t="e">
        <f ca="1">+VLOOKUP(B95,'（仓库核对）送货清单'!$D:$E,2,0)</f>
        <v>#REF!</v>
      </c>
      <c r="E95" s="38" t="e">
        <f ca="1">+VLOOKUP(B95,'（仓库核对）送货清单'!$D:$L,9,0)</f>
        <v>#REF!</v>
      </c>
      <c r="F95" s="38"/>
      <c r="G95" s="38"/>
      <c r="H95" s="24"/>
      <c r="I95" s="24"/>
      <c r="J95" s="24"/>
    </row>
    <row r="96" spans="1:10">
      <c r="A96" s="38" t="e">
        <f ca="1" t="array" ref="A96">+VLOOKUP(B96,IF({0,1},'（仓库核对）送货清单'!B:B,'（仓库核对）送货清单'!D:D),2,0)</f>
        <v>#REF!</v>
      </c>
      <c r="B96" s="24" t="e">
        <f ca="1" t="array" ref="B96">+INDEX('（仓库核对）送货清单'!$D$1:$D$192,SMALL(IF('（仓库核对）送货清单'!$D$4:$D$192&lt;&gt;"",ROW('（仓库核对）送货清单'!$D$4:$D$192)),ROW('（仓库核对）送货清单'!A95)))</f>
        <v>#REF!</v>
      </c>
      <c r="C96" s="40" t="e">
        <f ca="1">+IF(B96&lt;&gt;"",'（仓库核对）送货清单'!$G$2,"")</f>
        <v>#REF!</v>
      </c>
      <c r="D96" s="38" t="e">
        <f ca="1">+VLOOKUP(B96,'（仓库核对）送货清单'!$D:$E,2,0)</f>
        <v>#REF!</v>
      </c>
      <c r="E96" s="38" t="e">
        <f ca="1">+VLOOKUP(B96,'（仓库核对）送货清单'!$D:$L,9,0)</f>
        <v>#REF!</v>
      </c>
      <c r="F96" s="38"/>
      <c r="G96" s="38"/>
      <c r="H96" s="24"/>
      <c r="I96" s="24"/>
      <c r="J96" s="24"/>
    </row>
    <row r="97" spans="1:10">
      <c r="A97" s="38" t="e">
        <f ca="1" t="array" ref="A97">+VLOOKUP(B97,IF({0,1},'（仓库核对）送货清单'!B:B,'（仓库核对）送货清单'!D:D),2,0)</f>
        <v>#REF!</v>
      </c>
      <c r="B97" s="24" t="e">
        <f ca="1" t="array" ref="B97">+INDEX('（仓库核对）送货清单'!$D$1:$D$192,SMALL(IF('（仓库核对）送货清单'!$D$4:$D$192&lt;&gt;"",ROW('（仓库核对）送货清单'!$D$4:$D$192)),ROW('（仓库核对）送货清单'!A96)))</f>
        <v>#REF!</v>
      </c>
      <c r="C97" s="40" t="e">
        <f ca="1">+IF(B97&lt;&gt;"",'（仓库核对）送货清单'!$G$2,"")</f>
        <v>#REF!</v>
      </c>
      <c r="D97" s="38" t="e">
        <f ca="1">+VLOOKUP(B97,'（仓库核对）送货清单'!$D:$E,2,0)</f>
        <v>#REF!</v>
      </c>
      <c r="E97" s="38" t="e">
        <f ca="1">+VLOOKUP(B97,'（仓库核对）送货清单'!$D:$L,9,0)</f>
        <v>#REF!</v>
      </c>
      <c r="F97" s="38"/>
      <c r="G97" s="38"/>
      <c r="H97" s="24"/>
      <c r="I97" s="24"/>
      <c r="J97" s="24"/>
    </row>
    <row r="98" spans="1:10">
      <c r="A98" s="38" t="e">
        <f ca="1" t="array" ref="A98">+VLOOKUP(B98,IF({0,1},'（仓库核对）送货清单'!B:B,'（仓库核对）送货清单'!D:D),2,0)</f>
        <v>#REF!</v>
      </c>
      <c r="B98" s="24" t="e">
        <f ca="1" t="array" ref="B98">+INDEX('（仓库核对）送货清单'!$D$1:$D$192,SMALL(IF('（仓库核对）送货清单'!$D$4:$D$192&lt;&gt;"",ROW('（仓库核对）送货清单'!$D$4:$D$192)),ROW('（仓库核对）送货清单'!A97)))</f>
        <v>#REF!</v>
      </c>
      <c r="C98" s="40" t="e">
        <f ca="1">+IF(B98&lt;&gt;"",'（仓库核对）送货清单'!$G$2,"")</f>
        <v>#REF!</v>
      </c>
      <c r="D98" s="38" t="e">
        <f ca="1">+VLOOKUP(B98,'（仓库核对）送货清单'!$D:$E,2,0)</f>
        <v>#REF!</v>
      </c>
      <c r="E98" s="38" t="e">
        <f ca="1">+VLOOKUP(B98,'（仓库核对）送货清单'!$D:$L,9,0)</f>
        <v>#REF!</v>
      </c>
      <c r="F98" s="38"/>
      <c r="G98" s="38"/>
      <c r="H98" s="24"/>
      <c r="I98" s="24"/>
      <c r="J98" s="24"/>
    </row>
    <row r="99" spans="1:10">
      <c r="A99" s="38" t="e">
        <f ca="1" t="array" ref="A99">+VLOOKUP(B99,IF({0,1},'（仓库核对）送货清单'!B:B,'（仓库核对）送货清单'!D:D),2,0)</f>
        <v>#REF!</v>
      </c>
      <c r="B99" s="24" t="e">
        <f ca="1" t="array" ref="B99">+INDEX('（仓库核对）送货清单'!$D$1:$D$192,SMALL(IF('（仓库核对）送货清单'!$D$4:$D$192&lt;&gt;"",ROW('（仓库核对）送货清单'!$D$4:$D$192)),ROW('（仓库核对）送货清单'!A98)))</f>
        <v>#REF!</v>
      </c>
      <c r="C99" s="40" t="e">
        <f ca="1">+IF(B99&lt;&gt;"",'（仓库核对）送货清单'!$G$2,"")</f>
        <v>#REF!</v>
      </c>
      <c r="D99" s="38" t="e">
        <f ca="1">+VLOOKUP(B99,'（仓库核对）送货清单'!$D:$E,2,0)</f>
        <v>#REF!</v>
      </c>
      <c r="E99" s="38" t="e">
        <f ca="1">+VLOOKUP(B99,'（仓库核对）送货清单'!$D:$L,9,0)</f>
        <v>#REF!</v>
      </c>
      <c r="F99" s="38"/>
      <c r="G99" s="38"/>
      <c r="H99" s="24"/>
      <c r="I99" s="24"/>
      <c r="J99" s="24"/>
    </row>
    <row r="100" spans="1:10">
      <c r="A100" s="38" t="e">
        <f ca="1" t="array" ref="A100">+VLOOKUP(B100,IF({0,1},'（仓库核对）送货清单'!B:B,'（仓库核对）送货清单'!D:D),2,0)</f>
        <v>#REF!</v>
      </c>
      <c r="B100" s="24" t="e">
        <f ca="1" t="array" ref="B100">+INDEX('（仓库核对）送货清单'!$D$1:$D$192,SMALL(IF('（仓库核对）送货清单'!$D$4:$D$192&lt;&gt;"",ROW('（仓库核对）送货清单'!$D$4:$D$192)),ROW('（仓库核对）送货清单'!A99)))</f>
        <v>#REF!</v>
      </c>
      <c r="C100" s="40" t="e">
        <f ca="1">+IF(B100&lt;&gt;"",'（仓库核对）送货清单'!$G$2,"")</f>
        <v>#REF!</v>
      </c>
      <c r="D100" s="38" t="e">
        <f ca="1">+VLOOKUP(B100,'（仓库核对）送货清单'!$D:$E,2,0)</f>
        <v>#REF!</v>
      </c>
      <c r="E100" s="38" t="e">
        <f ca="1">+VLOOKUP(B100,'（仓库核对）送货清单'!$D:$L,9,0)</f>
        <v>#REF!</v>
      </c>
      <c r="F100" s="38"/>
      <c r="G100" s="38"/>
      <c r="H100" s="24"/>
      <c r="I100" s="24"/>
      <c r="J100" s="24"/>
    </row>
    <row r="101" spans="1:10">
      <c r="A101" s="38" t="e">
        <f ca="1" t="array" ref="A101">+VLOOKUP(B101,IF({0,1},'（仓库核对）送货清单'!B:B,'（仓库核对）送货清单'!D:D),2,0)</f>
        <v>#REF!</v>
      </c>
      <c r="B101" s="24" t="e">
        <f ca="1" t="array" ref="B101">+INDEX('（仓库核对）送货清单'!$D$1:$D$192,SMALL(IF('（仓库核对）送货清单'!$D$4:$D$192&lt;&gt;"",ROW('（仓库核对）送货清单'!$D$4:$D$192)),ROW('（仓库核对）送货清单'!A100)))</f>
        <v>#REF!</v>
      </c>
      <c r="C101" s="40" t="e">
        <f ca="1">+IF(B101&lt;&gt;"",'（仓库核对）送货清单'!$G$2,"")</f>
        <v>#REF!</v>
      </c>
      <c r="D101" s="38" t="e">
        <f ca="1">+VLOOKUP(B101,'（仓库核对）送货清单'!$D:$E,2,0)</f>
        <v>#REF!</v>
      </c>
      <c r="E101" s="38" t="e">
        <f ca="1">+VLOOKUP(B101,'（仓库核对）送货清单'!$D:$L,9,0)</f>
        <v>#REF!</v>
      </c>
      <c r="F101" s="38"/>
      <c r="G101" s="38"/>
      <c r="H101" s="24"/>
      <c r="I101" s="24"/>
      <c r="J101" s="24"/>
    </row>
    <row r="102" spans="1:10">
      <c r="A102" s="38" t="e">
        <f ca="1" t="array" ref="A102">+VLOOKUP(B102,IF({0,1},'（仓库核对）送货清单'!B:B,'（仓库核对）送货清单'!D:D),2,0)</f>
        <v>#REF!</v>
      </c>
      <c r="B102" s="24" t="e">
        <f ca="1" t="array" ref="B102">+INDEX('（仓库核对）送货清单'!$D$1:$D$192,SMALL(IF('（仓库核对）送货清单'!$D$4:$D$192&lt;&gt;"",ROW('（仓库核对）送货清单'!$D$4:$D$192)),ROW('（仓库核对）送货清单'!A101)))</f>
        <v>#REF!</v>
      </c>
      <c r="C102" s="40" t="e">
        <f ca="1">+IF(B102&lt;&gt;"",'（仓库核对）送货清单'!$G$2,"")</f>
        <v>#REF!</v>
      </c>
      <c r="D102" s="38" t="e">
        <f ca="1">+VLOOKUP(B102,'（仓库核对）送货清单'!$D:$E,2,0)</f>
        <v>#REF!</v>
      </c>
      <c r="E102" s="38" t="e">
        <f ca="1">+VLOOKUP(B102,'（仓库核对）送货清单'!$D:$L,9,0)</f>
        <v>#REF!</v>
      </c>
      <c r="F102" s="38"/>
      <c r="G102" s="38"/>
      <c r="H102" s="24"/>
      <c r="I102" s="24"/>
      <c r="J102" s="24"/>
    </row>
    <row r="103" spans="1:10">
      <c r="A103" s="38" t="e">
        <f ca="1" t="array" ref="A103">+VLOOKUP(B103,IF({0,1},'（仓库核对）送货清单'!B:B,'（仓库核对）送货清单'!D:D),2,0)</f>
        <v>#REF!</v>
      </c>
      <c r="B103" s="24" t="e">
        <f ca="1" t="array" ref="B103">+INDEX('（仓库核对）送货清单'!$D$1:$D$192,SMALL(IF('（仓库核对）送货清单'!$D$4:$D$192&lt;&gt;"",ROW('（仓库核对）送货清单'!$D$4:$D$192)),ROW('（仓库核对）送货清单'!A102)))</f>
        <v>#REF!</v>
      </c>
      <c r="C103" s="40" t="e">
        <f ca="1">+IF(B103&lt;&gt;"",'（仓库核对）送货清单'!$G$2,"")</f>
        <v>#REF!</v>
      </c>
      <c r="D103" s="38" t="e">
        <f ca="1">+VLOOKUP(B103,'（仓库核对）送货清单'!$D:$E,2,0)</f>
        <v>#REF!</v>
      </c>
      <c r="E103" s="38" t="e">
        <f ca="1">+VLOOKUP(B103,'（仓库核对）送货清单'!$D:$L,9,0)</f>
        <v>#REF!</v>
      </c>
      <c r="F103" s="38"/>
      <c r="G103" s="38"/>
      <c r="H103" s="24"/>
      <c r="I103" s="24"/>
      <c r="J103" s="24"/>
    </row>
    <row r="104" spans="1:10">
      <c r="A104" s="38" t="e">
        <f ca="1" t="array" ref="A104">+VLOOKUP(B104,IF({0,1},'（仓库核对）送货清单'!B:B,'（仓库核对）送货清单'!D:D),2,0)</f>
        <v>#REF!</v>
      </c>
      <c r="B104" s="24" t="e">
        <f ca="1" t="array" ref="B104">+INDEX('（仓库核对）送货清单'!$D$1:$D$192,SMALL(IF('（仓库核对）送货清单'!$D$4:$D$192&lt;&gt;"",ROW('（仓库核对）送货清单'!$D$4:$D$192)),ROW('（仓库核对）送货清单'!A103)))</f>
        <v>#REF!</v>
      </c>
      <c r="C104" s="40" t="e">
        <f ca="1">+IF(B104&lt;&gt;"",'（仓库核对）送货清单'!$G$2,"")</f>
        <v>#REF!</v>
      </c>
      <c r="D104" s="38" t="e">
        <f ca="1">+VLOOKUP(B104,'（仓库核对）送货清单'!$D:$E,2,0)</f>
        <v>#REF!</v>
      </c>
      <c r="E104" s="38" t="e">
        <f ca="1">+VLOOKUP(B104,'（仓库核对）送货清单'!$D:$L,9,0)</f>
        <v>#REF!</v>
      </c>
      <c r="F104" s="38"/>
      <c r="G104" s="38"/>
      <c r="H104" s="24"/>
      <c r="I104" s="24"/>
      <c r="J104" s="24"/>
    </row>
    <row r="105" spans="1:10">
      <c r="A105" s="38" t="e">
        <f ca="1" t="array" ref="A105">+VLOOKUP(B105,IF({0,1},'（仓库核对）送货清单'!B:B,'（仓库核对）送货清单'!D:D),2,0)</f>
        <v>#REF!</v>
      </c>
      <c r="B105" s="24" t="e">
        <f ca="1" t="array" ref="B105">+INDEX('（仓库核对）送货清单'!$D$1:$D$192,SMALL(IF('（仓库核对）送货清单'!$D$4:$D$192&lt;&gt;"",ROW('（仓库核对）送货清单'!$D$4:$D$192)),ROW('（仓库核对）送货清单'!A104)))</f>
        <v>#REF!</v>
      </c>
      <c r="C105" s="40" t="e">
        <f ca="1">+IF(B105&lt;&gt;"",'（仓库核对）送货清单'!$G$2,"")</f>
        <v>#REF!</v>
      </c>
      <c r="D105" s="38" t="e">
        <f ca="1">+VLOOKUP(B105,'（仓库核对）送货清单'!$D:$E,2,0)</f>
        <v>#REF!</v>
      </c>
      <c r="E105" s="38" t="e">
        <f ca="1">+VLOOKUP(B105,'（仓库核对）送货清单'!$D:$L,9,0)</f>
        <v>#REF!</v>
      </c>
      <c r="F105" s="38"/>
      <c r="G105" s="38"/>
      <c r="H105" s="24"/>
      <c r="I105" s="24"/>
      <c r="J105" s="24"/>
    </row>
    <row r="106" spans="1:10">
      <c r="A106" s="38" t="e">
        <f ca="1" t="array" ref="A106">+VLOOKUP(B106,IF({0,1},'（仓库核对）送货清单'!B:B,'（仓库核对）送货清单'!D:D),2,0)</f>
        <v>#REF!</v>
      </c>
      <c r="B106" s="24" t="e">
        <f ca="1" t="array" ref="B106">+INDEX('（仓库核对）送货清单'!$D$1:$D$192,SMALL(IF('（仓库核对）送货清单'!$D$4:$D$192&lt;&gt;"",ROW('（仓库核对）送货清单'!$D$4:$D$192)),ROW('（仓库核对）送货清单'!A105)))</f>
        <v>#REF!</v>
      </c>
      <c r="C106" s="40" t="e">
        <f ca="1">+IF(B106&lt;&gt;"",'（仓库核对）送货清单'!$G$2,"")</f>
        <v>#REF!</v>
      </c>
      <c r="D106" s="38" t="e">
        <f ca="1">+VLOOKUP(B106,'（仓库核对）送货清单'!$D:$E,2,0)</f>
        <v>#REF!</v>
      </c>
      <c r="E106" s="38" t="e">
        <f ca="1">+VLOOKUP(B106,'（仓库核对）送货清单'!$D:$L,9,0)</f>
        <v>#REF!</v>
      </c>
      <c r="F106" s="38"/>
      <c r="G106" s="38"/>
      <c r="H106" s="24"/>
      <c r="I106" s="24"/>
      <c r="J106" s="24"/>
    </row>
    <row r="107" spans="1:10">
      <c r="A107" s="38" t="e">
        <f ca="1" t="array" ref="A107">+VLOOKUP(B107,IF({0,1},'（仓库核对）送货清单'!B:B,'（仓库核对）送货清单'!D:D),2,0)</f>
        <v>#REF!</v>
      </c>
      <c r="B107" s="24" t="e">
        <f ca="1" t="array" ref="B107">+INDEX('（仓库核对）送货清单'!$D$1:$D$192,SMALL(IF('（仓库核对）送货清单'!$D$4:$D$192&lt;&gt;"",ROW('（仓库核对）送货清单'!$D$4:$D$192)),ROW('（仓库核对）送货清单'!A106)))</f>
        <v>#REF!</v>
      </c>
      <c r="C107" s="40" t="e">
        <f ca="1">+IF(B107&lt;&gt;"",'（仓库核对）送货清单'!$G$2,"")</f>
        <v>#REF!</v>
      </c>
      <c r="D107" s="38" t="e">
        <f ca="1">+VLOOKUP(B107,'（仓库核对）送货清单'!$D:$E,2,0)</f>
        <v>#REF!</v>
      </c>
      <c r="E107" s="38" t="e">
        <f ca="1">+VLOOKUP(B107,'（仓库核对）送货清单'!$D:$L,9,0)</f>
        <v>#REF!</v>
      </c>
      <c r="F107" s="38"/>
      <c r="G107" s="38"/>
      <c r="H107" s="24"/>
      <c r="I107" s="24"/>
      <c r="J107" s="24"/>
    </row>
    <row r="108" spans="1:10">
      <c r="A108" s="38" t="e">
        <f ca="1" t="array" ref="A108">+VLOOKUP(B108,IF({0,1},'（仓库核对）送货清单'!B:B,'（仓库核对）送货清单'!D:D),2,0)</f>
        <v>#REF!</v>
      </c>
      <c r="B108" s="24" t="e">
        <f ca="1" t="array" ref="B108">+INDEX('（仓库核对）送货清单'!$D$1:$D$192,SMALL(IF('（仓库核对）送货清单'!$D$4:$D$192&lt;&gt;"",ROW('（仓库核对）送货清单'!$D$4:$D$192)),ROW('（仓库核对）送货清单'!A107)))</f>
        <v>#REF!</v>
      </c>
      <c r="C108" s="40" t="e">
        <f ca="1">+IF(B108&lt;&gt;"",'（仓库核对）送货清单'!$G$2,"")</f>
        <v>#REF!</v>
      </c>
      <c r="D108" s="38" t="e">
        <f ca="1">+VLOOKUP(B108,'（仓库核对）送货清单'!$D:$E,2,0)</f>
        <v>#REF!</v>
      </c>
      <c r="E108" s="38" t="e">
        <f ca="1">+VLOOKUP(B108,'（仓库核对）送货清单'!$D:$L,9,0)</f>
        <v>#REF!</v>
      </c>
      <c r="F108" s="38"/>
      <c r="G108" s="38"/>
      <c r="H108" s="24"/>
      <c r="I108" s="24"/>
      <c r="J108" s="24"/>
    </row>
    <row r="109" spans="1:10">
      <c r="A109" s="38" t="e">
        <f ca="1" t="array" ref="A109">+VLOOKUP(B109,IF({0,1},'（仓库核对）送货清单'!B:B,'（仓库核对）送货清单'!D:D),2,0)</f>
        <v>#REF!</v>
      </c>
      <c r="B109" s="24" t="e">
        <f ca="1" t="array" ref="B109">+INDEX('（仓库核对）送货清单'!$D$1:$D$192,SMALL(IF('（仓库核对）送货清单'!$D$4:$D$192&lt;&gt;"",ROW('（仓库核对）送货清单'!$D$4:$D$192)),ROW('（仓库核对）送货清单'!A108)))</f>
        <v>#REF!</v>
      </c>
      <c r="C109" s="40" t="e">
        <f ca="1">+IF(B109&lt;&gt;"",'（仓库核对）送货清单'!$G$2,"")</f>
        <v>#REF!</v>
      </c>
      <c r="D109" s="38" t="e">
        <f ca="1">+VLOOKUP(B109,'（仓库核对）送货清单'!$D:$E,2,0)</f>
        <v>#REF!</v>
      </c>
      <c r="E109" s="38" t="e">
        <f ca="1">+VLOOKUP(B109,'（仓库核对）送货清单'!$D:$L,9,0)</f>
        <v>#REF!</v>
      </c>
      <c r="F109" s="38"/>
      <c r="G109" s="38"/>
      <c r="H109" s="24"/>
      <c r="I109" s="24"/>
      <c r="J109" s="24"/>
    </row>
    <row r="110" spans="1:10">
      <c r="A110" s="38" t="e">
        <f ca="1" t="array" ref="A110">+VLOOKUP(B110,IF({0,1},'（仓库核对）送货清单'!B:B,'（仓库核对）送货清单'!D:D),2,0)</f>
        <v>#REF!</v>
      </c>
      <c r="B110" s="24" t="e">
        <f ca="1" t="array" ref="B110">+INDEX('（仓库核对）送货清单'!$D$1:$D$192,SMALL(IF('（仓库核对）送货清单'!$D$4:$D$192&lt;&gt;"",ROW('（仓库核对）送货清单'!$D$4:$D$192)),ROW('（仓库核对）送货清单'!A109)))</f>
        <v>#REF!</v>
      </c>
      <c r="C110" s="40" t="e">
        <f ca="1">+IF(B110&lt;&gt;"",'（仓库核对）送货清单'!$G$2,"")</f>
        <v>#REF!</v>
      </c>
      <c r="D110" s="38" t="e">
        <f ca="1">+VLOOKUP(B110,'（仓库核对）送货清单'!$D:$E,2,0)</f>
        <v>#REF!</v>
      </c>
      <c r="E110" s="38" t="e">
        <f ca="1">+VLOOKUP(B110,'（仓库核对）送货清单'!$D:$L,9,0)</f>
        <v>#REF!</v>
      </c>
      <c r="F110" s="38"/>
      <c r="G110" s="38"/>
      <c r="H110" s="24"/>
      <c r="I110" s="24"/>
      <c r="J110" s="24"/>
    </row>
    <row r="111" spans="1:10">
      <c r="A111" s="38" t="e">
        <f ca="1" t="array" ref="A111">+VLOOKUP(B111,IF({0,1},'（仓库核对）送货清单'!B:B,'（仓库核对）送货清单'!D:D),2,0)</f>
        <v>#REF!</v>
      </c>
      <c r="B111" s="24" t="e">
        <f ca="1" t="array" ref="B111">+INDEX('（仓库核对）送货清单'!$D$1:$D$192,SMALL(IF('（仓库核对）送货清单'!$D$4:$D$192&lt;&gt;"",ROW('（仓库核对）送货清单'!$D$4:$D$192)),ROW('（仓库核对）送货清单'!A110)))</f>
        <v>#REF!</v>
      </c>
      <c r="C111" s="40" t="e">
        <f ca="1">+IF(B111&lt;&gt;"",'（仓库核对）送货清单'!$G$2,"")</f>
        <v>#REF!</v>
      </c>
      <c r="D111" s="38" t="e">
        <f ca="1">+VLOOKUP(B111,'（仓库核对）送货清单'!$D:$E,2,0)</f>
        <v>#REF!</v>
      </c>
      <c r="E111" s="38" t="e">
        <f ca="1">+VLOOKUP(B111,'（仓库核对）送货清单'!$D:$L,9,0)</f>
        <v>#REF!</v>
      </c>
      <c r="F111" s="38"/>
      <c r="G111" s="38"/>
      <c r="H111" s="24"/>
      <c r="I111" s="24"/>
      <c r="J111" s="24"/>
    </row>
    <row r="112" spans="1:10">
      <c r="A112" s="38" t="e">
        <f ca="1" t="array" ref="A112">+VLOOKUP(B112,IF({0,1},'（仓库核对）送货清单'!B:B,'（仓库核对）送货清单'!D:D),2,0)</f>
        <v>#REF!</v>
      </c>
      <c r="B112" s="24" t="e">
        <f ca="1" t="array" ref="B112">+INDEX('（仓库核对）送货清单'!$D$1:$D$192,SMALL(IF('（仓库核对）送货清单'!$D$4:$D$192&lt;&gt;"",ROW('（仓库核对）送货清单'!$D$4:$D$192)),ROW('（仓库核对）送货清单'!A111)))</f>
        <v>#REF!</v>
      </c>
      <c r="C112" s="40" t="e">
        <f ca="1">+IF(B112&lt;&gt;"",'（仓库核对）送货清单'!$G$2,"")</f>
        <v>#REF!</v>
      </c>
      <c r="D112" s="38" t="e">
        <f ca="1">+VLOOKUP(B112,'（仓库核对）送货清单'!$D:$E,2,0)</f>
        <v>#REF!</v>
      </c>
      <c r="E112" s="38" t="e">
        <f ca="1">+VLOOKUP(B112,'（仓库核对）送货清单'!$D:$L,9,0)</f>
        <v>#REF!</v>
      </c>
      <c r="F112" s="38"/>
      <c r="G112" s="38"/>
      <c r="H112" s="24"/>
      <c r="I112" s="24"/>
      <c r="J112" s="24"/>
    </row>
    <row r="113" spans="1:10">
      <c r="A113" s="38" t="e">
        <f ca="1" t="array" ref="A113">+VLOOKUP(B113,IF({0,1},'（仓库核对）送货清单'!B:B,'（仓库核对）送货清单'!D:D),2,0)</f>
        <v>#REF!</v>
      </c>
      <c r="B113" s="24" t="e">
        <f ca="1" t="array" ref="B113">+INDEX('（仓库核对）送货清单'!$D$1:$D$192,SMALL(IF('（仓库核对）送货清单'!$D$4:$D$192&lt;&gt;"",ROW('（仓库核对）送货清单'!$D$4:$D$192)),ROW('（仓库核对）送货清单'!A112)))</f>
        <v>#REF!</v>
      </c>
      <c r="C113" s="40" t="e">
        <f ca="1">+IF(B113&lt;&gt;"",'（仓库核对）送货清单'!$G$2,"")</f>
        <v>#REF!</v>
      </c>
      <c r="D113" s="38" t="e">
        <f ca="1">+VLOOKUP(B113,'（仓库核对）送货清单'!$D:$E,2,0)</f>
        <v>#REF!</v>
      </c>
      <c r="E113" s="38" t="e">
        <f ca="1">+VLOOKUP(B113,'（仓库核对）送货清单'!$D:$L,9,0)</f>
        <v>#REF!</v>
      </c>
      <c r="F113" s="38"/>
      <c r="G113" s="38"/>
      <c r="H113" s="24"/>
      <c r="I113" s="24"/>
      <c r="J113" s="24"/>
    </row>
    <row r="114" spans="1:10">
      <c r="A114" s="38" t="e">
        <f ca="1" t="array" ref="A114">+VLOOKUP(B114,IF({0,1},'（仓库核对）送货清单'!B:B,'（仓库核对）送货清单'!D:D),2,0)</f>
        <v>#REF!</v>
      </c>
      <c r="B114" s="24" t="e">
        <f ca="1" t="array" ref="B114">+INDEX('（仓库核对）送货清单'!$D$1:$D$192,SMALL(IF('（仓库核对）送货清单'!$D$4:$D$192&lt;&gt;"",ROW('（仓库核对）送货清单'!$D$4:$D$192)),ROW('（仓库核对）送货清单'!A113)))</f>
        <v>#REF!</v>
      </c>
      <c r="C114" s="40" t="e">
        <f ca="1">+IF(B114&lt;&gt;"",'（仓库核对）送货清单'!$G$2,"")</f>
        <v>#REF!</v>
      </c>
      <c r="D114" s="38" t="e">
        <f ca="1">+VLOOKUP(B114,'（仓库核对）送货清单'!$D:$E,2,0)</f>
        <v>#REF!</v>
      </c>
      <c r="E114" s="38" t="e">
        <f ca="1">+VLOOKUP(B114,'（仓库核对）送货清单'!$D:$L,9,0)</f>
        <v>#REF!</v>
      </c>
      <c r="F114" s="38"/>
      <c r="G114" s="38"/>
      <c r="H114" s="24"/>
      <c r="I114" s="24"/>
      <c r="J114" s="24"/>
    </row>
    <row r="115" spans="1:10">
      <c r="A115" s="38" t="e">
        <f ca="1" t="array" ref="A115">+VLOOKUP(B115,IF({0,1},'（仓库核对）送货清单'!B:B,'（仓库核对）送货清单'!D:D),2,0)</f>
        <v>#REF!</v>
      </c>
      <c r="B115" s="24" t="e">
        <f ca="1" t="array" ref="B115">+INDEX('（仓库核对）送货清单'!$D$1:$D$192,SMALL(IF('（仓库核对）送货清单'!$D$4:$D$192&lt;&gt;"",ROW('（仓库核对）送货清单'!$D$4:$D$192)),ROW('（仓库核对）送货清单'!A114)))</f>
        <v>#REF!</v>
      </c>
      <c r="C115" s="40" t="e">
        <f ca="1">+IF(B115&lt;&gt;"",'（仓库核对）送货清单'!$G$2,"")</f>
        <v>#REF!</v>
      </c>
      <c r="D115" s="38" t="e">
        <f ca="1">+VLOOKUP(B115,'（仓库核对）送货清单'!$D:$E,2,0)</f>
        <v>#REF!</v>
      </c>
      <c r="E115" s="38" t="e">
        <f ca="1">+VLOOKUP(B115,'（仓库核对）送货清单'!$D:$L,9,0)</f>
        <v>#REF!</v>
      </c>
      <c r="F115" s="38"/>
      <c r="G115" s="38"/>
      <c r="H115" s="24"/>
      <c r="I115" s="24"/>
      <c r="J115" s="24"/>
    </row>
    <row r="116" spans="1:10">
      <c r="A116" s="38" t="e">
        <f ca="1" t="array" ref="A116">+VLOOKUP(B116,IF({0,1},'（仓库核对）送货清单'!B:B,'（仓库核对）送货清单'!D:D),2,0)</f>
        <v>#REF!</v>
      </c>
      <c r="B116" s="24" t="e">
        <f ca="1" t="array" ref="B116">+INDEX('（仓库核对）送货清单'!$D$1:$D$192,SMALL(IF('（仓库核对）送货清单'!$D$4:$D$192&lt;&gt;"",ROW('（仓库核对）送货清单'!$D$4:$D$192)),ROW('（仓库核对）送货清单'!A115)))</f>
        <v>#REF!</v>
      </c>
      <c r="C116" s="40" t="e">
        <f ca="1">+IF(B116&lt;&gt;"",'（仓库核对）送货清单'!$G$2,"")</f>
        <v>#REF!</v>
      </c>
      <c r="D116" s="38" t="e">
        <f ca="1">+VLOOKUP(B116,'（仓库核对）送货清单'!$D:$E,2,0)</f>
        <v>#REF!</v>
      </c>
      <c r="E116" s="38" t="e">
        <f ca="1">+VLOOKUP(B116,'（仓库核对）送货清单'!$D:$L,9,0)</f>
        <v>#REF!</v>
      </c>
      <c r="F116" s="38"/>
      <c r="G116" s="38"/>
      <c r="H116" s="24"/>
      <c r="I116" s="24"/>
      <c r="J116" s="24"/>
    </row>
    <row r="117" spans="1:10">
      <c r="A117" s="38" t="e">
        <f ca="1" t="array" ref="A117">+VLOOKUP(B117,IF({0,1},'（仓库核对）送货清单'!B:B,'（仓库核对）送货清单'!D:D),2,0)</f>
        <v>#REF!</v>
      </c>
      <c r="B117" s="24" t="e">
        <f ca="1" t="array" ref="B117">+INDEX('（仓库核对）送货清单'!$D$1:$D$192,SMALL(IF('（仓库核对）送货清单'!$D$4:$D$192&lt;&gt;"",ROW('（仓库核对）送货清单'!$D$4:$D$192)),ROW('（仓库核对）送货清单'!A116)))</f>
        <v>#REF!</v>
      </c>
      <c r="C117" s="40" t="e">
        <f ca="1">+IF(B117&lt;&gt;"",'（仓库核对）送货清单'!$G$2,"")</f>
        <v>#REF!</v>
      </c>
      <c r="D117" s="38" t="e">
        <f ca="1">+VLOOKUP(B117,'（仓库核对）送货清单'!$D:$E,2,0)</f>
        <v>#REF!</v>
      </c>
      <c r="E117" s="38" t="e">
        <f ca="1">+VLOOKUP(B117,'（仓库核对）送货清单'!$D:$L,9,0)</f>
        <v>#REF!</v>
      </c>
      <c r="F117" s="38"/>
      <c r="G117" s="38"/>
      <c r="H117" s="24"/>
      <c r="I117" s="24"/>
      <c r="J117" s="24"/>
    </row>
    <row r="118" spans="1:10">
      <c r="A118" s="38" t="e">
        <f ca="1" t="array" ref="A118">+VLOOKUP(B118,IF({0,1},'（仓库核对）送货清单'!B:B,'（仓库核对）送货清单'!D:D),2,0)</f>
        <v>#REF!</v>
      </c>
      <c r="B118" s="24" t="e">
        <f ca="1" t="array" ref="B118">+INDEX('（仓库核对）送货清单'!$D$1:$D$192,SMALL(IF('（仓库核对）送货清单'!$D$4:$D$192&lt;&gt;"",ROW('（仓库核对）送货清单'!$D$4:$D$192)),ROW('（仓库核对）送货清单'!A117)))</f>
        <v>#REF!</v>
      </c>
      <c r="C118" s="40" t="e">
        <f ca="1">+IF(B118&lt;&gt;"",'（仓库核对）送货清单'!$G$2,"")</f>
        <v>#REF!</v>
      </c>
      <c r="D118" s="38" t="e">
        <f ca="1">+VLOOKUP(B118,'（仓库核对）送货清单'!$D:$E,2,0)</f>
        <v>#REF!</v>
      </c>
      <c r="E118" s="38" t="e">
        <f ca="1">+VLOOKUP(B118,'（仓库核对）送货清单'!$D:$L,9,0)</f>
        <v>#REF!</v>
      </c>
      <c r="F118" s="38"/>
      <c r="G118" s="38"/>
      <c r="H118" s="24"/>
      <c r="I118" s="24"/>
      <c r="J118" s="24"/>
    </row>
    <row r="119" spans="1:10">
      <c r="A119" s="38" t="e">
        <f ca="1" t="array" ref="A119">+VLOOKUP(B119,IF({0,1},'（仓库核对）送货清单'!B:B,'（仓库核对）送货清单'!D:D),2,0)</f>
        <v>#REF!</v>
      </c>
      <c r="B119" s="24" t="e">
        <f ca="1" t="array" ref="B119">+INDEX('（仓库核对）送货清单'!$D$1:$D$192,SMALL(IF('（仓库核对）送货清单'!$D$4:$D$192&lt;&gt;"",ROW('（仓库核对）送货清单'!$D$4:$D$192)),ROW('（仓库核对）送货清单'!A118)))</f>
        <v>#REF!</v>
      </c>
      <c r="C119" s="40" t="e">
        <f ca="1">+IF(B119&lt;&gt;"",'（仓库核对）送货清单'!$G$2,"")</f>
        <v>#REF!</v>
      </c>
      <c r="D119" s="38" t="e">
        <f ca="1">+VLOOKUP(B119,'（仓库核对）送货清单'!$D:$E,2,0)</f>
        <v>#REF!</v>
      </c>
      <c r="E119" s="38" t="e">
        <f ca="1">+VLOOKUP(B119,'（仓库核对）送货清单'!$D:$L,9,0)</f>
        <v>#REF!</v>
      </c>
      <c r="F119" s="38"/>
      <c r="G119" s="38"/>
      <c r="H119" s="24"/>
      <c r="I119" s="24"/>
      <c r="J119" s="24"/>
    </row>
    <row r="120" spans="1:10">
      <c r="A120" s="38" t="e">
        <f ca="1" t="array" ref="A120">+VLOOKUP(B120,IF({0,1},'（仓库核对）送货清单'!B:B,'（仓库核对）送货清单'!D:D),2,0)</f>
        <v>#REF!</v>
      </c>
      <c r="B120" s="24" t="e">
        <f ca="1" t="array" ref="B120">+INDEX('（仓库核对）送货清单'!$D$1:$D$192,SMALL(IF('（仓库核对）送货清单'!$D$4:$D$192&lt;&gt;"",ROW('（仓库核对）送货清单'!$D$4:$D$192)),ROW('（仓库核对）送货清单'!A119)))</f>
        <v>#REF!</v>
      </c>
      <c r="C120" s="40" t="e">
        <f ca="1">+IF(B120&lt;&gt;"",'（仓库核对）送货清单'!$G$2,"")</f>
        <v>#REF!</v>
      </c>
      <c r="D120" s="38" t="e">
        <f ca="1">+VLOOKUP(B120,'（仓库核对）送货清单'!$D:$E,2,0)</f>
        <v>#REF!</v>
      </c>
      <c r="E120" s="38" t="e">
        <f ca="1">+VLOOKUP(B120,'（仓库核对）送货清单'!$D:$L,9,0)</f>
        <v>#REF!</v>
      </c>
      <c r="F120" s="38"/>
      <c r="G120" s="38"/>
      <c r="H120" s="24"/>
      <c r="I120" s="24"/>
      <c r="J120" s="24"/>
    </row>
    <row r="121" spans="1:10">
      <c r="A121" s="38" t="e">
        <f ca="1" t="array" ref="A121">+VLOOKUP(B121,IF({0,1},'（仓库核对）送货清单'!B:B,'（仓库核对）送货清单'!D:D),2,0)</f>
        <v>#REF!</v>
      </c>
      <c r="B121" s="24" t="e">
        <f ca="1" t="array" ref="B121">+INDEX('（仓库核对）送货清单'!$D$1:$D$192,SMALL(IF('（仓库核对）送货清单'!$D$4:$D$192&lt;&gt;"",ROW('（仓库核对）送货清单'!$D$4:$D$192)),ROW('（仓库核对）送货清单'!A120)))</f>
        <v>#REF!</v>
      </c>
      <c r="C121" s="40" t="e">
        <f ca="1">+IF(B121&lt;&gt;"",'（仓库核对）送货清单'!$G$2,"")</f>
        <v>#REF!</v>
      </c>
      <c r="D121" s="38" t="e">
        <f ca="1">+VLOOKUP(B121,'（仓库核对）送货清单'!$D:$E,2,0)</f>
        <v>#REF!</v>
      </c>
      <c r="E121" s="38" t="e">
        <f ca="1">+VLOOKUP(B121,'（仓库核对）送货清单'!$D:$L,9,0)</f>
        <v>#REF!</v>
      </c>
      <c r="F121" s="38"/>
      <c r="G121" s="38"/>
      <c r="H121" s="24"/>
      <c r="I121" s="24"/>
      <c r="J121" s="24"/>
    </row>
    <row r="122" spans="1:10">
      <c r="A122" s="38" t="e">
        <f ca="1" t="array" ref="A122">+VLOOKUP(B122,IF({0,1},'（仓库核对）送货清单'!B:B,'（仓库核对）送货清单'!D:D),2,0)</f>
        <v>#REF!</v>
      </c>
      <c r="B122" s="24" t="e">
        <f ca="1" t="array" ref="B122">+INDEX('（仓库核对）送货清单'!$D$1:$D$192,SMALL(IF('（仓库核对）送货清单'!$D$4:$D$192&lt;&gt;"",ROW('（仓库核对）送货清单'!$D$4:$D$192)),ROW('（仓库核对）送货清单'!A121)))</f>
        <v>#REF!</v>
      </c>
      <c r="C122" s="40" t="e">
        <f ca="1">+IF(B122&lt;&gt;"",'（仓库核对）送货清单'!$G$2,"")</f>
        <v>#REF!</v>
      </c>
      <c r="D122" s="38" t="e">
        <f ca="1">+VLOOKUP(B122,'（仓库核对）送货清单'!$D:$E,2,0)</f>
        <v>#REF!</v>
      </c>
      <c r="E122" s="38" t="e">
        <f ca="1">+VLOOKUP(B122,'（仓库核对）送货清单'!$D:$L,9,0)</f>
        <v>#REF!</v>
      </c>
      <c r="F122" s="38"/>
      <c r="G122" s="38"/>
      <c r="H122" s="24"/>
      <c r="I122" s="24"/>
      <c r="J122" s="24"/>
    </row>
    <row r="123" spans="1:10">
      <c r="A123" s="38" t="e">
        <f ca="1" t="array" ref="A123">+VLOOKUP(B123,IF({0,1},'（仓库核对）送货清单'!B:B,'（仓库核对）送货清单'!D:D),2,0)</f>
        <v>#REF!</v>
      </c>
      <c r="B123" s="24" t="e">
        <f ca="1" t="array" ref="B123">+INDEX('（仓库核对）送货清单'!$D$1:$D$192,SMALL(IF('（仓库核对）送货清单'!$D$4:$D$192&lt;&gt;"",ROW('（仓库核对）送货清单'!$D$4:$D$192)),ROW('（仓库核对）送货清单'!A122)))</f>
        <v>#REF!</v>
      </c>
      <c r="C123" s="40" t="e">
        <f ca="1">+IF(B123&lt;&gt;"",'（仓库核对）送货清单'!$G$2,"")</f>
        <v>#REF!</v>
      </c>
      <c r="D123" s="38" t="e">
        <f ca="1">+VLOOKUP(B123,'（仓库核对）送货清单'!$D:$E,2,0)</f>
        <v>#REF!</v>
      </c>
      <c r="E123" s="38" t="e">
        <f ca="1">+VLOOKUP(B123,'（仓库核对）送货清单'!$D:$L,9,0)</f>
        <v>#REF!</v>
      </c>
      <c r="F123" s="38"/>
      <c r="G123" s="38"/>
      <c r="H123" s="24"/>
      <c r="I123" s="24"/>
      <c r="J123" s="24"/>
    </row>
    <row r="124" spans="1:10">
      <c r="A124" s="38" t="e">
        <f ca="1" t="array" ref="A124">+VLOOKUP(B124,IF({0,1},'（仓库核对）送货清单'!B:B,'（仓库核对）送货清单'!D:D),2,0)</f>
        <v>#REF!</v>
      </c>
      <c r="B124" s="24" t="e">
        <f ca="1" t="array" ref="B124">+INDEX('（仓库核对）送货清单'!$D$1:$D$192,SMALL(IF('（仓库核对）送货清单'!$D$4:$D$192&lt;&gt;"",ROW('（仓库核对）送货清单'!$D$4:$D$192)),ROW('（仓库核对）送货清单'!A123)))</f>
        <v>#REF!</v>
      </c>
      <c r="C124" s="40" t="e">
        <f ca="1">+IF(B124&lt;&gt;"",'（仓库核对）送货清单'!$G$2,"")</f>
        <v>#REF!</v>
      </c>
      <c r="D124" s="38" t="e">
        <f ca="1">+VLOOKUP(B124,'（仓库核对）送货清单'!$D:$E,2,0)</f>
        <v>#REF!</v>
      </c>
      <c r="E124" s="38" t="e">
        <f ca="1">+VLOOKUP(B124,'（仓库核对）送货清单'!$D:$L,9,0)</f>
        <v>#REF!</v>
      </c>
      <c r="F124" s="38"/>
      <c r="G124" s="38"/>
      <c r="H124" s="24"/>
      <c r="I124" s="24"/>
      <c r="J124" s="24"/>
    </row>
    <row r="125" spans="1:10">
      <c r="A125" s="38" t="e">
        <f ca="1" t="array" ref="A125">+VLOOKUP(B125,IF({0,1},'（仓库核对）送货清单'!B:B,'（仓库核对）送货清单'!D:D),2,0)</f>
        <v>#REF!</v>
      </c>
      <c r="B125" s="24" t="e">
        <f ca="1" t="array" ref="B125">+INDEX('（仓库核对）送货清单'!$D$1:$D$192,SMALL(IF('（仓库核对）送货清单'!$D$4:$D$192&lt;&gt;"",ROW('（仓库核对）送货清单'!$D$4:$D$192)),ROW('（仓库核对）送货清单'!A124)))</f>
        <v>#REF!</v>
      </c>
      <c r="C125" s="40" t="e">
        <f ca="1">+IF(B125&lt;&gt;"",'（仓库核对）送货清单'!$G$2,"")</f>
        <v>#REF!</v>
      </c>
      <c r="D125" s="38" t="e">
        <f ca="1">+VLOOKUP(B125,'（仓库核对）送货清单'!$D:$E,2,0)</f>
        <v>#REF!</v>
      </c>
      <c r="E125" s="38" t="e">
        <f ca="1">+VLOOKUP(B125,'（仓库核对）送货清单'!$D:$L,9,0)</f>
        <v>#REF!</v>
      </c>
      <c r="F125" s="38"/>
      <c r="G125" s="38"/>
      <c r="H125" s="24"/>
      <c r="I125" s="24"/>
      <c r="J125" s="24"/>
    </row>
    <row r="126" spans="1:10">
      <c r="A126" s="38" t="e">
        <f ca="1" t="array" ref="A126">+VLOOKUP(B126,IF({0,1},'（仓库核对）送货清单'!B:B,'（仓库核对）送货清单'!D:D),2,0)</f>
        <v>#REF!</v>
      </c>
      <c r="B126" s="24" t="e">
        <f ca="1" t="array" ref="B126">+INDEX('（仓库核对）送货清单'!$D$1:$D$192,SMALL(IF('（仓库核对）送货清单'!$D$4:$D$192&lt;&gt;"",ROW('（仓库核对）送货清单'!$D$4:$D$192)),ROW('（仓库核对）送货清单'!A125)))</f>
        <v>#REF!</v>
      </c>
      <c r="C126" s="40" t="e">
        <f ca="1">+IF(B126&lt;&gt;"",'（仓库核对）送货清单'!$G$2,"")</f>
        <v>#REF!</v>
      </c>
      <c r="D126" s="38" t="e">
        <f ca="1">+VLOOKUP(B126,'（仓库核对）送货清单'!$D:$E,2,0)</f>
        <v>#REF!</v>
      </c>
      <c r="E126" s="38" t="e">
        <f ca="1">+VLOOKUP(B126,'（仓库核对）送货清单'!$D:$L,9,0)</f>
        <v>#REF!</v>
      </c>
      <c r="F126" s="38"/>
      <c r="G126" s="38"/>
      <c r="H126" s="24"/>
      <c r="I126" s="24"/>
      <c r="J126" s="24"/>
    </row>
    <row r="127" spans="1:10">
      <c r="A127" s="38" t="e">
        <f ca="1" t="array" ref="A127">+VLOOKUP(B127,IF({0,1},'（仓库核对）送货清单'!B:B,'（仓库核对）送货清单'!D:D),2,0)</f>
        <v>#REF!</v>
      </c>
      <c r="B127" s="24" t="e">
        <f ca="1" t="array" ref="B127">+INDEX('（仓库核对）送货清单'!$D$1:$D$192,SMALL(IF('（仓库核对）送货清单'!$D$4:$D$192&lt;&gt;"",ROW('（仓库核对）送货清单'!$D$4:$D$192)),ROW('（仓库核对）送货清单'!A126)))</f>
        <v>#REF!</v>
      </c>
      <c r="C127" s="40" t="e">
        <f ca="1">+IF(B127&lt;&gt;"",'（仓库核对）送货清单'!$G$2,"")</f>
        <v>#REF!</v>
      </c>
      <c r="D127" s="38" t="e">
        <f ca="1">+VLOOKUP(B127,'（仓库核对）送货清单'!$D:$E,2,0)</f>
        <v>#REF!</v>
      </c>
      <c r="E127" s="38" t="e">
        <f ca="1">+VLOOKUP(B127,'（仓库核对）送货清单'!$D:$L,9,0)</f>
        <v>#REF!</v>
      </c>
      <c r="F127" s="38"/>
      <c r="G127" s="38"/>
      <c r="H127" s="24"/>
      <c r="I127" s="24"/>
      <c r="J127" s="24"/>
    </row>
    <row r="128" spans="1:10">
      <c r="A128" s="38" t="e">
        <f ca="1" t="array" ref="A128">+VLOOKUP(B128,IF({0,1},'（仓库核对）送货清单'!B:B,'（仓库核对）送货清单'!D:D),2,0)</f>
        <v>#REF!</v>
      </c>
      <c r="B128" s="24" t="e">
        <f ca="1" t="array" ref="B128">+INDEX('（仓库核对）送货清单'!$D$1:$D$192,SMALL(IF('（仓库核对）送货清单'!$D$4:$D$192&lt;&gt;"",ROW('（仓库核对）送货清单'!$D$4:$D$192)),ROW('（仓库核对）送货清单'!A127)))</f>
        <v>#REF!</v>
      </c>
      <c r="C128" s="40" t="e">
        <f ca="1">+IF(B128&lt;&gt;"",'（仓库核对）送货清单'!$G$2,"")</f>
        <v>#REF!</v>
      </c>
      <c r="D128" s="38" t="e">
        <f ca="1">+VLOOKUP(B128,'（仓库核对）送货清单'!$D:$E,2,0)</f>
        <v>#REF!</v>
      </c>
      <c r="E128" s="38" t="e">
        <f ca="1">+VLOOKUP(B128,'（仓库核对）送货清单'!$D:$L,9,0)</f>
        <v>#REF!</v>
      </c>
      <c r="F128" s="38"/>
      <c r="G128" s="38"/>
      <c r="H128" s="24"/>
      <c r="I128" s="24"/>
      <c r="J128" s="24"/>
    </row>
    <row r="129" spans="1:10">
      <c r="A129" s="38" t="e">
        <f ca="1" t="array" ref="A129">+VLOOKUP(B129,IF({0,1},'（仓库核对）送货清单'!B:B,'（仓库核对）送货清单'!D:D),2,0)</f>
        <v>#REF!</v>
      </c>
      <c r="B129" s="24" t="e">
        <f ca="1" t="array" ref="B129">+INDEX('（仓库核对）送货清单'!$D$1:$D$192,SMALL(IF('（仓库核对）送货清单'!$D$4:$D$192&lt;&gt;"",ROW('（仓库核对）送货清单'!$D$4:$D$192)),ROW('（仓库核对）送货清单'!A128)))</f>
        <v>#REF!</v>
      </c>
      <c r="C129" s="40" t="e">
        <f ca="1">+IF(B129&lt;&gt;"",'（仓库核对）送货清单'!$G$2,"")</f>
        <v>#REF!</v>
      </c>
      <c r="D129" s="38" t="e">
        <f ca="1">+VLOOKUP(B129,'（仓库核对）送货清单'!$D:$E,2,0)</f>
        <v>#REF!</v>
      </c>
      <c r="E129" s="38" t="e">
        <f ca="1">+VLOOKUP(B129,'（仓库核对）送货清单'!$D:$L,9,0)</f>
        <v>#REF!</v>
      </c>
      <c r="F129" s="38"/>
      <c r="G129" s="38"/>
      <c r="H129" s="24"/>
      <c r="I129" s="24"/>
      <c r="J129" s="24"/>
    </row>
    <row r="130" spans="1:10">
      <c r="A130" s="38" t="e">
        <f ca="1" t="array" ref="A130">+VLOOKUP(B130,IF({0,1},'（仓库核对）送货清单'!B:B,'（仓库核对）送货清单'!D:D),2,0)</f>
        <v>#REF!</v>
      </c>
      <c r="B130" s="24" t="e">
        <f ca="1" t="array" ref="B130">+INDEX('（仓库核对）送货清单'!$D$1:$D$192,SMALL(IF('（仓库核对）送货清单'!$D$4:$D$192&lt;&gt;"",ROW('（仓库核对）送货清单'!$D$4:$D$192)),ROW('（仓库核对）送货清单'!A129)))</f>
        <v>#REF!</v>
      </c>
      <c r="C130" s="40" t="e">
        <f ca="1">+IF(B130&lt;&gt;"",'（仓库核对）送货清单'!$G$2,"")</f>
        <v>#REF!</v>
      </c>
      <c r="D130" s="38" t="e">
        <f ca="1">+VLOOKUP(B130,'（仓库核对）送货清单'!$D:$E,2,0)</f>
        <v>#REF!</v>
      </c>
      <c r="E130" s="38" t="e">
        <f ca="1">+VLOOKUP(B130,'（仓库核对）送货清单'!$D:$L,9,0)</f>
        <v>#REF!</v>
      </c>
      <c r="F130" s="38"/>
      <c r="G130" s="38"/>
      <c r="H130" s="24"/>
      <c r="I130" s="24"/>
      <c r="J130" s="24"/>
    </row>
    <row r="131" spans="1:10">
      <c r="A131" s="38" t="e">
        <f ca="1" t="array" ref="A131">+VLOOKUP(B131,IF({0,1},'（仓库核对）送货清单'!B:B,'（仓库核对）送货清单'!D:D),2,0)</f>
        <v>#REF!</v>
      </c>
      <c r="B131" s="24" t="e">
        <f ca="1" t="array" ref="B131">+INDEX('（仓库核对）送货清单'!$D$1:$D$192,SMALL(IF('（仓库核对）送货清单'!$D$4:$D$192&lt;&gt;"",ROW('（仓库核对）送货清单'!$D$4:$D$192)),ROW('（仓库核对）送货清单'!A130)))</f>
        <v>#REF!</v>
      </c>
      <c r="C131" s="40" t="e">
        <f ca="1">+IF(B131&lt;&gt;"",'（仓库核对）送货清单'!$G$2,"")</f>
        <v>#REF!</v>
      </c>
      <c r="D131" s="38" t="e">
        <f ca="1">+VLOOKUP(B131,'（仓库核对）送货清单'!$D:$E,2,0)</f>
        <v>#REF!</v>
      </c>
      <c r="E131" s="38" t="e">
        <f ca="1">+VLOOKUP(B131,'（仓库核对）送货清单'!$D:$L,9,0)</f>
        <v>#REF!</v>
      </c>
      <c r="F131" s="38"/>
      <c r="G131" s="38"/>
      <c r="H131" s="24"/>
      <c r="I131" s="24"/>
      <c r="J131" s="24"/>
    </row>
    <row r="132" spans="1:10">
      <c r="A132" s="38" t="e">
        <f ca="1" t="array" ref="A132">+VLOOKUP(B132,IF({0,1},'（仓库核对）送货清单'!B:B,'（仓库核对）送货清单'!D:D),2,0)</f>
        <v>#REF!</v>
      </c>
      <c r="B132" s="24" t="e">
        <f ca="1" t="array" ref="B132">+INDEX('（仓库核对）送货清单'!$D$1:$D$192,SMALL(IF('（仓库核对）送货清单'!$D$4:$D$192&lt;&gt;"",ROW('（仓库核对）送货清单'!$D$4:$D$192)),ROW('（仓库核对）送货清单'!A131)))</f>
        <v>#REF!</v>
      </c>
      <c r="C132" s="40" t="e">
        <f ca="1">+IF(B132&lt;&gt;"",'（仓库核对）送货清单'!$G$2,"")</f>
        <v>#REF!</v>
      </c>
      <c r="D132" s="38" t="e">
        <f ca="1">+VLOOKUP(B132,'（仓库核对）送货清单'!$D:$E,2,0)</f>
        <v>#REF!</v>
      </c>
      <c r="E132" s="38" t="e">
        <f ca="1">+VLOOKUP(B132,'（仓库核对）送货清单'!$D:$L,9,0)</f>
        <v>#REF!</v>
      </c>
      <c r="F132" s="38"/>
      <c r="G132" s="38"/>
      <c r="H132" s="24"/>
      <c r="I132" s="24"/>
      <c r="J132" s="24"/>
    </row>
    <row r="133" spans="1:10">
      <c r="A133" s="38" t="e">
        <f ca="1" t="array" ref="A133">+VLOOKUP(B133,IF({0,1},'（仓库核对）送货清单'!B:B,'（仓库核对）送货清单'!D:D),2,0)</f>
        <v>#REF!</v>
      </c>
      <c r="B133" s="24" t="e">
        <f ca="1" t="array" ref="B133">+INDEX('（仓库核对）送货清单'!$D$1:$D$192,SMALL(IF('（仓库核对）送货清单'!$D$4:$D$192&lt;&gt;"",ROW('（仓库核对）送货清单'!$D$4:$D$192)),ROW('（仓库核对）送货清单'!A132)))</f>
        <v>#REF!</v>
      </c>
      <c r="C133" s="40" t="e">
        <f ca="1">+IF(B133&lt;&gt;"",'（仓库核对）送货清单'!$G$2,"")</f>
        <v>#REF!</v>
      </c>
      <c r="D133" s="38" t="e">
        <f ca="1">+VLOOKUP(B133,'（仓库核对）送货清单'!$D:$E,2,0)</f>
        <v>#REF!</v>
      </c>
      <c r="E133" s="38" t="e">
        <f ca="1">+VLOOKUP(B133,'（仓库核对）送货清单'!$D:$L,9,0)</f>
        <v>#REF!</v>
      </c>
      <c r="F133" s="38"/>
      <c r="G133" s="38"/>
      <c r="H133" s="24"/>
      <c r="I133" s="24"/>
      <c r="J133" s="24"/>
    </row>
    <row r="134" spans="1:10">
      <c r="A134" s="38" t="e">
        <f ca="1" t="array" ref="A134">+VLOOKUP(B134,IF({0,1},'（仓库核对）送货清单'!B:B,'（仓库核对）送货清单'!D:D),2,0)</f>
        <v>#REF!</v>
      </c>
      <c r="B134" s="24" t="e">
        <f ca="1" t="array" ref="B134">+INDEX('（仓库核对）送货清单'!$D$1:$D$192,SMALL(IF('（仓库核对）送货清单'!$D$4:$D$192&lt;&gt;"",ROW('（仓库核对）送货清单'!$D$4:$D$192)),ROW('（仓库核对）送货清单'!A133)))</f>
        <v>#REF!</v>
      </c>
      <c r="C134" s="40" t="e">
        <f ca="1">+IF(B134&lt;&gt;"",'（仓库核对）送货清单'!$G$2,"")</f>
        <v>#REF!</v>
      </c>
      <c r="D134" s="38" t="e">
        <f ca="1">+VLOOKUP(B134,'（仓库核对）送货清单'!$D:$E,2,0)</f>
        <v>#REF!</v>
      </c>
      <c r="E134" s="38" t="e">
        <f ca="1">+VLOOKUP(B134,'（仓库核对）送货清单'!$D:$L,9,0)</f>
        <v>#REF!</v>
      </c>
      <c r="F134" s="38"/>
      <c r="G134" s="38"/>
      <c r="H134" s="24"/>
      <c r="I134" s="24"/>
      <c r="J134" s="24"/>
    </row>
    <row r="135" spans="1:10">
      <c r="A135" s="38" t="e">
        <f ca="1" t="array" ref="A135">+VLOOKUP(B135,IF({0,1},'（仓库核对）送货清单'!B:B,'（仓库核对）送货清单'!D:D),2,0)</f>
        <v>#REF!</v>
      </c>
      <c r="B135" s="24" t="e">
        <f ca="1" t="array" ref="B135">+INDEX('（仓库核对）送货清单'!$D$1:$D$192,SMALL(IF('（仓库核对）送货清单'!$D$4:$D$192&lt;&gt;"",ROW('（仓库核对）送货清单'!$D$4:$D$192)),ROW('（仓库核对）送货清单'!A134)))</f>
        <v>#REF!</v>
      </c>
      <c r="C135" s="40" t="e">
        <f ca="1">+IF(B135&lt;&gt;"",'（仓库核对）送货清单'!$G$2,"")</f>
        <v>#REF!</v>
      </c>
      <c r="D135" s="38" t="e">
        <f ca="1">+VLOOKUP(B135,'（仓库核对）送货清单'!$D:$E,2,0)</f>
        <v>#REF!</v>
      </c>
      <c r="E135" s="38" t="e">
        <f ca="1">+VLOOKUP(B135,'（仓库核对）送货清单'!$D:$L,9,0)</f>
        <v>#REF!</v>
      </c>
      <c r="F135" s="38"/>
      <c r="G135" s="38"/>
      <c r="H135" s="24"/>
      <c r="I135" s="24"/>
      <c r="J135" s="24"/>
    </row>
    <row r="136" spans="1:10">
      <c r="A136" s="38" t="e">
        <f ca="1" t="array" ref="A136">+VLOOKUP(B136,IF({0,1},'（仓库核对）送货清单'!B:B,'（仓库核对）送货清单'!D:D),2,0)</f>
        <v>#REF!</v>
      </c>
      <c r="B136" s="24" t="e">
        <f ca="1" t="array" ref="B136">+INDEX('（仓库核对）送货清单'!$D$1:$D$192,SMALL(IF('（仓库核对）送货清单'!$D$4:$D$192&lt;&gt;"",ROW('（仓库核对）送货清单'!$D$4:$D$192)),ROW('（仓库核对）送货清单'!A135)))</f>
        <v>#REF!</v>
      </c>
      <c r="C136" s="40" t="e">
        <f ca="1">+IF(B136&lt;&gt;"",'（仓库核对）送货清单'!$G$2,"")</f>
        <v>#REF!</v>
      </c>
      <c r="D136" s="38" t="e">
        <f ca="1">+VLOOKUP(B136,'（仓库核对）送货清单'!$D:$E,2,0)</f>
        <v>#REF!</v>
      </c>
      <c r="E136" s="38" t="e">
        <f ca="1">+VLOOKUP(B136,'（仓库核对）送货清单'!$D:$L,9,0)</f>
        <v>#REF!</v>
      </c>
      <c r="F136" s="38"/>
      <c r="G136" s="38"/>
      <c r="H136" s="24"/>
      <c r="I136" s="24"/>
      <c r="J136" s="24"/>
    </row>
    <row r="137" hidden="1" spans="1:10">
      <c r="A137" s="38" t="e">
        <f ca="1" t="array" ref="A137">+VLOOKUP(B137,IF({0,1},'（仓库核对）送货清单'!B:B,'（仓库核对）送货清单'!D:D),2,0)</f>
        <v>#REF!</v>
      </c>
      <c r="B137" s="24" t="e">
        <f ca="1" t="array" ref="B137">+INDEX('（仓库核对）送货清单'!$D$1:$D$192,SMALL(IF('（仓库核对）送货清单'!$D$4:$D$192&lt;&gt;"",ROW('（仓库核对）送货清单'!$D$4:$D$192)),ROW('（仓库核对）送货清单'!A136)))</f>
        <v>#REF!</v>
      </c>
      <c r="C137" s="40" t="e">
        <f ca="1">+IF(B137&lt;&gt;"",'（仓库核对）送货清单'!$G$2,"")</f>
        <v>#REF!</v>
      </c>
      <c r="D137" s="38" t="e">
        <f ca="1">+VLOOKUP(B137,'（仓库核对）送货清单'!$D:$E,2,0)</f>
        <v>#REF!</v>
      </c>
      <c r="E137" s="38" t="e">
        <f ca="1">+VLOOKUP(B137,'（仓库核对）送货清单'!$D:$L,9,0)</f>
        <v>#REF!</v>
      </c>
      <c r="F137" s="38"/>
      <c r="G137" s="38"/>
      <c r="H137" s="24"/>
      <c r="I137" s="24"/>
      <c r="J137" s="24"/>
    </row>
    <row r="138" hidden="1" spans="1:10">
      <c r="A138" s="38" t="e">
        <f ca="1" t="array" ref="A138">+VLOOKUP(B138,IF({0,1},'（仓库核对）送货清单'!B:B,'（仓库核对）送货清单'!D:D),2,0)</f>
        <v>#REF!</v>
      </c>
      <c r="B138" s="24" t="e">
        <f ca="1" t="array" ref="B138">+INDEX('（仓库核对）送货清单'!$D$1:$D$192,SMALL(IF('（仓库核对）送货清单'!$D$4:$D$192&lt;&gt;"",ROW('（仓库核对）送货清单'!$D$4:$D$192)),ROW('（仓库核对）送货清单'!A137)))</f>
        <v>#REF!</v>
      </c>
      <c r="C138" s="40" t="e">
        <f ca="1">+IF(B138&lt;&gt;"",'（仓库核对）送货清单'!$G$2,"")</f>
        <v>#REF!</v>
      </c>
      <c r="D138" s="38" t="e">
        <f ca="1">+VLOOKUP(B138,'（仓库核对）送货清单'!$D:$E,2,0)</f>
        <v>#REF!</v>
      </c>
      <c r="E138" s="38" t="e">
        <f ca="1">+VLOOKUP(B138,'（仓库核对）送货清单'!$D:$L,9,0)</f>
        <v>#REF!</v>
      </c>
      <c r="F138" s="38"/>
      <c r="G138" s="38"/>
      <c r="H138" s="24"/>
      <c r="I138" s="24"/>
      <c r="J138" s="24"/>
    </row>
    <row r="139" hidden="1" spans="1:10">
      <c r="A139" s="38" t="e">
        <f ca="1" t="array" ref="A139">+VLOOKUP(B139,IF({0,1},'（仓库核对）送货清单'!B:B,'（仓库核对）送货清单'!D:D),2,0)</f>
        <v>#REF!</v>
      </c>
      <c r="B139" s="24" t="e">
        <f ca="1" t="array" ref="B139">+INDEX('（仓库核对）送货清单'!$D$1:$D$192,SMALL(IF('（仓库核对）送货清单'!$D$4:$D$192&lt;&gt;"",ROW('（仓库核对）送货清单'!$D$4:$D$192)),ROW('（仓库核对）送货清单'!A138)))</f>
        <v>#REF!</v>
      </c>
      <c r="C139" s="40" t="e">
        <f ca="1">+IF(B139&lt;&gt;"",'（仓库核对）送货清单'!$G$2,"")</f>
        <v>#REF!</v>
      </c>
      <c r="D139" s="38" t="e">
        <f ca="1">+VLOOKUP(B139,'（仓库核对）送货清单'!$D:$E,2,0)</f>
        <v>#REF!</v>
      </c>
      <c r="E139" s="38" t="e">
        <f ca="1">+VLOOKUP(B139,'（仓库核对）送货清单'!$D:$L,9,0)</f>
        <v>#REF!</v>
      </c>
      <c r="F139" s="38"/>
      <c r="G139" s="38"/>
      <c r="H139" s="24"/>
      <c r="I139" s="24"/>
      <c r="J139" s="24"/>
    </row>
    <row r="140" hidden="1" spans="1:10">
      <c r="A140" s="38" t="e">
        <f ca="1" t="array" ref="A140">+VLOOKUP(B140,IF({0,1},'（仓库核对）送货清单'!B:B,'（仓库核对）送货清单'!D:D),2,0)</f>
        <v>#REF!</v>
      </c>
      <c r="B140" s="24" t="e">
        <f ca="1" t="array" ref="B140">+INDEX('（仓库核对）送货清单'!$D$1:$D$192,SMALL(IF('（仓库核对）送货清单'!$D$4:$D$192&lt;&gt;"",ROW('（仓库核对）送货清单'!$D$4:$D$192)),ROW('（仓库核对）送货清单'!A139)))</f>
        <v>#REF!</v>
      </c>
      <c r="C140" s="40" t="e">
        <f ca="1">+IF(B140&lt;&gt;"",'（仓库核对）送货清单'!$G$2,"")</f>
        <v>#REF!</v>
      </c>
      <c r="D140" s="38" t="e">
        <f ca="1">+VLOOKUP(B140,'（仓库核对）送货清单'!$D:$E,2,0)</f>
        <v>#REF!</v>
      </c>
      <c r="E140" s="38" t="e">
        <f ca="1">+VLOOKUP(B140,'（仓库核对）送货清单'!$D:$L,9,0)</f>
        <v>#REF!</v>
      </c>
      <c r="F140" s="38"/>
      <c r="G140" s="38"/>
      <c r="H140" s="24"/>
      <c r="I140" s="24"/>
      <c r="J140" s="24"/>
    </row>
    <row r="141" hidden="1" spans="1:10">
      <c r="A141" s="38" t="e">
        <f ca="1" t="array" ref="A141">+VLOOKUP(B141,IF({0,1},'（仓库核对）送货清单'!B:B,'（仓库核对）送货清单'!D:D),2,0)</f>
        <v>#REF!</v>
      </c>
      <c r="B141" s="24" t="e">
        <f ca="1" t="array" ref="B141">+INDEX('（仓库核对）送货清单'!$D$1:$D$192,SMALL(IF('（仓库核对）送货清单'!$D$4:$D$192&lt;&gt;"",ROW('（仓库核对）送货清单'!$D$4:$D$192)),ROW('（仓库核对）送货清单'!A140)))</f>
        <v>#REF!</v>
      </c>
      <c r="C141" s="40" t="e">
        <f ca="1">+IF(B141&lt;&gt;"",'（仓库核对）送货清单'!$G$2,"")</f>
        <v>#REF!</v>
      </c>
      <c r="D141" s="38" t="e">
        <f ca="1">+VLOOKUP(B141,'（仓库核对）送货清单'!$D:$E,2,0)</f>
        <v>#REF!</v>
      </c>
      <c r="E141" s="38" t="e">
        <f ca="1">+VLOOKUP(B141,'（仓库核对）送货清单'!$D:$L,9,0)</f>
        <v>#REF!</v>
      </c>
      <c r="F141" s="38"/>
      <c r="G141" s="38"/>
      <c r="H141" s="24"/>
      <c r="I141" s="24"/>
      <c r="J141" s="24"/>
    </row>
    <row r="142" hidden="1" spans="1:10">
      <c r="A142" s="38" t="e">
        <f ca="1" t="array" ref="A142">+VLOOKUP(B142,IF({0,1},'（仓库核对）送货清单'!B:B,'（仓库核对）送货清单'!D:D),2,0)</f>
        <v>#REF!</v>
      </c>
      <c r="B142" s="24" t="e">
        <f ca="1" t="array" ref="B142">+INDEX('（仓库核对）送货清单'!$D$1:$D$192,SMALL(IF('（仓库核对）送货清单'!$D$4:$D$192&lt;&gt;"",ROW('（仓库核对）送货清单'!$D$4:$D$192)),ROW('（仓库核对）送货清单'!A141)))</f>
        <v>#REF!</v>
      </c>
      <c r="C142" s="40" t="e">
        <f ca="1">+IF(B142&lt;&gt;"",'（仓库核对）送货清单'!$G$2,"")</f>
        <v>#REF!</v>
      </c>
      <c r="D142" s="38" t="e">
        <f ca="1">+VLOOKUP(B142,'（仓库核对）送货清单'!$D:$E,2,0)</f>
        <v>#REF!</v>
      </c>
      <c r="E142" s="38" t="e">
        <f ca="1">+VLOOKUP(B142,'（仓库核对）送货清单'!$D:$L,9,0)</f>
        <v>#REF!</v>
      </c>
      <c r="F142" s="38"/>
      <c r="G142" s="38"/>
      <c r="H142" s="24"/>
      <c r="I142" s="24"/>
      <c r="J142" s="24"/>
    </row>
    <row r="143" hidden="1" spans="1:10">
      <c r="A143" s="38" t="e">
        <f ca="1" t="array" ref="A143">+VLOOKUP(B143,IF({0,1},'（仓库核对）送货清单'!B:B,'（仓库核对）送货清单'!D:D),2,0)</f>
        <v>#REF!</v>
      </c>
      <c r="B143" s="24" t="e">
        <f ca="1" t="array" ref="B143">+INDEX('（仓库核对）送货清单'!$D$1:$D$192,SMALL(IF('（仓库核对）送货清单'!$D$4:$D$192&lt;&gt;"",ROW('（仓库核对）送货清单'!$D$4:$D$192)),ROW('（仓库核对）送货清单'!A142)))</f>
        <v>#REF!</v>
      </c>
      <c r="C143" s="40" t="e">
        <f ca="1">+IF(B143&lt;&gt;"",'（仓库核对）送货清单'!$G$2,"")</f>
        <v>#REF!</v>
      </c>
      <c r="D143" s="38" t="e">
        <f ca="1">+VLOOKUP(B143,'（仓库核对）送货清单'!$D:$E,2,0)</f>
        <v>#REF!</v>
      </c>
      <c r="E143" s="38" t="e">
        <f ca="1">+VLOOKUP(B143,'（仓库核对）送货清单'!$D:$L,9,0)</f>
        <v>#REF!</v>
      </c>
      <c r="F143" s="38"/>
      <c r="G143" s="38"/>
      <c r="H143" s="24"/>
      <c r="I143" s="24"/>
      <c r="J143" s="24"/>
    </row>
    <row r="144" hidden="1" spans="1:10">
      <c r="A144" s="38" t="e">
        <f ca="1" t="array" ref="A144">+VLOOKUP(B144,IF({0,1},'（仓库核对）送货清单'!B:B,'（仓库核对）送货清单'!D:D),2,0)</f>
        <v>#REF!</v>
      </c>
      <c r="B144" s="24" t="e">
        <f ca="1" t="array" ref="B144">+INDEX('（仓库核对）送货清单'!$D$1:$D$192,SMALL(IF('（仓库核对）送货清单'!$D$4:$D$192&lt;&gt;"",ROW('（仓库核对）送货清单'!$D$4:$D$192)),ROW('（仓库核对）送货清单'!A143)))</f>
        <v>#REF!</v>
      </c>
      <c r="C144" s="40" t="e">
        <f ca="1">+IF(B144&lt;&gt;"",'（仓库核对）送货清单'!$G$2,"")</f>
        <v>#REF!</v>
      </c>
      <c r="D144" s="38" t="e">
        <f ca="1">+VLOOKUP(B144,'（仓库核对）送货清单'!$D:$E,2,0)</f>
        <v>#REF!</v>
      </c>
      <c r="E144" s="38" t="e">
        <f ca="1">+VLOOKUP(B144,'（仓库核对）送货清单'!$D:$L,9,0)</f>
        <v>#REF!</v>
      </c>
      <c r="F144" s="38"/>
      <c r="G144" s="38"/>
      <c r="H144" s="24"/>
      <c r="I144" s="24"/>
      <c r="J144" s="24"/>
    </row>
    <row r="145" hidden="1" spans="1:10">
      <c r="A145" s="38" t="e">
        <f ca="1" t="array" ref="A145">+VLOOKUP(B145,IF({0,1},'（仓库核对）送货清单'!B:B,'（仓库核对）送货清单'!D:D),2,0)</f>
        <v>#REF!</v>
      </c>
      <c r="B145" s="24" t="e">
        <f ca="1" t="array" ref="B145">+INDEX('（仓库核对）送货清单'!$D$1:$D$192,SMALL(IF('（仓库核对）送货清单'!$D$4:$D$192&lt;&gt;"",ROW('（仓库核对）送货清单'!$D$4:$D$192)),ROW('（仓库核对）送货清单'!A144)))</f>
        <v>#REF!</v>
      </c>
      <c r="C145" s="40" t="e">
        <f ca="1">+IF(B145&lt;&gt;"",'（仓库核对）送货清单'!$G$2,"")</f>
        <v>#REF!</v>
      </c>
      <c r="D145" s="38" t="e">
        <f ca="1">+VLOOKUP(B145,'（仓库核对）送货清单'!$D:$E,2,0)</f>
        <v>#REF!</v>
      </c>
      <c r="E145" s="38" t="e">
        <f ca="1">+VLOOKUP(B145,'（仓库核对）送货清单'!$D:$L,9,0)</f>
        <v>#REF!</v>
      </c>
      <c r="F145" s="38"/>
      <c r="G145" s="38"/>
      <c r="H145" s="24"/>
      <c r="I145" s="24"/>
      <c r="J145" s="24"/>
    </row>
    <row r="146" hidden="1" spans="1:10">
      <c r="A146" s="38" t="e">
        <f ca="1" t="array" ref="A146">+VLOOKUP(B146,IF({0,1},'（仓库核对）送货清单'!B:B,'（仓库核对）送货清单'!D:D),2,0)</f>
        <v>#REF!</v>
      </c>
      <c r="B146" s="24" t="e">
        <f ca="1" t="array" ref="B146">+INDEX('（仓库核对）送货清单'!$D$1:$D$192,SMALL(IF('（仓库核对）送货清单'!$D$4:$D$192&lt;&gt;"",ROW('（仓库核对）送货清单'!$D$4:$D$192)),ROW('（仓库核对）送货清单'!A145)))</f>
        <v>#REF!</v>
      </c>
      <c r="C146" s="40" t="e">
        <f ca="1">+IF(B146&lt;&gt;"",'（仓库核对）送货清单'!$G$2,"")</f>
        <v>#REF!</v>
      </c>
      <c r="D146" s="38" t="e">
        <f ca="1">+VLOOKUP(B146,'（仓库核对）送货清单'!$D:$E,2,0)</f>
        <v>#REF!</v>
      </c>
      <c r="E146" s="38" t="e">
        <f ca="1">+VLOOKUP(B146,'（仓库核对）送货清单'!$D:$L,9,0)</f>
        <v>#REF!</v>
      </c>
      <c r="F146" s="38"/>
      <c r="G146" s="38"/>
      <c r="H146" s="24"/>
      <c r="I146" s="24"/>
      <c r="J146" s="24"/>
    </row>
    <row r="147" hidden="1" spans="1:10">
      <c r="A147" s="38" t="e">
        <f ca="1" t="array" ref="A147">+VLOOKUP(B147,IF({0,1},'（仓库核对）送货清单'!B:B,'（仓库核对）送货清单'!D:D),2,0)</f>
        <v>#REF!</v>
      </c>
      <c r="B147" s="24" t="e">
        <f ca="1" t="array" ref="B147">+INDEX('（仓库核对）送货清单'!$D$1:$D$192,SMALL(IF('（仓库核对）送货清单'!$D$4:$D$192&lt;&gt;"",ROW('（仓库核对）送货清单'!$D$4:$D$192)),ROW('（仓库核对）送货清单'!A146)))</f>
        <v>#REF!</v>
      </c>
      <c r="C147" s="40" t="e">
        <f ca="1">+IF(B147&lt;&gt;"",'（仓库核对）送货清单'!$G$2,"")</f>
        <v>#REF!</v>
      </c>
      <c r="D147" s="38" t="e">
        <f ca="1">+VLOOKUP(B147,'（仓库核对）送货清单'!$D:$E,2,0)</f>
        <v>#REF!</v>
      </c>
      <c r="E147" s="38" t="e">
        <f ca="1">+VLOOKUP(B147,'（仓库核对）送货清单'!$D:$L,9,0)</f>
        <v>#REF!</v>
      </c>
      <c r="F147" s="38"/>
      <c r="G147" s="38"/>
      <c r="H147" s="24"/>
      <c r="I147" s="24"/>
      <c r="J147" s="24"/>
    </row>
    <row r="148" hidden="1" spans="1:10">
      <c r="A148" s="38" t="e">
        <f ca="1" t="array" ref="A148">+VLOOKUP(B148,IF({0,1},'（仓库核对）送货清单'!B:B,'（仓库核对）送货清单'!D:D),2,0)</f>
        <v>#REF!</v>
      </c>
      <c r="B148" s="24" t="e">
        <f ca="1" t="array" ref="B148">+INDEX('（仓库核对）送货清单'!$D$1:$D$192,SMALL(IF('（仓库核对）送货清单'!$D$4:$D$192&lt;&gt;"",ROW('（仓库核对）送货清单'!$D$4:$D$192)),ROW('（仓库核对）送货清单'!A147)))</f>
        <v>#REF!</v>
      </c>
      <c r="C148" s="40" t="e">
        <f ca="1">+IF(B148&lt;&gt;"",'（仓库核对）送货清单'!$G$2,"")</f>
        <v>#REF!</v>
      </c>
      <c r="D148" s="38" t="e">
        <f ca="1">+VLOOKUP(B148,'（仓库核对）送货清单'!$D:$E,2,0)</f>
        <v>#REF!</v>
      </c>
      <c r="E148" s="38" t="e">
        <f ca="1">+VLOOKUP(B148,'（仓库核对）送货清单'!$D:$L,9,0)</f>
        <v>#REF!</v>
      </c>
      <c r="F148" s="38"/>
      <c r="G148" s="38"/>
      <c r="H148" s="24"/>
      <c r="I148" s="24"/>
      <c r="J148" s="24"/>
    </row>
    <row r="149" hidden="1" spans="1:10">
      <c r="A149" s="38" t="e">
        <f ca="1" t="array" ref="A149">+VLOOKUP(B149,IF({0,1},'（仓库核对）送货清单'!B:B,'（仓库核对）送货清单'!D:D),2,0)</f>
        <v>#REF!</v>
      </c>
      <c r="B149" s="24" t="e">
        <f ca="1" t="array" ref="B149">+INDEX('（仓库核对）送货清单'!$D$1:$D$192,SMALL(IF('（仓库核对）送货清单'!$D$4:$D$192&lt;&gt;"",ROW('（仓库核对）送货清单'!$D$4:$D$192)),ROW('（仓库核对）送货清单'!A148)))</f>
        <v>#REF!</v>
      </c>
      <c r="C149" s="40" t="e">
        <f ca="1">+IF(B149&lt;&gt;"",'（仓库核对）送货清单'!$G$2,"")</f>
        <v>#REF!</v>
      </c>
      <c r="D149" s="38" t="e">
        <f ca="1">+VLOOKUP(B149,'（仓库核对）送货清单'!$D:$E,2,0)</f>
        <v>#REF!</v>
      </c>
      <c r="E149" s="38" t="e">
        <f ca="1">+VLOOKUP(B149,'（仓库核对）送货清单'!$D:$L,9,0)</f>
        <v>#REF!</v>
      </c>
      <c r="F149" s="38"/>
      <c r="G149" s="38"/>
      <c r="H149" s="24"/>
      <c r="I149" s="24"/>
      <c r="J149" s="24"/>
    </row>
    <row r="150" hidden="1" spans="1:10">
      <c r="A150" s="38" t="e">
        <f ca="1" t="array" ref="A150">+VLOOKUP(B150,IF({0,1},'（仓库核对）送货清单'!B:B,'（仓库核对）送货清单'!D:D),2,0)</f>
        <v>#REF!</v>
      </c>
      <c r="B150" s="24" t="e">
        <f ca="1" t="array" ref="B150">+INDEX('（仓库核对）送货清单'!$D$1:$D$192,SMALL(IF('（仓库核对）送货清单'!$D$4:$D$192&lt;&gt;"",ROW('（仓库核对）送货清单'!$D$4:$D$192)),ROW('（仓库核对）送货清单'!A149)))</f>
        <v>#REF!</v>
      </c>
      <c r="C150" s="40" t="e">
        <f ca="1">+IF(B150&lt;&gt;"",'（仓库核对）送货清单'!$G$2,"")</f>
        <v>#REF!</v>
      </c>
      <c r="D150" s="38" t="e">
        <f ca="1">+VLOOKUP(B150,'（仓库核对）送货清单'!$D:$E,2,0)</f>
        <v>#REF!</v>
      </c>
      <c r="E150" s="38" t="e">
        <f ca="1">+VLOOKUP(B150,'（仓库核对）送货清单'!$D:$L,9,0)</f>
        <v>#REF!</v>
      </c>
      <c r="F150" s="38"/>
      <c r="G150" s="38"/>
      <c r="H150" s="24"/>
      <c r="I150" s="24"/>
      <c r="J150" s="24"/>
    </row>
    <row r="151" hidden="1" spans="1:10">
      <c r="A151" s="38" t="e">
        <f ca="1" t="array" ref="A151">+VLOOKUP(B151,IF({0,1},'（仓库核对）送货清单'!B:B,'（仓库核对）送货清单'!D:D),2,0)</f>
        <v>#REF!</v>
      </c>
      <c r="B151" s="24" t="e">
        <f ca="1" t="array" ref="B151">+INDEX('（仓库核对）送货清单'!$D$1:$D$192,SMALL(IF('（仓库核对）送货清单'!$D$4:$D$192&lt;&gt;"",ROW('（仓库核对）送货清单'!$D$4:$D$192)),ROW('（仓库核对）送货清单'!A150)))</f>
        <v>#REF!</v>
      </c>
      <c r="C151" s="40" t="e">
        <f ca="1">+IF(B151&lt;&gt;"",'（仓库核对）送货清单'!$G$2,"")</f>
        <v>#REF!</v>
      </c>
      <c r="D151" s="38" t="e">
        <f ca="1">+VLOOKUP(B151,'（仓库核对）送货清单'!$D:$E,2,0)</f>
        <v>#REF!</v>
      </c>
      <c r="E151" s="38" t="e">
        <f ca="1">+VLOOKUP(B151,'（仓库核对）送货清单'!$D:$L,9,0)</f>
        <v>#REF!</v>
      </c>
      <c r="F151" s="38"/>
      <c r="G151" s="38"/>
      <c r="H151" s="24"/>
      <c r="I151" s="24"/>
      <c r="J151" s="24"/>
    </row>
    <row r="152" hidden="1" spans="1:10">
      <c r="A152" s="38" t="e">
        <f ca="1" t="array" ref="A152">+VLOOKUP(B152,IF({0,1},'（仓库核对）送货清单'!B:B,'（仓库核对）送货清单'!D:D),2,0)</f>
        <v>#REF!</v>
      </c>
      <c r="B152" s="24" t="e">
        <f ca="1" t="array" ref="B152">+INDEX('（仓库核对）送货清单'!$D$1:$D$192,SMALL(IF('（仓库核对）送货清单'!$D$4:$D$192&lt;&gt;"",ROW('（仓库核对）送货清单'!$D$4:$D$192)),ROW('（仓库核对）送货清单'!A151)))</f>
        <v>#REF!</v>
      </c>
      <c r="C152" s="40" t="e">
        <f ca="1">+IF(B152&lt;&gt;"",'（仓库核对）送货清单'!$G$2,"")</f>
        <v>#REF!</v>
      </c>
      <c r="D152" s="38" t="e">
        <f ca="1">+VLOOKUP(B152,'（仓库核对）送货清单'!$D:$E,2,0)</f>
        <v>#REF!</v>
      </c>
      <c r="E152" s="38" t="e">
        <f ca="1">+VLOOKUP(B152,'（仓库核对）送货清单'!$D:$L,9,0)</f>
        <v>#REF!</v>
      </c>
      <c r="F152" s="38"/>
      <c r="G152" s="38"/>
      <c r="H152" s="24"/>
      <c r="I152" s="24"/>
      <c r="J152" s="24"/>
    </row>
    <row r="153" hidden="1" spans="1:10">
      <c r="A153" s="38" t="e">
        <f ca="1" t="array" ref="A153">+VLOOKUP(B153,IF({0,1},'（仓库核对）送货清单'!B:B,'（仓库核对）送货清单'!D:D),2,0)</f>
        <v>#REF!</v>
      </c>
      <c r="B153" s="24" t="e">
        <f ca="1" t="array" ref="B153">+INDEX('（仓库核对）送货清单'!$D$1:$D$192,SMALL(IF('（仓库核对）送货清单'!$D$4:$D$192&lt;&gt;"",ROW('（仓库核对）送货清单'!$D$4:$D$192)),ROW('（仓库核对）送货清单'!A152)))</f>
        <v>#REF!</v>
      </c>
      <c r="C153" s="40" t="e">
        <f ca="1">+IF(B153&lt;&gt;"",'（仓库核对）送货清单'!$G$2,"")</f>
        <v>#REF!</v>
      </c>
      <c r="D153" s="38" t="e">
        <f ca="1">+VLOOKUP(B153,'（仓库核对）送货清单'!$D:$E,2,0)</f>
        <v>#REF!</v>
      </c>
      <c r="E153" s="38" t="e">
        <f ca="1">+VLOOKUP(B153,'（仓库核对）送货清单'!$D:$L,9,0)</f>
        <v>#REF!</v>
      </c>
      <c r="F153" s="38"/>
      <c r="G153" s="38"/>
      <c r="H153" s="24"/>
      <c r="I153" s="24"/>
      <c r="J153" s="24"/>
    </row>
    <row r="154" hidden="1" spans="1:10">
      <c r="A154" s="38" t="e">
        <f ca="1" t="array" ref="A154">+VLOOKUP(B154,IF({0,1},'（仓库核对）送货清单'!B:B,'（仓库核对）送货清单'!D:D),2,0)</f>
        <v>#REF!</v>
      </c>
      <c r="B154" s="24" t="e">
        <f ca="1" t="array" ref="B154">+INDEX('（仓库核对）送货清单'!$D$1:$D$192,SMALL(IF('（仓库核对）送货清单'!$D$4:$D$192&lt;&gt;"",ROW('（仓库核对）送货清单'!$D$4:$D$192)),ROW('（仓库核对）送货清单'!A153)))</f>
        <v>#REF!</v>
      </c>
      <c r="C154" s="40" t="e">
        <f ca="1">+IF(B154&lt;&gt;"",'（仓库核对）送货清单'!$G$2,"")</f>
        <v>#REF!</v>
      </c>
      <c r="D154" s="38" t="e">
        <f ca="1">+VLOOKUP(B154,'（仓库核对）送货清单'!$D:$E,2,0)</f>
        <v>#REF!</v>
      </c>
      <c r="E154" s="38" t="e">
        <f ca="1">+VLOOKUP(B154,'（仓库核对）送货清单'!$D:$L,9,0)</f>
        <v>#REF!</v>
      </c>
      <c r="F154" s="38"/>
      <c r="G154" s="38"/>
      <c r="H154" s="24"/>
      <c r="I154" s="24"/>
      <c r="J154" s="24"/>
    </row>
    <row r="155" hidden="1" spans="1:10">
      <c r="A155" s="38" t="e">
        <f ca="1" t="array" ref="A155">+VLOOKUP(B155,IF({0,1},'（仓库核对）送货清单'!B:B,'（仓库核对）送货清单'!D:D),2,0)</f>
        <v>#REF!</v>
      </c>
      <c r="B155" s="24" t="e">
        <f ca="1" t="array" ref="B155">+INDEX('（仓库核对）送货清单'!$D$1:$D$192,SMALL(IF('（仓库核对）送货清单'!$D$4:$D$192&lt;&gt;"",ROW('（仓库核对）送货清单'!$D$4:$D$192)),ROW('（仓库核对）送货清单'!A154)))</f>
        <v>#REF!</v>
      </c>
      <c r="C155" s="40" t="e">
        <f ca="1">+IF(B155&lt;&gt;"",'（仓库核对）送货清单'!$G$2,"")</f>
        <v>#REF!</v>
      </c>
      <c r="D155" s="38" t="e">
        <f ca="1">+VLOOKUP(B155,'（仓库核对）送货清单'!$D:$E,2,0)</f>
        <v>#REF!</v>
      </c>
      <c r="E155" s="38" t="e">
        <f ca="1">+VLOOKUP(B155,'（仓库核对）送货清单'!$D:$L,9,0)</f>
        <v>#REF!</v>
      </c>
      <c r="F155" s="38"/>
      <c r="G155" s="38"/>
      <c r="H155" s="24"/>
      <c r="I155" s="24"/>
      <c r="J155" s="24"/>
    </row>
    <row r="156" hidden="1" spans="1:10">
      <c r="A156" s="38" t="e">
        <f ca="1" t="array" ref="A156">+VLOOKUP(B156,IF({0,1},'（仓库核对）送货清单'!B:B,'（仓库核对）送货清单'!D:D),2,0)</f>
        <v>#REF!</v>
      </c>
      <c r="B156" s="24" t="e">
        <f ca="1" t="array" ref="B156">+INDEX('（仓库核对）送货清单'!$D$1:$D$192,SMALL(IF('（仓库核对）送货清单'!$D$4:$D$192&lt;&gt;"",ROW('（仓库核对）送货清单'!$D$4:$D$192)),ROW('（仓库核对）送货清单'!A155)))</f>
        <v>#REF!</v>
      </c>
      <c r="C156" s="40" t="e">
        <f ca="1">+IF(B156&lt;&gt;"",'（仓库核对）送货清单'!$G$2,"")</f>
        <v>#REF!</v>
      </c>
      <c r="D156" s="38" t="e">
        <f ca="1">+VLOOKUP(B156,'（仓库核对）送货清单'!$D:$E,2,0)</f>
        <v>#REF!</v>
      </c>
      <c r="E156" s="38" t="e">
        <f ca="1">+VLOOKUP(B156,'（仓库核对）送货清单'!$D:$L,9,0)</f>
        <v>#REF!</v>
      </c>
      <c r="F156" s="38"/>
      <c r="G156" s="38"/>
      <c r="H156" s="24"/>
      <c r="I156" s="24"/>
      <c r="J156" s="24"/>
    </row>
    <row r="157" hidden="1" spans="1:10">
      <c r="A157" s="38" t="e">
        <f ca="1" t="array" ref="A157">+VLOOKUP(B157,IF({0,1},'（仓库核对）送货清单'!B:B,'（仓库核对）送货清单'!D:D),2,0)</f>
        <v>#REF!</v>
      </c>
      <c r="B157" s="24" t="e">
        <f ca="1" t="array" ref="B157">+INDEX('（仓库核对）送货清单'!$D$1:$D$192,SMALL(IF('（仓库核对）送货清单'!$D$4:$D$192&lt;&gt;"",ROW('（仓库核对）送货清单'!$D$4:$D$192)),ROW('（仓库核对）送货清单'!A156)))</f>
        <v>#REF!</v>
      </c>
      <c r="C157" s="40" t="e">
        <f ca="1">+IF(B157&lt;&gt;"",'（仓库核对）送货清单'!$G$2,"")</f>
        <v>#REF!</v>
      </c>
      <c r="D157" s="38" t="e">
        <f ca="1">+VLOOKUP(B157,'（仓库核对）送货清单'!$D:$E,2,0)</f>
        <v>#REF!</v>
      </c>
      <c r="E157" s="38" t="e">
        <f ca="1">+VLOOKUP(B157,'（仓库核对）送货清单'!$D:$L,9,0)</f>
        <v>#REF!</v>
      </c>
      <c r="F157" s="38"/>
      <c r="G157" s="38"/>
      <c r="H157" s="24"/>
      <c r="I157" s="24"/>
      <c r="J157" s="24"/>
    </row>
    <row r="158" hidden="1" spans="1:10">
      <c r="A158" s="38" t="e">
        <f ca="1" t="array" ref="A158">+VLOOKUP(B158,IF({0,1},'（仓库核对）送货清单'!B:B,'（仓库核对）送货清单'!D:D),2,0)</f>
        <v>#REF!</v>
      </c>
      <c r="B158" s="24" t="e">
        <f ca="1" t="array" ref="B158">+INDEX('（仓库核对）送货清单'!$D$1:$D$192,SMALL(IF('（仓库核对）送货清单'!$D$4:$D$192&lt;&gt;"",ROW('（仓库核对）送货清单'!$D$4:$D$192)),ROW('（仓库核对）送货清单'!A157)))</f>
        <v>#REF!</v>
      </c>
      <c r="C158" s="40" t="e">
        <f ca="1">+IF(B158&lt;&gt;"",'（仓库核对）送货清单'!$G$2,"")</f>
        <v>#REF!</v>
      </c>
      <c r="D158" s="38" t="e">
        <f ca="1">+VLOOKUP(B158,'（仓库核对）送货清单'!$D:$E,2,0)</f>
        <v>#REF!</v>
      </c>
      <c r="E158" s="38" t="e">
        <f ca="1">+VLOOKUP(B158,'（仓库核对）送货清单'!$D:$L,9,0)</f>
        <v>#REF!</v>
      </c>
      <c r="F158" s="38"/>
      <c r="G158" s="38"/>
      <c r="H158" s="24"/>
      <c r="I158" s="24"/>
      <c r="J158" s="24"/>
    </row>
    <row r="159" hidden="1" spans="1:10">
      <c r="A159" s="38" t="e">
        <f ca="1" t="array" ref="A159">+VLOOKUP(B159,IF({0,1},'（仓库核对）送货清单'!B:B,'（仓库核对）送货清单'!D:D),2,0)</f>
        <v>#REF!</v>
      </c>
      <c r="B159" s="24" t="e">
        <f ca="1" t="array" ref="B159">+INDEX('（仓库核对）送货清单'!$D$1:$D$192,SMALL(IF('（仓库核对）送货清单'!$D$4:$D$192&lt;&gt;"",ROW('（仓库核对）送货清单'!$D$4:$D$192)),ROW('（仓库核对）送货清单'!A158)))</f>
        <v>#REF!</v>
      </c>
      <c r="C159" s="40" t="e">
        <f ca="1">+IF(B159&lt;&gt;"",'（仓库核对）送货清单'!$G$2,"")</f>
        <v>#REF!</v>
      </c>
      <c r="D159" s="38" t="e">
        <f ca="1">+VLOOKUP(B159,'（仓库核对）送货清单'!$D:$E,2,0)</f>
        <v>#REF!</v>
      </c>
      <c r="E159" s="38" t="e">
        <f ca="1">+VLOOKUP(B159,'（仓库核对）送货清单'!$D:$L,9,0)</f>
        <v>#REF!</v>
      </c>
      <c r="F159" s="38"/>
      <c r="G159" s="38"/>
      <c r="H159" s="24"/>
      <c r="I159" s="24"/>
      <c r="J159" s="24"/>
    </row>
    <row r="160" hidden="1" spans="1:10">
      <c r="A160" s="38" t="e">
        <f ca="1" t="array" ref="A160">+VLOOKUP(B160,IF({0,1},'（仓库核对）送货清单'!B:B,'（仓库核对）送货清单'!D:D),2,0)</f>
        <v>#REF!</v>
      </c>
      <c r="B160" s="24" t="e">
        <f ca="1" t="array" ref="B160">+INDEX('（仓库核对）送货清单'!$D$1:$D$192,SMALL(IF('（仓库核对）送货清单'!$D$4:$D$192&lt;&gt;"",ROW('（仓库核对）送货清单'!$D$4:$D$192)),ROW('（仓库核对）送货清单'!A159)))</f>
        <v>#REF!</v>
      </c>
      <c r="C160" s="40" t="e">
        <f ca="1">+IF(B160&lt;&gt;"",'（仓库核对）送货清单'!$G$2,"")</f>
        <v>#REF!</v>
      </c>
      <c r="D160" s="38" t="e">
        <f ca="1">+VLOOKUP(B160,'（仓库核对）送货清单'!$D:$E,2,0)</f>
        <v>#REF!</v>
      </c>
      <c r="E160" s="38" t="e">
        <f ca="1">+VLOOKUP(B160,'（仓库核对）送货清单'!$D:$L,9,0)</f>
        <v>#REF!</v>
      </c>
      <c r="F160" s="38"/>
      <c r="G160" s="38"/>
      <c r="H160" s="24"/>
      <c r="I160" s="24"/>
      <c r="J160" s="24"/>
    </row>
    <row r="161" hidden="1" spans="1:10">
      <c r="A161" s="38" t="e">
        <f ca="1" t="array" ref="A161">+VLOOKUP(B161,IF({0,1},'（仓库核对）送货清单'!B:B,'（仓库核对）送货清单'!D:D),2,0)</f>
        <v>#REF!</v>
      </c>
      <c r="B161" s="24" t="e">
        <f ca="1" t="array" ref="B161">+INDEX('（仓库核对）送货清单'!$D$1:$D$192,SMALL(IF('（仓库核对）送货清单'!$D$4:$D$192&lt;&gt;"",ROW('（仓库核对）送货清单'!$D$4:$D$192)),ROW('（仓库核对）送货清单'!A160)))</f>
        <v>#REF!</v>
      </c>
      <c r="C161" s="40" t="e">
        <f ca="1">+IF(B161&lt;&gt;"",'（仓库核对）送货清单'!$G$2,"")</f>
        <v>#REF!</v>
      </c>
      <c r="D161" s="38" t="e">
        <f ca="1">+VLOOKUP(B161,'（仓库核对）送货清单'!$D:$E,2,0)</f>
        <v>#REF!</v>
      </c>
      <c r="E161" s="38" t="e">
        <f ca="1">+VLOOKUP(B161,'（仓库核对）送货清单'!$D:$L,9,0)</f>
        <v>#REF!</v>
      </c>
      <c r="F161" s="38"/>
      <c r="G161" s="38"/>
      <c r="H161" s="24"/>
      <c r="I161" s="24"/>
      <c r="J161" s="24"/>
    </row>
    <row r="162" hidden="1" spans="1:10">
      <c r="A162" s="38" t="e">
        <f ca="1" t="array" ref="A162">+VLOOKUP(B162,IF({0,1},'（仓库核对）送货清单'!B:B,'（仓库核对）送货清单'!D:D),2,0)</f>
        <v>#REF!</v>
      </c>
      <c r="B162" s="24" t="e">
        <f ca="1" t="array" ref="B162">+INDEX('（仓库核对）送货清单'!$D$1:$D$192,SMALL(IF('（仓库核对）送货清单'!$D$4:$D$192&lt;&gt;"",ROW('（仓库核对）送货清单'!$D$4:$D$192)),ROW('（仓库核对）送货清单'!A161)))</f>
        <v>#REF!</v>
      </c>
      <c r="C162" s="40" t="e">
        <f ca="1">+IF(B162&lt;&gt;"",'（仓库核对）送货清单'!$G$2,"")</f>
        <v>#REF!</v>
      </c>
      <c r="D162" s="38" t="e">
        <f ca="1">+VLOOKUP(B162,'（仓库核对）送货清单'!$D:$E,2,0)</f>
        <v>#REF!</v>
      </c>
      <c r="E162" s="38" t="e">
        <f ca="1">+VLOOKUP(B162,'（仓库核对）送货清单'!$D:$L,9,0)</f>
        <v>#REF!</v>
      </c>
      <c r="F162" s="38"/>
      <c r="G162" s="38"/>
      <c r="H162" s="24"/>
      <c r="I162" s="24"/>
      <c r="J162" s="24"/>
    </row>
    <row r="163" hidden="1" spans="1:10">
      <c r="A163" s="38" t="e">
        <f ca="1" t="array" ref="A163">+VLOOKUP(B163,IF({0,1},'（仓库核对）送货清单'!B:B,'（仓库核对）送货清单'!D:D),2,0)</f>
        <v>#REF!</v>
      </c>
      <c r="B163" s="24" t="e">
        <f ca="1" t="array" ref="B163">+INDEX('（仓库核对）送货清单'!$D$1:$D$192,SMALL(IF('（仓库核对）送货清单'!$D$4:$D$192&lt;&gt;"",ROW('（仓库核对）送货清单'!$D$4:$D$192)),ROW('（仓库核对）送货清单'!A162)))</f>
        <v>#REF!</v>
      </c>
      <c r="C163" s="40" t="e">
        <f ca="1">+IF(B163&lt;&gt;"",'（仓库核对）送货清单'!$G$2,"")</f>
        <v>#REF!</v>
      </c>
      <c r="D163" s="38" t="e">
        <f ca="1">+VLOOKUP(B163,'（仓库核对）送货清单'!$D:$E,2,0)</f>
        <v>#REF!</v>
      </c>
      <c r="E163" s="38" t="e">
        <f ca="1">+VLOOKUP(B163,'（仓库核对）送货清单'!$D:$L,9,0)</f>
        <v>#REF!</v>
      </c>
      <c r="F163" s="38"/>
      <c r="G163" s="38"/>
      <c r="H163" s="24"/>
      <c r="I163" s="24"/>
      <c r="J163" s="24"/>
    </row>
    <row r="164" hidden="1" spans="1:10">
      <c r="A164" s="38" t="e">
        <f ca="1" t="array" ref="A164">+VLOOKUP(B164,IF({0,1},'（仓库核对）送货清单'!B:B,'（仓库核对）送货清单'!D:D),2,0)</f>
        <v>#REF!</v>
      </c>
      <c r="B164" s="24" t="e">
        <f ca="1" t="array" ref="B164">+INDEX('（仓库核对）送货清单'!$D$1:$D$192,SMALL(IF('（仓库核对）送货清单'!$D$4:$D$192&lt;&gt;"",ROW('（仓库核对）送货清单'!$D$4:$D$192)),ROW('（仓库核对）送货清单'!A163)))</f>
        <v>#REF!</v>
      </c>
      <c r="C164" s="40" t="e">
        <f ca="1">+IF(B164&lt;&gt;"",'（仓库核对）送货清单'!$G$2,"")</f>
        <v>#REF!</v>
      </c>
      <c r="D164" s="38" t="e">
        <f ca="1">+VLOOKUP(B164,'（仓库核对）送货清单'!$D:$E,2,0)</f>
        <v>#REF!</v>
      </c>
      <c r="E164" s="38" t="e">
        <f ca="1">+VLOOKUP(B164,'（仓库核对）送货清单'!$D:$L,9,0)</f>
        <v>#REF!</v>
      </c>
      <c r="F164" s="38"/>
      <c r="G164" s="38"/>
      <c r="H164" s="24"/>
      <c r="I164" s="24"/>
      <c r="J164" s="24"/>
    </row>
    <row r="165" hidden="1" spans="1:10">
      <c r="A165" s="38" t="e">
        <f ca="1" t="array" ref="A165">+VLOOKUP(B165,IF({0,1},'（仓库核对）送货清单'!B:B,'（仓库核对）送货清单'!D:D),2,0)</f>
        <v>#REF!</v>
      </c>
      <c r="B165" s="24" t="e">
        <f ca="1" t="array" ref="B165">+INDEX('（仓库核对）送货清单'!$D$1:$D$192,SMALL(IF('（仓库核对）送货清单'!$D$4:$D$192&lt;&gt;"",ROW('（仓库核对）送货清单'!$D$4:$D$192)),ROW('（仓库核对）送货清单'!A164)))</f>
        <v>#REF!</v>
      </c>
      <c r="C165" s="40" t="e">
        <f ca="1">+IF(B165&lt;&gt;"",'（仓库核对）送货清单'!$G$2,"")</f>
        <v>#REF!</v>
      </c>
      <c r="D165" s="38" t="e">
        <f ca="1">+VLOOKUP(B165,'（仓库核对）送货清单'!$D:$E,2,0)</f>
        <v>#REF!</v>
      </c>
      <c r="E165" s="38" t="e">
        <f ca="1">+VLOOKUP(B165,'（仓库核对）送货清单'!$D:$L,9,0)</f>
        <v>#REF!</v>
      </c>
      <c r="F165" s="38"/>
      <c r="G165" s="38"/>
      <c r="H165" s="24"/>
      <c r="I165" s="24"/>
      <c r="J165" s="24"/>
    </row>
    <row r="166" hidden="1" spans="1:10">
      <c r="A166" s="38" t="e">
        <f ca="1" t="array" ref="A166">+VLOOKUP(B166,IF({0,1},'（仓库核对）送货清单'!B:B,'（仓库核对）送货清单'!D:D),2,0)</f>
        <v>#REF!</v>
      </c>
      <c r="B166" s="24" t="e">
        <f ca="1" t="array" ref="B166">+INDEX('（仓库核对）送货清单'!$D$1:$D$192,SMALL(IF('（仓库核对）送货清单'!$D$4:$D$192&lt;&gt;"",ROW('（仓库核对）送货清单'!$D$4:$D$192)),ROW('（仓库核对）送货清单'!A165)))</f>
        <v>#REF!</v>
      </c>
      <c r="C166" s="40" t="e">
        <f ca="1">+IF(B166&lt;&gt;"",'（仓库核对）送货清单'!$G$2,"")</f>
        <v>#REF!</v>
      </c>
      <c r="D166" s="38" t="e">
        <f ca="1">+VLOOKUP(B166,'（仓库核对）送货清单'!$D:$E,2,0)</f>
        <v>#REF!</v>
      </c>
      <c r="E166" s="38" t="e">
        <f ca="1">+VLOOKUP(B166,'（仓库核对）送货清单'!$D:$L,9,0)</f>
        <v>#REF!</v>
      </c>
      <c r="F166" s="38"/>
      <c r="G166" s="38"/>
      <c r="H166" s="24"/>
      <c r="I166" s="24"/>
      <c r="J166" s="24"/>
    </row>
    <row r="167" hidden="1" spans="1:10">
      <c r="A167" s="38" t="e">
        <f ca="1" t="array" ref="A167">+VLOOKUP(B167,IF({0,1},'（仓库核对）送货清单'!B:B,'（仓库核对）送货清单'!D:D),2,0)</f>
        <v>#REF!</v>
      </c>
      <c r="B167" s="24" t="e">
        <f ca="1" t="array" ref="B167">+INDEX('（仓库核对）送货清单'!$D$1:$D$192,SMALL(IF('（仓库核对）送货清单'!$D$4:$D$192&lt;&gt;"",ROW('（仓库核对）送货清单'!$D$4:$D$192)),ROW('（仓库核对）送货清单'!A166)))</f>
        <v>#REF!</v>
      </c>
      <c r="C167" s="40" t="e">
        <f ca="1">+IF(B167&lt;&gt;"",'（仓库核对）送货清单'!$G$2,"")</f>
        <v>#REF!</v>
      </c>
      <c r="D167" s="38" t="e">
        <f ca="1">+VLOOKUP(B167,'（仓库核对）送货清单'!$D:$E,2,0)</f>
        <v>#REF!</v>
      </c>
      <c r="E167" s="38" t="e">
        <f ca="1">+VLOOKUP(B167,'（仓库核对）送货清单'!$D:$L,9,0)</f>
        <v>#REF!</v>
      </c>
      <c r="F167" s="38"/>
      <c r="G167" s="38"/>
      <c r="H167" s="24"/>
      <c r="I167" s="24"/>
      <c r="J167" s="24"/>
    </row>
    <row r="168" hidden="1" spans="1:10">
      <c r="A168" s="38" t="e">
        <f ca="1" t="array" ref="A168">+VLOOKUP(B168,IF({0,1},'（仓库核对）送货清单'!B:B,'（仓库核对）送货清单'!D:D),2,0)</f>
        <v>#REF!</v>
      </c>
      <c r="B168" s="24" t="e">
        <f ca="1" t="array" ref="B168">+INDEX('（仓库核对）送货清单'!$D$1:$D$192,SMALL(IF('（仓库核对）送货清单'!$D$4:$D$192&lt;&gt;"",ROW('（仓库核对）送货清单'!$D$4:$D$192)),ROW('（仓库核对）送货清单'!A167)))</f>
        <v>#REF!</v>
      </c>
      <c r="C168" s="40" t="e">
        <f ca="1">+IF(B168&lt;&gt;"",'（仓库核对）送货清单'!$G$2,"")</f>
        <v>#REF!</v>
      </c>
      <c r="D168" s="38" t="e">
        <f ca="1">+VLOOKUP(B168,'（仓库核对）送货清单'!$D:$E,2,0)</f>
        <v>#REF!</v>
      </c>
      <c r="E168" s="38" t="e">
        <f ca="1">+VLOOKUP(B168,'（仓库核对）送货清单'!$D:$L,9,0)</f>
        <v>#REF!</v>
      </c>
      <c r="F168" s="38"/>
      <c r="G168" s="38"/>
      <c r="H168" s="24"/>
      <c r="I168" s="24"/>
      <c r="J168" s="24"/>
    </row>
    <row r="169" hidden="1" spans="1:10">
      <c r="A169" s="38" t="e">
        <f ca="1" t="array" ref="A169">+VLOOKUP(B169,IF({0,1},'（仓库核对）送货清单'!B:B,'（仓库核对）送货清单'!D:D),2,0)</f>
        <v>#REF!</v>
      </c>
      <c r="B169" s="24" t="e">
        <f ca="1" t="array" ref="B169">+INDEX('（仓库核对）送货清单'!$D$1:$D$192,SMALL(IF('（仓库核对）送货清单'!$D$4:$D$192&lt;&gt;"",ROW('（仓库核对）送货清单'!$D$4:$D$192)),ROW('（仓库核对）送货清单'!A168)))</f>
        <v>#REF!</v>
      </c>
      <c r="C169" s="40" t="e">
        <f ca="1">+IF(B169&lt;&gt;"",'（仓库核对）送货清单'!$G$2,"")</f>
        <v>#REF!</v>
      </c>
      <c r="D169" s="38" t="e">
        <f ca="1">+VLOOKUP(B169,'（仓库核对）送货清单'!$D:$E,2,0)</f>
        <v>#REF!</v>
      </c>
      <c r="E169" s="38" t="e">
        <f ca="1">+VLOOKUP(B169,'（仓库核对）送货清单'!$D:$L,9,0)</f>
        <v>#REF!</v>
      </c>
      <c r="F169" s="38"/>
      <c r="G169" s="38"/>
      <c r="H169" s="24"/>
      <c r="I169" s="24"/>
      <c r="J169" s="24"/>
    </row>
    <row r="170" hidden="1" spans="1:10">
      <c r="A170" s="38" t="e">
        <f ca="1" t="array" ref="A170">+VLOOKUP(B170,IF({0,1},'（仓库核对）送货清单'!B:B,'（仓库核对）送货清单'!D:D),2,0)</f>
        <v>#REF!</v>
      </c>
      <c r="B170" s="24" t="e">
        <f ca="1" t="array" ref="B170">+INDEX('（仓库核对）送货清单'!$D$1:$D$192,SMALL(IF('（仓库核对）送货清单'!$D$4:$D$192&lt;&gt;"",ROW('（仓库核对）送货清单'!$D$4:$D$192)),ROW('（仓库核对）送货清单'!A169)))</f>
        <v>#REF!</v>
      </c>
      <c r="C170" s="40" t="e">
        <f ca="1">+IF(B170&lt;&gt;"",'（仓库核对）送货清单'!$G$2,"")</f>
        <v>#REF!</v>
      </c>
      <c r="D170" s="38" t="e">
        <f ca="1">+VLOOKUP(B170,'（仓库核对）送货清单'!$D:$E,2,0)</f>
        <v>#REF!</v>
      </c>
      <c r="E170" s="38" t="e">
        <f ca="1">+VLOOKUP(B170,'（仓库核对）送货清单'!$D:$L,9,0)</f>
        <v>#REF!</v>
      </c>
      <c r="F170" s="38"/>
      <c r="G170" s="38"/>
      <c r="H170" s="24"/>
      <c r="I170" s="24"/>
      <c r="J170" s="24"/>
    </row>
    <row r="171" hidden="1" spans="1:10">
      <c r="A171" s="38" t="e">
        <f ca="1" t="array" ref="A171">+VLOOKUP(B171,IF({0,1},'（仓库核对）送货清单'!B:B,'（仓库核对）送货清单'!D:D),2,0)</f>
        <v>#REF!</v>
      </c>
      <c r="B171" s="24" t="e">
        <f ca="1" t="array" ref="B171">+INDEX('（仓库核对）送货清单'!$D$1:$D$192,SMALL(IF('（仓库核对）送货清单'!$D$4:$D$192&lt;&gt;"",ROW('（仓库核对）送货清单'!$D$4:$D$192)),ROW('（仓库核对）送货清单'!A170)))</f>
        <v>#REF!</v>
      </c>
      <c r="C171" s="40" t="e">
        <f ca="1">+IF(B171&lt;&gt;"",'（仓库核对）送货清单'!$G$2,"")</f>
        <v>#REF!</v>
      </c>
      <c r="D171" s="38" t="e">
        <f ca="1">+VLOOKUP(B171,'（仓库核对）送货清单'!$D:$E,2,0)</f>
        <v>#REF!</v>
      </c>
      <c r="E171" s="38" t="e">
        <f ca="1">+VLOOKUP(B171,'（仓库核对）送货清单'!$D:$L,9,0)</f>
        <v>#REF!</v>
      </c>
      <c r="F171" s="38"/>
      <c r="G171" s="38"/>
      <c r="H171" s="24"/>
      <c r="I171" s="24"/>
      <c r="J171" s="24"/>
    </row>
    <row r="172" hidden="1" spans="1:10">
      <c r="A172" s="38" t="e">
        <f ca="1" t="array" ref="A172">+VLOOKUP(B172,IF({0,1},'（仓库核对）送货清单'!B:B,'（仓库核对）送货清单'!D:D),2,0)</f>
        <v>#REF!</v>
      </c>
      <c r="B172" s="24" t="e">
        <f ca="1" t="array" ref="B172">+INDEX('（仓库核对）送货清单'!$D$1:$D$192,SMALL(IF('（仓库核对）送货清单'!$D$4:$D$192&lt;&gt;"",ROW('（仓库核对）送货清单'!$D$4:$D$192)),ROW('（仓库核对）送货清单'!A171)))</f>
        <v>#REF!</v>
      </c>
      <c r="C172" s="40" t="e">
        <f ca="1">+IF(B172&lt;&gt;"",'（仓库核对）送货清单'!$G$2,"")</f>
        <v>#REF!</v>
      </c>
      <c r="D172" s="38" t="e">
        <f ca="1">+VLOOKUP(B172,'（仓库核对）送货清单'!$D:$E,2,0)</f>
        <v>#REF!</v>
      </c>
      <c r="E172" s="38" t="e">
        <f ca="1">+VLOOKUP(B172,'（仓库核对）送货清单'!$D:$L,9,0)</f>
        <v>#REF!</v>
      </c>
      <c r="F172" s="38"/>
      <c r="G172" s="38"/>
      <c r="H172" s="24"/>
      <c r="I172" s="24"/>
      <c r="J172" s="24"/>
    </row>
    <row r="173" hidden="1" spans="1:10">
      <c r="A173" s="38" t="e">
        <f ca="1" t="array" ref="A173">+VLOOKUP(B173,IF({0,1},'（仓库核对）送货清单'!B:B,'（仓库核对）送货清单'!D:D),2,0)</f>
        <v>#REF!</v>
      </c>
      <c r="B173" s="24" t="e">
        <f ca="1" t="array" ref="B173">+INDEX('（仓库核对）送货清单'!$D$1:$D$192,SMALL(IF('（仓库核对）送货清单'!$D$4:$D$192&lt;&gt;"",ROW('（仓库核对）送货清单'!$D$4:$D$192)),ROW('（仓库核对）送货清单'!A172)))</f>
        <v>#REF!</v>
      </c>
      <c r="C173" s="40" t="e">
        <f ca="1">+IF(B173&lt;&gt;"",'（仓库核对）送货清单'!$G$2,"")</f>
        <v>#REF!</v>
      </c>
      <c r="D173" s="38" t="e">
        <f ca="1">+VLOOKUP(B173,'（仓库核对）送货清单'!$D:$E,2,0)</f>
        <v>#REF!</v>
      </c>
      <c r="E173" s="38" t="e">
        <f ca="1">+VLOOKUP(B173,'（仓库核对）送货清单'!$D:$L,9,0)</f>
        <v>#REF!</v>
      </c>
      <c r="F173" s="38"/>
      <c r="G173" s="38"/>
      <c r="H173" s="24"/>
      <c r="I173" s="24"/>
      <c r="J173" s="24"/>
    </row>
    <row r="174" hidden="1" spans="1:10">
      <c r="A174" s="38" t="e">
        <f ca="1" t="array" ref="A174">+VLOOKUP(B174,IF({0,1},'（仓库核对）送货清单'!B:B,'（仓库核对）送货清单'!D:D),2,0)</f>
        <v>#REF!</v>
      </c>
      <c r="B174" s="24" t="e">
        <f ca="1" t="array" ref="B174">+INDEX('（仓库核对）送货清单'!$D$1:$D$192,SMALL(IF('（仓库核对）送货清单'!$D$4:$D$192&lt;&gt;"",ROW('（仓库核对）送货清单'!$D$4:$D$192)),ROW('（仓库核对）送货清单'!A173)))</f>
        <v>#REF!</v>
      </c>
      <c r="C174" s="40" t="e">
        <f ca="1">+IF(B174&lt;&gt;"",'（仓库核对）送货清单'!$G$2,"")</f>
        <v>#REF!</v>
      </c>
      <c r="D174" s="38" t="e">
        <f ca="1">+VLOOKUP(B174,'（仓库核对）送货清单'!$D:$E,2,0)</f>
        <v>#REF!</v>
      </c>
      <c r="E174" s="38" t="e">
        <f ca="1">+VLOOKUP(B174,'（仓库核对）送货清单'!$D:$L,9,0)</f>
        <v>#REF!</v>
      </c>
      <c r="F174" s="38"/>
      <c r="G174" s="38"/>
      <c r="H174" s="24"/>
      <c r="I174" s="24"/>
      <c r="J174" s="24"/>
    </row>
    <row r="175" hidden="1" spans="1:10">
      <c r="A175" s="38" t="e">
        <f ca="1" t="array" ref="A175">+VLOOKUP(B175,IF({0,1},'（仓库核对）送货清单'!B:B,'（仓库核对）送货清单'!D:D),2,0)</f>
        <v>#REF!</v>
      </c>
      <c r="B175" s="24" t="e">
        <f ca="1" t="array" ref="B175">+INDEX('（仓库核对）送货清单'!$D$1:$D$192,SMALL(IF('（仓库核对）送货清单'!$D$4:$D$192&lt;&gt;"",ROW('（仓库核对）送货清单'!$D$4:$D$192)),ROW('（仓库核对）送货清单'!A174)))</f>
        <v>#REF!</v>
      </c>
      <c r="C175" s="40" t="e">
        <f ca="1">+IF(B175&lt;&gt;"",'（仓库核对）送货清单'!$G$2,"")</f>
        <v>#REF!</v>
      </c>
      <c r="D175" s="38" t="e">
        <f ca="1">+VLOOKUP(B175,'（仓库核对）送货清单'!$D:$E,2,0)</f>
        <v>#REF!</v>
      </c>
      <c r="E175" s="38" t="e">
        <f ca="1">+VLOOKUP(B175,'（仓库核对）送货清单'!$D:$L,9,0)</f>
        <v>#REF!</v>
      </c>
      <c r="F175" s="38"/>
      <c r="G175" s="38"/>
      <c r="H175" s="24"/>
      <c r="I175" s="24"/>
      <c r="J175" s="24"/>
    </row>
    <row r="176" hidden="1" spans="1:10">
      <c r="A176" s="38" t="e">
        <f ca="1" t="array" ref="A176">+VLOOKUP(B176,IF({0,1},'（仓库核对）送货清单'!B:B,'（仓库核对）送货清单'!D:D),2,0)</f>
        <v>#REF!</v>
      </c>
      <c r="B176" s="24" t="e">
        <f ca="1" t="array" ref="B176">+INDEX('（仓库核对）送货清单'!$D$1:$D$192,SMALL(IF('（仓库核对）送货清单'!$D$4:$D$192&lt;&gt;"",ROW('（仓库核对）送货清单'!$D$4:$D$192)),ROW('（仓库核对）送货清单'!A175)))</f>
        <v>#REF!</v>
      </c>
      <c r="C176" s="40" t="e">
        <f ca="1">+IF(B176&lt;&gt;"",'（仓库核对）送货清单'!$G$2,"")</f>
        <v>#REF!</v>
      </c>
      <c r="D176" s="38" t="e">
        <f ca="1">+VLOOKUP(B176,'（仓库核对）送货清单'!$D:$E,2,0)</f>
        <v>#REF!</v>
      </c>
      <c r="E176" s="38" t="e">
        <f ca="1">+VLOOKUP(B176,'（仓库核对）送货清单'!$D:$L,9,0)</f>
        <v>#REF!</v>
      </c>
      <c r="F176" s="38"/>
      <c r="G176" s="38"/>
      <c r="H176" s="24"/>
      <c r="I176" s="24"/>
      <c r="J176" s="24"/>
    </row>
    <row r="177" hidden="1" spans="1:10">
      <c r="A177" s="38" t="e">
        <f ca="1" t="array" ref="A177">+VLOOKUP(B177,IF({0,1},'（仓库核对）送货清单'!B:B,'（仓库核对）送货清单'!D:D),2,0)</f>
        <v>#REF!</v>
      </c>
      <c r="B177" s="24" t="e">
        <f ca="1" t="array" ref="B177">+INDEX('（仓库核对）送货清单'!$D$1:$D$192,SMALL(IF('（仓库核对）送货清单'!$D$4:$D$192&lt;&gt;"",ROW('（仓库核对）送货清单'!$D$4:$D$192)),ROW('（仓库核对）送货清单'!A176)))</f>
        <v>#REF!</v>
      </c>
      <c r="C177" s="40" t="e">
        <f ca="1">+IF(B177&lt;&gt;"",'（仓库核对）送货清单'!$G$2,"")</f>
        <v>#REF!</v>
      </c>
      <c r="D177" s="38" t="e">
        <f ca="1">+VLOOKUP(B177,'（仓库核对）送货清单'!$D:$E,2,0)</f>
        <v>#REF!</v>
      </c>
      <c r="E177" s="38" t="e">
        <f ca="1">+VLOOKUP(B177,'（仓库核对）送货清单'!$D:$L,9,0)</f>
        <v>#REF!</v>
      </c>
      <c r="F177" s="38"/>
      <c r="G177" s="38"/>
      <c r="H177" s="24"/>
      <c r="I177" s="24"/>
      <c r="J177" s="24"/>
    </row>
    <row r="178" hidden="1" spans="1:10">
      <c r="A178" s="38" t="e">
        <f ca="1" t="array" ref="A178">+VLOOKUP(B178,IF({0,1},'（仓库核对）送货清单'!B:B,'（仓库核对）送货清单'!D:D),2,0)</f>
        <v>#REF!</v>
      </c>
      <c r="B178" s="24" t="e">
        <f ca="1" t="array" ref="B178">+INDEX('（仓库核对）送货清单'!$D$1:$D$192,SMALL(IF('（仓库核对）送货清单'!$D$4:$D$192&lt;&gt;"",ROW('（仓库核对）送货清单'!$D$4:$D$192)),ROW('（仓库核对）送货清单'!A177)))</f>
        <v>#REF!</v>
      </c>
      <c r="C178" s="40" t="e">
        <f ca="1">+IF(B178&lt;&gt;"",'（仓库核对）送货清单'!$G$2,"")</f>
        <v>#REF!</v>
      </c>
      <c r="D178" s="38" t="e">
        <f ca="1">+VLOOKUP(B178,'（仓库核对）送货清单'!$D:$E,2,0)</f>
        <v>#REF!</v>
      </c>
      <c r="E178" s="38" t="e">
        <f ca="1">+VLOOKUP(B178,'（仓库核对）送货清单'!$D:$L,9,0)</f>
        <v>#REF!</v>
      </c>
      <c r="F178" s="38"/>
      <c r="G178" s="38"/>
      <c r="H178" s="24"/>
      <c r="I178" s="24"/>
      <c r="J178" s="24"/>
    </row>
    <row r="179" hidden="1" spans="1:10">
      <c r="A179" s="38" t="e">
        <f ca="1" t="array" ref="A179">+VLOOKUP(B179,IF({0,1},'（仓库核对）送货清单'!B:B,'（仓库核对）送货清单'!D:D),2,0)</f>
        <v>#REF!</v>
      </c>
      <c r="B179" s="24" t="e">
        <f ca="1" t="array" ref="B179">+INDEX('（仓库核对）送货清单'!$D$1:$D$192,SMALL(IF('（仓库核对）送货清单'!$D$4:$D$192&lt;&gt;"",ROW('（仓库核对）送货清单'!$D$4:$D$192)),ROW('（仓库核对）送货清单'!A178)))</f>
        <v>#REF!</v>
      </c>
      <c r="C179" s="40" t="e">
        <f ca="1">+IF(B179&lt;&gt;"",'（仓库核对）送货清单'!$G$2,"")</f>
        <v>#REF!</v>
      </c>
      <c r="D179" s="38" t="e">
        <f ca="1">+VLOOKUP(B179,'（仓库核对）送货清单'!$D:$E,2,0)</f>
        <v>#REF!</v>
      </c>
      <c r="E179" s="38" t="e">
        <f ca="1">+VLOOKUP(B179,'（仓库核对）送货清单'!$D:$L,9,0)</f>
        <v>#REF!</v>
      </c>
      <c r="F179" s="38"/>
      <c r="G179" s="38"/>
      <c r="H179" s="24"/>
      <c r="I179" s="24"/>
      <c r="J179" s="24"/>
    </row>
    <row r="180" hidden="1" spans="1:10">
      <c r="A180" s="38" t="e">
        <f ca="1" t="array" ref="A180">+VLOOKUP(B180,IF({0,1},'（仓库核对）送货清单'!B:B,'（仓库核对）送货清单'!D:D),2,0)</f>
        <v>#REF!</v>
      </c>
      <c r="B180" s="24" t="e">
        <f ca="1" t="array" ref="B180">+INDEX('（仓库核对）送货清单'!$D$1:$D$192,SMALL(IF('（仓库核对）送货清单'!$D$4:$D$192&lt;&gt;"",ROW('（仓库核对）送货清单'!$D$4:$D$192)),ROW('（仓库核对）送货清单'!A179)))</f>
        <v>#REF!</v>
      </c>
      <c r="C180" s="40" t="e">
        <f ca="1">+IF(B180&lt;&gt;"",'（仓库核对）送货清单'!$G$2,"")</f>
        <v>#REF!</v>
      </c>
      <c r="D180" s="38" t="e">
        <f ca="1">+VLOOKUP(B180,'（仓库核对）送货清单'!$D:$E,2,0)</f>
        <v>#REF!</v>
      </c>
      <c r="E180" s="38" t="e">
        <f ca="1">+VLOOKUP(B180,'（仓库核对）送货清单'!$D:$L,9,0)</f>
        <v>#REF!</v>
      </c>
      <c r="F180" s="38"/>
      <c r="G180" s="38"/>
      <c r="H180" s="24"/>
      <c r="I180" s="24"/>
      <c r="J180" s="24"/>
    </row>
    <row r="181" hidden="1" spans="1:10">
      <c r="A181" s="38" t="e">
        <f ca="1" t="array" ref="A181">+VLOOKUP(B181,IF({0,1},'（仓库核对）送货清单'!B:B,'（仓库核对）送货清单'!D:D),2,0)</f>
        <v>#REF!</v>
      </c>
      <c r="B181" s="24" t="e">
        <f ca="1" t="array" ref="B181">+INDEX('（仓库核对）送货清单'!$D$1:$D$192,SMALL(IF('（仓库核对）送货清单'!$D$4:$D$192&lt;&gt;"",ROW('（仓库核对）送货清单'!$D$4:$D$192)),ROW('（仓库核对）送货清单'!A180)))</f>
        <v>#REF!</v>
      </c>
      <c r="C181" s="40" t="e">
        <f ca="1">+IF(B181&lt;&gt;"",'（仓库核对）送货清单'!$G$2,"")</f>
        <v>#REF!</v>
      </c>
      <c r="D181" s="38" t="e">
        <f ca="1">+VLOOKUP(B181,'（仓库核对）送货清单'!$D:$E,2,0)</f>
        <v>#REF!</v>
      </c>
      <c r="E181" s="38" t="e">
        <f ca="1">+VLOOKUP(B181,'（仓库核对）送货清单'!$D:$L,9,0)</f>
        <v>#REF!</v>
      </c>
      <c r="F181" s="38"/>
      <c r="G181" s="38"/>
      <c r="H181" s="24"/>
      <c r="I181" s="24"/>
      <c r="J181" s="24"/>
    </row>
    <row r="182" hidden="1" spans="1:10">
      <c r="A182" s="38" t="e">
        <f ca="1" t="array" ref="A182">+VLOOKUP(B182,IF({0,1},'（仓库核对）送货清单'!B:B,'（仓库核对）送货清单'!D:D),2,0)</f>
        <v>#REF!</v>
      </c>
      <c r="B182" s="24" t="e">
        <f ca="1" t="array" ref="B182">+INDEX('（仓库核对）送货清单'!$D$1:$D$192,SMALL(IF('（仓库核对）送货清单'!$D$4:$D$192&lt;&gt;"",ROW('（仓库核对）送货清单'!$D$4:$D$192)),ROW('（仓库核对）送货清单'!A181)))</f>
        <v>#REF!</v>
      </c>
      <c r="C182" s="40" t="e">
        <f ca="1">+IF(B182&lt;&gt;"",'（仓库核对）送货清单'!$G$2,"")</f>
        <v>#REF!</v>
      </c>
      <c r="D182" s="38" t="e">
        <f ca="1">+VLOOKUP(B182,'（仓库核对）送货清单'!$D:$E,2,0)</f>
        <v>#REF!</v>
      </c>
      <c r="E182" s="38" t="e">
        <f ca="1">+VLOOKUP(B182,'（仓库核对）送货清单'!$D:$L,9,0)</f>
        <v>#REF!</v>
      </c>
      <c r="F182" s="38"/>
      <c r="G182" s="38"/>
      <c r="H182" s="24"/>
      <c r="I182" s="24"/>
      <c r="J182" s="24"/>
    </row>
    <row r="183" hidden="1" spans="1:10">
      <c r="A183" s="38" t="e">
        <f ca="1" t="array" ref="A183">+VLOOKUP(B183,IF({0,1},'（仓库核对）送货清单'!B:B,'（仓库核对）送货清单'!D:D),2,0)</f>
        <v>#REF!</v>
      </c>
      <c r="B183" s="24" t="e">
        <f ca="1" t="array" ref="B183">+INDEX('（仓库核对）送货清单'!$D$1:$D$192,SMALL(IF('（仓库核对）送货清单'!$D$4:$D$192&lt;&gt;"",ROW('（仓库核对）送货清单'!$D$4:$D$192)),ROW('（仓库核对）送货清单'!A182)))</f>
        <v>#REF!</v>
      </c>
      <c r="C183" s="40" t="e">
        <f ca="1">+IF(B183&lt;&gt;"",'（仓库核对）送货清单'!$G$2,"")</f>
        <v>#REF!</v>
      </c>
      <c r="D183" s="38" t="e">
        <f ca="1">+VLOOKUP(B183,'（仓库核对）送货清单'!$D:$E,2,0)</f>
        <v>#REF!</v>
      </c>
      <c r="E183" s="38" t="e">
        <f ca="1">+VLOOKUP(B183,'（仓库核对）送货清单'!$D:$L,9,0)</f>
        <v>#REF!</v>
      </c>
      <c r="F183" s="38"/>
      <c r="G183" s="38"/>
      <c r="H183" s="24"/>
      <c r="I183" s="24"/>
      <c r="J183" s="24"/>
    </row>
    <row r="184" hidden="1" spans="1:10">
      <c r="A184" s="38" t="e">
        <f ca="1" t="array" ref="A184">+VLOOKUP(B184,IF({0,1},'（仓库核对）送货清单'!B:B,'（仓库核对）送货清单'!D:D),2,0)</f>
        <v>#REF!</v>
      </c>
      <c r="B184" s="24" t="e">
        <f ca="1" t="array" ref="B184">+INDEX('（仓库核对）送货清单'!$D$1:$D$192,SMALL(IF('（仓库核对）送货清单'!$D$4:$D$192&lt;&gt;"",ROW('（仓库核对）送货清单'!$D$4:$D$192)),ROW('（仓库核对）送货清单'!A183)))</f>
        <v>#REF!</v>
      </c>
      <c r="C184" s="40" t="e">
        <f ca="1">+IF(B184&lt;&gt;"",'（仓库核对）送货清单'!$G$2,"")</f>
        <v>#REF!</v>
      </c>
      <c r="D184" s="38" t="e">
        <f ca="1">+VLOOKUP(B184,'（仓库核对）送货清单'!$D:$E,2,0)</f>
        <v>#REF!</v>
      </c>
      <c r="E184" s="38" t="e">
        <f ca="1">+VLOOKUP(B184,'（仓库核对）送货清单'!$D:$L,9,0)</f>
        <v>#REF!</v>
      </c>
      <c r="F184" s="38"/>
      <c r="G184" s="38"/>
      <c r="H184" s="24"/>
      <c r="I184" s="24"/>
      <c r="J184" s="24"/>
    </row>
    <row r="185" hidden="1" spans="1:10">
      <c r="A185" s="38" t="e">
        <f ca="1" t="array" ref="A185">+VLOOKUP(B185,IF({0,1},'（仓库核对）送货清单'!B:B,'（仓库核对）送货清单'!D:D),2,0)</f>
        <v>#REF!</v>
      </c>
      <c r="B185" s="24" t="e">
        <f ca="1" t="array" ref="B185">+INDEX('（仓库核对）送货清单'!$D$1:$D$192,SMALL(IF('（仓库核对）送货清单'!$D$4:$D$192&lt;&gt;"",ROW('（仓库核对）送货清单'!$D$4:$D$192)),ROW('（仓库核对）送货清单'!A184)))</f>
        <v>#REF!</v>
      </c>
      <c r="C185" s="40" t="e">
        <f ca="1">+IF(B185&lt;&gt;"",'（仓库核对）送货清单'!$G$2,"")</f>
        <v>#REF!</v>
      </c>
      <c r="D185" s="38" t="e">
        <f ca="1">+VLOOKUP(B185,'（仓库核对）送货清单'!$D:$E,2,0)</f>
        <v>#REF!</v>
      </c>
      <c r="E185" s="38" t="e">
        <f ca="1">+VLOOKUP(B185,'（仓库核对）送货清单'!$D:$L,9,0)</f>
        <v>#REF!</v>
      </c>
      <c r="F185" s="38"/>
      <c r="G185" s="38"/>
      <c r="H185" s="24"/>
      <c r="I185" s="24"/>
      <c r="J185" s="24"/>
    </row>
    <row r="186" hidden="1" spans="1:10">
      <c r="A186" s="38" t="e">
        <f ca="1" t="array" ref="A186">+VLOOKUP(B186,IF({0,1},'（仓库核对）送货清单'!B:B,'（仓库核对）送货清单'!D:D),2,0)</f>
        <v>#REF!</v>
      </c>
      <c r="B186" s="24" t="e">
        <f ca="1" t="array" ref="B186">+INDEX('（仓库核对）送货清单'!$D$1:$D$192,SMALL(IF('（仓库核对）送货清单'!$D$4:$D$192&lt;&gt;"",ROW('（仓库核对）送货清单'!$D$4:$D$192)),ROW('（仓库核对）送货清单'!A185)))</f>
        <v>#REF!</v>
      </c>
      <c r="C186" s="40" t="e">
        <f ca="1">+IF(B186&lt;&gt;"",'（仓库核对）送货清单'!$G$2,"")</f>
        <v>#REF!</v>
      </c>
      <c r="D186" s="38" t="e">
        <f ca="1">+VLOOKUP(B186,'（仓库核对）送货清单'!$D:$E,2,0)</f>
        <v>#REF!</v>
      </c>
      <c r="E186" s="38" t="e">
        <f ca="1">+VLOOKUP(B186,'（仓库核对）送货清单'!$D:$L,9,0)</f>
        <v>#REF!</v>
      </c>
      <c r="F186" s="38"/>
      <c r="G186" s="38"/>
      <c r="H186" s="24"/>
      <c r="I186" s="24"/>
      <c r="J186" s="24"/>
    </row>
    <row r="187" hidden="1" spans="1:10">
      <c r="A187" s="38" t="e">
        <f ca="1" t="array" ref="A187">+VLOOKUP(B187,IF({0,1},'（仓库核对）送货清单'!B:B,'（仓库核对）送货清单'!D:D),2,0)</f>
        <v>#REF!</v>
      </c>
      <c r="B187" s="24" t="e">
        <f ca="1" t="array" ref="B187">+INDEX('（仓库核对）送货清单'!$D$1:$D$192,SMALL(IF('（仓库核对）送货清单'!$D$4:$D$192&lt;&gt;"",ROW('（仓库核对）送货清单'!$D$4:$D$192)),ROW('（仓库核对）送货清单'!A186)))</f>
        <v>#REF!</v>
      </c>
      <c r="C187" s="40" t="e">
        <f ca="1">+IF(B187&lt;&gt;"",'（仓库核对）送货清单'!$G$2,"")</f>
        <v>#REF!</v>
      </c>
      <c r="D187" s="38" t="e">
        <f ca="1">+VLOOKUP(B187,'（仓库核对）送货清单'!$D:$E,2,0)</f>
        <v>#REF!</v>
      </c>
      <c r="E187" s="38" t="e">
        <f ca="1">+VLOOKUP(B187,'（仓库核对）送货清单'!$D:$L,9,0)</f>
        <v>#REF!</v>
      </c>
      <c r="F187" s="38"/>
      <c r="G187" s="38"/>
      <c r="H187" s="24"/>
      <c r="I187" s="24"/>
      <c r="J187" s="24"/>
    </row>
    <row r="188" hidden="1" spans="1:10">
      <c r="A188" s="38" t="e">
        <f ca="1" t="array" ref="A188">+VLOOKUP(B188,IF({0,1},'（仓库核对）送货清单'!B:B,'（仓库核对）送货清单'!D:D),2,0)</f>
        <v>#REF!</v>
      </c>
      <c r="B188" s="24" t="e">
        <f ca="1" t="array" ref="B188">+INDEX('（仓库核对）送货清单'!$D$1:$D$192,SMALL(IF('（仓库核对）送货清单'!$D$4:$D$192&lt;&gt;"",ROW('（仓库核对）送货清单'!$D$4:$D$192)),ROW('（仓库核对）送货清单'!A187)))</f>
        <v>#REF!</v>
      </c>
      <c r="C188" s="40" t="e">
        <f ca="1">+IF(B188&lt;&gt;"",'（仓库核对）送货清单'!$G$2,"")</f>
        <v>#REF!</v>
      </c>
      <c r="D188" s="38" t="e">
        <f ca="1">+VLOOKUP(B188,'（仓库核对）送货清单'!$D:$E,2,0)</f>
        <v>#REF!</v>
      </c>
      <c r="E188" s="38" t="e">
        <f ca="1">+VLOOKUP(B188,'（仓库核对）送货清单'!$D:$L,9,0)</f>
        <v>#REF!</v>
      </c>
      <c r="F188" s="38"/>
      <c r="G188" s="38"/>
      <c r="H188" s="24"/>
      <c r="I188" s="24"/>
      <c r="J188" s="24"/>
    </row>
    <row r="189" hidden="1" spans="1:10">
      <c r="A189" s="38" t="e">
        <f ca="1" t="array" ref="A189">+VLOOKUP(B189,IF({0,1},'（仓库核对）送货清单'!B:B,'（仓库核对）送货清单'!D:D),2,0)</f>
        <v>#REF!</v>
      </c>
      <c r="B189" s="24" t="e">
        <f ca="1" t="array" ref="B189">+INDEX('（仓库核对）送货清单'!$D$1:$D$192,SMALL(IF('（仓库核对）送货清单'!$D$4:$D$192&lt;&gt;"",ROW('（仓库核对）送货清单'!$D$4:$D$192)),ROW('（仓库核对）送货清单'!A188)))</f>
        <v>#REF!</v>
      </c>
      <c r="C189" s="40" t="e">
        <f ca="1">+IF(B189&lt;&gt;"",'（仓库核对）送货清单'!$G$2,"")</f>
        <v>#REF!</v>
      </c>
      <c r="D189" s="38" t="e">
        <f ca="1">+VLOOKUP(B189,'（仓库核对）送货清单'!$D:$E,2,0)</f>
        <v>#REF!</v>
      </c>
      <c r="E189" s="38" t="e">
        <f ca="1">+VLOOKUP(B189,'（仓库核对）送货清单'!$D:$L,9,0)</f>
        <v>#REF!</v>
      </c>
      <c r="F189" s="38"/>
      <c r="G189" s="38"/>
      <c r="H189" s="24"/>
      <c r="I189" s="24"/>
      <c r="J189" s="24"/>
    </row>
    <row r="190" hidden="1" spans="1:10">
      <c r="A190" s="38" t="e">
        <f ca="1" t="array" ref="A190">+VLOOKUP(B190,IF({0,1},'（仓库核对）送货清单'!B:B,'（仓库核对）送货清单'!D:D),2,0)</f>
        <v>#REF!</v>
      </c>
      <c r="B190" s="24" t="e">
        <f ca="1" t="array" ref="B190">+INDEX('（仓库核对）送货清单'!$D$1:$D$192,SMALL(IF('（仓库核对）送货清单'!$D$4:$D$192&lt;&gt;"",ROW('（仓库核对）送货清单'!$D$4:$D$192)),ROW('（仓库核对）送货清单'!A189)))</f>
        <v>#REF!</v>
      </c>
      <c r="C190" s="40" t="e">
        <f ca="1">+IF(B190&lt;&gt;"",'（仓库核对）送货清单'!$G$2,"")</f>
        <v>#REF!</v>
      </c>
      <c r="D190" s="38" t="e">
        <f ca="1">+VLOOKUP(B190,'（仓库核对）送货清单'!$D:$E,2,0)</f>
        <v>#REF!</v>
      </c>
      <c r="E190" s="38" t="e">
        <f ca="1">+VLOOKUP(B190,'（仓库核对）送货清单'!$D:$L,9,0)</f>
        <v>#REF!</v>
      </c>
      <c r="F190" s="38"/>
      <c r="G190" s="38"/>
      <c r="H190" s="24"/>
      <c r="I190" s="24"/>
      <c r="J190" s="24"/>
    </row>
    <row r="191" hidden="1" spans="1:10">
      <c r="A191" s="38" t="e">
        <f ca="1" t="array" ref="A191">+VLOOKUP(B191,IF({0,1},'（仓库核对）送货清单'!B:B,'（仓库核对）送货清单'!D:D),2,0)</f>
        <v>#REF!</v>
      </c>
      <c r="B191" s="24" t="e">
        <f ca="1" t="array" ref="B191">+INDEX('（仓库核对）送货清单'!$D$1:$D$192,SMALL(IF('（仓库核对）送货清单'!$D$4:$D$192&lt;&gt;"",ROW('（仓库核对）送货清单'!$D$4:$D$192)),ROW('（仓库核对）送货清单'!A190)))</f>
        <v>#REF!</v>
      </c>
      <c r="C191" s="40" t="e">
        <f ca="1">+IF(B191&lt;&gt;"",'（仓库核对）送货清单'!$G$2,"")</f>
        <v>#REF!</v>
      </c>
      <c r="D191" s="38" t="e">
        <f ca="1">+VLOOKUP(B191,'（仓库核对）送货清单'!$D:$E,2,0)</f>
        <v>#REF!</v>
      </c>
      <c r="E191" s="38" t="e">
        <f ca="1">+VLOOKUP(B191,'（仓库核对）送货清单'!$D:$L,9,0)</f>
        <v>#REF!</v>
      </c>
      <c r="F191" s="38"/>
      <c r="G191" s="38"/>
      <c r="H191" s="24"/>
      <c r="I191" s="24"/>
      <c r="J191" s="24"/>
    </row>
    <row r="192" hidden="1" spans="1:10">
      <c r="A192" s="38" t="e">
        <f ca="1" t="array" ref="A192">+VLOOKUP(B192,IF({0,1},'（仓库核对）送货清单'!B:B,'（仓库核对）送货清单'!D:D),2,0)</f>
        <v>#REF!</v>
      </c>
      <c r="B192" s="24" t="e">
        <f ca="1" t="array" ref="B192">+INDEX('（仓库核对）送货清单'!$D$1:$D$192,SMALL(IF('（仓库核对）送货清单'!$D$4:$D$192&lt;&gt;"",ROW('（仓库核对）送货清单'!$D$4:$D$192)),ROW('（仓库核对）送货清单'!A191)))</f>
        <v>#REF!</v>
      </c>
      <c r="C192" s="40" t="e">
        <f ca="1">+IF(B192&lt;&gt;"",'（仓库核对）送货清单'!$G$2,"")</f>
        <v>#REF!</v>
      </c>
      <c r="D192" s="38" t="e">
        <f ca="1">+VLOOKUP(B192,'（仓库核对）送货清单'!$D:$E,2,0)</f>
        <v>#REF!</v>
      </c>
      <c r="E192" s="38" t="e">
        <f ca="1">+VLOOKUP(B192,'（仓库核对）送货清单'!$D:$L,9,0)</f>
        <v>#REF!</v>
      </c>
      <c r="F192" s="38"/>
      <c r="G192" s="38"/>
      <c r="H192" s="24"/>
      <c r="I192" s="24"/>
      <c r="J192" s="24"/>
    </row>
    <row r="193" s="36" customFormat="1" spans="1:7">
      <c r="A193" s="41"/>
      <c r="B193" s="36" t="s">
        <v>41</v>
      </c>
      <c r="D193" s="41"/>
      <c r="E193" s="41">
        <f ca="1">+SUMIF(E2:E192,"&gt;0")</f>
        <v>0</v>
      </c>
      <c r="F193" s="41"/>
      <c r="G193" s="41"/>
    </row>
  </sheetData>
  <autoFilter ref="A1:G193">
    <extLst/>
  </autoFilter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396"/>
  <sheetViews>
    <sheetView zoomScale="85" zoomScaleNormal="85" workbookViewId="0">
      <pane ySplit="1" topLeftCell="A205" activePane="bottomLeft" state="frozen"/>
      <selection/>
      <selection pane="bottomLeft" activeCell="D205" sqref="D205"/>
    </sheetView>
  </sheetViews>
  <sheetFormatPr defaultColWidth="8.89166666666667" defaultRowHeight="13.5"/>
  <cols>
    <col min="1" max="1" width="27.8916666666667" style="1" customWidth="1"/>
    <col min="2" max="2" width="50.3333333333333" style="2" customWidth="1"/>
    <col min="3" max="3" width="13.4416666666667" style="3" customWidth="1"/>
    <col min="4" max="4" width="27.1083333333333" style="4" customWidth="1"/>
    <col min="5" max="5" width="19.5" style="5" customWidth="1"/>
    <col min="6" max="6" width="9" style="5"/>
    <col min="7" max="8" width="17.7666666666667" customWidth="1"/>
    <col min="10" max="10" width="17.7916666666667" customWidth="1"/>
  </cols>
  <sheetData>
    <row r="1" spans="1:9">
      <c r="A1" s="6" t="s">
        <v>218</v>
      </c>
      <c r="B1" s="7" t="s">
        <v>219</v>
      </c>
      <c r="C1" s="7" t="s">
        <v>7</v>
      </c>
      <c r="D1" s="7" t="s">
        <v>82</v>
      </c>
      <c r="E1" s="7" t="s">
        <v>81</v>
      </c>
      <c r="F1" s="7" t="s">
        <v>163</v>
      </c>
      <c r="G1" s="7" t="s">
        <v>35</v>
      </c>
      <c r="H1" s="7" t="s">
        <v>43</v>
      </c>
      <c r="I1" t="s">
        <v>220</v>
      </c>
    </row>
    <row r="2" ht="16.5" spans="1:14">
      <c r="A2" s="1" t="str">
        <f>C2&amp;E2&amp;F2</f>
        <v>VS1004酒红210#2XL</v>
      </c>
      <c r="B2" s="8" t="s">
        <v>221</v>
      </c>
      <c r="C2" s="9" t="s">
        <v>222</v>
      </c>
      <c r="D2" s="10" t="s">
        <v>53</v>
      </c>
      <c r="E2" s="11" t="s">
        <v>53</v>
      </c>
      <c r="F2" t="s">
        <v>18</v>
      </c>
      <c r="G2" s="12" t="s">
        <v>223</v>
      </c>
      <c r="H2" t="s">
        <v>224</v>
      </c>
      <c r="I2" t="str">
        <f>VLOOKUP(E2,运营生产订单!$A$9:$A$35,1,0)</f>
        <v>酒红210#</v>
      </c>
      <c r="K2" t="e">
        <f>VLOOKUP(E2,M:N,2,0)</f>
        <v>#N/A</v>
      </c>
      <c r="M2" s="13" t="s">
        <v>81</v>
      </c>
      <c r="N2" s="13" t="s">
        <v>82</v>
      </c>
    </row>
    <row r="3" ht="16.5" spans="1:14">
      <c r="A3" s="1" t="str">
        <f t="shared" ref="A3:A31" si="0">C3&amp;E3&amp;F3</f>
        <v>VS1004酒红210#XS</v>
      </c>
      <c r="B3" t="s">
        <v>225</v>
      </c>
      <c r="C3" s="9" t="s">
        <v>222</v>
      </c>
      <c r="D3" s="10" t="s">
        <v>53</v>
      </c>
      <c r="E3" s="11" t="s">
        <v>53</v>
      </c>
      <c r="F3" t="s">
        <v>13</v>
      </c>
      <c r="G3" s="12" t="s">
        <v>223</v>
      </c>
      <c r="H3" t="s">
        <v>224</v>
      </c>
      <c r="I3" t="str">
        <f>VLOOKUP(E3,运营生产订单!$A$9:$A$35,1,0)</f>
        <v>酒红210#</v>
      </c>
      <c r="K3" t="e">
        <f>VLOOKUP(E3,M:N,2,0)</f>
        <v>#N/A</v>
      </c>
      <c r="M3" s="13" t="s">
        <v>226</v>
      </c>
      <c r="N3" s="13" t="s">
        <v>60</v>
      </c>
    </row>
    <row r="4" ht="16.5" spans="1:14">
      <c r="A4" s="1" t="str">
        <f t="shared" si="0"/>
        <v>VS1004酒红210#XL</v>
      </c>
      <c r="B4" t="s">
        <v>227</v>
      </c>
      <c r="C4" s="9" t="s">
        <v>222</v>
      </c>
      <c r="D4" s="10" t="s">
        <v>53</v>
      </c>
      <c r="E4" s="11" t="s">
        <v>53</v>
      </c>
      <c r="F4" t="s">
        <v>17</v>
      </c>
      <c r="G4" s="12" t="s">
        <v>223</v>
      </c>
      <c r="H4" t="s">
        <v>224</v>
      </c>
      <c r="I4" t="str">
        <f>VLOOKUP(E4,运营生产订单!$A$9:$A$35,1,0)</f>
        <v>酒红210#</v>
      </c>
      <c r="K4" t="e">
        <f>VLOOKUP(E4,M:N,2,0)</f>
        <v>#N/A</v>
      </c>
      <c r="M4" s="13" t="s">
        <v>228</v>
      </c>
      <c r="N4" s="13" t="s">
        <v>48</v>
      </c>
    </row>
    <row r="5" ht="16.5" spans="1:14">
      <c r="A5" s="1" t="str">
        <f t="shared" si="0"/>
        <v>VS1004酒红210#S</v>
      </c>
      <c r="B5" t="s">
        <v>229</v>
      </c>
      <c r="C5" s="9" t="s">
        <v>222</v>
      </c>
      <c r="D5" s="10" t="s">
        <v>53</v>
      </c>
      <c r="E5" s="11" t="s">
        <v>53</v>
      </c>
      <c r="F5" t="s">
        <v>40</v>
      </c>
      <c r="G5" s="12" t="s">
        <v>223</v>
      </c>
      <c r="H5" t="s">
        <v>224</v>
      </c>
      <c r="I5" t="str">
        <f>VLOOKUP(E5,运营生产订单!$A$9:$A$35,1,0)</f>
        <v>酒红210#</v>
      </c>
      <c r="K5" t="e">
        <f>VLOOKUP(E5,M:N,2,0)</f>
        <v>#N/A</v>
      </c>
      <c r="M5" s="13" t="s">
        <v>230</v>
      </c>
      <c r="N5" s="13" t="s">
        <v>51</v>
      </c>
    </row>
    <row r="6" ht="16.5" spans="1:14">
      <c r="A6" s="1" t="str">
        <f t="shared" si="0"/>
        <v>VS1004酒红210#M</v>
      </c>
      <c r="B6" t="s">
        <v>231</v>
      </c>
      <c r="C6" s="9" t="s">
        <v>222</v>
      </c>
      <c r="D6" s="10" t="s">
        <v>53</v>
      </c>
      <c r="E6" s="11" t="s">
        <v>53</v>
      </c>
      <c r="F6" t="s">
        <v>15</v>
      </c>
      <c r="G6" s="12" t="s">
        <v>223</v>
      </c>
      <c r="H6" t="s">
        <v>224</v>
      </c>
      <c r="I6" t="str">
        <f>VLOOKUP(E6,运营生产订单!$A$9:$A$35,1,0)</f>
        <v>酒红210#</v>
      </c>
      <c r="K6" t="e">
        <f>VLOOKUP(E6,M:N,2,0)</f>
        <v>#N/A</v>
      </c>
      <c r="M6" s="13" t="s">
        <v>232</v>
      </c>
      <c r="N6" s="13" t="s">
        <v>233</v>
      </c>
    </row>
    <row r="7" ht="16.5" spans="1:14">
      <c r="A7" s="1" t="str">
        <f t="shared" si="0"/>
        <v>VS1004酒红210#L</v>
      </c>
      <c r="B7" t="s">
        <v>234</v>
      </c>
      <c r="C7" s="9" t="s">
        <v>222</v>
      </c>
      <c r="D7" s="10" t="s">
        <v>53</v>
      </c>
      <c r="E7" s="11" t="s">
        <v>53</v>
      </c>
      <c r="F7" t="s">
        <v>16</v>
      </c>
      <c r="G7" s="12" t="s">
        <v>223</v>
      </c>
      <c r="H7" t="s">
        <v>224</v>
      </c>
      <c r="I7" t="str">
        <f>VLOOKUP(E7,运营生产订单!$A$9:$A$35,1,0)</f>
        <v>酒红210#</v>
      </c>
      <c r="K7" t="e">
        <f>VLOOKUP(E7,M:N,2,0)</f>
        <v>#N/A</v>
      </c>
      <c r="M7" s="13" t="s">
        <v>235</v>
      </c>
      <c r="N7" s="13" t="s">
        <v>236</v>
      </c>
    </row>
    <row r="8" ht="16.5" spans="1:14">
      <c r="A8" s="1" t="str">
        <f t="shared" si="0"/>
        <v>VS1004酒红210#3XL</v>
      </c>
      <c r="B8" t="s">
        <v>237</v>
      </c>
      <c r="C8" s="9" t="s">
        <v>222</v>
      </c>
      <c r="D8" s="10" t="s">
        <v>53</v>
      </c>
      <c r="E8" s="11" t="s">
        <v>53</v>
      </c>
      <c r="F8" t="s">
        <v>19</v>
      </c>
      <c r="G8" s="12" t="s">
        <v>223</v>
      </c>
      <c r="H8" t="s">
        <v>224</v>
      </c>
      <c r="I8" t="str">
        <f>VLOOKUP(E8,运营生产订单!$A$9:$A$35,1,0)</f>
        <v>酒红210#</v>
      </c>
      <c r="K8" t="e">
        <f>VLOOKUP(E8,M:N,2,0)</f>
        <v>#N/A</v>
      </c>
      <c r="M8" s="13" t="s">
        <v>238</v>
      </c>
      <c r="N8" s="13" t="s">
        <v>53</v>
      </c>
    </row>
    <row r="9" ht="16.5" spans="1:14">
      <c r="A9" s="1" t="str">
        <f t="shared" si="0"/>
        <v>VS1004白色110#2XL</v>
      </c>
      <c r="B9" t="s">
        <v>239</v>
      </c>
      <c r="C9" s="9" t="s">
        <v>222</v>
      </c>
      <c r="D9" s="10" t="s">
        <v>240</v>
      </c>
      <c r="E9" s="11" t="s">
        <v>240</v>
      </c>
      <c r="F9" t="s">
        <v>18</v>
      </c>
      <c r="G9" s="12" t="s">
        <v>223</v>
      </c>
      <c r="H9" t="s">
        <v>224</v>
      </c>
      <c r="I9" t="e">
        <f>VLOOKUP(E9,运营生产订单!$A$9:$A$35,1,0)</f>
        <v>#N/A</v>
      </c>
      <c r="K9" t="e">
        <f>VLOOKUP(E9,M:N,2,0)</f>
        <v>#N/A</v>
      </c>
      <c r="M9" s="13" t="s">
        <v>241</v>
      </c>
      <c r="N9" s="13" t="s">
        <v>242</v>
      </c>
    </row>
    <row r="10" ht="16.5" spans="1:14">
      <c r="A10" s="1" t="str">
        <f t="shared" si="0"/>
        <v>VS1004白色110#XS</v>
      </c>
      <c r="B10" t="s">
        <v>243</v>
      </c>
      <c r="C10" s="9" t="s">
        <v>222</v>
      </c>
      <c r="D10" s="10" t="s">
        <v>240</v>
      </c>
      <c r="E10" s="11" t="s">
        <v>240</v>
      </c>
      <c r="F10" t="s">
        <v>13</v>
      </c>
      <c r="G10" s="12" t="s">
        <v>223</v>
      </c>
      <c r="H10" t="s">
        <v>224</v>
      </c>
      <c r="I10" t="e">
        <f>VLOOKUP(E10,运营生产订单!$A$9:$A$35,1,0)</f>
        <v>#N/A</v>
      </c>
      <c r="K10" t="e">
        <f>VLOOKUP(E10,M:N,2,0)</f>
        <v>#N/A</v>
      </c>
      <c r="M10" s="13" t="s">
        <v>244</v>
      </c>
      <c r="N10" s="13" t="s">
        <v>56</v>
      </c>
    </row>
    <row r="11" ht="16.5" spans="1:14">
      <c r="A11" s="1" t="str">
        <f t="shared" si="0"/>
        <v>VS1004白色110#XL</v>
      </c>
      <c r="B11" s="8" t="s">
        <v>245</v>
      </c>
      <c r="C11" s="9" t="s">
        <v>222</v>
      </c>
      <c r="D11" s="10" t="s">
        <v>240</v>
      </c>
      <c r="E11" s="11" t="s">
        <v>240</v>
      </c>
      <c r="F11" t="s">
        <v>17</v>
      </c>
      <c r="G11" s="12" t="s">
        <v>223</v>
      </c>
      <c r="H11" t="s">
        <v>224</v>
      </c>
      <c r="I11" t="e">
        <f>VLOOKUP(E11,运营生产订单!$A$9:$A$35,1,0)</f>
        <v>#N/A</v>
      </c>
      <c r="K11" t="e">
        <f>VLOOKUP(E11,M:N,2,0)</f>
        <v>#N/A</v>
      </c>
      <c r="M11" s="13" t="s">
        <v>246</v>
      </c>
      <c r="N11" s="13" t="s">
        <v>247</v>
      </c>
    </row>
    <row r="12" ht="16.5" spans="1:14">
      <c r="A12" s="1" t="str">
        <f t="shared" si="0"/>
        <v>VS1004白色110#S</v>
      </c>
      <c r="B12" t="s">
        <v>248</v>
      </c>
      <c r="C12" s="9" t="s">
        <v>222</v>
      </c>
      <c r="D12" s="10" t="s">
        <v>240</v>
      </c>
      <c r="E12" s="11" t="s">
        <v>240</v>
      </c>
      <c r="F12" t="s">
        <v>40</v>
      </c>
      <c r="G12" s="12" t="s">
        <v>223</v>
      </c>
      <c r="H12" t="s">
        <v>224</v>
      </c>
      <c r="I12" t="e">
        <f>VLOOKUP(E12,运营生产订单!$A$9:$A$35,1,0)</f>
        <v>#N/A</v>
      </c>
      <c r="K12" t="e">
        <f>VLOOKUP(E12,M:N,2,0)</f>
        <v>#N/A</v>
      </c>
      <c r="M12" s="13" t="s">
        <v>249</v>
      </c>
      <c r="N12" s="13" t="s">
        <v>58</v>
      </c>
    </row>
    <row r="13" ht="16.5" spans="1:14">
      <c r="A13" s="1" t="str">
        <f t="shared" si="0"/>
        <v>VS1004白色110#M</v>
      </c>
      <c r="B13" t="s">
        <v>250</v>
      </c>
      <c r="C13" s="9" t="s">
        <v>222</v>
      </c>
      <c r="D13" s="10" t="s">
        <v>240</v>
      </c>
      <c r="E13" s="11" t="s">
        <v>240</v>
      </c>
      <c r="F13" t="s">
        <v>15</v>
      </c>
      <c r="G13" s="12" t="s">
        <v>223</v>
      </c>
      <c r="H13" t="s">
        <v>224</v>
      </c>
      <c r="I13" t="e">
        <f>VLOOKUP(E13,运营生产订单!$A$9:$A$35,1,0)</f>
        <v>#N/A</v>
      </c>
      <c r="K13" t="e">
        <f>VLOOKUP(E13,M:N,2,0)</f>
        <v>#N/A</v>
      </c>
      <c r="M13" s="13" t="s">
        <v>251</v>
      </c>
      <c r="N13" s="13" t="s">
        <v>240</v>
      </c>
    </row>
    <row r="14" ht="16.5" spans="1:14">
      <c r="A14" s="1" t="str">
        <f t="shared" si="0"/>
        <v>VS1004白色110#L</v>
      </c>
      <c r="B14" t="s">
        <v>252</v>
      </c>
      <c r="C14" s="9" t="s">
        <v>222</v>
      </c>
      <c r="D14" s="10" t="s">
        <v>240</v>
      </c>
      <c r="E14" s="11" t="s">
        <v>240</v>
      </c>
      <c r="F14" t="s">
        <v>16</v>
      </c>
      <c r="G14" s="12" t="s">
        <v>223</v>
      </c>
      <c r="H14" t="s">
        <v>224</v>
      </c>
      <c r="I14" t="e">
        <f>VLOOKUP(E14,运营生产订单!$A$9:$A$35,1,0)</f>
        <v>#N/A</v>
      </c>
      <c r="K14" t="e">
        <f>VLOOKUP(E14,M:N,2,0)</f>
        <v>#N/A</v>
      </c>
      <c r="M14" s="13" t="s">
        <v>253</v>
      </c>
      <c r="N14" s="13" t="s">
        <v>254</v>
      </c>
    </row>
    <row r="15" ht="16.5" spans="1:14">
      <c r="A15" s="1" t="str">
        <f t="shared" si="0"/>
        <v>VS1004白色110#3XL</v>
      </c>
      <c r="B15" t="s">
        <v>255</v>
      </c>
      <c r="C15" s="9" t="s">
        <v>222</v>
      </c>
      <c r="D15" s="10" t="s">
        <v>240</v>
      </c>
      <c r="E15" s="11" t="s">
        <v>240</v>
      </c>
      <c r="F15" t="s">
        <v>19</v>
      </c>
      <c r="G15" s="12" t="s">
        <v>223</v>
      </c>
      <c r="H15" t="s">
        <v>224</v>
      </c>
      <c r="I15" t="e">
        <f>VLOOKUP(E15,运营生产订单!$A$9:$A$35,1,0)</f>
        <v>#N/A</v>
      </c>
      <c r="K15" t="e">
        <f>VLOOKUP(E15,M:N,2,0)</f>
        <v>#N/A</v>
      </c>
      <c r="M15" s="13" t="s">
        <v>256</v>
      </c>
      <c r="N15" s="13" t="s">
        <v>257</v>
      </c>
    </row>
    <row r="16" ht="16.5" spans="1:14">
      <c r="A16" s="1" t="str">
        <f t="shared" si="0"/>
        <v>VS1004皇家蓝173#2XL</v>
      </c>
      <c r="B16" t="s">
        <v>258</v>
      </c>
      <c r="C16" s="9" t="s">
        <v>222</v>
      </c>
      <c r="D16" s="10" t="s">
        <v>56</v>
      </c>
      <c r="E16" s="11" t="s">
        <v>56</v>
      </c>
      <c r="F16" t="s">
        <v>18</v>
      </c>
      <c r="G16" s="12" t="s">
        <v>223</v>
      </c>
      <c r="H16" t="s">
        <v>224</v>
      </c>
      <c r="I16" t="str">
        <f>VLOOKUP(E16,运营生产订单!$A$9:$A$35,1,0)</f>
        <v>皇家蓝173#</v>
      </c>
      <c r="K16" t="e">
        <f>VLOOKUP(E16,M:N,2,0)</f>
        <v>#N/A</v>
      </c>
      <c r="M16" s="13" t="s">
        <v>259</v>
      </c>
      <c r="N16" s="13" t="s">
        <v>260</v>
      </c>
    </row>
    <row r="17" ht="16.5" spans="1:14">
      <c r="A17" s="1" t="str">
        <f t="shared" si="0"/>
        <v>VS1004皇家蓝173#XS</v>
      </c>
      <c r="B17" s="8" t="s">
        <v>261</v>
      </c>
      <c r="C17" s="9" t="s">
        <v>222</v>
      </c>
      <c r="D17" s="10" t="s">
        <v>56</v>
      </c>
      <c r="E17" s="11" t="s">
        <v>56</v>
      </c>
      <c r="F17" t="s">
        <v>13</v>
      </c>
      <c r="G17" s="12" t="s">
        <v>223</v>
      </c>
      <c r="H17" t="s">
        <v>224</v>
      </c>
      <c r="I17" t="str">
        <f>VLOOKUP(E17,运营生产订单!$A$9:$A$35,1,0)</f>
        <v>皇家蓝173#</v>
      </c>
      <c r="K17" t="e">
        <f>VLOOKUP(E17,M:N,2,0)</f>
        <v>#N/A</v>
      </c>
      <c r="M17" s="14" t="s">
        <v>262</v>
      </c>
      <c r="N17" s="13" t="s">
        <v>263</v>
      </c>
    </row>
    <row r="18" ht="16.5" spans="1:14">
      <c r="A18" s="1" t="str">
        <f t="shared" si="0"/>
        <v>VS1004皇家蓝173#XL</v>
      </c>
      <c r="B18" t="s">
        <v>264</v>
      </c>
      <c r="C18" s="9" t="s">
        <v>222</v>
      </c>
      <c r="D18" s="10" t="s">
        <v>56</v>
      </c>
      <c r="E18" s="11" t="s">
        <v>56</v>
      </c>
      <c r="F18" t="s">
        <v>17</v>
      </c>
      <c r="G18" s="12" t="s">
        <v>223</v>
      </c>
      <c r="H18" t="s">
        <v>224</v>
      </c>
      <c r="I18" t="str">
        <f>VLOOKUP(E18,运营生产订单!$A$9:$A$35,1,0)</f>
        <v>皇家蓝173#</v>
      </c>
      <c r="K18" t="e">
        <f>VLOOKUP(E18,M:N,2,0)</f>
        <v>#N/A</v>
      </c>
      <c r="M18" s="13" t="s">
        <v>265</v>
      </c>
      <c r="N18" s="13" t="s">
        <v>266</v>
      </c>
    </row>
    <row r="19" ht="16.5" spans="1:14">
      <c r="A19" s="1" t="str">
        <f t="shared" si="0"/>
        <v>VS1004皇家蓝173#S</v>
      </c>
      <c r="B19" t="s">
        <v>267</v>
      </c>
      <c r="C19" s="9" t="s">
        <v>222</v>
      </c>
      <c r="D19" s="10" t="s">
        <v>56</v>
      </c>
      <c r="E19" s="11" t="s">
        <v>56</v>
      </c>
      <c r="F19" t="s">
        <v>40</v>
      </c>
      <c r="G19" s="12" t="s">
        <v>223</v>
      </c>
      <c r="H19" t="s">
        <v>224</v>
      </c>
      <c r="I19" t="str">
        <f>VLOOKUP(E19,运营生产订单!$A$9:$A$35,1,0)</f>
        <v>皇家蓝173#</v>
      </c>
      <c r="K19" t="e">
        <f>VLOOKUP(E19,M:N,2,0)</f>
        <v>#N/A</v>
      </c>
      <c r="M19" s="13" t="s">
        <v>268</v>
      </c>
      <c r="N19" s="13" t="s">
        <v>269</v>
      </c>
    </row>
    <row r="20" ht="16.5" spans="1:14">
      <c r="A20" s="1" t="str">
        <f t="shared" si="0"/>
        <v>VS1004皇家蓝173#M</v>
      </c>
      <c r="B20" t="s">
        <v>270</v>
      </c>
      <c r="C20" s="9" t="s">
        <v>222</v>
      </c>
      <c r="D20" s="10" t="s">
        <v>56</v>
      </c>
      <c r="E20" t="s">
        <v>56</v>
      </c>
      <c r="F20" t="s">
        <v>15</v>
      </c>
      <c r="G20" s="12" t="s">
        <v>223</v>
      </c>
      <c r="H20" t="s">
        <v>224</v>
      </c>
      <c r="I20" t="str">
        <f>VLOOKUP(E20,运营生产订单!$A$9:$A$35,1,0)</f>
        <v>皇家蓝173#</v>
      </c>
      <c r="K20" t="e">
        <f>VLOOKUP(E20,M:N,2,0)</f>
        <v>#N/A</v>
      </c>
      <c r="M20" s="13" t="s">
        <v>271</v>
      </c>
      <c r="N20" s="13" t="s">
        <v>272</v>
      </c>
    </row>
    <row r="21" ht="16.5" spans="1:14">
      <c r="A21" s="1" t="str">
        <f t="shared" si="0"/>
        <v>VS1004皇家蓝173#L</v>
      </c>
      <c r="B21" t="s">
        <v>273</v>
      </c>
      <c r="C21" s="9" t="s">
        <v>222</v>
      </c>
      <c r="D21" s="10" t="s">
        <v>56</v>
      </c>
      <c r="E21" t="s">
        <v>56</v>
      </c>
      <c r="F21" t="s">
        <v>16</v>
      </c>
      <c r="G21" s="12" t="s">
        <v>223</v>
      </c>
      <c r="H21" t="s">
        <v>224</v>
      </c>
      <c r="I21" t="str">
        <f>VLOOKUP(E21,运营生产订单!$A$9:$A$35,1,0)</f>
        <v>皇家蓝173#</v>
      </c>
      <c r="K21" t="e">
        <f>VLOOKUP(E21,M:N,2,0)</f>
        <v>#N/A</v>
      </c>
      <c r="M21" s="13" t="s">
        <v>274</v>
      </c>
      <c r="N21" s="13" t="s">
        <v>275</v>
      </c>
    </row>
    <row r="22" ht="16.5" spans="1:14">
      <c r="A22" s="1" t="str">
        <f t="shared" si="0"/>
        <v>VS1004皇家蓝173#3XL</v>
      </c>
      <c r="B22" t="s">
        <v>276</v>
      </c>
      <c r="C22" s="9" t="s">
        <v>222</v>
      </c>
      <c r="D22" s="10" t="s">
        <v>56</v>
      </c>
      <c r="E22" t="s">
        <v>56</v>
      </c>
      <c r="F22" t="s">
        <v>19</v>
      </c>
      <c r="G22" s="12" t="s">
        <v>223</v>
      </c>
      <c r="H22" t="s">
        <v>224</v>
      </c>
      <c r="I22" t="str">
        <f>VLOOKUP(E22,运营生产订单!$A$9:$A$35,1,0)</f>
        <v>皇家蓝173#</v>
      </c>
      <c r="K22" t="e">
        <f>VLOOKUP(E22,M:N,2,0)</f>
        <v>#N/A</v>
      </c>
      <c r="M22" s="13" t="s">
        <v>277</v>
      </c>
      <c r="N22" s="13" t="s">
        <v>278</v>
      </c>
    </row>
    <row r="23" ht="16.5" spans="1:14">
      <c r="A23" s="1" t="str">
        <f t="shared" si="0"/>
        <v>VS1004紫灰195#2XL</v>
      </c>
      <c r="B23" s="8" t="s">
        <v>279</v>
      </c>
      <c r="C23" s="9" t="s">
        <v>222</v>
      </c>
      <c r="D23" s="10" t="s">
        <v>48</v>
      </c>
      <c r="E23" t="s">
        <v>48</v>
      </c>
      <c r="F23" t="s">
        <v>18</v>
      </c>
      <c r="G23" s="12" t="s">
        <v>223</v>
      </c>
      <c r="H23" t="s">
        <v>224</v>
      </c>
      <c r="I23" t="str">
        <f>VLOOKUP(E23,运营生产订单!$A$9:$A$35,1,0)</f>
        <v>紫灰195#</v>
      </c>
      <c r="K23" t="e">
        <f>VLOOKUP(E23,M:N,2,0)</f>
        <v>#N/A</v>
      </c>
      <c r="M23" s="13" t="s">
        <v>280</v>
      </c>
      <c r="N23" s="13" t="s">
        <v>281</v>
      </c>
    </row>
    <row r="24" ht="16.5" spans="1:14">
      <c r="A24" s="1" t="str">
        <f t="shared" si="0"/>
        <v>VS1004紫灰195#XS</v>
      </c>
      <c r="B24" t="s">
        <v>282</v>
      </c>
      <c r="C24" s="9" t="s">
        <v>222</v>
      </c>
      <c r="D24" s="10" t="s">
        <v>48</v>
      </c>
      <c r="E24" t="s">
        <v>48</v>
      </c>
      <c r="F24" t="s">
        <v>13</v>
      </c>
      <c r="G24" s="12" t="s">
        <v>223</v>
      </c>
      <c r="H24" t="s">
        <v>224</v>
      </c>
      <c r="I24" t="str">
        <f>VLOOKUP(E24,运营生产订单!$A$9:$A$35,1,0)</f>
        <v>紫灰195#</v>
      </c>
      <c r="K24" t="e">
        <f>VLOOKUP(E24,M:N,2,0)</f>
        <v>#N/A</v>
      </c>
      <c r="M24" s="13" t="s">
        <v>283</v>
      </c>
      <c r="N24" s="13" t="s">
        <v>284</v>
      </c>
    </row>
    <row r="25" ht="16.5" spans="1:14">
      <c r="A25" s="1" t="str">
        <f t="shared" si="0"/>
        <v>VS1004紫灰195#XL</v>
      </c>
      <c r="B25" t="s">
        <v>285</v>
      </c>
      <c r="C25" s="9" t="s">
        <v>222</v>
      </c>
      <c r="D25" s="10" t="s">
        <v>48</v>
      </c>
      <c r="E25" t="s">
        <v>48</v>
      </c>
      <c r="F25" t="s">
        <v>17</v>
      </c>
      <c r="G25" s="12" t="s">
        <v>223</v>
      </c>
      <c r="H25" t="s">
        <v>224</v>
      </c>
      <c r="I25" t="str">
        <f>VLOOKUP(E25,运营生产订单!$A$9:$A$35,1,0)</f>
        <v>紫灰195#</v>
      </c>
      <c r="K25" t="e">
        <f>VLOOKUP(E25,M:N,2,0)</f>
        <v>#N/A</v>
      </c>
      <c r="M25" s="13" t="s">
        <v>286</v>
      </c>
      <c r="N25" s="13" t="s">
        <v>287</v>
      </c>
    </row>
    <row r="26" ht="16.5" spans="1:14">
      <c r="A26" s="1" t="str">
        <f t="shared" si="0"/>
        <v>VS1004紫灰195#S</v>
      </c>
      <c r="B26" t="s">
        <v>288</v>
      </c>
      <c r="C26" s="9" t="s">
        <v>222</v>
      </c>
      <c r="D26" s="10" t="s">
        <v>48</v>
      </c>
      <c r="E26" t="s">
        <v>48</v>
      </c>
      <c r="F26" t="s">
        <v>40</v>
      </c>
      <c r="G26" s="12" t="s">
        <v>223</v>
      </c>
      <c r="H26" t="s">
        <v>224</v>
      </c>
      <c r="I26" t="str">
        <f>VLOOKUP(E26,运营生产订单!$A$9:$A$35,1,0)</f>
        <v>紫灰195#</v>
      </c>
      <c r="K26" t="e">
        <f>VLOOKUP(E26,M:N,2,0)</f>
        <v>#N/A</v>
      </c>
      <c r="M26" s="13" t="s">
        <v>289</v>
      </c>
      <c r="N26" s="13" t="s">
        <v>290</v>
      </c>
    </row>
    <row r="27" ht="16.5" spans="1:14">
      <c r="A27" s="1" t="str">
        <f t="shared" si="0"/>
        <v>VS1004紫灰195#M</v>
      </c>
      <c r="B27" t="s">
        <v>291</v>
      </c>
      <c r="C27" s="9" t="s">
        <v>222</v>
      </c>
      <c r="D27" s="10" t="s">
        <v>48</v>
      </c>
      <c r="E27" t="s">
        <v>48</v>
      </c>
      <c r="F27" t="s">
        <v>15</v>
      </c>
      <c r="G27" s="12" t="s">
        <v>223</v>
      </c>
      <c r="H27" t="s">
        <v>224</v>
      </c>
      <c r="I27" t="str">
        <f>VLOOKUP(E27,运营生产订单!$A$9:$A$35,1,0)</f>
        <v>紫灰195#</v>
      </c>
      <c r="K27" t="e">
        <f>VLOOKUP(E27,M:N,2,0)</f>
        <v>#N/A</v>
      </c>
      <c r="M27" s="13" t="s">
        <v>292</v>
      </c>
      <c r="N27" s="13" t="s">
        <v>293</v>
      </c>
    </row>
    <row r="28" ht="16.5" spans="1:14">
      <c r="A28" s="1" t="str">
        <f t="shared" si="0"/>
        <v>VS1004紫灰195#L</v>
      </c>
      <c r="B28" t="s">
        <v>294</v>
      </c>
      <c r="C28" s="9" t="s">
        <v>222</v>
      </c>
      <c r="D28" s="10" t="s">
        <v>48</v>
      </c>
      <c r="E28" t="s">
        <v>48</v>
      </c>
      <c r="F28" t="s">
        <v>16</v>
      </c>
      <c r="G28" s="12" t="s">
        <v>223</v>
      </c>
      <c r="H28" t="s">
        <v>224</v>
      </c>
      <c r="I28" t="str">
        <f>VLOOKUP(E28,运营生产订单!$A$9:$A$35,1,0)</f>
        <v>紫灰195#</v>
      </c>
      <c r="K28" t="e">
        <f>VLOOKUP(E28,M:N,2,0)</f>
        <v>#N/A</v>
      </c>
      <c r="M28" s="13" t="s">
        <v>295</v>
      </c>
      <c r="N28" s="13" t="s">
        <v>296</v>
      </c>
    </row>
    <row r="29" ht="16.5" spans="1:14">
      <c r="A29" s="1" t="str">
        <f t="shared" si="0"/>
        <v>VS1004紫灰195#3XL</v>
      </c>
      <c r="B29" t="s">
        <v>297</v>
      </c>
      <c r="C29" s="9" t="s">
        <v>222</v>
      </c>
      <c r="D29" s="10" t="s">
        <v>48</v>
      </c>
      <c r="E29" t="s">
        <v>48</v>
      </c>
      <c r="F29" t="s">
        <v>19</v>
      </c>
      <c r="G29" s="12" t="s">
        <v>223</v>
      </c>
      <c r="H29" t="s">
        <v>224</v>
      </c>
      <c r="I29" t="str">
        <f>VLOOKUP(E29,运营生产订单!$A$9:$A$35,1,0)</f>
        <v>紫灰195#</v>
      </c>
      <c r="K29" t="e">
        <f>VLOOKUP(E29,M:N,2,0)</f>
        <v>#N/A</v>
      </c>
      <c r="M29" s="13" t="s">
        <v>298</v>
      </c>
      <c r="N29" s="13" t="s">
        <v>299</v>
      </c>
    </row>
    <row r="30" ht="16.5" spans="1:14">
      <c r="A30" s="1" t="str">
        <f t="shared" si="0"/>
        <v>VS1004深蓝200#2XL</v>
      </c>
      <c r="B30" s="8" t="s">
        <v>300</v>
      </c>
      <c r="C30" s="9" t="s">
        <v>222</v>
      </c>
      <c r="D30" s="10" t="s">
        <v>233</v>
      </c>
      <c r="E30" t="s">
        <v>233</v>
      </c>
      <c r="F30" t="s">
        <v>18</v>
      </c>
      <c r="G30" s="12" t="s">
        <v>223</v>
      </c>
      <c r="H30" t="s">
        <v>224</v>
      </c>
      <c r="I30" t="e">
        <f>VLOOKUP(E30,运营生产订单!$A$9:$A$35,1,0)</f>
        <v>#N/A</v>
      </c>
      <c r="K30" t="e">
        <f>VLOOKUP(E30,M:N,2,0)</f>
        <v>#N/A</v>
      </c>
      <c r="M30" s="13" t="s">
        <v>301</v>
      </c>
      <c r="N30" s="13" t="s">
        <v>302</v>
      </c>
    </row>
    <row r="31" ht="16.5" spans="1:14">
      <c r="A31" s="1" t="str">
        <f t="shared" si="0"/>
        <v>VS1004深蓝200#XS</v>
      </c>
      <c r="B31" t="s">
        <v>303</v>
      </c>
      <c r="C31" s="9" t="s">
        <v>222</v>
      </c>
      <c r="D31" s="10" t="s">
        <v>233</v>
      </c>
      <c r="E31" t="s">
        <v>233</v>
      </c>
      <c r="F31" t="s">
        <v>13</v>
      </c>
      <c r="G31" s="12" t="s">
        <v>223</v>
      </c>
      <c r="H31" t="s">
        <v>224</v>
      </c>
      <c r="I31" t="e">
        <f>VLOOKUP(E31,运营生产订单!$A$9:$A$35,1,0)</f>
        <v>#N/A</v>
      </c>
      <c r="K31" t="e">
        <f>VLOOKUP(E31,M:N,2,0)</f>
        <v>#N/A</v>
      </c>
      <c r="M31" s="13" t="s">
        <v>304</v>
      </c>
      <c r="N31" s="13" t="s">
        <v>305</v>
      </c>
    </row>
    <row r="32" ht="16.5" spans="1:14">
      <c r="A32" s="1" t="str">
        <f t="shared" ref="A32:A63" si="1">C32&amp;E32&amp;F32</f>
        <v>VS1004深蓝200#XL</v>
      </c>
      <c r="B32" t="s">
        <v>306</v>
      </c>
      <c r="C32" s="9" t="s">
        <v>222</v>
      </c>
      <c r="D32" s="10" t="s">
        <v>233</v>
      </c>
      <c r="E32" t="s">
        <v>233</v>
      </c>
      <c r="F32" t="s">
        <v>17</v>
      </c>
      <c r="G32" s="12" t="s">
        <v>223</v>
      </c>
      <c r="H32" t="s">
        <v>224</v>
      </c>
      <c r="I32" t="e">
        <f>VLOOKUP(E32,运营生产订单!$A$9:$A$35,1,0)</f>
        <v>#N/A</v>
      </c>
      <c r="K32" t="e">
        <f>VLOOKUP(E32,M:N,2,0)</f>
        <v>#N/A</v>
      </c>
      <c r="M32" s="13" t="s">
        <v>307</v>
      </c>
      <c r="N32" s="13" t="s">
        <v>308</v>
      </c>
    </row>
    <row r="33" ht="16.5" spans="1:14">
      <c r="A33" s="1" t="str">
        <f t="shared" si="1"/>
        <v>VS1004深蓝200#S</v>
      </c>
      <c r="B33" t="s">
        <v>309</v>
      </c>
      <c r="C33" s="9" t="s">
        <v>222</v>
      </c>
      <c r="D33" s="10" t="s">
        <v>233</v>
      </c>
      <c r="E33" t="s">
        <v>233</v>
      </c>
      <c r="F33" t="s">
        <v>40</v>
      </c>
      <c r="G33" s="12" t="s">
        <v>223</v>
      </c>
      <c r="H33" t="s">
        <v>224</v>
      </c>
      <c r="I33" t="e">
        <f>VLOOKUP(E33,运营生产订单!$A$9:$A$35,1,0)</f>
        <v>#N/A</v>
      </c>
      <c r="K33" t="e">
        <f>VLOOKUP(E33,M:N,2,0)</f>
        <v>#N/A</v>
      </c>
      <c r="M33" s="13" t="s">
        <v>310</v>
      </c>
      <c r="N33" s="13" t="s">
        <v>311</v>
      </c>
    </row>
    <row r="34" ht="16.5" spans="1:14">
      <c r="A34" s="1" t="str">
        <f t="shared" si="1"/>
        <v>VS1004深蓝200#M</v>
      </c>
      <c r="B34" t="s">
        <v>312</v>
      </c>
      <c r="C34" s="9" t="s">
        <v>222</v>
      </c>
      <c r="D34" s="10" t="s">
        <v>233</v>
      </c>
      <c r="E34" t="s">
        <v>233</v>
      </c>
      <c r="F34" t="s">
        <v>15</v>
      </c>
      <c r="G34" s="12" t="s">
        <v>223</v>
      </c>
      <c r="H34" t="s">
        <v>224</v>
      </c>
      <c r="I34" t="e">
        <f>VLOOKUP(E34,运营生产订单!$A$9:$A$35,1,0)</f>
        <v>#N/A</v>
      </c>
      <c r="K34" t="e">
        <f>VLOOKUP(E34,M:N,2,0)</f>
        <v>#N/A</v>
      </c>
      <c r="M34" s="13" t="s">
        <v>313</v>
      </c>
      <c r="N34" s="13" t="s">
        <v>314</v>
      </c>
    </row>
    <row r="35" ht="16.5" spans="1:14">
      <c r="A35" s="1" t="str">
        <f t="shared" si="1"/>
        <v>VS1004深蓝200#L</v>
      </c>
      <c r="B35" t="s">
        <v>315</v>
      </c>
      <c r="C35" s="9" t="s">
        <v>222</v>
      </c>
      <c r="D35" s="10" t="s">
        <v>233</v>
      </c>
      <c r="E35" t="s">
        <v>233</v>
      </c>
      <c r="F35" t="s">
        <v>16</v>
      </c>
      <c r="G35" s="12" t="s">
        <v>223</v>
      </c>
      <c r="H35" t="s">
        <v>224</v>
      </c>
      <c r="I35" t="e">
        <f>VLOOKUP(E35,运营生产订单!$A$9:$A$35,1,0)</f>
        <v>#N/A</v>
      </c>
      <c r="K35" t="e">
        <f>VLOOKUP(E35,M:N,2,0)</f>
        <v>#N/A</v>
      </c>
      <c r="M35" s="13" t="s">
        <v>316</v>
      </c>
      <c r="N35" s="13" t="s">
        <v>317</v>
      </c>
    </row>
    <row r="36" ht="16.5" spans="1:14">
      <c r="A36" s="1" t="str">
        <f t="shared" si="1"/>
        <v>VS1004深蓝200#3XL</v>
      </c>
      <c r="B36" t="s">
        <v>318</v>
      </c>
      <c r="C36" s="9" t="s">
        <v>222</v>
      </c>
      <c r="D36" s="10" t="s">
        <v>233</v>
      </c>
      <c r="E36" t="s">
        <v>233</v>
      </c>
      <c r="F36" t="s">
        <v>19</v>
      </c>
      <c r="G36" s="12" t="s">
        <v>223</v>
      </c>
      <c r="H36" t="s">
        <v>224</v>
      </c>
      <c r="I36" t="e">
        <f>VLOOKUP(E36,运营生产订单!$A$9:$A$35,1,0)</f>
        <v>#N/A</v>
      </c>
      <c r="K36" t="e">
        <f>VLOOKUP(E36,M:N,2,0)</f>
        <v>#N/A</v>
      </c>
      <c r="M36" s="13" t="s">
        <v>319</v>
      </c>
      <c r="N36" s="13" t="s">
        <v>320</v>
      </c>
    </row>
    <row r="37" ht="16.5" spans="1:14">
      <c r="A37" s="1" t="str">
        <f t="shared" si="1"/>
        <v>VS1004灰色205#2XL</v>
      </c>
      <c r="B37" s="8" t="s">
        <v>321</v>
      </c>
      <c r="C37" s="9" t="s">
        <v>222</v>
      </c>
      <c r="D37" s="10" t="s">
        <v>242</v>
      </c>
      <c r="E37" t="s">
        <v>242</v>
      </c>
      <c r="F37" t="s">
        <v>18</v>
      </c>
      <c r="G37" s="12" t="s">
        <v>223</v>
      </c>
      <c r="H37" t="s">
        <v>224</v>
      </c>
      <c r="I37" t="e">
        <f>VLOOKUP(E37,运营生产订单!$A$9:$A$35,1,0)</f>
        <v>#N/A</v>
      </c>
      <c r="K37" t="e">
        <f>VLOOKUP(E37,M:N,2,0)</f>
        <v>#N/A</v>
      </c>
      <c r="M37" s="13" t="s">
        <v>322</v>
      </c>
      <c r="N37" s="13" t="s">
        <v>323</v>
      </c>
    </row>
    <row r="38" ht="16.5" spans="1:14">
      <c r="A38" s="1" t="str">
        <f t="shared" si="1"/>
        <v>VS1004灰色205#XS</v>
      </c>
      <c r="B38" t="s">
        <v>324</v>
      </c>
      <c r="C38" s="9" t="s">
        <v>222</v>
      </c>
      <c r="D38" s="10" t="s">
        <v>242</v>
      </c>
      <c r="E38" t="s">
        <v>242</v>
      </c>
      <c r="F38" t="s">
        <v>13</v>
      </c>
      <c r="G38" s="12" t="s">
        <v>223</v>
      </c>
      <c r="H38" t="s">
        <v>224</v>
      </c>
      <c r="I38" t="e">
        <f>VLOOKUP(E38,运营生产订单!$A$9:$A$35,1,0)</f>
        <v>#N/A</v>
      </c>
      <c r="K38" t="e">
        <f>VLOOKUP(E38,M:N,2,0)</f>
        <v>#N/A</v>
      </c>
      <c r="M38" s="13" t="s">
        <v>325</v>
      </c>
      <c r="N38" s="13" t="s">
        <v>326</v>
      </c>
    </row>
    <row r="39" ht="16.5" spans="1:14">
      <c r="A39" s="1" t="str">
        <f t="shared" si="1"/>
        <v>VS1004灰色205#XL</v>
      </c>
      <c r="B39" t="s">
        <v>327</v>
      </c>
      <c r="C39" s="9" t="s">
        <v>222</v>
      </c>
      <c r="D39" s="10" t="s">
        <v>242</v>
      </c>
      <c r="E39" t="s">
        <v>242</v>
      </c>
      <c r="F39" t="s">
        <v>17</v>
      </c>
      <c r="G39" s="12" t="s">
        <v>223</v>
      </c>
      <c r="H39" t="s">
        <v>224</v>
      </c>
      <c r="I39" t="e">
        <f>VLOOKUP(E39,运营生产订单!$A$9:$A$35,1,0)</f>
        <v>#N/A</v>
      </c>
      <c r="K39" t="e">
        <f>VLOOKUP(E39,M:N,2,0)</f>
        <v>#N/A</v>
      </c>
      <c r="M39" s="13" t="s">
        <v>328</v>
      </c>
      <c r="N39" s="13" t="s">
        <v>329</v>
      </c>
    </row>
    <row r="40" ht="16.5" spans="1:14">
      <c r="A40" s="1" t="str">
        <f t="shared" si="1"/>
        <v>VS1004灰色205#S</v>
      </c>
      <c r="B40" t="s">
        <v>330</v>
      </c>
      <c r="C40" s="9" t="s">
        <v>222</v>
      </c>
      <c r="D40" s="10" t="s">
        <v>242</v>
      </c>
      <c r="E40" t="s">
        <v>242</v>
      </c>
      <c r="F40" t="s">
        <v>40</v>
      </c>
      <c r="G40" s="12" t="s">
        <v>223</v>
      </c>
      <c r="H40" t="s">
        <v>224</v>
      </c>
      <c r="I40" t="e">
        <f>VLOOKUP(E40,运营生产订单!$A$9:$A$35,1,0)</f>
        <v>#N/A</v>
      </c>
      <c r="K40" t="e">
        <f>VLOOKUP(E40,M:N,2,0)</f>
        <v>#N/A</v>
      </c>
      <c r="M40" s="13" t="s">
        <v>331</v>
      </c>
      <c r="N40" s="13" t="s">
        <v>332</v>
      </c>
    </row>
    <row r="41" ht="16.5" spans="1:14">
      <c r="A41" s="1" t="str">
        <f t="shared" si="1"/>
        <v>VS1004灰色205#M</v>
      </c>
      <c r="B41" t="s">
        <v>333</v>
      </c>
      <c r="C41" s="9" t="s">
        <v>222</v>
      </c>
      <c r="D41" s="10" t="s">
        <v>242</v>
      </c>
      <c r="E41" t="s">
        <v>242</v>
      </c>
      <c r="F41" t="s">
        <v>15</v>
      </c>
      <c r="G41" s="12" t="s">
        <v>223</v>
      </c>
      <c r="H41" t="s">
        <v>224</v>
      </c>
      <c r="I41" t="e">
        <f>VLOOKUP(E41,运营生产订单!$A$9:$A$35,1,0)</f>
        <v>#N/A</v>
      </c>
      <c r="K41" t="e">
        <f>VLOOKUP(E41,M:N,2,0)</f>
        <v>#N/A</v>
      </c>
      <c r="M41" s="13" t="s">
        <v>334</v>
      </c>
      <c r="N41" s="13" t="s">
        <v>335</v>
      </c>
    </row>
    <row r="42" ht="16.5" spans="1:14">
      <c r="A42" s="1" t="str">
        <f t="shared" si="1"/>
        <v>VS1004灰色205#L</v>
      </c>
      <c r="B42" t="s">
        <v>336</v>
      </c>
      <c r="C42" s="9" t="s">
        <v>222</v>
      </c>
      <c r="D42" s="10" t="s">
        <v>242</v>
      </c>
      <c r="E42" t="s">
        <v>242</v>
      </c>
      <c r="F42" t="s">
        <v>16</v>
      </c>
      <c r="G42" s="12" t="s">
        <v>223</v>
      </c>
      <c r="H42" t="s">
        <v>224</v>
      </c>
      <c r="I42" t="e">
        <f>VLOOKUP(E42,运营生产订单!$A$9:$A$35,1,0)</f>
        <v>#N/A</v>
      </c>
      <c r="K42" t="e">
        <f>VLOOKUP(E42,M:N,2,0)</f>
        <v>#N/A</v>
      </c>
      <c r="M42" s="13" t="s">
        <v>337</v>
      </c>
      <c r="N42" s="13" t="s">
        <v>338</v>
      </c>
    </row>
    <row r="43" ht="16.5" spans="1:14">
      <c r="A43" s="1" t="str">
        <f t="shared" si="1"/>
        <v>VS1004灰色205#3XL</v>
      </c>
      <c r="B43" t="s">
        <v>339</v>
      </c>
      <c r="C43" s="9" t="s">
        <v>222</v>
      </c>
      <c r="D43" s="10" t="s">
        <v>242</v>
      </c>
      <c r="E43" t="s">
        <v>242</v>
      </c>
      <c r="F43" t="s">
        <v>19</v>
      </c>
      <c r="G43" s="12" t="s">
        <v>223</v>
      </c>
      <c r="H43" t="s">
        <v>224</v>
      </c>
      <c r="I43" t="e">
        <f>VLOOKUP(E43,运营生产订单!$A$9:$A$35,1,0)</f>
        <v>#N/A</v>
      </c>
      <c r="K43" t="e">
        <f>VLOOKUP(E43,M:N,2,0)</f>
        <v>#N/A</v>
      </c>
      <c r="M43" s="14" t="s">
        <v>340</v>
      </c>
      <c r="N43" s="13" t="s">
        <v>341</v>
      </c>
    </row>
    <row r="44" ht="16.5" spans="1:14">
      <c r="A44" s="1" t="str">
        <f t="shared" si="1"/>
        <v>VS1004深绿191#2XL</v>
      </c>
      <c r="B44" s="8" t="s">
        <v>342</v>
      </c>
      <c r="C44" s="9" t="s">
        <v>222</v>
      </c>
      <c r="D44" s="10" t="s">
        <v>51</v>
      </c>
      <c r="E44" t="s">
        <v>51</v>
      </c>
      <c r="F44" t="s">
        <v>18</v>
      </c>
      <c r="G44" s="12" t="s">
        <v>223</v>
      </c>
      <c r="H44" t="s">
        <v>224</v>
      </c>
      <c r="I44" t="str">
        <f>VLOOKUP(E44,运营生产订单!$A$9:$A$35,1,0)</f>
        <v>深绿191#</v>
      </c>
      <c r="K44" t="e">
        <f>VLOOKUP(E44,M:N,2,0)</f>
        <v>#N/A</v>
      </c>
      <c r="M44" s="14" t="s">
        <v>343</v>
      </c>
      <c r="N44" s="14" t="s">
        <v>344</v>
      </c>
    </row>
    <row r="45" ht="16.5" spans="1:11">
      <c r="A45" s="1" t="str">
        <f t="shared" si="1"/>
        <v>VS1004深绿191#XS</v>
      </c>
      <c r="B45" t="s">
        <v>345</v>
      </c>
      <c r="C45" s="9" t="s">
        <v>222</v>
      </c>
      <c r="D45" s="10" t="s">
        <v>51</v>
      </c>
      <c r="E45" t="s">
        <v>51</v>
      </c>
      <c r="F45" t="s">
        <v>13</v>
      </c>
      <c r="G45" s="12" t="s">
        <v>223</v>
      </c>
      <c r="H45" t="s">
        <v>224</v>
      </c>
      <c r="I45" t="str">
        <f>VLOOKUP(E45,运营生产订单!$A$9:$A$35,1,0)</f>
        <v>深绿191#</v>
      </c>
      <c r="K45" t="e">
        <f>VLOOKUP(E45,M:N,2,0)</f>
        <v>#N/A</v>
      </c>
    </row>
    <row r="46" ht="16.5" spans="1:11">
      <c r="A46" s="1" t="str">
        <f t="shared" si="1"/>
        <v>VS1004深绿191#XL</v>
      </c>
      <c r="B46" t="s">
        <v>346</v>
      </c>
      <c r="C46" s="9" t="s">
        <v>222</v>
      </c>
      <c r="D46" s="10" t="s">
        <v>51</v>
      </c>
      <c r="E46" t="s">
        <v>51</v>
      </c>
      <c r="F46" t="s">
        <v>17</v>
      </c>
      <c r="G46" s="12" t="s">
        <v>223</v>
      </c>
      <c r="H46" t="s">
        <v>224</v>
      </c>
      <c r="I46" t="str">
        <f>VLOOKUP(E46,运营生产订单!$A$9:$A$35,1,0)</f>
        <v>深绿191#</v>
      </c>
      <c r="K46" t="e">
        <f>VLOOKUP(E46,M:N,2,0)</f>
        <v>#N/A</v>
      </c>
    </row>
    <row r="47" ht="16.5" spans="1:11">
      <c r="A47" s="1" t="str">
        <f t="shared" si="1"/>
        <v>VS1004深绿191#S</v>
      </c>
      <c r="B47" t="s">
        <v>347</v>
      </c>
      <c r="C47" s="9" t="s">
        <v>222</v>
      </c>
      <c r="D47" s="10" t="s">
        <v>51</v>
      </c>
      <c r="E47" t="s">
        <v>51</v>
      </c>
      <c r="F47" t="s">
        <v>40</v>
      </c>
      <c r="G47" s="12" t="s">
        <v>223</v>
      </c>
      <c r="H47" t="s">
        <v>224</v>
      </c>
      <c r="I47" t="str">
        <f>VLOOKUP(E47,运营生产订单!$A$9:$A$35,1,0)</f>
        <v>深绿191#</v>
      </c>
      <c r="K47" t="e">
        <f>VLOOKUP(E47,M:N,2,0)</f>
        <v>#N/A</v>
      </c>
    </row>
    <row r="48" ht="16.5" spans="1:11">
      <c r="A48" s="1" t="str">
        <f t="shared" si="1"/>
        <v>VS1004深绿191#M</v>
      </c>
      <c r="B48" t="s">
        <v>348</v>
      </c>
      <c r="C48" s="9" t="s">
        <v>222</v>
      </c>
      <c r="D48" s="10" t="s">
        <v>51</v>
      </c>
      <c r="E48" t="s">
        <v>51</v>
      </c>
      <c r="F48" t="s">
        <v>15</v>
      </c>
      <c r="G48" s="12" t="s">
        <v>223</v>
      </c>
      <c r="H48" t="s">
        <v>224</v>
      </c>
      <c r="I48" t="str">
        <f>VLOOKUP(E48,运营生产订单!$A$9:$A$35,1,0)</f>
        <v>深绿191#</v>
      </c>
      <c r="K48" t="e">
        <f>VLOOKUP(E48,M:N,2,0)</f>
        <v>#N/A</v>
      </c>
    </row>
    <row r="49" ht="16.5" spans="1:11">
      <c r="A49" s="1" t="str">
        <f t="shared" si="1"/>
        <v>VS1004深绿191#L</v>
      </c>
      <c r="B49" t="s">
        <v>349</v>
      </c>
      <c r="C49" s="9" t="s">
        <v>222</v>
      </c>
      <c r="D49" s="10" t="s">
        <v>51</v>
      </c>
      <c r="E49" t="s">
        <v>51</v>
      </c>
      <c r="F49" t="s">
        <v>16</v>
      </c>
      <c r="G49" s="12" t="s">
        <v>223</v>
      </c>
      <c r="H49" t="s">
        <v>224</v>
      </c>
      <c r="I49" t="str">
        <f>VLOOKUP(E49,运营生产订单!$A$9:$A$35,1,0)</f>
        <v>深绿191#</v>
      </c>
      <c r="K49" t="e">
        <f>VLOOKUP(E49,M:N,2,0)</f>
        <v>#N/A</v>
      </c>
    </row>
    <row r="50" ht="16.5" spans="1:11">
      <c r="A50" s="1" t="str">
        <f t="shared" si="1"/>
        <v>VS1004深绿191#3XL</v>
      </c>
      <c r="B50" t="s">
        <v>350</v>
      </c>
      <c r="C50" s="9" t="s">
        <v>222</v>
      </c>
      <c r="D50" s="10" t="s">
        <v>51</v>
      </c>
      <c r="E50" t="s">
        <v>51</v>
      </c>
      <c r="F50" t="s">
        <v>19</v>
      </c>
      <c r="G50" s="12" t="s">
        <v>223</v>
      </c>
      <c r="H50" t="s">
        <v>224</v>
      </c>
      <c r="I50" t="str">
        <f>VLOOKUP(E50,运营生产订单!$A$9:$A$35,1,0)</f>
        <v>深绿191#</v>
      </c>
      <c r="K50" t="e">
        <f>VLOOKUP(E50,M:N,2,0)</f>
        <v>#N/A</v>
      </c>
    </row>
    <row r="51" ht="16.5" spans="1:11">
      <c r="A51" s="1" t="str">
        <f t="shared" si="1"/>
        <v>VS1004黑色226#2XL</v>
      </c>
      <c r="B51" s="8" t="s">
        <v>351</v>
      </c>
      <c r="C51" s="9" t="s">
        <v>222</v>
      </c>
      <c r="D51" s="10" t="s">
        <v>58</v>
      </c>
      <c r="E51" t="s">
        <v>58</v>
      </c>
      <c r="F51" t="s">
        <v>18</v>
      </c>
      <c r="G51" s="12" t="s">
        <v>223</v>
      </c>
      <c r="H51" t="s">
        <v>224</v>
      </c>
      <c r="I51" t="str">
        <f>VLOOKUP(E51,运营生产订单!$A$9:$A$35,1,0)</f>
        <v>黑色226#</v>
      </c>
      <c r="K51" t="e">
        <f>VLOOKUP(E51,M:N,2,0)</f>
        <v>#N/A</v>
      </c>
    </row>
    <row r="52" ht="16.5" spans="1:11">
      <c r="A52" s="1" t="str">
        <f t="shared" si="1"/>
        <v>VS1004黑色226#XS</v>
      </c>
      <c r="B52" t="s">
        <v>352</v>
      </c>
      <c r="C52" s="9" t="s">
        <v>222</v>
      </c>
      <c r="D52" s="10" t="s">
        <v>58</v>
      </c>
      <c r="E52" t="s">
        <v>58</v>
      </c>
      <c r="F52" t="s">
        <v>13</v>
      </c>
      <c r="G52" s="12" t="s">
        <v>223</v>
      </c>
      <c r="H52" t="s">
        <v>224</v>
      </c>
      <c r="I52" t="str">
        <f>VLOOKUP(E52,运营生产订单!$A$9:$A$35,1,0)</f>
        <v>黑色226#</v>
      </c>
      <c r="K52" t="e">
        <f>VLOOKUP(E52,M:N,2,0)</f>
        <v>#N/A</v>
      </c>
    </row>
    <row r="53" ht="16.5" spans="1:11">
      <c r="A53" s="1" t="str">
        <f t="shared" si="1"/>
        <v>VS1004黑色226#XL</v>
      </c>
      <c r="B53" t="s">
        <v>353</v>
      </c>
      <c r="C53" s="9" t="s">
        <v>222</v>
      </c>
      <c r="D53" s="10" t="s">
        <v>58</v>
      </c>
      <c r="E53" t="s">
        <v>58</v>
      </c>
      <c r="F53" t="s">
        <v>17</v>
      </c>
      <c r="G53" s="12" t="s">
        <v>223</v>
      </c>
      <c r="H53" t="s">
        <v>224</v>
      </c>
      <c r="I53" t="str">
        <f>VLOOKUP(E53,运营生产订单!$A$9:$A$35,1,0)</f>
        <v>黑色226#</v>
      </c>
      <c r="K53" t="e">
        <f>VLOOKUP(E53,M:N,2,0)</f>
        <v>#N/A</v>
      </c>
    </row>
    <row r="54" ht="16.5" spans="1:11">
      <c r="A54" s="1" t="str">
        <f t="shared" si="1"/>
        <v>VS1004黑色226#S</v>
      </c>
      <c r="B54" t="s">
        <v>354</v>
      </c>
      <c r="C54" s="9" t="s">
        <v>222</v>
      </c>
      <c r="D54" s="10" t="s">
        <v>58</v>
      </c>
      <c r="E54" t="s">
        <v>58</v>
      </c>
      <c r="F54" t="s">
        <v>40</v>
      </c>
      <c r="G54" s="12" t="s">
        <v>223</v>
      </c>
      <c r="H54" t="s">
        <v>224</v>
      </c>
      <c r="I54" t="str">
        <f>VLOOKUP(E54,运营生产订单!$A$9:$A$35,1,0)</f>
        <v>黑色226#</v>
      </c>
      <c r="K54" t="e">
        <f>VLOOKUP(E54,M:N,2,0)</f>
        <v>#N/A</v>
      </c>
    </row>
    <row r="55" ht="16.5" spans="1:11">
      <c r="A55" s="1" t="str">
        <f t="shared" si="1"/>
        <v>VS1004黑色226#M</v>
      </c>
      <c r="B55" t="s">
        <v>355</v>
      </c>
      <c r="C55" s="9" t="s">
        <v>222</v>
      </c>
      <c r="D55" s="10" t="s">
        <v>58</v>
      </c>
      <c r="E55" t="s">
        <v>58</v>
      </c>
      <c r="F55" t="s">
        <v>15</v>
      </c>
      <c r="G55" s="12" t="s">
        <v>223</v>
      </c>
      <c r="H55" t="s">
        <v>224</v>
      </c>
      <c r="I55" t="str">
        <f>VLOOKUP(E55,运营生产订单!$A$9:$A$35,1,0)</f>
        <v>黑色226#</v>
      </c>
      <c r="K55" t="e">
        <f>VLOOKUP(E55,M:N,2,0)</f>
        <v>#N/A</v>
      </c>
    </row>
    <row r="56" ht="16.5" spans="1:11">
      <c r="A56" s="1" t="str">
        <f t="shared" si="1"/>
        <v>VS1004黑色226#L</v>
      </c>
      <c r="B56" t="s">
        <v>356</v>
      </c>
      <c r="C56" s="9" t="s">
        <v>222</v>
      </c>
      <c r="D56" s="10" t="s">
        <v>58</v>
      </c>
      <c r="E56" t="s">
        <v>58</v>
      </c>
      <c r="F56" t="s">
        <v>16</v>
      </c>
      <c r="G56" s="12" t="s">
        <v>223</v>
      </c>
      <c r="H56" t="s">
        <v>224</v>
      </c>
      <c r="I56" t="str">
        <f>VLOOKUP(E56,运营生产订单!$A$9:$A$35,1,0)</f>
        <v>黑色226#</v>
      </c>
      <c r="K56" t="e">
        <f>VLOOKUP(E56,M:N,2,0)</f>
        <v>#N/A</v>
      </c>
    </row>
    <row r="57" ht="16.5" spans="1:11">
      <c r="A57" s="1" t="str">
        <f t="shared" si="1"/>
        <v>VS1004黑色226#3XL</v>
      </c>
      <c r="B57" t="s">
        <v>357</v>
      </c>
      <c r="C57" s="9" t="s">
        <v>222</v>
      </c>
      <c r="D57" s="10" t="s">
        <v>58</v>
      </c>
      <c r="E57" t="s">
        <v>58</v>
      </c>
      <c r="F57" t="s">
        <v>19</v>
      </c>
      <c r="G57" s="12" t="s">
        <v>223</v>
      </c>
      <c r="H57" t="s">
        <v>224</v>
      </c>
      <c r="I57" t="str">
        <f>VLOOKUP(E57,运营生产订单!$A$9:$A$35,1,0)</f>
        <v>黑色226#</v>
      </c>
      <c r="K57" t="e">
        <f>VLOOKUP(E57,M:N,2,0)</f>
        <v>#N/A</v>
      </c>
    </row>
    <row r="58" ht="16.5" spans="1:11">
      <c r="A58" s="1" t="str">
        <f t="shared" si="1"/>
        <v>VS1004湖蓝213#2XL</v>
      </c>
      <c r="B58" s="8" t="s">
        <v>358</v>
      </c>
      <c r="C58" s="9" t="s">
        <v>222</v>
      </c>
      <c r="D58" s="10" t="s">
        <v>247</v>
      </c>
      <c r="E58" t="s">
        <v>247</v>
      </c>
      <c r="F58" t="s">
        <v>18</v>
      </c>
      <c r="G58" s="12" t="s">
        <v>223</v>
      </c>
      <c r="H58" t="s">
        <v>224</v>
      </c>
      <c r="I58" t="e">
        <f>VLOOKUP(E58,运营生产订单!$A$9:$A$35,1,0)</f>
        <v>#N/A</v>
      </c>
      <c r="K58" t="e">
        <f>VLOOKUP(E58,M:N,2,0)</f>
        <v>#N/A</v>
      </c>
    </row>
    <row r="59" ht="16.5" spans="1:11">
      <c r="A59" s="1" t="str">
        <f t="shared" si="1"/>
        <v>VS1004湖蓝213#XS</v>
      </c>
      <c r="B59" t="s">
        <v>359</v>
      </c>
      <c r="C59" s="9" t="s">
        <v>222</v>
      </c>
      <c r="D59" s="10" t="s">
        <v>247</v>
      </c>
      <c r="E59" t="s">
        <v>247</v>
      </c>
      <c r="F59" t="s">
        <v>13</v>
      </c>
      <c r="G59" s="12" t="s">
        <v>223</v>
      </c>
      <c r="H59" t="s">
        <v>224</v>
      </c>
      <c r="I59" t="e">
        <f>VLOOKUP(E59,运营生产订单!$A$9:$A$35,1,0)</f>
        <v>#N/A</v>
      </c>
      <c r="K59" t="e">
        <f>VLOOKUP(E59,M:N,2,0)</f>
        <v>#N/A</v>
      </c>
    </row>
    <row r="60" ht="16.5" spans="1:11">
      <c r="A60" s="1" t="str">
        <f t="shared" si="1"/>
        <v>VS1004湖蓝213#XL</v>
      </c>
      <c r="B60" t="s">
        <v>360</v>
      </c>
      <c r="C60" s="9" t="s">
        <v>222</v>
      </c>
      <c r="D60" s="10" t="s">
        <v>247</v>
      </c>
      <c r="E60" t="s">
        <v>247</v>
      </c>
      <c r="F60" t="s">
        <v>17</v>
      </c>
      <c r="G60" s="12" t="s">
        <v>223</v>
      </c>
      <c r="H60" t="s">
        <v>224</v>
      </c>
      <c r="I60" t="e">
        <f>VLOOKUP(E60,运营生产订单!$A$9:$A$35,1,0)</f>
        <v>#N/A</v>
      </c>
      <c r="K60" t="e">
        <f>VLOOKUP(E60,M:N,2,0)</f>
        <v>#N/A</v>
      </c>
    </row>
    <row r="61" ht="16.5" spans="1:11">
      <c r="A61" s="1" t="str">
        <f t="shared" si="1"/>
        <v>VS1004湖蓝213#S</v>
      </c>
      <c r="B61" t="s">
        <v>361</v>
      </c>
      <c r="C61" s="9" t="s">
        <v>222</v>
      </c>
      <c r="D61" s="10" t="s">
        <v>247</v>
      </c>
      <c r="E61" t="s">
        <v>247</v>
      </c>
      <c r="F61" t="s">
        <v>40</v>
      </c>
      <c r="G61" s="12" t="s">
        <v>223</v>
      </c>
      <c r="H61" t="s">
        <v>224</v>
      </c>
      <c r="I61" t="e">
        <f>VLOOKUP(E61,运营生产订单!$A$9:$A$35,1,0)</f>
        <v>#N/A</v>
      </c>
      <c r="K61" t="e">
        <f>VLOOKUP(E61,M:N,2,0)</f>
        <v>#N/A</v>
      </c>
    </row>
    <row r="62" ht="16.5" spans="1:11">
      <c r="A62" s="1" t="str">
        <f t="shared" si="1"/>
        <v>VS1004湖蓝213#M</v>
      </c>
      <c r="B62" t="s">
        <v>362</v>
      </c>
      <c r="C62" s="9" t="s">
        <v>222</v>
      </c>
      <c r="D62" s="10" t="s">
        <v>247</v>
      </c>
      <c r="E62" t="s">
        <v>247</v>
      </c>
      <c r="F62" t="s">
        <v>15</v>
      </c>
      <c r="G62" s="12" t="s">
        <v>223</v>
      </c>
      <c r="H62" t="s">
        <v>224</v>
      </c>
      <c r="I62" t="e">
        <f>VLOOKUP(E62,运营生产订单!$A$9:$A$35,1,0)</f>
        <v>#N/A</v>
      </c>
      <c r="K62" t="e">
        <f>VLOOKUP(E62,M:N,2,0)</f>
        <v>#N/A</v>
      </c>
    </row>
    <row r="63" ht="16.5" spans="1:11">
      <c r="A63" s="1" t="str">
        <f t="shared" si="1"/>
        <v>VS1004湖蓝213#L</v>
      </c>
      <c r="B63" t="s">
        <v>363</v>
      </c>
      <c r="C63" s="9" t="s">
        <v>222</v>
      </c>
      <c r="D63" s="10" t="s">
        <v>247</v>
      </c>
      <c r="E63" t="s">
        <v>247</v>
      </c>
      <c r="F63" t="s">
        <v>16</v>
      </c>
      <c r="G63" s="12" t="s">
        <v>223</v>
      </c>
      <c r="H63" t="s">
        <v>224</v>
      </c>
      <c r="I63" t="e">
        <f>VLOOKUP(E63,运营生产订单!$A$9:$A$35,1,0)</f>
        <v>#N/A</v>
      </c>
      <c r="K63" t="e">
        <f>VLOOKUP(E63,M:N,2,0)</f>
        <v>#N/A</v>
      </c>
    </row>
    <row r="64" ht="16.5" spans="1:11">
      <c r="A64" s="1" t="str">
        <f t="shared" ref="A64:A95" si="2">C64&amp;E64&amp;F64</f>
        <v>VS1004湖蓝213#3XL</v>
      </c>
      <c r="B64" t="s">
        <v>364</v>
      </c>
      <c r="C64" s="9" t="s">
        <v>222</v>
      </c>
      <c r="D64" s="10" t="s">
        <v>247</v>
      </c>
      <c r="E64" t="s">
        <v>247</v>
      </c>
      <c r="F64" t="s">
        <v>19</v>
      </c>
      <c r="G64" s="12" t="s">
        <v>223</v>
      </c>
      <c r="H64" t="s">
        <v>224</v>
      </c>
      <c r="I64" t="e">
        <f>VLOOKUP(E64,运营生产订单!$A$9:$A$35,1,0)</f>
        <v>#N/A</v>
      </c>
      <c r="K64" t="e">
        <f>VLOOKUP(E64,M:N,2,0)</f>
        <v>#N/A</v>
      </c>
    </row>
    <row r="65" ht="16.5" spans="1:11">
      <c r="A65" s="1" t="str">
        <f t="shared" si="2"/>
        <v>VS1004军绿165#2XL</v>
      </c>
      <c r="B65" s="8" t="s">
        <v>365</v>
      </c>
      <c r="C65" s="9" t="s">
        <v>222</v>
      </c>
      <c r="D65" s="10" t="s">
        <v>236</v>
      </c>
      <c r="E65" s="15" t="s">
        <v>236</v>
      </c>
      <c r="F65" t="s">
        <v>18</v>
      </c>
      <c r="G65" s="12" t="s">
        <v>223</v>
      </c>
      <c r="H65" t="s">
        <v>224</v>
      </c>
      <c r="I65" t="e">
        <f>VLOOKUP(E65,运营生产订单!$A$9:$A$35,1,0)</f>
        <v>#N/A</v>
      </c>
      <c r="K65" t="e">
        <f>VLOOKUP(E65,M:N,2,0)</f>
        <v>#N/A</v>
      </c>
    </row>
    <row r="66" ht="16.5" spans="1:11">
      <c r="A66" s="1" t="str">
        <f t="shared" si="2"/>
        <v>VS1004军绿165#XS</v>
      </c>
      <c r="B66" t="s">
        <v>366</v>
      </c>
      <c r="C66" s="9" t="s">
        <v>222</v>
      </c>
      <c r="D66" s="10" t="s">
        <v>236</v>
      </c>
      <c r="E66" s="15" t="s">
        <v>236</v>
      </c>
      <c r="F66" t="s">
        <v>13</v>
      </c>
      <c r="G66" s="12" t="s">
        <v>223</v>
      </c>
      <c r="H66" t="s">
        <v>224</v>
      </c>
      <c r="I66" t="e">
        <f>VLOOKUP(E66,运营生产订单!$A$9:$A$35,1,0)</f>
        <v>#N/A</v>
      </c>
      <c r="K66" t="e">
        <f>VLOOKUP(E66,M:N,2,0)</f>
        <v>#N/A</v>
      </c>
    </row>
    <row r="67" ht="16.5" spans="1:11">
      <c r="A67" s="1" t="str">
        <f t="shared" si="2"/>
        <v>VS1004军绿165#XL</v>
      </c>
      <c r="B67" t="s">
        <v>367</v>
      </c>
      <c r="C67" s="9" t="s">
        <v>222</v>
      </c>
      <c r="D67" s="10" t="s">
        <v>236</v>
      </c>
      <c r="E67" s="15" t="s">
        <v>236</v>
      </c>
      <c r="F67" t="s">
        <v>17</v>
      </c>
      <c r="G67" s="12" t="s">
        <v>223</v>
      </c>
      <c r="H67" t="s">
        <v>224</v>
      </c>
      <c r="I67" t="e">
        <f>VLOOKUP(E67,运营生产订单!$A$9:$A$35,1,0)</f>
        <v>#N/A</v>
      </c>
      <c r="K67" t="e">
        <f>VLOOKUP(E67,M:N,2,0)</f>
        <v>#N/A</v>
      </c>
    </row>
    <row r="68" ht="16.5" spans="1:11">
      <c r="A68" s="1" t="str">
        <f t="shared" si="2"/>
        <v>VS1004军绿165#S</v>
      </c>
      <c r="B68" t="s">
        <v>368</v>
      </c>
      <c r="C68" s="9" t="s">
        <v>222</v>
      </c>
      <c r="D68" s="10" t="s">
        <v>236</v>
      </c>
      <c r="E68" s="16" t="s">
        <v>236</v>
      </c>
      <c r="F68" t="s">
        <v>40</v>
      </c>
      <c r="G68" s="12" t="s">
        <v>223</v>
      </c>
      <c r="H68" t="s">
        <v>224</v>
      </c>
      <c r="I68" t="e">
        <f>VLOOKUP(E68,运营生产订单!$A$9:$A$35,1,0)</f>
        <v>#N/A</v>
      </c>
      <c r="K68" t="e">
        <f>VLOOKUP(E68,M:N,2,0)</f>
        <v>#N/A</v>
      </c>
    </row>
    <row r="69" ht="16.5" spans="1:11">
      <c r="A69" s="1" t="str">
        <f t="shared" si="2"/>
        <v>VS1004军绿165#M</v>
      </c>
      <c r="B69" t="s">
        <v>369</v>
      </c>
      <c r="C69" s="9" t="s">
        <v>222</v>
      </c>
      <c r="D69" s="10" t="s">
        <v>236</v>
      </c>
      <c r="E69" s="15" t="s">
        <v>236</v>
      </c>
      <c r="F69" t="s">
        <v>15</v>
      </c>
      <c r="G69" s="12" t="s">
        <v>223</v>
      </c>
      <c r="H69" t="s">
        <v>224</v>
      </c>
      <c r="I69" t="e">
        <f>VLOOKUP(E69,运营生产订单!$A$9:$A$35,1,0)</f>
        <v>#N/A</v>
      </c>
      <c r="K69" t="e">
        <f>VLOOKUP(E69,M:N,2,0)</f>
        <v>#N/A</v>
      </c>
    </row>
    <row r="70" ht="16.5" spans="1:11">
      <c r="A70" s="1" t="str">
        <f t="shared" si="2"/>
        <v>VS1004军绿165#L</v>
      </c>
      <c r="B70" t="s">
        <v>370</v>
      </c>
      <c r="C70" s="9" t="s">
        <v>222</v>
      </c>
      <c r="D70" s="10" t="s">
        <v>236</v>
      </c>
      <c r="E70" s="15" t="s">
        <v>236</v>
      </c>
      <c r="F70" t="s">
        <v>16</v>
      </c>
      <c r="G70" s="12" t="s">
        <v>223</v>
      </c>
      <c r="H70" t="s">
        <v>224</v>
      </c>
      <c r="I70" t="e">
        <f>VLOOKUP(E70,运营生产订单!$A$9:$A$35,1,0)</f>
        <v>#N/A</v>
      </c>
      <c r="K70" t="e">
        <f>VLOOKUP(E70,M:N,2,0)</f>
        <v>#N/A</v>
      </c>
    </row>
    <row r="71" ht="16.5" spans="1:11">
      <c r="A71" s="1" t="str">
        <f t="shared" si="2"/>
        <v>VS1004军绿165#3XL</v>
      </c>
      <c r="B71" t="s">
        <v>371</v>
      </c>
      <c r="C71" s="9" t="s">
        <v>222</v>
      </c>
      <c r="D71" s="10" t="s">
        <v>236</v>
      </c>
      <c r="E71" t="s">
        <v>236</v>
      </c>
      <c r="F71" t="s">
        <v>19</v>
      </c>
      <c r="G71" s="12" t="s">
        <v>223</v>
      </c>
      <c r="H71" t="s">
        <v>224</v>
      </c>
      <c r="I71" t="e">
        <f>VLOOKUP(E71,运营生产订单!$A$9:$A$35,1,0)</f>
        <v>#N/A</v>
      </c>
      <c r="K71" t="e">
        <f>VLOOKUP(E71,M:N,2,0)</f>
        <v>#N/A</v>
      </c>
    </row>
    <row r="72" ht="16.5" spans="1:11">
      <c r="A72" s="1" t="str">
        <f t="shared" si="2"/>
        <v>VS1004紫薇酒红YH10122XL</v>
      </c>
      <c r="B72" s="17" t="s">
        <v>372</v>
      </c>
      <c r="C72" s="9" t="s">
        <v>222</v>
      </c>
      <c r="D72" s="4" t="s">
        <v>373</v>
      </c>
      <c r="E72" s="4" t="s">
        <v>373</v>
      </c>
      <c r="F72" t="s">
        <v>18</v>
      </c>
      <c r="G72" s="12" t="s">
        <v>223</v>
      </c>
      <c r="H72" t="s">
        <v>224</v>
      </c>
      <c r="I72" t="e">
        <f>VLOOKUP(E72,运营生产订单!$A$9:$A$35,1,0)</f>
        <v>#N/A</v>
      </c>
      <c r="J72" t="s">
        <v>372</v>
      </c>
      <c r="K72" t="e">
        <f>VLOOKUP(E72,M:N,2,0)</f>
        <v>#N/A</v>
      </c>
    </row>
    <row r="73" ht="16.5" spans="1:11">
      <c r="A73" s="1" t="str">
        <f t="shared" si="2"/>
        <v>VS1004紫薇酒红YH1012XS</v>
      </c>
      <c r="B73" t="s">
        <v>374</v>
      </c>
      <c r="C73" s="9" t="s">
        <v>222</v>
      </c>
      <c r="D73" s="4" t="s">
        <v>373</v>
      </c>
      <c r="E73" s="4" t="s">
        <v>373</v>
      </c>
      <c r="F73" t="s">
        <v>13</v>
      </c>
      <c r="G73" s="12" t="s">
        <v>223</v>
      </c>
      <c r="H73" t="s">
        <v>224</v>
      </c>
      <c r="I73" t="e">
        <f>VLOOKUP(E73,运营生产订单!$A$9:$A$35,1,0)</f>
        <v>#N/A</v>
      </c>
      <c r="J73" t="s">
        <v>374</v>
      </c>
      <c r="K73" t="e">
        <f>VLOOKUP(E73,M:N,2,0)</f>
        <v>#N/A</v>
      </c>
    </row>
    <row r="74" ht="16.5" spans="1:11">
      <c r="A74" s="1" t="str">
        <f t="shared" si="2"/>
        <v>VS1004紫薇酒红YH1012XL</v>
      </c>
      <c r="B74" t="s">
        <v>375</v>
      </c>
      <c r="C74" s="9" t="s">
        <v>222</v>
      </c>
      <c r="D74" s="4" t="s">
        <v>373</v>
      </c>
      <c r="E74" s="4" t="s">
        <v>373</v>
      </c>
      <c r="F74" t="s">
        <v>17</v>
      </c>
      <c r="G74" s="12" t="s">
        <v>223</v>
      </c>
      <c r="H74" t="s">
        <v>224</v>
      </c>
      <c r="I74" t="e">
        <f>VLOOKUP(E74,运营生产订单!$A$9:$A$35,1,0)</f>
        <v>#N/A</v>
      </c>
      <c r="J74" t="s">
        <v>375</v>
      </c>
      <c r="K74" t="e">
        <f>VLOOKUP(E74,M:N,2,0)</f>
        <v>#N/A</v>
      </c>
    </row>
    <row r="75" ht="16.5" spans="1:11">
      <c r="A75" s="1" t="str">
        <f t="shared" si="2"/>
        <v>VS1004紫薇酒红YH1012S</v>
      </c>
      <c r="B75" t="s">
        <v>376</v>
      </c>
      <c r="C75" s="9" t="s">
        <v>222</v>
      </c>
      <c r="D75" s="4" t="s">
        <v>373</v>
      </c>
      <c r="E75" s="4" t="s">
        <v>373</v>
      </c>
      <c r="F75" t="s">
        <v>40</v>
      </c>
      <c r="G75" s="12" t="s">
        <v>223</v>
      </c>
      <c r="H75" t="s">
        <v>224</v>
      </c>
      <c r="I75" t="e">
        <f>VLOOKUP(E75,运营生产订单!$A$9:$A$35,1,0)</f>
        <v>#N/A</v>
      </c>
      <c r="J75" t="s">
        <v>376</v>
      </c>
      <c r="K75" t="e">
        <f>VLOOKUP(E75,M:N,2,0)</f>
        <v>#N/A</v>
      </c>
    </row>
    <row r="76" ht="16.5" spans="1:11">
      <c r="A76" s="1" t="str">
        <f t="shared" si="2"/>
        <v>VS1004紫薇酒红YH1012M</v>
      </c>
      <c r="B76" t="s">
        <v>377</v>
      </c>
      <c r="C76" s="9" t="s">
        <v>222</v>
      </c>
      <c r="D76" s="4" t="s">
        <v>373</v>
      </c>
      <c r="E76" s="4" t="s">
        <v>373</v>
      </c>
      <c r="F76" t="s">
        <v>15</v>
      </c>
      <c r="G76" s="12" t="s">
        <v>223</v>
      </c>
      <c r="H76" t="s">
        <v>224</v>
      </c>
      <c r="I76" t="e">
        <f>VLOOKUP(E76,运营生产订单!$A$9:$A$35,1,0)</f>
        <v>#N/A</v>
      </c>
      <c r="J76" t="s">
        <v>377</v>
      </c>
      <c r="K76" t="e">
        <f>VLOOKUP(E76,M:N,2,0)</f>
        <v>#N/A</v>
      </c>
    </row>
    <row r="77" ht="16.5" spans="1:11">
      <c r="A77" s="1" t="str">
        <f t="shared" si="2"/>
        <v>VS1004紫薇酒红YH1012L</v>
      </c>
      <c r="B77" t="s">
        <v>378</v>
      </c>
      <c r="C77" s="9" t="s">
        <v>222</v>
      </c>
      <c r="D77" s="4" t="s">
        <v>373</v>
      </c>
      <c r="E77" s="4" t="s">
        <v>373</v>
      </c>
      <c r="F77" t="s">
        <v>16</v>
      </c>
      <c r="G77" s="12" t="s">
        <v>223</v>
      </c>
      <c r="H77" t="s">
        <v>224</v>
      </c>
      <c r="I77" t="e">
        <f>VLOOKUP(E77,运营生产订单!$A$9:$A$35,1,0)</f>
        <v>#N/A</v>
      </c>
      <c r="J77" t="s">
        <v>378</v>
      </c>
      <c r="K77" t="e">
        <f>VLOOKUP(E77,M:N,2,0)</f>
        <v>#N/A</v>
      </c>
    </row>
    <row r="78" ht="16.5" spans="1:11">
      <c r="A78" s="1" t="str">
        <f t="shared" si="2"/>
        <v>VS1004紫薇酒红YH10123XL</v>
      </c>
      <c r="B78" t="s">
        <v>379</v>
      </c>
      <c r="C78" s="9" t="s">
        <v>222</v>
      </c>
      <c r="D78" s="4" t="s">
        <v>373</v>
      </c>
      <c r="E78" s="4" t="s">
        <v>373</v>
      </c>
      <c r="F78" t="s">
        <v>19</v>
      </c>
      <c r="G78" s="12" t="s">
        <v>223</v>
      </c>
      <c r="H78" t="s">
        <v>224</v>
      </c>
      <c r="I78" t="e">
        <f>VLOOKUP(E78,运营生产订单!$A$9:$A$35,1,0)</f>
        <v>#N/A</v>
      </c>
      <c r="J78" t="s">
        <v>379</v>
      </c>
      <c r="K78" t="e">
        <f>VLOOKUP(E78,M:N,2,0)</f>
        <v>#N/A</v>
      </c>
    </row>
    <row r="79" ht="16.5" spans="1:11">
      <c r="A79" s="1" t="str">
        <f t="shared" si="2"/>
        <v>VS1004玫瑰金叶白YH10072XL</v>
      </c>
      <c r="B79" s="17" t="s">
        <v>380</v>
      </c>
      <c r="C79" s="9" t="s">
        <v>222</v>
      </c>
      <c r="D79" s="4" t="s">
        <v>381</v>
      </c>
      <c r="E79" s="18" t="s">
        <v>381</v>
      </c>
      <c r="F79" t="s">
        <v>18</v>
      </c>
      <c r="G79" s="12" t="s">
        <v>223</v>
      </c>
      <c r="H79" t="s">
        <v>224</v>
      </c>
      <c r="I79" t="e">
        <f>VLOOKUP(E79,运营生产订单!$A$9:$A$35,1,0)</f>
        <v>#N/A</v>
      </c>
      <c r="J79" t="s">
        <v>380</v>
      </c>
      <c r="K79" t="e">
        <f>VLOOKUP(E79,M:N,2,0)</f>
        <v>#N/A</v>
      </c>
    </row>
    <row r="80" ht="16.5" spans="1:11">
      <c r="A80" s="1" t="str">
        <f t="shared" si="2"/>
        <v>VS1004玫瑰金叶白YH1007XS</v>
      </c>
      <c r="B80" t="s">
        <v>382</v>
      </c>
      <c r="C80" s="9" t="s">
        <v>222</v>
      </c>
      <c r="D80" s="4" t="s">
        <v>381</v>
      </c>
      <c r="E80" s="18" t="s">
        <v>381</v>
      </c>
      <c r="F80" t="s">
        <v>13</v>
      </c>
      <c r="G80" s="12" t="s">
        <v>223</v>
      </c>
      <c r="H80" t="s">
        <v>224</v>
      </c>
      <c r="I80" t="e">
        <f>VLOOKUP(E80,运营生产订单!$A$9:$A$35,1,0)</f>
        <v>#N/A</v>
      </c>
      <c r="J80" t="s">
        <v>382</v>
      </c>
      <c r="K80" t="e">
        <f>VLOOKUP(E80,M:N,2,0)</f>
        <v>#N/A</v>
      </c>
    </row>
    <row r="81" ht="16.5" spans="1:11">
      <c r="A81" s="1" t="str">
        <f t="shared" si="2"/>
        <v>VS1004玫瑰金叶白YH1007XL</v>
      </c>
      <c r="B81" t="s">
        <v>383</v>
      </c>
      <c r="C81" s="9" t="s">
        <v>222</v>
      </c>
      <c r="D81" s="4" t="s">
        <v>381</v>
      </c>
      <c r="E81" s="18" t="s">
        <v>381</v>
      </c>
      <c r="F81" t="s">
        <v>17</v>
      </c>
      <c r="G81" s="12" t="s">
        <v>223</v>
      </c>
      <c r="H81" t="s">
        <v>224</v>
      </c>
      <c r="I81" t="e">
        <f>VLOOKUP(E81,运营生产订单!$A$9:$A$35,1,0)</f>
        <v>#N/A</v>
      </c>
      <c r="J81" t="s">
        <v>383</v>
      </c>
      <c r="K81" t="e">
        <f>VLOOKUP(E81,M:N,2,0)</f>
        <v>#N/A</v>
      </c>
    </row>
    <row r="82" ht="16.5" spans="1:11">
      <c r="A82" s="1" t="str">
        <f t="shared" si="2"/>
        <v>VS1004玫瑰金叶白YH1007S</v>
      </c>
      <c r="B82" t="s">
        <v>384</v>
      </c>
      <c r="C82" s="9" t="s">
        <v>222</v>
      </c>
      <c r="D82" s="4" t="s">
        <v>381</v>
      </c>
      <c r="E82" s="18" t="s">
        <v>381</v>
      </c>
      <c r="F82" t="s">
        <v>40</v>
      </c>
      <c r="G82" s="12" t="s">
        <v>223</v>
      </c>
      <c r="H82" t="s">
        <v>224</v>
      </c>
      <c r="I82" t="e">
        <f>VLOOKUP(E82,运营生产订单!$A$9:$A$35,1,0)</f>
        <v>#N/A</v>
      </c>
      <c r="J82" t="s">
        <v>384</v>
      </c>
      <c r="K82" t="e">
        <f>VLOOKUP(E82,M:N,2,0)</f>
        <v>#N/A</v>
      </c>
    </row>
    <row r="83" ht="16.5" spans="1:11">
      <c r="A83" s="1" t="str">
        <f t="shared" si="2"/>
        <v>VS1004玫瑰金叶白YH1007M</v>
      </c>
      <c r="B83" t="s">
        <v>385</v>
      </c>
      <c r="C83" s="9" t="s">
        <v>222</v>
      </c>
      <c r="D83" s="4" t="s">
        <v>381</v>
      </c>
      <c r="E83" s="18" t="s">
        <v>381</v>
      </c>
      <c r="F83" t="s">
        <v>15</v>
      </c>
      <c r="G83" s="12" t="s">
        <v>223</v>
      </c>
      <c r="H83" t="s">
        <v>224</v>
      </c>
      <c r="I83" t="e">
        <f>VLOOKUP(E83,运营生产订单!$A$9:$A$35,1,0)</f>
        <v>#N/A</v>
      </c>
      <c r="J83" t="s">
        <v>385</v>
      </c>
      <c r="K83" t="e">
        <f>VLOOKUP(E83,M:N,2,0)</f>
        <v>#N/A</v>
      </c>
    </row>
    <row r="84" ht="16.5" spans="1:11">
      <c r="A84" s="1" t="str">
        <f t="shared" si="2"/>
        <v>VS1004玫瑰金叶白YH1007L</v>
      </c>
      <c r="B84" t="s">
        <v>386</v>
      </c>
      <c r="C84" s="9" t="s">
        <v>222</v>
      </c>
      <c r="D84" s="4" t="s">
        <v>381</v>
      </c>
      <c r="E84" s="18" t="s">
        <v>381</v>
      </c>
      <c r="F84" t="s">
        <v>16</v>
      </c>
      <c r="G84" s="12" t="s">
        <v>223</v>
      </c>
      <c r="H84" t="s">
        <v>224</v>
      </c>
      <c r="I84" t="e">
        <f>VLOOKUP(E84,运营生产订单!$A$9:$A$35,1,0)</f>
        <v>#N/A</v>
      </c>
      <c r="J84" t="s">
        <v>386</v>
      </c>
      <c r="K84" t="e">
        <f>VLOOKUP(E84,M:N,2,0)</f>
        <v>#N/A</v>
      </c>
    </row>
    <row r="85" ht="16.5" spans="1:11">
      <c r="A85" s="1" t="str">
        <f t="shared" si="2"/>
        <v>VS1004玫瑰金叶白YH10073XL</v>
      </c>
      <c r="B85" t="s">
        <v>387</v>
      </c>
      <c r="C85" s="9" t="s">
        <v>222</v>
      </c>
      <c r="D85" s="4" t="s">
        <v>381</v>
      </c>
      <c r="E85" s="18" t="s">
        <v>381</v>
      </c>
      <c r="F85" t="s">
        <v>19</v>
      </c>
      <c r="G85" s="12" t="s">
        <v>223</v>
      </c>
      <c r="H85" t="s">
        <v>224</v>
      </c>
      <c r="I85" t="e">
        <f>VLOOKUP(E85,运营生产订单!$A$9:$A$35,1,0)</f>
        <v>#N/A</v>
      </c>
      <c r="J85" t="s">
        <v>387</v>
      </c>
      <c r="K85" t="e">
        <f>VLOOKUP(E85,M:N,2,0)</f>
        <v>#N/A</v>
      </c>
    </row>
    <row r="86" ht="16.5" spans="1:11">
      <c r="A86" s="1" t="str">
        <f t="shared" si="2"/>
        <v>VS1004粉牡丹藏蓝YH10022XL</v>
      </c>
      <c r="B86" s="17" t="s">
        <v>388</v>
      </c>
      <c r="C86" s="9" t="s">
        <v>222</v>
      </c>
      <c r="D86" s="4" t="s">
        <v>389</v>
      </c>
      <c r="E86" s="19" t="s">
        <v>389</v>
      </c>
      <c r="F86" t="s">
        <v>18</v>
      </c>
      <c r="G86" s="12" t="s">
        <v>223</v>
      </c>
      <c r="H86" t="s">
        <v>224</v>
      </c>
      <c r="I86" t="e">
        <f>VLOOKUP(E86,运营生产订单!$A$9:$A$35,1,0)</f>
        <v>#N/A</v>
      </c>
      <c r="J86" t="s">
        <v>388</v>
      </c>
      <c r="K86" t="e">
        <f>VLOOKUP(E86,M:N,2,0)</f>
        <v>#N/A</v>
      </c>
    </row>
    <row r="87" ht="16.5" spans="1:11">
      <c r="A87" s="1" t="str">
        <f t="shared" si="2"/>
        <v>VS1004粉牡丹藏蓝YH1002XS</v>
      </c>
      <c r="B87" t="s">
        <v>390</v>
      </c>
      <c r="C87" s="9" t="s">
        <v>222</v>
      </c>
      <c r="D87" s="4" t="s">
        <v>389</v>
      </c>
      <c r="E87" s="19" t="s">
        <v>389</v>
      </c>
      <c r="F87" t="s">
        <v>13</v>
      </c>
      <c r="G87" s="12" t="s">
        <v>223</v>
      </c>
      <c r="H87" t="s">
        <v>224</v>
      </c>
      <c r="I87" t="e">
        <f>VLOOKUP(E87,运营生产订单!$A$9:$A$35,1,0)</f>
        <v>#N/A</v>
      </c>
      <c r="K87" t="e">
        <f>VLOOKUP(E87,M:N,2,0)</f>
        <v>#N/A</v>
      </c>
    </row>
    <row r="88" ht="16.5" spans="1:11">
      <c r="A88" s="1" t="str">
        <f t="shared" si="2"/>
        <v>VS1004粉牡丹藏蓝YH1002XL</v>
      </c>
      <c r="B88" t="s">
        <v>391</v>
      </c>
      <c r="C88" s="9" t="s">
        <v>222</v>
      </c>
      <c r="D88" s="4" t="s">
        <v>389</v>
      </c>
      <c r="E88" s="19" t="s">
        <v>389</v>
      </c>
      <c r="F88" t="s">
        <v>17</v>
      </c>
      <c r="G88" s="12" t="s">
        <v>223</v>
      </c>
      <c r="H88" t="s">
        <v>224</v>
      </c>
      <c r="I88" t="e">
        <f>VLOOKUP(E88,运营生产订单!$A$9:$A$35,1,0)</f>
        <v>#N/A</v>
      </c>
      <c r="J88" t="s">
        <v>391</v>
      </c>
      <c r="K88" t="e">
        <f>VLOOKUP(E88,M:N,2,0)</f>
        <v>#N/A</v>
      </c>
    </row>
    <row r="89" ht="16.5" spans="1:11">
      <c r="A89" s="1" t="str">
        <f t="shared" si="2"/>
        <v>VS1004粉牡丹藏蓝YH1002S</v>
      </c>
      <c r="B89" t="s">
        <v>392</v>
      </c>
      <c r="C89" s="9" t="s">
        <v>222</v>
      </c>
      <c r="D89" s="4" t="s">
        <v>389</v>
      </c>
      <c r="E89" s="19" t="s">
        <v>389</v>
      </c>
      <c r="F89" t="s">
        <v>40</v>
      </c>
      <c r="G89" s="12" t="s">
        <v>223</v>
      </c>
      <c r="H89" t="s">
        <v>224</v>
      </c>
      <c r="I89" t="e">
        <f>VLOOKUP(E89,运营生产订单!$A$9:$A$35,1,0)</f>
        <v>#N/A</v>
      </c>
      <c r="J89" t="s">
        <v>392</v>
      </c>
      <c r="K89" t="e">
        <f>VLOOKUP(E89,M:N,2,0)</f>
        <v>#N/A</v>
      </c>
    </row>
    <row r="90" ht="16.5" spans="1:11">
      <c r="A90" s="1" t="str">
        <f t="shared" si="2"/>
        <v>VS1004粉牡丹藏蓝YH1002M</v>
      </c>
      <c r="B90" t="s">
        <v>393</v>
      </c>
      <c r="C90" s="9" t="s">
        <v>222</v>
      </c>
      <c r="D90" s="4" t="s">
        <v>389</v>
      </c>
      <c r="E90" s="19" t="s">
        <v>389</v>
      </c>
      <c r="F90" t="s">
        <v>15</v>
      </c>
      <c r="G90" s="12" t="s">
        <v>223</v>
      </c>
      <c r="H90" t="s">
        <v>224</v>
      </c>
      <c r="I90" t="e">
        <f>VLOOKUP(E90,运营生产订单!$A$9:$A$35,1,0)</f>
        <v>#N/A</v>
      </c>
      <c r="J90" t="s">
        <v>393</v>
      </c>
      <c r="K90" t="e">
        <f>VLOOKUP(E90,M:N,2,0)</f>
        <v>#N/A</v>
      </c>
    </row>
    <row r="91" ht="16.5" spans="1:11">
      <c r="A91" s="1" t="str">
        <f t="shared" si="2"/>
        <v>VS1004粉牡丹藏蓝YH1002L</v>
      </c>
      <c r="B91" t="s">
        <v>394</v>
      </c>
      <c r="C91" s="9" t="s">
        <v>222</v>
      </c>
      <c r="D91" s="4" t="s">
        <v>389</v>
      </c>
      <c r="E91" s="19" t="s">
        <v>389</v>
      </c>
      <c r="F91" t="s">
        <v>16</v>
      </c>
      <c r="G91" s="12" t="s">
        <v>223</v>
      </c>
      <c r="H91" t="s">
        <v>224</v>
      </c>
      <c r="I91" t="e">
        <f>VLOOKUP(E91,运营生产订单!$A$9:$A$35,1,0)</f>
        <v>#N/A</v>
      </c>
      <c r="J91" t="s">
        <v>394</v>
      </c>
      <c r="K91" t="e">
        <f>VLOOKUP(E91,M:N,2,0)</f>
        <v>#N/A</v>
      </c>
    </row>
    <row r="92" ht="16.5" spans="1:11">
      <c r="A92" s="1" t="str">
        <f t="shared" si="2"/>
        <v>VS1004粉牡丹藏蓝YH10023XL</v>
      </c>
      <c r="B92" t="s">
        <v>395</v>
      </c>
      <c r="C92" s="9" t="s">
        <v>222</v>
      </c>
      <c r="D92" s="4" t="s">
        <v>389</v>
      </c>
      <c r="E92" s="19" t="s">
        <v>389</v>
      </c>
      <c r="F92" t="s">
        <v>19</v>
      </c>
      <c r="G92" s="12" t="s">
        <v>223</v>
      </c>
      <c r="H92" t="s">
        <v>224</v>
      </c>
      <c r="I92" t="e">
        <f>VLOOKUP(E92,运营生产订单!$A$9:$A$35,1,0)</f>
        <v>#N/A</v>
      </c>
      <c r="J92" t="s">
        <v>395</v>
      </c>
      <c r="K92" t="e">
        <f>VLOOKUP(E92,M:N,2,0)</f>
        <v>#N/A</v>
      </c>
    </row>
    <row r="93" ht="16.5" spans="1:11">
      <c r="A93" s="1" t="str">
        <f t="shared" si="2"/>
        <v>VS1004木棉浅蓝YH10082XL</v>
      </c>
      <c r="B93" s="20" t="s">
        <v>396</v>
      </c>
      <c r="C93" s="9" t="s">
        <v>222</v>
      </c>
      <c r="D93" s="4" t="s">
        <v>67</v>
      </c>
      <c r="E93" s="19" t="s">
        <v>67</v>
      </c>
      <c r="F93" t="s">
        <v>18</v>
      </c>
      <c r="G93" s="12" t="s">
        <v>223</v>
      </c>
      <c r="H93" t="s">
        <v>224</v>
      </c>
      <c r="I93" t="str">
        <f>VLOOKUP(E93,运营生产订单!$A$9:$A$35,1,0)</f>
        <v>木棉浅蓝YH1008</v>
      </c>
      <c r="J93" s="26" t="s">
        <v>396</v>
      </c>
      <c r="K93" t="e">
        <f>VLOOKUP(E93,M:N,2,0)</f>
        <v>#N/A</v>
      </c>
    </row>
    <row r="94" ht="16.5" spans="1:11">
      <c r="A94" s="1" t="str">
        <f t="shared" si="2"/>
        <v>VS1004木棉浅蓝YH1008XS</v>
      </c>
      <c r="B94" s="17" t="s">
        <v>397</v>
      </c>
      <c r="C94" s="9" t="s">
        <v>222</v>
      </c>
      <c r="D94" s="4" t="s">
        <v>67</v>
      </c>
      <c r="E94" s="19" t="s">
        <v>67</v>
      </c>
      <c r="F94" t="s">
        <v>13</v>
      </c>
      <c r="G94" s="12" t="s">
        <v>223</v>
      </c>
      <c r="H94" t="s">
        <v>224</v>
      </c>
      <c r="I94" t="str">
        <f>VLOOKUP(E94,运营生产订单!$A$9:$A$35,1,0)</f>
        <v>木棉浅蓝YH1008</v>
      </c>
      <c r="J94" s="26" t="s">
        <v>397</v>
      </c>
      <c r="K94" t="e">
        <f>VLOOKUP(E94,M:N,2,0)</f>
        <v>#N/A</v>
      </c>
    </row>
    <row r="95" ht="16.5" spans="1:11">
      <c r="A95" s="1" t="str">
        <f t="shared" si="2"/>
        <v>VS1004木棉浅蓝YH1008XL</v>
      </c>
      <c r="B95" s="20" t="s">
        <v>398</v>
      </c>
      <c r="C95" s="9" t="s">
        <v>222</v>
      </c>
      <c r="D95" s="4" t="s">
        <v>67</v>
      </c>
      <c r="E95" s="19" t="s">
        <v>67</v>
      </c>
      <c r="F95" t="s">
        <v>17</v>
      </c>
      <c r="G95" s="12" t="s">
        <v>223</v>
      </c>
      <c r="H95" t="s">
        <v>224</v>
      </c>
      <c r="I95" t="str">
        <f>VLOOKUP(E95,运营生产订单!$A$9:$A$35,1,0)</f>
        <v>木棉浅蓝YH1008</v>
      </c>
      <c r="J95" s="26" t="s">
        <v>398</v>
      </c>
      <c r="K95" t="e">
        <f>VLOOKUP(E95,M:N,2,0)</f>
        <v>#N/A</v>
      </c>
    </row>
    <row r="96" ht="16.5" spans="1:11">
      <c r="A96" s="1" t="str">
        <f t="shared" ref="A96:A127" si="3">C96&amp;E96&amp;F96</f>
        <v>VS1004木棉浅蓝YH1008S</v>
      </c>
      <c r="B96" s="20" t="s">
        <v>399</v>
      </c>
      <c r="C96" s="9" t="s">
        <v>222</v>
      </c>
      <c r="D96" s="4" t="s">
        <v>67</v>
      </c>
      <c r="E96" s="19" t="s">
        <v>67</v>
      </c>
      <c r="F96" t="s">
        <v>40</v>
      </c>
      <c r="G96" s="12" t="s">
        <v>223</v>
      </c>
      <c r="H96" t="s">
        <v>224</v>
      </c>
      <c r="I96" t="str">
        <f>VLOOKUP(E96,运营生产订单!$A$9:$A$35,1,0)</f>
        <v>木棉浅蓝YH1008</v>
      </c>
      <c r="J96" s="26" t="s">
        <v>399</v>
      </c>
      <c r="K96" t="e">
        <f>VLOOKUP(E96,M:N,2,0)</f>
        <v>#N/A</v>
      </c>
    </row>
    <row r="97" ht="16.5" spans="1:11">
      <c r="A97" s="1" t="str">
        <f t="shared" si="3"/>
        <v>VS1004木棉浅蓝YH1008M</v>
      </c>
      <c r="B97" s="20" t="s">
        <v>400</v>
      </c>
      <c r="C97" s="9" t="s">
        <v>222</v>
      </c>
      <c r="D97" s="4" t="s">
        <v>67</v>
      </c>
      <c r="E97" s="19" t="s">
        <v>67</v>
      </c>
      <c r="F97" t="s">
        <v>15</v>
      </c>
      <c r="G97" s="12" t="s">
        <v>223</v>
      </c>
      <c r="H97" t="s">
        <v>224</v>
      </c>
      <c r="I97" t="str">
        <f>VLOOKUP(E97,运营生产订单!$A$9:$A$35,1,0)</f>
        <v>木棉浅蓝YH1008</v>
      </c>
      <c r="J97" s="26" t="s">
        <v>400</v>
      </c>
      <c r="K97" t="e">
        <f>VLOOKUP(E97,M:N,2,0)</f>
        <v>#N/A</v>
      </c>
    </row>
    <row r="98" ht="16.5" spans="1:11">
      <c r="A98" s="1" t="str">
        <f t="shared" si="3"/>
        <v>VS1004木棉浅蓝YH1008L</v>
      </c>
      <c r="B98" s="20" t="s">
        <v>401</v>
      </c>
      <c r="C98" s="9" t="s">
        <v>222</v>
      </c>
      <c r="D98" s="4" t="s">
        <v>67</v>
      </c>
      <c r="E98" s="18" t="s">
        <v>67</v>
      </c>
      <c r="F98" t="s">
        <v>16</v>
      </c>
      <c r="G98" s="12" t="s">
        <v>223</v>
      </c>
      <c r="H98" t="s">
        <v>224</v>
      </c>
      <c r="I98" t="str">
        <f>VLOOKUP(E98,运营生产订单!$A$9:$A$35,1,0)</f>
        <v>木棉浅蓝YH1008</v>
      </c>
      <c r="J98" s="26" t="s">
        <v>401</v>
      </c>
      <c r="K98" t="e">
        <f>VLOOKUP(E98,M:N,2,0)</f>
        <v>#N/A</v>
      </c>
    </row>
    <row r="99" ht="16.5" spans="1:11">
      <c r="A99" s="1" t="str">
        <f t="shared" si="3"/>
        <v>VS1004木棉浅蓝YH10083XL</v>
      </c>
      <c r="B99" s="20" t="s">
        <v>402</v>
      </c>
      <c r="C99" s="9" t="s">
        <v>222</v>
      </c>
      <c r="D99" s="4" t="s">
        <v>67</v>
      </c>
      <c r="E99" t="s">
        <v>67</v>
      </c>
      <c r="F99" t="s">
        <v>19</v>
      </c>
      <c r="G99" s="12" t="s">
        <v>223</v>
      </c>
      <c r="H99" t="s">
        <v>224</v>
      </c>
      <c r="I99" t="str">
        <f>VLOOKUP(E99,运营生产订单!$A$9:$A$35,1,0)</f>
        <v>木棉浅蓝YH1008</v>
      </c>
      <c r="J99" s="26" t="s">
        <v>402</v>
      </c>
      <c r="K99" t="e">
        <f>VLOOKUP(E99,M:N,2,0)</f>
        <v>#N/A</v>
      </c>
    </row>
    <row r="100" ht="16.5" spans="1:11">
      <c r="A100" s="1" t="e">
        <f t="shared" si="3"/>
        <v>#N/A</v>
      </c>
      <c r="B100" t="s">
        <v>403</v>
      </c>
      <c r="C100" s="9" t="s">
        <v>222</v>
      </c>
      <c r="D100" s="4" t="e">
        <v>#N/A</v>
      </c>
      <c r="E100" s="21" t="e">
        <v>#N/A</v>
      </c>
      <c r="F100" t="s">
        <v>18</v>
      </c>
      <c r="G100" s="12" t="s">
        <v>223</v>
      </c>
      <c r="H100" t="s">
        <v>224</v>
      </c>
      <c r="I100" t="e">
        <f>VLOOKUP(E100,运营生产订单!$A$9:$A$35,1,0)</f>
        <v>#N/A</v>
      </c>
      <c r="K100" t="e">
        <f>VLOOKUP(E100,M:N,2,0)</f>
        <v>#N/A</v>
      </c>
    </row>
    <row r="101" ht="16.5" spans="1:11">
      <c r="A101" s="1" t="e">
        <f t="shared" si="3"/>
        <v>#N/A</v>
      </c>
      <c r="B101" t="s">
        <v>404</v>
      </c>
      <c r="C101" s="9" t="s">
        <v>222</v>
      </c>
      <c r="D101" s="4" t="e">
        <v>#N/A</v>
      </c>
      <c r="E101" s="21" t="e">
        <v>#N/A</v>
      </c>
      <c r="F101" t="s">
        <v>13</v>
      </c>
      <c r="G101" s="12" t="s">
        <v>223</v>
      </c>
      <c r="H101" t="s">
        <v>224</v>
      </c>
      <c r="I101" t="e">
        <f>VLOOKUP(E101,运营生产订单!$A$9:$A$35,1,0)</f>
        <v>#N/A</v>
      </c>
      <c r="K101" t="e">
        <f>VLOOKUP(E101,M:N,2,0)</f>
        <v>#N/A</v>
      </c>
    </row>
    <row r="102" ht="16.5" spans="1:11">
      <c r="A102" s="1" t="e">
        <f t="shared" si="3"/>
        <v>#N/A</v>
      </c>
      <c r="B102" s="8" t="s">
        <v>405</v>
      </c>
      <c r="C102" s="9" t="s">
        <v>222</v>
      </c>
      <c r="D102" s="4" t="e">
        <v>#N/A</v>
      </c>
      <c r="E102" s="21" t="e">
        <v>#N/A</v>
      </c>
      <c r="F102" t="s">
        <v>17</v>
      </c>
      <c r="G102" s="12" t="s">
        <v>223</v>
      </c>
      <c r="H102" t="s">
        <v>224</v>
      </c>
      <c r="I102" t="e">
        <f>VLOOKUP(E102,运营生产订单!$A$9:$A$35,1,0)</f>
        <v>#N/A</v>
      </c>
      <c r="K102" t="e">
        <f>VLOOKUP(E102,M:N,2,0)</f>
        <v>#N/A</v>
      </c>
    </row>
    <row r="103" ht="16.5" spans="1:11">
      <c r="A103" s="1" t="e">
        <f t="shared" si="3"/>
        <v>#N/A</v>
      </c>
      <c r="B103" t="s">
        <v>406</v>
      </c>
      <c r="C103" s="9" t="s">
        <v>222</v>
      </c>
      <c r="D103" s="4" t="e">
        <v>#N/A</v>
      </c>
      <c r="E103" s="21" t="e">
        <v>#N/A</v>
      </c>
      <c r="F103" t="s">
        <v>40</v>
      </c>
      <c r="G103" s="12" t="s">
        <v>223</v>
      </c>
      <c r="H103" t="s">
        <v>224</v>
      </c>
      <c r="I103" t="e">
        <f>VLOOKUP(E103,运营生产订单!$A$9:$A$35,1,0)</f>
        <v>#N/A</v>
      </c>
      <c r="K103" t="e">
        <f>VLOOKUP(E103,M:N,2,0)</f>
        <v>#N/A</v>
      </c>
    </row>
    <row r="104" ht="16.5" spans="1:11">
      <c r="A104" s="1" t="e">
        <f t="shared" si="3"/>
        <v>#N/A</v>
      </c>
      <c r="B104" t="s">
        <v>407</v>
      </c>
      <c r="C104" s="9" t="s">
        <v>222</v>
      </c>
      <c r="D104" s="4" t="e">
        <v>#N/A</v>
      </c>
      <c r="E104" s="21" t="e">
        <v>#N/A</v>
      </c>
      <c r="F104" t="s">
        <v>15</v>
      </c>
      <c r="G104" s="12" t="s">
        <v>223</v>
      </c>
      <c r="H104" t="s">
        <v>224</v>
      </c>
      <c r="I104" t="e">
        <f>VLOOKUP(E104,运营生产订单!$A$9:$A$35,1,0)</f>
        <v>#N/A</v>
      </c>
      <c r="K104" t="e">
        <f>VLOOKUP(E104,M:N,2,0)</f>
        <v>#N/A</v>
      </c>
    </row>
    <row r="105" ht="16.5" spans="1:11">
      <c r="A105" s="1" t="e">
        <f t="shared" si="3"/>
        <v>#N/A</v>
      </c>
      <c r="B105" t="s">
        <v>408</v>
      </c>
      <c r="C105" s="9" t="s">
        <v>222</v>
      </c>
      <c r="D105" s="4" t="e">
        <v>#N/A</v>
      </c>
      <c r="E105" s="21" t="e">
        <v>#N/A</v>
      </c>
      <c r="F105" t="s">
        <v>16</v>
      </c>
      <c r="G105" s="12" t="s">
        <v>223</v>
      </c>
      <c r="H105" t="s">
        <v>224</v>
      </c>
      <c r="I105" t="e">
        <f>VLOOKUP(E105,运营生产订单!$A$9:$A$35,1,0)</f>
        <v>#N/A</v>
      </c>
      <c r="K105" t="e">
        <f>VLOOKUP(E105,M:N,2,0)</f>
        <v>#N/A</v>
      </c>
    </row>
    <row r="106" ht="16.5" spans="1:11">
      <c r="A106" s="1" t="e">
        <f t="shared" si="3"/>
        <v>#N/A</v>
      </c>
      <c r="B106" t="s">
        <v>409</v>
      </c>
      <c r="C106" s="9" t="s">
        <v>222</v>
      </c>
      <c r="D106" s="4" t="e">
        <v>#N/A</v>
      </c>
      <c r="E106" s="22" t="e">
        <v>#N/A</v>
      </c>
      <c r="F106" t="s">
        <v>19</v>
      </c>
      <c r="G106" s="12" t="s">
        <v>223</v>
      </c>
      <c r="H106" t="s">
        <v>224</v>
      </c>
      <c r="I106" t="e">
        <f>VLOOKUP(E106,运营生产订单!$A$9:$A$35,1,0)</f>
        <v>#N/A</v>
      </c>
      <c r="K106" t="e">
        <f>VLOOKUP(E106,M:N,2,0)</f>
        <v>#N/A</v>
      </c>
    </row>
    <row r="107" ht="16.5" spans="1:11">
      <c r="A107" s="1" t="str">
        <f t="shared" si="3"/>
        <v>VS1004大花蓝绿YH00222XL</v>
      </c>
      <c r="B107" t="s">
        <v>410</v>
      </c>
      <c r="C107" s="9" t="s">
        <v>222</v>
      </c>
      <c r="D107" s="4" t="s">
        <v>70</v>
      </c>
      <c r="E107" t="s">
        <v>70</v>
      </c>
      <c r="F107" t="s">
        <v>18</v>
      </c>
      <c r="G107" s="12" t="s">
        <v>223</v>
      </c>
      <c r="H107" t="s">
        <v>224</v>
      </c>
      <c r="I107" t="str">
        <f>VLOOKUP(E107,运营生产订单!$A$9:$A$35,1,0)</f>
        <v>大花蓝绿YH0022</v>
      </c>
      <c r="K107" t="e">
        <f>VLOOKUP(E107,M:N,2,0)</f>
        <v>#N/A</v>
      </c>
    </row>
    <row r="108" ht="16.5" spans="1:11">
      <c r="A108" s="1" t="str">
        <f t="shared" si="3"/>
        <v>VS1004大花蓝绿YH0022XS</v>
      </c>
      <c r="B108" s="8" t="s">
        <v>411</v>
      </c>
      <c r="C108" s="9" t="s">
        <v>222</v>
      </c>
      <c r="D108" s="4" t="s">
        <v>70</v>
      </c>
      <c r="E108" t="s">
        <v>70</v>
      </c>
      <c r="F108" t="s">
        <v>13</v>
      </c>
      <c r="G108" s="12" t="s">
        <v>223</v>
      </c>
      <c r="H108" t="s">
        <v>224</v>
      </c>
      <c r="I108" t="str">
        <f>VLOOKUP(E108,运营生产订单!$A$9:$A$35,1,0)</f>
        <v>大花蓝绿YH0022</v>
      </c>
      <c r="K108" t="e">
        <f>VLOOKUP(E108,M:N,2,0)</f>
        <v>#N/A</v>
      </c>
    </row>
    <row r="109" ht="16.5" spans="1:11">
      <c r="A109" s="1" t="str">
        <f t="shared" si="3"/>
        <v>VS1004大花蓝绿YH0022XL</v>
      </c>
      <c r="B109" t="s">
        <v>412</v>
      </c>
      <c r="C109" s="9" t="s">
        <v>222</v>
      </c>
      <c r="D109" s="4" t="s">
        <v>70</v>
      </c>
      <c r="E109" t="s">
        <v>70</v>
      </c>
      <c r="F109" t="s">
        <v>17</v>
      </c>
      <c r="G109" s="12" t="s">
        <v>223</v>
      </c>
      <c r="H109" t="s">
        <v>224</v>
      </c>
      <c r="I109" t="str">
        <f>VLOOKUP(E109,运营生产订单!$A$9:$A$35,1,0)</f>
        <v>大花蓝绿YH0022</v>
      </c>
      <c r="K109" t="e">
        <f>VLOOKUP(E109,M:N,2,0)</f>
        <v>#N/A</v>
      </c>
    </row>
    <row r="110" ht="16.5" spans="1:11">
      <c r="A110" s="1" t="str">
        <f t="shared" si="3"/>
        <v>VS1004大花蓝绿YH0022S</v>
      </c>
      <c r="B110" t="s">
        <v>413</v>
      </c>
      <c r="C110" s="9" t="s">
        <v>222</v>
      </c>
      <c r="D110" s="4" t="s">
        <v>70</v>
      </c>
      <c r="E110" t="s">
        <v>70</v>
      </c>
      <c r="F110" t="s">
        <v>40</v>
      </c>
      <c r="G110" s="12" t="s">
        <v>223</v>
      </c>
      <c r="H110" t="s">
        <v>224</v>
      </c>
      <c r="I110" t="str">
        <f>VLOOKUP(E110,运营生产订单!$A$9:$A$35,1,0)</f>
        <v>大花蓝绿YH0022</v>
      </c>
      <c r="K110" t="e">
        <f>VLOOKUP(E110,M:N,2,0)</f>
        <v>#N/A</v>
      </c>
    </row>
    <row r="111" ht="16.5" spans="1:11">
      <c r="A111" s="1" t="str">
        <f t="shared" si="3"/>
        <v>VS1004大花蓝绿YH0022M</v>
      </c>
      <c r="B111" t="s">
        <v>414</v>
      </c>
      <c r="C111" s="9" t="s">
        <v>222</v>
      </c>
      <c r="D111" s="4" t="s">
        <v>70</v>
      </c>
      <c r="E111" t="s">
        <v>70</v>
      </c>
      <c r="F111" t="s">
        <v>15</v>
      </c>
      <c r="G111" s="12" t="s">
        <v>223</v>
      </c>
      <c r="H111" t="s">
        <v>224</v>
      </c>
      <c r="I111" t="str">
        <f>VLOOKUP(E111,运营生产订单!$A$9:$A$35,1,0)</f>
        <v>大花蓝绿YH0022</v>
      </c>
      <c r="K111" t="e">
        <f>VLOOKUP(E111,M:N,2,0)</f>
        <v>#N/A</v>
      </c>
    </row>
    <row r="112" ht="16.5" spans="1:11">
      <c r="A112" s="1" t="str">
        <f t="shared" si="3"/>
        <v>VS1004大花蓝绿YH0022L</v>
      </c>
      <c r="B112" t="s">
        <v>415</v>
      </c>
      <c r="C112" s="9" t="s">
        <v>222</v>
      </c>
      <c r="D112" s="4" t="s">
        <v>70</v>
      </c>
      <c r="E112" t="s">
        <v>70</v>
      </c>
      <c r="F112" t="s">
        <v>16</v>
      </c>
      <c r="G112" s="12" t="s">
        <v>223</v>
      </c>
      <c r="H112" t="s">
        <v>224</v>
      </c>
      <c r="I112" t="str">
        <f>VLOOKUP(E112,运营生产订单!$A$9:$A$35,1,0)</f>
        <v>大花蓝绿YH0022</v>
      </c>
      <c r="K112" t="e">
        <f>VLOOKUP(E112,M:N,2,0)</f>
        <v>#N/A</v>
      </c>
    </row>
    <row r="113" ht="16.5" spans="1:11">
      <c r="A113" s="1" t="str">
        <f t="shared" si="3"/>
        <v>VS1004大花蓝绿YH00223XL</v>
      </c>
      <c r="B113" t="s">
        <v>416</v>
      </c>
      <c r="C113" s="9" t="s">
        <v>222</v>
      </c>
      <c r="D113" s="4" t="s">
        <v>70</v>
      </c>
      <c r="E113" t="s">
        <v>70</v>
      </c>
      <c r="F113" t="s">
        <v>19</v>
      </c>
      <c r="G113" s="12" t="s">
        <v>223</v>
      </c>
      <c r="H113" t="s">
        <v>224</v>
      </c>
      <c r="I113" t="str">
        <f>VLOOKUP(E113,运营生产订单!$A$9:$A$35,1,0)</f>
        <v>大花蓝绿YH0022</v>
      </c>
      <c r="K113" t="e">
        <f>VLOOKUP(E113,M:N,2,0)</f>
        <v>#N/A</v>
      </c>
    </row>
    <row r="114" ht="16.5" spans="1:11">
      <c r="A114" s="1" t="str">
        <f t="shared" si="3"/>
        <v>VS1004红棕花-黑底YH10132XL</v>
      </c>
      <c r="B114" s="17" t="s">
        <v>417</v>
      </c>
      <c r="C114" s="9" t="s">
        <v>222</v>
      </c>
      <c r="D114" s="4" t="s">
        <v>418</v>
      </c>
      <c r="E114" s="23" t="s">
        <v>418</v>
      </c>
      <c r="F114" t="s">
        <v>18</v>
      </c>
      <c r="G114" s="12" t="s">
        <v>223</v>
      </c>
      <c r="H114" t="s">
        <v>224</v>
      </c>
      <c r="I114" t="e">
        <f>VLOOKUP(E114,运营生产订单!$A$9:$A$35,1,0)</f>
        <v>#N/A</v>
      </c>
      <c r="J114" s="27" t="s">
        <v>417</v>
      </c>
      <c r="K114" t="e">
        <f>VLOOKUP(E114,M:N,2,0)</f>
        <v>#N/A</v>
      </c>
    </row>
    <row r="115" ht="16.5" spans="1:11">
      <c r="A115" s="1" t="str">
        <f t="shared" si="3"/>
        <v>VS1004红棕花-黑底YH1013XS</v>
      </c>
      <c r="B115" s="20" t="s">
        <v>419</v>
      </c>
      <c r="C115" s="9" t="s">
        <v>222</v>
      </c>
      <c r="D115" s="4" t="s">
        <v>418</v>
      </c>
      <c r="E115" s="23" t="s">
        <v>418</v>
      </c>
      <c r="F115" t="s">
        <v>13</v>
      </c>
      <c r="G115" s="12" t="s">
        <v>223</v>
      </c>
      <c r="H115" t="s">
        <v>224</v>
      </c>
      <c r="I115" t="e">
        <f>VLOOKUP(E115,运营生产订单!$A$9:$A$35,1,0)</f>
        <v>#N/A</v>
      </c>
      <c r="J115" s="27" t="s">
        <v>419</v>
      </c>
      <c r="K115" t="e">
        <f>VLOOKUP(E115,M:N,2,0)</f>
        <v>#N/A</v>
      </c>
    </row>
    <row r="116" ht="16.5" spans="1:11">
      <c r="A116" s="1" t="str">
        <f t="shared" si="3"/>
        <v>VS1004红棕花-黑底YH1013XL</v>
      </c>
      <c r="B116" s="20" t="s">
        <v>420</v>
      </c>
      <c r="C116" s="9" t="s">
        <v>222</v>
      </c>
      <c r="D116" s="4" t="s">
        <v>418</v>
      </c>
      <c r="E116" s="23" t="s">
        <v>418</v>
      </c>
      <c r="F116" t="s">
        <v>17</v>
      </c>
      <c r="G116" s="12" t="s">
        <v>223</v>
      </c>
      <c r="H116" t="s">
        <v>224</v>
      </c>
      <c r="I116" t="e">
        <f>VLOOKUP(E116,运营生产订单!$A$9:$A$35,1,0)</f>
        <v>#N/A</v>
      </c>
      <c r="J116" s="27" t="s">
        <v>420</v>
      </c>
      <c r="K116" t="e">
        <f>VLOOKUP(E116,M:N,2,0)</f>
        <v>#N/A</v>
      </c>
    </row>
    <row r="117" ht="16.5" spans="1:11">
      <c r="A117" s="1" t="str">
        <f t="shared" si="3"/>
        <v>VS1004红棕花-黑底YH1013S</v>
      </c>
      <c r="B117" s="20" t="s">
        <v>421</v>
      </c>
      <c r="C117" s="9" t="s">
        <v>222</v>
      </c>
      <c r="D117" s="4" t="s">
        <v>418</v>
      </c>
      <c r="E117" s="23" t="s">
        <v>418</v>
      </c>
      <c r="F117" t="s">
        <v>40</v>
      </c>
      <c r="G117" s="12" t="s">
        <v>223</v>
      </c>
      <c r="H117" t="s">
        <v>224</v>
      </c>
      <c r="I117" t="e">
        <f>VLOOKUP(E117,运营生产订单!$A$9:$A$35,1,0)</f>
        <v>#N/A</v>
      </c>
      <c r="J117" s="27" t="s">
        <v>421</v>
      </c>
      <c r="K117" t="e">
        <f>VLOOKUP(E117,M:N,2,0)</f>
        <v>#N/A</v>
      </c>
    </row>
    <row r="118" ht="16.5" spans="1:11">
      <c r="A118" s="1" t="str">
        <f t="shared" si="3"/>
        <v>VS1004红棕花-黑底YH1013M</v>
      </c>
      <c r="B118" s="20" t="s">
        <v>422</v>
      </c>
      <c r="C118" s="9" t="s">
        <v>222</v>
      </c>
      <c r="D118" s="4" t="s">
        <v>418</v>
      </c>
      <c r="E118" s="23" t="s">
        <v>418</v>
      </c>
      <c r="F118" t="s">
        <v>15</v>
      </c>
      <c r="G118" s="12" t="s">
        <v>223</v>
      </c>
      <c r="H118" t="s">
        <v>224</v>
      </c>
      <c r="I118" t="e">
        <f>VLOOKUP(E118,运营生产订单!$A$9:$A$35,1,0)</f>
        <v>#N/A</v>
      </c>
      <c r="J118" s="27" t="s">
        <v>422</v>
      </c>
      <c r="K118" t="e">
        <f>VLOOKUP(E118,M:N,2,0)</f>
        <v>#N/A</v>
      </c>
    </row>
    <row r="119" ht="16.5" spans="1:11">
      <c r="A119" s="1" t="str">
        <f t="shared" si="3"/>
        <v>VS1004红棕花-黑底YH1013L</v>
      </c>
      <c r="B119" s="20" t="s">
        <v>423</v>
      </c>
      <c r="C119" s="9" t="s">
        <v>222</v>
      </c>
      <c r="D119" s="4" t="s">
        <v>418</v>
      </c>
      <c r="E119" s="23" t="s">
        <v>418</v>
      </c>
      <c r="F119" t="s">
        <v>16</v>
      </c>
      <c r="G119" s="12" t="s">
        <v>223</v>
      </c>
      <c r="H119" t="s">
        <v>224</v>
      </c>
      <c r="I119" t="e">
        <f>VLOOKUP(E119,运营生产订单!$A$9:$A$35,1,0)</f>
        <v>#N/A</v>
      </c>
      <c r="J119" s="27" t="s">
        <v>423</v>
      </c>
      <c r="K119" t="e">
        <f>VLOOKUP(E119,M:N,2,0)</f>
        <v>#N/A</v>
      </c>
    </row>
    <row r="120" ht="16.5" spans="1:11">
      <c r="A120" s="1" t="str">
        <f t="shared" si="3"/>
        <v>VS1004红棕花-黑底YH10133XL</v>
      </c>
      <c r="B120" s="20" t="s">
        <v>424</v>
      </c>
      <c r="C120" s="9" t="s">
        <v>222</v>
      </c>
      <c r="D120" s="4" t="s">
        <v>418</v>
      </c>
      <c r="E120" s="23" t="s">
        <v>418</v>
      </c>
      <c r="F120" t="s">
        <v>19</v>
      </c>
      <c r="G120" s="12" t="s">
        <v>223</v>
      </c>
      <c r="H120" t="s">
        <v>224</v>
      </c>
      <c r="I120" t="e">
        <f>VLOOKUP(E120,运营生产订单!$A$9:$A$35,1,0)</f>
        <v>#N/A</v>
      </c>
      <c r="J120" s="27" t="s">
        <v>424</v>
      </c>
      <c r="K120" t="e">
        <f>VLOOKUP(E120,M:N,2,0)</f>
        <v>#N/A</v>
      </c>
    </row>
    <row r="121" ht="16.5" spans="1:11">
      <c r="A121" s="1" t="str">
        <f t="shared" si="3"/>
        <v>VS1004雪豹纹YH30032XL</v>
      </c>
      <c r="B121" t="s">
        <v>425</v>
      </c>
      <c r="C121" s="9" t="s">
        <v>222</v>
      </c>
      <c r="D121" s="4" t="s">
        <v>426</v>
      </c>
      <c r="E121" s="24" t="s">
        <v>426</v>
      </c>
      <c r="F121" t="s">
        <v>18</v>
      </c>
      <c r="G121" s="12" t="s">
        <v>223</v>
      </c>
      <c r="H121" t="s">
        <v>224</v>
      </c>
      <c r="I121" t="e">
        <f>VLOOKUP(E121,运营生产订单!$A$9:$A$35,1,0)</f>
        <v>#N/A</v>
      </c>
      <c r="K121" t="e">
        <f>VLOOKUP(E121,M:N,2,0)</f>
        <v>#N/A</v>
      </c>
    </row>
    <row r="122" ht="16.5" spans="1:11">
      <c r="A122" s="1" t="str">
        <f t="shared" si="3"/>
        <v>VS1004雪豹纹YH3003XS</v>
      </c>
      <c r="B122" s="8" t="s">
        <v>427</v>
      </c>
      <c r="C122" s="9" t="s">
        <v>222</v>
      </c>
      <c r="D122" s="4" t="s">
        <v>426</v>
      </c>
      <c r="E122" s="24" t="s">
        <v>426</v>
      </c>
      <c r="F122" t="s">
        <v>13</v>
      </c>
      <c r="G122" s="12" t="s">
        <v>223</v>
      </c>
      <c r="H122" t="s">
        <v>224</v>
      </c>
      <c r="I122" t="e">
        <f>VLOOKUP(E122,运营生产订单!$A$9:$A$35,1,0)</f>
        <v>#N/A</v>
      </c>
      <c r="K122" t="e">
        <f>VLOOKUP(E122,M:N,2,0)</f>
        <v>#N/A</v>
      </c>
    </row>
    <row r="123" ht="16.5" spans="1:11">
      <c r="A123" s="1" t="str">
        <f t="shared" si="3"/>
        <v>VS1004雪豹纹YH3003XL</v>
      </c>
      <c r="B123" t="s">
        <v>428</v>
      </c>
      <c r="C123" s="9" t="s">
        <v>222</v>
      </c>
      <c r="D123" s="4" t="s">
        <v>426</v>
      </c>
      <c r="E123" s="24" t="s">
        <v>426</v>
      </c>
      <c r="F123" t="s">
        <v>17</v>
      </c>
      <c r="G123" s="12" t="s">
        <v>223</v>
      </c>
      <c r="H123" t="s">
        <v>224</v>
      </c>
      <c r="I123" t="e">
        <f>VLOOKUP(E123,运营生产订单!$A$9:$A$35,1,0)</f>
        <v>#N/A</v>
      </c>
      <c r="K123" t="e">
        <f>VLOOKUP(E123,M:N,2,0)</f>
        <v>#N/A</v>
      </c>
    </row>
    <row r="124" ht="16.5" spans="1:11">
      <c r="A124" s="1" t="str">
        <f t="shared" si="3"/>
        <v>VS1004雪豹纹YH3003S</v>
      </c>
      <c r="B124" t="s">
        <v>429</v>
      </c>
      <c r="C124" s="9" t="s">
        <v>222</v>
      </c>
      <c r="D124" s="4" t="s">
        <v>426</v>
      </c>
      <c r="E124" s="24" t="s">
        <v>426</v>
      </c>
      <c r="F124" t="s">
        <v>40</v>
      </c>
      <c r="G124" s="12" t="s">
        <v>223</v>
      </c>
      <c r="H124" t="s">
        <v>224</v>
      </c>
      <c r="I124" t="e">
        <f>VLOOKUP(E124,运营生产订单!$A$9:$A$35,1,0)</f>
        <v>#N/A</v>
      </c>
      <c r="K124" t="e">
        <f>VLOOKUP(E124,M:N,2,0)</f>
        <v>#N/A</v>
      </c>
    </row>
    <row r="125" ht="16.5" spans="1:11">
      <c r="A125" s="1" t="str">
        <f t="shared" si="3"/>
        <v>VS1004雪豹纹YH3003M</v>
      </c>
      <c r="B125" t="s">
        <v>430</v>
      </c>
      <c r="C125" s="9" t="s">
        <v>222</v>
      </c>
      <c r="D125" s="4" t="s">
        <v>426</v>
      </c>
      <c r="E125" s="24" t="s">
        <v>426</v>
      </c>
      <c r="F125" t="s">
        <v>15</v>
      </c>
      <c r="G125" s="12" t="s">
        <v>223</v>
      </c>
      <c r="H125" t="s">
        <v>224</v>
      </c>
      <c r="I125" t="e">
        <f>VLOOKUP(E125,运营生产订单!$A$9:$A$35,1,0)</f>
        <v>#N/A</v>
      </c>
      <c r="K125" t="e">
        <f>VLOOKUP(E125,M:N,2,0)</f>
        <v>#N/A</v>
      </c>
    </row>
    <row r="126" ht="16.5" spans="1:11">
      <c r="A126" s="1" t="str">
        <f t="shared" si="3"/>
        <v>VS1004雪豹纹YH3003L</v>
      </c>
      <c r="B126" t="s">
        <v>431</v>
      </c>
      <c r="C126" s="9" t="s">
        <v>222</v>
      </c>
      <c r="D126" s="4" t="s">
        <v>426</v>
      </c>
      <c r="E126" s="24" t="s">
        <v>426</v>
      </c>
      <c r="F126" t="s">
        <v>16</v>
      </c>
      <c r="G126" s="12" t="s">
        <v>223</v>
      </c>
      <c r="H126" t="s">
        <v>224</v>
      </c>
      <c r="I126" t="e">
        <f>VLOOKUP(E126,运营生产订单!$A$9:$A$35,1,0)</f>
        <v>#N/A</v>
      </c>
      <c r="K126" t="e">
        <f>VLOOKUP(E126,M:N,2,0)</f>
        <v>#N/A</v>
      </c>
    </row>
    <row r="127" ht="16.5" spans="1:11">
      <c r="A127" s="1" t="str">
        <f t="shared" si="3"/>
        <v>VS1004雪豹纹YH30033XL</v>
      </c>
      <c r="B127" t="s">
        <v>432</v>
      </c>
      <c r="C127" s="9" t="s">
        <v>222</v>
      </c>
      <c r="D127" s="4" t="s">
        <v>426</v>
      </c>
      <c r="E127" t="s">
        <v>426</v>
      </c>
      <c r="F127" t="s">
        <v>19</v>
      </c>
      <c r="G127" s="12" t="s">
        <v>223</v>
      </c>
      <c r="H127" t="s">
        <v>224</v>
      </c>
      <c r="I127" t="e">
        <f>VLOOKUP(E127,运营生产订单!$A$9:$A$35,1,0)</f>
        <v>#N/A</v>
      </c>
      <c r="K127" t="e">
        <f>VLOOKUP(E127,M:N,2,0)</f>
        <v>#N/A</v>
      </c>
    </row>
    <row r="128" ht="16.5" spans="1:11">
      <c r="A128" s="1" t="str">
        <f t="shared" ref="A128:A159" si="4">C128&amp;E128&amp;F128</f>
        <v>VS1004豹纹-黄YH30012XL</v>
      </c>
      <c r="B128" s="8" t="s">
        <v>433</v>
      </c>
      <c r="C128" s="9" t="s">
        <v>222</v>
      </c>
      <c r="D128" s="4" t="s">
        <v>434</v>
      </c>
      <c r="E128" s="25" t="s">
        <v>434</v>
      </c>
      <c r="F128" t="s">
        <v>18</v>
      </c>
      <c r="G128" s="12" t="s">
        <v>223</v>
      </c>
      <c r="H128" t="s">
        <v>224</v>
      </c>
      <c r="I128" t="e">
        <f>VLOOKUP(E128,运营生产订单!$A$9:$A$35,1,0)</f>
        <v>#N/A</v>
      </c>
      <c r="K128" t="e">
        <f>VLOOKUP(E128,M:N,2,0)</f>
        <v>#N/A</v>
      </c>
    </row>
    <row r="129" ht="16.5" spans="1:11">
      <c r="A129" s="1" t="str">
        <f t="shared" si="4"/>
        <v>VS1004豹纹-黄YH3001XS</v>
      </c>
      <c r="B129" t="s">
        <v>435</v>
      </c>
      <c r="C129" s="9" t="s">
        <v>222</v>
      </c>
      <c r="D129" s="4" t="s">
        <v>434</v>
      </c>
      <c r="E129" s="24" t="s">
        <v>434</v>
      </c>
      <c r="F129" t="s">
        <v>13</v>
      </c>
      <c r="G129" s="12" t="s">
        <v>223</v>
      </c>
      <c r="H129" t="s">
        <v>224</v>
      </c>
      <c r="I129" t="e">
        <f>VLOOKUP(E129,运营生产订单!$A$9:$A$35,1,0)</f>
        <v>#N/A</v>
      </c>
      <c r="K129" t="e">
        <f>VLOOKUP(E129,M:N,2,0)</f>
        <v>#N/A</v>
      </c>
    </row>
    <row r="130" ht="16.5" spans="1:11">
      <c r="A130" s="1" t="str">
        <f t="shared" si="4"/>
        <v>VS1004豹纹-黄YH3001XL</v>
      </c>
      <c r="B130" t="s">
        <v>436</v>
      </c>
      <c r="C130" s="9" t="s">
        <v>222</v>
      </c>
      <c r="D130" s="4" t="s">
        <v>434</v>
      </c>
      <c r="E130" s="25" t="s">
        <v>434</v>
      </c>
      <c r="F130" t="s">
        <v>17</v>
      </c>
      <c r="G130" s="12" t="s">
        <v>223</v>
      </c>
      <c r="H130" t="s">
        <v>224</v>
      </c>
      <c r="I130" t="e">
        <f>VLOOKUP(E130,运营生产订单!$A$9:$A$35,1,0)</f>
        <v>#N/A</v>
      </c>
      <c r="K130" t="e">
        <f>VLOOKUP(E130,M:N,2,0)</f>
        <v>#N/A</v>
      </c>
    </row>
    <row r="131" ht="16.5" spans="1:11">
      <c r="A131" s="1" t="str">
        <f t="shared" si="4"/>
        <v>VS1004豹纹-黄YH3001S</v>
      </c>
      <c r="B131" t="s">
        <v>437</v>
      </c>
      <c r="C131" s="9" t="s">
        <v>222</v>
      </c>
      <c r="D131" s="4" t="s">
        <v>434</v>
      </c>
      <c r="E131" s="25" t="s">
        <v>434</v>
      </c>
      <c r="F131" t="s">
        <v>40</v>
      </c>
      <c r="G131" s="12" t="s">
        <v>223</v>
      </c>
      <c r="H131" t="s">
        <v>224</v>
      </c>
      <c r="I131" t="e">
        <f>VLOOKUP(E131,运营生产订单!$A$9:$A$35,1,0)</f>
        <v>#N/A</v>
      </c>
      <c r="K131" t="e">
        <f>VLOOKUP(E131,M:N,2,0)</f>
        <v>#N/A</v>
      </c>
    </row>
    <row r="132" ht="16.5" spans="1:11">
      <c r="A132" s="1" t="str">
        <f t="shared" si="4"/>
        <v>VS1004豹纹-黄YH3001M</v>
      </c>
      <c r="B132" s="8" t="s">
        <v>438</v>
      </c>
      <c r="C132" s="9" t="s">
        <v>222</v>
      </c>
      <c r="D132" s="4" t="s">
        <v>434</v>
      </c>
      <c r="E132" s="25" t="s">
        <v>434</v>
      </c>
      <c r="F132" t="s">
        <v>15</v>
      </c>
      <c r="G132" s="12" t="s">
        <v>223</v>
      </c>
      <c r="H132" t="s">
        <v>224</v>
      </c>
      <c r="I132" t="e">
        <f>VLOOKUP(E132,运营生产订单!$A$9:$A$35,1,0)</f>
        <v>#N/A</v>
      </c>
      <c r="K132" t="e">
        <f>VLOOKUP(E132,M:N,2,0)</f>
        <v>#N/A</v>
      </c>
    </row>
    <row r="133" ht="16.5" spans="1:11">
      <c r="A133" s="1" t="str">
        <f t="shared" si="4"/>
        <v>VS1004豹纹-黄YH3001L</v>
      </c>
      <c r="B133" t="s">
        <v>439</v>
      </c>
      <c r="C133" s="9" t="s">
        <v>222</v>
      </c>
      <c r="D133" s="4" t="s">
        <v>434</v>
      </c>
      <c r="E133" s="25" t="s">
        <v>434</v>
      </c>
      <c r="F133" t="s">
        <v>16</v>
      </c>
      <c r="G133" s="12" t="s">
        <v>223</v>
      </c>
      <c r="H133" t="s">
        <v>224</v>
      </c>
      <c r="I133" t="e">
        <f>VLOOKUP(E133,运营生产订单!$A$9:$A$35,1,0)</f>
        <v>#N/A</v>
      </c>
      <c r="K133" t="e">
        <f>VLOOKUP(E133,M:N,2,0)</f>
        <v>#N/A</v>
      </c>
    </row>
    <row r="134" ht="16.5" spans="1:11">
      <c r="A134" s="1" t="str">
        <f t="shared" si="4"/>
        <v>VS1004豹纹-黄YH30013XL</v>
      </c>
      <c r="B134" t="s">
        <v>440</v>
      </c>
      <c r="C134" s="9" t="s">
        <v>222</v>
      </c>
      <c r="D134" s="4" t="s">
        <v>434</v>
      </c>
      <c r="E134" s="25" t="s">
        <v>434</v>
      </c>
      <c r="F134" t="s">
        <v>19</v>
      </c>
      <c r="G134" s="12" t="s">
        <v>223</v>
      </c>
      <c r="H134" t="s">
        <v>224</v>
      </c>
      <c r="I134" t="e">
        <f>VLOOKUP(E134,运营生产订单!$A$9:$A$35,1,0)</f>
        <v>#N/A</v>
      </c>
      <c r="K134" t="e">
        <f>VLOOKUP(E134,M:N,2,0)</f>
        <v>#N/A</v>
      </c>
    </row>
    <row r="135" ht="16.5" spans="1:11">
      <c r="A135" s="1" t="str">
        <f t="shared" si="4"/>
        <v>VS1004黑底白纹YH00172XL</v>
      </c>
      <c r="B135" s="8" t="s">
        <v>441</v>
      </c>
      <c r="C135" s="9" t="s">
        <v>222</v>
      </c>
      <c r="D135" s="4" t="s">
        <v>442</v>
      </c>
      <c r="E135" s="12" t="s">
        <v>442</v>
      </c>
      <c r="F135" t="s">
        <v>18</v>
      </c>
      <c r="G135" s="12" t="s">
        <v>223</v>
      </c>
      <c r="H135" t="s">
        <v>224</v>
      </c>
      <c r="I135" t="e">
        <f>VLOOKUP(E135,运营生产订单!$A$9:$A$35,1,0)</f>
        <v>#N/A</v>
      </c>
      <c r="K135" t="e">
        <f>VLOOKUP(E135,M:N,2,0)</f>
        <v>#N/A</v>
      </c>
    </row>
    <row r="136" ht="16.5" spans="1:11">
      <c r="A136" s="1" t="str">
        <f t="shared" si="4"/>
        <v>VS1004黑底白纹YH0017XS</v>
      </c>
      <c r="B136" t="s">
        <v>443</v>
      </c>
      <c r="C136" s="9" t="s">
        <v>222</v>
      </c>
      <c r="D136" s="4" t="s">
        <v>442</v>
      </c>
      <c r="E136" s="12" t="s">
        <v>442</v>
      </c>
      <c r="F136" t="s">
        <v>13</v>
      </c>
      <c r="G136" s="12" t="s">
        <v>223</v>
      </c>
      <c r="H136" t="s">
        <v>224</v>
      </c>
      <c r="I136" t="e">
        <f>VLOOKUP(E136,运营生产订单!$A$9:$A$35,1,0)</f>
        <v>#N/A</v>
      </c>
      <c r="K136" t="e">
        <f>VLOOKUP(E136,M:N,2,0)</f>
        <v>#N/A</v>
      </c>
    </row>
    <row r="137" ht="16.5" spans="1:11">
      <c r="A137" s="1" t="str">
        <f t="shared" si="4"/>
        <v>VS1004黑底白纹YH0017XL</v>
      </c>
      <c r="B137" s="8" t="s">
        <v>444</v>
      </c>
      <c r="C137" s="9" t="s">
        <v>222</v>
      </c>
      <c r="D137" s="4" t="s">
        <v>442</v>
      </c>
      <c r="E137" s="12" t="s">
        <v>442</v>
      </c>
      <c r="F137" t="s">
        <v>17</v>
      </c>
      <c r="G137" s="12" t="s">
        <v>223</v>
      </c>
      <c r="H137" t="s">
        <v>224</v>
      </c>
      <c r="I137" t="e">
        <f>VLOOKUP(E137,运营生产订单!$A$9:$A$35,1,0)</f>
        <v>#N/A</v>
      </c>
      <c r="K137" t="e">
        <f>VLOOKUP(E137,M:N,2,0)</f>
        <v>#N/A</v>
      </c>
    </row>
    <row r="138" ht="16.5" spans="1:11">
      <c r="A138" s="1" t="str">
        <f t="shared" si="4"/>
        <v>VS1004黑底白纹YH0017S</v>
      </c>
      <c r="B138" t="s">
        <v>445</v>
      </c>
      <c r="C138" s="9" t="s">
        <v>222</v>
      </c>
      <c r="D138" s="4" t="s">
        <v>442</v>
      </c>
      <c r="E138" s="12" t="s">
        <v>442</v>
      </c>
      <c r="F138" t="s">
        <v>40</v>
      </c>
      <c r="G138" s="12" t="s">
        <v>223</v>
      </c>
      <c r="H138" t="s">
        <v>224</v>
      </c>
      <c r="I138" t="e">
        <f>VLOOKUP(E138,运营生产订单!$A$9:$A$35,1,0)</f>
        <v>#N/A</v>
      </c>
      <c r="K138" t="e">
        <f>VLOOKUP(E138,M:N,2,0)</f>
        <v>#N/A</v>
      </c>
    </row>
    <row r="139" ht="16.5" spans="1:11">
      <c r="A139" s="1" t="str">
        <f t="shared" si="4"/>
        <v>VS1004黑底白纹YH0017M</v>
      </c>
      <c r="B139" t="s">
        <v>446</v>
      </c>
      <c r="C139" s="9" t="s">
        <v>222</v>
      </c>
      <c r="D139" s="4" t="s">
        <v>442</v>
      </c>
      <c r="E139" s="12" t="s">
        <v>442</v>
      </c>
      <c r="F139" t="s">
        <v>15</v>
      </c>
      <c r="G139" s="12" t="s">
        <v>223</v>
      </c>
      <c r="H139" t="s">
        <v>224</v>
      </c>
      <c r="I139" t="e">
        <f>VLOOKUP(E139,运营生产订单!$A$9:$A$35,1,0)</f>
        <v>#N/A</v>
      </c>
      <c r="K139" t="e">
        <f>VLOOKUP(E139,M:N,2,0)</f>
        <v>#N/A</v>
      </c>
    </row>
    <row r="140" ht="16.5" spans="1:11">
      <c r="A140" s="1" t="str">
        <f t="shared" si="4"/>
        <v>VS1004黑底白纹YH0017L</v>
      </c>
      <c r="B140" t="s">
        <v>447</v>
      </c>
      <c r="C140" s="9" t="s">
        <v>222</v>
      </c>
      <c r="D140" s="4" t="s">
        <v>442</v>
      </c>
      <c r="E140" s="12" t="s">
        <v>442</v>
      </c>
      <c r="F140" t="s">
        <v>16</v>
      </c>
      <c r="G140" s="12" t="s">
        <v>223</v>
      </c>
      <c r="H140" t="s">
        <v>224</v>
      </c>
      <c r="I140" t="e">
        <f>VLOOKUP(E140,运营生产订单!$A$9:$A$35,1,0)</f>
        <v>#N/A</v>
      </c>
      <c r="K140" t="e">
        <f>VLOOKUP(E140,M:N,2,0)</f>
        <v>#N/A</v>
      </c>
    </row>
    <row r="141" ht="16.5" spans="1:11">
      <c r="A141" s="1" t="str">
        <f t="shared" si="4"/>
        <v>VS1004黑底白纹YH00173XL</v>
      </c>
      <c r="B141" t="s">
        <v>448</v>
      </c>
      <c r="C141" s="9" t="s">
        <v>222</v>
      </c>
      <c r="D141" s="4" t="s">
        <v>442</v>
      </c>
      <c r="E141" s="12" t="s">
        <v>442</v>
      </c>
      <c r="F141" t="s">
        <v>19</v>
      </c>
      <c r="G141" s="12" t="s">
        <v>223</v>
      </c>
      <c r="H141" t="s">
        <v>224</v>
      </c>
      <c r="I141" t="e">
        <f>VLOOKUP(E141,运营生产订单!$A$9:$A$35,1,0)</f>
        <v>#N/A</v>
      </c>
      <c r="K141" t="e">
        <f>VLOOKUP(E141,M:N,2,0)</f>
        <v>#N/A</v>
      </c>
    </row>
    <row r="142" ht="16.5" spans="1:11">
      <c r="A142" s="1" t="str">
        <f t="shared" si="4"/>
        <v>VS1004豹纹浅黄YH30052XL</v>
      </c>
      <c r="B142" t="s">
        <v>449</v>
      </c>
      <c r="C142" s="9" t="s">
        <v>222</v>
      </c>
      <c r="D142" s="4" t="s">
        <v>450</v>
      </c>
      <c r="E142" s="28" t="s">
        <v>450</v>
      </c>
      <c r="F142" t="s">
        <v>18</v>
      </c>
      <c r="G142" s="12" t="s">
        <v>223</v>
      </c>
      <c r="H142" t="s">
        <v>224</v>
      </c>
      <c r="I142" t="e">
        <f>VLOOKUP(E142,运营生产订单!$A$9:$A$35,1,0)</f>
        <v>#N/A</v>
      </c>
      <c r="K142" t="e">
        <f>VLOOKUP(E142,M:N,2,0)</f>
        <v>#N/A</v>
      </c>
    </row>
    <row r="143" ht="16.5" spans="1:11">
      <c r="A143" s="1" t="str">
        <f t="shared" si="4"/>
        <v>VS1004豹纹浅黄YH3005XS</v>
      </c>
      <c r="B143" t="s">
        <v>451</v>
      </c>
      <c r="C143" s="9" t="s">
        <v>222</v>
      </c>
      <c r="D143" s="4" t="s">
        <v>450</v>
      </c>
      <c r="E143" s="28" t="s">
        <v>450</v>
      </c>
      <c r="F143" t="s">
        <v>13</v>
      </c>
      <c r="G143" s="12" t="s">
        <v>223</v>
      </c>
      <c r="H143" t="s">
        <v>224</v>
      </c>
      <c r="I143" t="e">
        <f>VLOOKUP(E143,运营生产订单!$A$9:$A$35,1,0)</f>
        <v>#N/A</v>
      </c>
      <c r="K143" t="e">
        <f>VLOOKUP(E143,M:N,2,0)</f>
        <v>#N/A</v>
      </c>
    </row>
    <row r="144" ht="16.5" spans="1:11">
      <c r="A144" s="1" t="str">
        <f t="shared" si="4"/>
        <v>VS1004豹纹浅黄YH3005XL</v>
      </c>
      <c r="B144" t="s">
        <v>452</v>
      </c>
      <c r="C144" s="9" t="s">
        <v>222</v>
      </c>
      <c r="D144" s="4" t="s">
        <v>450</v>
      </c>
      <c r="E144" s="28" t="s">
        <v>450</v>
      </c>
      <c r="F144" t="s">
        <v>17</v>
      </c>
      <c r="G144" s="12" t="s">
        <v>223</v>
      </c>
      <c r="H144" t="s">
        <v>224</v>
      </c>
      <c r="I144" t="e">
        <f>VLOOKUP(E144,运营生产订单!$A$9:$A$35,1,0)</f>
        <v>#N/A</v>
      </c>
      <c r="K144" t="e">
        <f>VLOOKUP(E144,M:N,2,0)</f>
        <v>#N/A</v>
      </c>
    </row>
    <row r="145" ht="16.5" spans="1:11">
      <c r="A145" s="1" t="str">
        <f t="shared" si="4"/>
        <v>VS1004豹纹浅黄YH3005S</v>
      </c>
      <c r="B145" t="s">
        <v>453</v>
      </c>
      <c r="C145" s="9" t="s">
        <v>222</v>
      </c>
      <c r="D145" s="4" t="s">
        <v>450</v>
      </c>
      <c r="E145" s="28" t="s">
        <v>450</v>
      </c>
      <c r="F145" t="s">
        <v>40</v>
      </c>
      <c r="G145" s="12" t="s">
        <v>223</v>
      </c>
      <c r="H145" t="s">
        <v>224</v>
      </c>
      <c r="I145" t="e">
        <f>VLOOKUP(E145,运营生产订单!$A$9:$A$35,1,0)</f>
        <v>#N/A</v>
      </c>
      <c r="K145" t="e">
        <f>VLOOKUP(E145,M:N,2,0)</f>
        <v>#N/A</v>
      </c>
    </row>
    <row r="146" ht="16.5" spans="1:11">
      <c r="A146" s="1" t="str">
        <f t="shared" si="4"/>
        <v>VS1004豹纹浅黄YH3005M</v>
      </c>
      <c r="B146" t="s">
        <v>454</v>
      </c>
      <c r="C146" s="9" t="s">
        <v>222</v>
      </c>
      <c r="D146" s="4" t="s">
        <v>450</v>
      </c>
      <c r="E146" s="28" t="s">
        <v>450</v>
      </c>
      <c r="F146" t="s">
        <v>15</v>
      </c>
      <c r="G146" s="12" t="s">
        <v>223</v>
      </c>
      <c r="H146" t="s">
        <v>224</v>
      </c>
      <c r="I146" t="e">
        <f>VLOOKUP(E146,运营生产订单!$A$9:$A$35,1,0)</f>
        <v>#N/A</v>
      </c>
      <c r="K146" t="e">
        <f>VLOOKUP(E146,M:N,2,0)</f>
        <v>#N/A</v>
      </c>
    </row>
    <row r="147" ht="16.5" spans="1:11">
      <c r="A147" s="1" t="str">
        <f t="shared" si="4"/>
        <v>VS1004豹纹浅黄YH3005L</v>
      </c>
      <c r="B147" t="s">
        <v>455</v>
      </c>
      <c r="C147" s="9" t="s">
        <v>222</v>
      </c>
      <c r="D147" s="4" t="s">
        <v>450</v>
      </c>
      <c r="E147" s="28" t="s">
        <v>450</v>
      </c>
      <c r="F147" t="s">
        <v>16</v>
      </c>
      <c r="G147" s="12" t="s">
        <v>223</v>
      </c>
      <c r="H147" t="s">
        <v>224</v>
      </c>
      <c r="I147" t="e">
        <f>VLOOKUP(E147,运营生产订单!$A$9:$A$35,1,0)</f>
        <v>#N/A</v>
      </c>
      <c r="K147" t="e">
        <f>VLOOKUP(E147,M:N,2,0)</f>
        <v>#N/A</v>
      </c>
    </row>
    <row r="148" ht="16.5" spans="1:11">
      <c r="A148" s="1" t="str">
        <f t="shared" si="4"/>
        <v>VS1004豹纹浅黄YH30053XL</v>
      </c>
      <c r="B148" t="s">
        <v>456</v>
      </c>
      <c r="C148" s="9" t="s">
        <v>222</v>
      </c>
      <c r="D148" s="4" t="s">
        <v>450</v>
      </c>
      <c r="E148" s="28" t="s">
        <v>450</v>
      </c>
      <c r="F148" t="s">
        <v>19</v>
      </c>
      <c r="G148" s="12" t="s">
        <v>223</v>
      </c>
      <c r="H148" t="s">
        <v>224</v>
      </c>
      <c r="I148" t="e">
        <f>VLOOKUP(E148,运营生产订单!$A$9:$A$35,1,0)</f>
        <v>#N/A</v>
      </c>
      <c r="K148" t="e">
        <f>VLOOKUP(E148,M:N,2,0)</f>
        <v>#N/A</v>
      </c>
    </row>
    <row r="149" ht="16.5" spans="1:11">
      <c r="A149" s="1" t="e">
        <f t="shared" si="4"/>
        <v>#N/A</v>
      </c>
      <c r="B149" t="s">
        <v>457</v>
      </c>
      <c r="C149" s="9" t="s">
        <v>222</v>
      </c>
      <c r="D149" s="4" t="e">
        <v>#N/A</v>
      </c>
      <c r="E149" s="22" t="e">
        <v>#N/A</v>
      </c>
      <c r="F149" t="s">
        <v>18</v>
      </c>
      <c r="G149" s="12" t="s">
        <v>223</v>
      </c>
      <c r="H149" t="s">
        <v>224</v>
      </c>
      <c r="I149" t="e">
        <f>VLOOKUP(E149,运营生产订单!$A$9:$A$35,1,0)</f>
        <v>#N/A</v>
      </c>
      <c r="K149" t="e">
        <f>VLOOKUP(E149,M:N,2,0)</f>
        <v>#N/A</v>
      </c>
    </row>
    <row r="150" ht="16.5" spans="1:11">
      <c r="A150" s="1" t="e">
        <f t="shared" si="4"/>
        <v>#N/A</v>
      </c>
      <c r="B150" t="s">
        <v>458</v>
      </c>
      <c r="C150" s="9" t="s">
        <v>222</v>
      </c>
      <c r="D150" s="4" t="e">
        <v>#N/A</v>
      </c>
      <c r="E150" s="22" t="e">
        <v>#N/A</v>
      </c>
      <c r="F150" t="s">
        <v>13</v>
      </c>
      <c r="G150" s="12" t="s">
        <v>223</v>
      </c>
      <c r="H150" t="s">
        <v>224</v>
      </c>
      <c r="I150" t="e">
        <f>VLOOKUP(E150,运营生产订单!$A$9:$A$35,1,0)</f>
        <v>#N/A</v>
      </c>
      <c r="K150" t="e">
        <f>VLOOKUP(E150,M:N,2,0)</f>
        <v>#N/A</v>
      </c>
    </row>
    <row r="151" ht="16.5" spans="1:11">
      <c r="A151" s="1" t="e">
        <f t="shared" si="4"/>
        <v>#N/A</v>
      </c>
      <c r="B151" t="s">
        <v>459</v>
      </c>
      <c r="C151" s="9" t="s">
        <v>222</v>
      </c>
      <c r="D151" s="4" t="e">
        <v>#N/A</v>
      </c>
      <c r="E151" s="22" t="e">
        <v>#N/A</v>
      </c>
      <c r="F151" t="s">
        <v>17</v>
      </c>
      <c r="G151" s="12" t="s">
        <v>223</v>
      </c>
      <c r="H151" t="s">
        <v>224</v>
      </c>
      <c r="I151" t="e">
        <f>VLOOKUP(E151,运营生产订单!$A$9:$A$35,1,0)</f>
        <v>#N/A</v>
      </c>
      <c r="J151" s="20"/>
      <c r="K151" t="e">
        <f>VLOOKUP(E151,M:N,2,0)</f>
        <v>#N/A</v>
      </c>
    </row>
    <row r="152" ht="16.5" spans="1:11">
      <c r="A152" s="1" t="e">
        <f t="shared" si="4"/>
        <v>#N/A</v>
      </c>
      <c r="B152" t="s">
        <v>460</v>
      </c>
      <c r="C152" s="9" t="s">
        <v>222</v>
      </c>
      <c r="D152" s="4" t="e">
        <v>#N/A</v>
      </c>
      <c r="E152" s="22" t="e">
        <v>#N/A</v>
      </c>
      <c r="F152" t="s">
        <v>40</v>
      </c>
      <c r="G152" s="12" t="s">
        <v>223</v>
      </c>
      <c r="H152" t="s">
        <v>224</v>
      </c>
      <c r="I152" t="e">
        <f>VLOOKUP(E152,运营生产订单!$A$9:$A$35,1,0)</f>
        <v>#N/A</v>
      </c>
      <c r="K152" t="e">
        <f>VLOOKUP(E152,M:N,2,0)</f>
        <v>#N/A</v>
      </c>
    </row>
    <row r="153" ht="16.5" spans="1:11">
      <c r="A153" s="1" t="e">
        <f t="shared" si="4"/>
        <v>#N/A</v>
      </c>
      <c r="B153" t="s">
        <v>461</v>
      </c>
      <c r="C153" s="9" t="s">
        <v>222</v>
      </c>
      <c r="D153" s="4" t="e">
        <v>#N/A</v>
      </c>
      <c r="E153" s="22" t="e">
        <v>#N/A</v>
      </c>
      <c r="F153" t="s">
        <v>15</v>
      </c>
      <c r="G153" s="12" t="s">
        <v>223</v>
      </c>
      <c r="H153" t="s">
        <v>224</v>
      </c>
      <c r="I153" t="e">
        <f>VLOOKUP(E153,运营生产订单!$A$9:$A$35,1,0)</f>
        <v>#N/A</v>
      </c>
      <c r="K153" t="e">
        <f>VLOOKUP(E153,M:N,2,0)</f>
        <v>#N/A</v>
      </c>
    </row>
    <row r="154" ht="16.5" spans="1:11">
      <c r="A154" s="1" t="e">
        <f t="shared" si="4"/>
        <v>#N/A</v>
      </c>
      <c r="B154" t="s">
        <v>462</v>
      </c>
      <c r="C154" s="9" t="s">
        <v>222</v>
      </c>
      <c r="D154" s="4" t="e">
        <v>#N/A</v>
      </c>
      <c r="E154" s="22" t="e">
        <v>#N/A</v>
      </c>
      <c r="F154" t="s">
        <v>16</v>
      </c>
      <c r="G154" s="12" t="s">
        <v>223</v>
      </c>
      <c r="H154" t="s">
        <v>224</v>
      </c>
      <c r="I154" t="e">
        <f>VLOOKUP(E154,运营生产订单!$A$9:$A$35,1,0)</f>
        <v>#N/A</v>
      </c>
      <c r="K154" t="e">
        <f>VLOOKUP(E154,M:N,2,0)</f>
        <v>#N/A</v>
      </c>
    </row>
    <row r="155" ht="16.5" spans="1:11">
      <c r="A155" s="1" t="e">
        <f t="shared" si="4"/>
        <v>#N/A</v>
      </c>
      <c r="B155" t="s">
        <v>463</v>
      </c>
      <c r="C155" s="9" t="s">
        <v>222</v>
      </c>
      <c r="D155" s="4" t="e">
        <v>#N/A</v>
      </c>
      <c r="E155" s="22" t="e">
        <v>#N/A</v>
      </c>
      <c r="F155" t="s">
        <v>19</v>
      </c>
      <c r="G155" s="12" t="s">
        <v>223</v>
      </c>
      <c r="H155" t="s">
        <v>224</v>
      </c>
      <c r="I155" t="e">
        <f>VLOOKUP(E155,运营生产订单!$A$9:$A$35,1,0)</f>
        <v>#N/A</v>
      </c>
      <c r="K155" t="e">
        <f>VLOOKUP(E155,M:N,2,0)</f>
        <v>#N/A</v>
      </c>
    </row>
    <row r="156" ht="16.5" spans="1:11">
      <c r="A156" s="1" t="str">
        <f t="shared" si="4"/>
        <v>VS1004漫天三月红YH10262XL</v>
      </c>
      <c r="B156" s="20" t="s">
        <v>464</v>
      </c>
      <c r="C156" s="9" t="s">
        <v>222</v>
      </c>
      <c r="D156" s="4" t="s">
        <v>68</v>
      </c>
      <c r="E156" t="s">
        <v>68</v>
      </c>
      <c r="F156" t="s">
        <v>18</v>
      </c>
      <c r="G156" s="12" t="s">
        <v>223</v>
      </c>
      <c r="H156" t="s">
        <v>224</v>
      </c>
      <c r="I156" t="str">
        <f>VLOOKUP(E156,运营生产订单!$A$9:$A$35,1,0)</f>
        <v>漫天三月红YH1026</v>
      </c>
      <c r="J156" s="27" t="s">
        <v>464</v>
      </c>
      <c r="K156" t="e">
        <f>VLOOKUP(E156,M:N,2,0)</f>
        <v>#N/A</v>
      </c>
    </row>
    <row r="157" ht="16.5" spans="1:11">
      <c r="A157" s="1" t="str">
        <f t="shared" si="4"/>
        <v>VS1004漫天三月红YH1026XS</v>
      </c>
      <c r="B157" s="20" t="s">
        <v>465</v>
      </c>
      <c r="C157" s="9" t="s">
        <v>222</v>
      </c>
      <c r="D157" s="4" t="s">
        <v>68</v>
      </c>
      <c r="E157" t="s">
        <v>68</v>
      </c>
      <c r="F157" t="s">
        <v>13</v>
      </c>
      <c r="G157" s="12" t="s">
        <v>223</v>
      </c>
      <c r="H157" t="s">
        <v>224</v>
      </c>
      <c r="I157" t="str">
        <f>VLOOKUP(E157,运营生产订单!$A$9:$A$35,1,0)</f>
        <v>漫天三月红YH1026</v>
      </c>
      <c r="J157" s="27" t="s">
        <v>465</v>
      </c>
      <c r="K157" t="e">
        <f>VLOOKUP(E157,M:N,2,0)</f>
        <v>#N/A</v>
      </c>
    </row>
    <row r="158" ht="16.5" spans="1:11">
      <c r="A158" s="1" t="str">
        <f t="shared" si="4"/>
        <v>VS1004漫天三月红YH1026XL</v>
      </c>
      <c r="B158" s="20" t="s">
        <v>466</v>
      </c>
      <c r="C158" s="9" t="s">
        <v>222</v>
      </c>
      <c r="D158" s="4" t="s">
        <v>68</v>
      </c>
      <c r="E158" t="s">
        <v>68</v>
      </c>
      <c r="F158" t="s">
        <v>17</v>
      </c>
      <c r="G158" s="12" t="s">
        <v>223</v>
      </c>
      <c r="H158" t="s">
        <v>224</v>
      </c>
      <c r="I158" t="str">
        <f>VLOOKUP(E158,运营生产订单!$A$9:$A$35,1,0)</f>
        <v>漫天三月红YH1026</v>
      </c>
      <c r="J158" s="27" t="s">
        <v>466</v>
      </c>
      <c r="K158" t="e">
        <f>VLOOKUP(E158,M:N,2,0)</f>
        <v>#N/A</v>
      </c>
    </row>
    <row r="159" ht="16.5" spans="1:11">
      <c r="A159" s="1" t="str">
        <f t="shared" si="4"/>
        <v>VS1004漫天三月红YH1026S</v>
      </c>
      <c r="B159" s="20" t="s">
        <v>467</v>
      </c>
      <c r="C159" s="9" t="s">
        <v>222</v>
      </c>
      <c r="D159" s="4" t="s">
        <v>68</v>
      </c>
      <c r="E159" t="s">
        <v>68</v>
      </c>
      <c r="F159" t="s">
        <v>40</v>
      </c>
      <c r="G159" s="12" t="s">
        <v>223</v>
      </c>
      <c r="H159" t="s">
        <v>224</v>
      </c>
      <c r="I159" t="str">
        <f>VLOOKUP(E159,运营生产订单!$A$9:$A$35,1,0)</f>
        <v>漫天三月红YH1026</v>
      </c>
      <c r="J159" s="27" t="s">
        <v>467</v>
      </c>
      <c r="K159" t="e">
        <f>VLOOKUP(E159,M:N,2,0)</f>
        <v>#N/A</v>
      </c>
    </row>
    <row r="160" ht="16.5" spans="1:11">
      <c r="A160" s="1" t="str">
        <f t="shared" ref="A160:A191" si="5">C160&amp;E160&amp;F160</f>
        <v>VS1004漫天三月红YH1026M</v>
      </c>
      <c r="B160" s="20" t="s">
        <v>468</v>
      </c>
      <c r="C160" s="9" t="s">
        <v>222</v>
      </c>
      <c r="D160" s="4" t="s">
        <v>68</v>
      </c>
      <c r="E160" t="s">
        <v>68</v>
      </c>
      <c r="F160" t="s">
        <v>15</v>
      </c>
      <c r="G160" s="12" t="s">
        <v>223</v>
      </c>
      <c r="H160" t="s">
        <v>224</v>
      </c>
      <c r="I160" t="str">
        <f>VLOOKUP(E160,运营生产订单!$A$9:$A$35,1,0)</f>
        <v>漫天三月红YH1026</v>
      </c>
      <c r="J160" s="27" t="s">
        <v>468</v>
      </c>
      <c r="K160" t="e">
        <f>VLOOKUP(E160,M:N,2,0)</f>
        <v>#N/A</v>
      </c>
    </row>
    <row r="161" ht="16.5" spans="1:11">
      <c r="A161" s="1" t="str">
        <f t="shared" si="5"/>
        <v>VS1004漫天三月红YH1026L</v>
      </c>
      <c r="B161" s="20" t="s">
        <v>469</v>
      </c>
      <c r="C161" s="9" t="s">
        <v>222</v>
      </c>
      <c r="D161" s="4" t="s">
        <v>68</v>
      </c>
      <c r="E161" t="s">
        <v>68</v>
      </c>
      <c r="F161" t="s">
        <v>16</v>
      </c>
      <c r="G161" s="12" t="s">
        <v>223</v>
      </c>
      <c r="H161" t="s">
        <v>224</v>
      </c>
      <c r="I161" t="str">
        <f>VLOOKUP(E161,运营生产订单!$A$9:$A$35,1,0)</f>
        <v>漫天三月红YH1026</v>
      </c>
      <c r="J161" s="27" t="s">
        <v>469</v>
      </c>
      <c r="K161" t="e">
        <f>VLOOKUP(E161,M:N,2,0)</f>
        <v>#N/A</v>
      </c>
    </row>
    <row r="162" ht="16.5" spans="1:11">
      <c r="A162" s="1" t="str">
        <f t="shared" si="5"/>
        <v>VS1004漫天三月红YH10263XL</v>
      </c>
      <c r="B162" s="20" t="s">
        <v>470</v>
      </c>
      <c r="C162" s="9" t="s">
        <v>222</v>
      </c>
      <c r="D162" s="4" t="s">
        <v>68</v>
      </c>
      <c r="E162" t="s">
        <v>68</v>
      </c>
      <c r="F162" t="s">
        <v>19</v>
      </c>
      <c r="G162" s="12" t="s">
        <v>223</v>
      </c>
      <c r="H162" t="s">
        <v>224</v>
      </c>
      <c r="I162" t="str">
        <f>VLOOKUP(E162,运营生产订单!$A$9:$A$35,1,0)</f>
        <v>漫天三月红YH1026</v>
      </c>
      <c r="J162" s="27" t="s">
        <v>470</v>
      </c>
      <c r="K162" t="e">
        <f>VLOOKUP(E162,M:N,2,0)</f>
        <v>#N/A</v>
      </c>
    </row>
    <row r="163" ht="16.5" spans="1:11">
      <c r="A163" s="1" t="str">
        <f t="shared" si="5"/>
        <v>VS1004碎玫瑰黑YH10212XL</v>
      </c>
      <c r="B163" t="s">
        <v>471</v>
      </c>
      <c r="C163" s="9" t="s">
        <v>222</v>
      </c>
      <c r="D163" s="4" t="s">
        <v>472</v>
      </c>
      <c r="E163" t="s">
        <v>472</v>
      </c>
      <c r="F163" t="s">
        <v>18</v>
      </c>
      <c r="G163" s="12" t="s">
        <v>223</v>
      </c>
      <c r="H163" t="s">
        <v>224</v>
      </c>
      <c r="I163" t="e">
        <f>VLOOKUP(E163,运营生产订单!$A$9:$A$35,1,0)</f>
        <v>#N/A</v>
      </c>
      <c r="J163" t="s">
        <v>471</v>
      </c>
      <c r="K163" t="e">
        <f>VLOOKUP(E163,M:N,2,0)</f>
        <v>#N/A</v>
      </c>
    </row>
    <row r="164" ht="16.5" spans="1:11">
      <c r="A164" s="1" t="str">
        <f t="shared" si="5"/>
        <v>VS1004碎玫瑰黑YH1021XS</v>
      </c>
      <c r="B164" t="s">
        <v>473</v>
      </c>
      <c r="C164" s="9" t="s">
        <v>222</v>
      </c>
      <c r="D164" s="4" t="s">
        <v>472</v>
      </c>
      <c r="E164" t="s">
        <v>472</v>
      </c>
      <c r="F164" t="s">
        <v>13</v>
      </c>
      <c r="G164" s="12" t="s">
        <v>223</v>
      </c>
      <c r="H164" t="s">
        <v>224</v>
      </c>
      <c r="I164" t="e">
        <f>VLOOKUP(E164,运营生产订单!$A$9:$A$35,1,0)</f>
        <v>#N/A</v>
      </c>
      <c r="J164" t="s">
        <v>473</v>
      </c>
      <c r="K164" t="e">
        <f>VLOOKUP(E164,M:N,2,0)</f>
        <v>#N/A</v>
      </c>
    </row>
    <row r="165" ht="16.5" spans="1:11">
      <c r="A165" s="1" t="str">
        <f t="shared" si="5"/>
        <v>VS1004碎玫瑰黑YH1021XL</v>
      </c>
      <c r="B165" t="s">
        <v>474</v>
      </c>
      <c r="C165" s="9" t="s">
        <v>222</v>
      </c>
      <c r="D165" s="4" t="s">
        <v>472</v>
      </c>
      <c r="E165" t="s">
        <v>472</v>
      </c>
      <c r="F165" t="s">
        <v>17</v>
      </c>
      <c r="G165" s="12" t="s">
        <v>223</v>
      </c>
      <c r="H165" t="s">
        <v>224</v>
      </c>
      <c r="I165" t="e">
        <f>VLOOKUP(E165,运营生产订单!$A$9:$A$35,1,0)</f>
        <v>#N/A</v>
      </c>
      <c r="J165" t="s">
        <v>474</v>
      </c>
      <c r="K165" t="e">
        <f>VLOOKUP(E165,M:N,2,0)</f>
        <v>#N/A</v>
      </c>
    </row>
    <row r="166" ht="16.5" spans="1:11">
      <c r="A166" s="1" t="str">
        <f t="shared" si="5"/>
        <v>VS1004碎玫瑰黑YH1021S</v>
      </c>
      <c r="B166" t="s">
        <v>475</v>
      </c>
      <c r="C166" s="9" t="s">
        <v>222</v>
      </c>
      <c r="D166" s="4" t="s">
        <v>472</v>
      </c>
      <c r="E166" t="s">
        <v>472</v>
      </c>
      <c r="F166" t="s">
        <v>40</v>
      </c>
      <c r="G166" s="12" t="s">
        <v>223</v>
      </c>
      <c r="H166" t="s">
        <v>224</v>
      </c>
      <c r="I166" t="e">
        <f>VLOOKUP(E166,运营生产订单!$A$9:$A$35,1,0)</f>
        <v>#N/A</v>
      </c>
      <c r="J166" t="s">
        <v>475</v>
      </c>
      <c r="K166" t="e">
        <f>VLOOKUP(E166,M:N,2,0)</f>
        <v>#N/A</v>
      </c>
    </row>
    <row r="167" ht="16.5" spans="1:11">
      <c r="A167" s="1" t="str">
        <f t="shared" si="5"/>
        <v>VS1004碎玫瑰黑YH1021M</v>
      </c>
      <c r="B167" t="s">
        <v>476</v>
      </c>
      <c r="C167" s="9" t="s">
        <v>222</v>
      </c>
      <c r="D167" s="4" t="s">
        <v>472</v>
      </c>
      <c r="E167" t="s">
        <v>472</v>
      </c>
      <c r="F167" t="s">
        <v>15</v>
      </c>
      <c r="G167" s="12" t="s">
        <v>223</v>
      </c>
      <c r="H167" t="s">
        <v>224</v>
      </c>
      <c r="I167" t="e">
        <f>VLOOKUP(E167,运营生产订单!$A$9:$A$35,1,0)</f>
        <v>#N/A</v>
      </c>
      <c r="J167" t="s">
        <v>476</v>
      </c>
      <c r="K167" t="e">
        <f>VLOOKUP(E167,M:N,2,0)</f>
        <v>#N/A</v>
      </c>
    </row>
    <row r="168" ht="16.5" spans="1:11">
      <c r="A168" s="1" t="str">
        <f t="shared" si="5"/>
        <v>VS1004碎玫瑰黑YH1021L</v>
      </c>
      <c r="B168" t="s">
        <v>477</v>
      </c>
      <c r="C168" s="9" t="s">
        <v>222</v>
      </c>
      <c r="D168" s="4" t="s">
        <v>472</v>
      </c>
      <c r="E168" t="s">
        <v>472</v>
      </c>
      <c r="F168" t="s">
        <v>16</v>
      </c>
      <c r="G168" s="12" t="s">
        <v>223</v>
      </c>
      <c r="H168" t="s">
        <v>224</v>
      </c>
      <c r="I168" t="e">
        <f>VLOOKUP(E168,运营生产订单!$A$9:$A$35,1,0)</f>
        <v>#N/A</v>
      </c>
      <c r="J168" t="s">
        <v>477</v>
      </c>
      <c r="K168" t="e">
        <f>VLOOKUP(E168,M:N,2,0)</f>
        <v>#N/A</v>
      </c>
    </row>
    <row r="169" ht="16.5" spans="1:11">
      <c r="A169" s="1" t="str">
        <f t="shared" si="5"/>
        <v>VS1004碎玫瑰黑YH10213XL</v>
      </c>
      <c r="B169" t="s">
        <v>478</v>
      </c>
      <c r="C169" s="9" t="s">
        <v>222</v>
      </c>
      <c r="D169" s="4" t="s">
        <v>472</v>
      </c>
      <c r="E169" t="s">
        <v>472</v>
      </c>
      <c r="F169" t="s">
        <v>19</v>
      </c>
      <c r="G169" s="12" t="s">
        <v>223</v>
      </c>
      <c r="H169" t="s">
        <v>224</v>
      </c>
      <c r="I169" t="e">
        <f>VLOOKUP(E169,运营生产订单!$A$9:$A$35,1,0)</f>
        <v>#N/A</v>
      </c>
      <c r="J169" t="s">
        <v>478</v>
      </c>
      <c r="K169" t="e">
        <f>VLOOKUP(E169,M:N,2,0)</f>
        <v>#N/A</v>
      </c>
    </row>
    <row r="170" ht="16.5" spans="1:11">
      <c r="A170" s="1" t="str">
        <f t="shared" si="5"/>
        <v>VS1004碎玫瑰藏蓝YH10202XL</v>
      </c>
      <c r="B170" s="20" t="s">
        <v>479</v>
      </c>
      <c r="C170" s="9" t="s">
        <v>222</v>
      </c>
      <c r="D170" s="4" t="s">
        <v>480</v>
      </c>
      <c r="E170" t="s">
        <v>480</v>
      </c>
      <c r="F170" t="s">
        <v>18</v>
      </c>
      <c r="G170" s="12" t="s">
        <v>223</v>
      </c>
      <c r="H170" t="s">
        <v>224</v>
      </c>
      <c r="I170" t="e">
        <f>VLOOKUP(E170,运营生产订单!$A$9:$A$35,1,0)</f>
        <v>#N/A</v>
      </c>
      <c r="J170" s="27" t="s">
        <v>479</v>
      </c>
      <c r="K170" t="e">
        <f>VLOOKUP(E170,M:N,2,0)</f>
        <v>#N/A</v>
      </c>
    </row>
    <row r="171" ht="16.5" spans="1:11">
      <c r="A171" s="1" t="str">
        <f t="shared" si="5"/>
        <v>VS1004碎玫瑰藏蓝YH1020XS</v>
      </c>
      <c r="B171" s="20" t="s">
        <v>481</v>
      </c>
      <c r="C171" s="9" t="s">
        <v>222</v>
      </c>
      <c r="D171" s="4" t="s">
        <v>480</v>
      </c>
      <c r="E171" t="s">
        <v>480</v>
      </c>
      <c r="F171" t="s">
        <v>13</v>
      </c>
      <c r="G171" s="12" t="s">
        <v>223</v>
      </c>
      <c r="H171" t="s">
        <v>224</v>
      </c>
      <c r="I171" t="e">
        <f>VLOOKUP(E171,运营生产订单!$A$9:$A$35,1,0)</f>
        <v>#N/A</v>
      </c>
      <c r="J171" s="27" t="s">
        <v>481</v>
      </c>
      <c r="K171" t="e">
        <f>VLOOKUP(E171,M:N,2,0)</f>
        <v>#N/A</v>
      </c>
    </row>
    <row r="172" ht="16.5" spans="1:11">
      <c r="A172" s="1" t="str">
        <f t="shared" si="5"/>
        <v>VS1004碎玫瑰藏蓝YH1020XL</v>
      </c>
      <c r="B172" s="20" t="s">
        <v>482</v>
      </c>
      <c r="C172" s="9" t="s">
        <v>222</v>
      </c>
      <c r="D172" s="4" t="s">
        <v>480</v>
      </c>
      <c r="E172" t="s">
        <v>480</v>
      </c>
      <c r="F172" t="s">
        <v>17</v>
      </c>
      <c r="G172" s="12" t="s">
        <v>223</v>
      </c>
      <c r="H172" t="s">
        <v>224</v>
      </c>
      <c r="I172" t="e">
        <f>VLOOKUP(E172,运营生产订单!$A$9:$A$35,1,0)</f>
        <v>#N/A</v>
      </c>
      <c r="J172" s="27" t="s">
        <v>482</v>
      </c>
      <c r="K172" t="e">
        <f>VLOOKUP(E172,M:N,2,0)</f>
        <v>#N/A</v>
      </c>
    </row>
    <row r="173" ht="16.5" spans="1:11">
      <c r="A173" s="1" t="str">
        <f t="shared" si="5"/>
        <v>VS1004碎玫瑰藏蓝YH1020S</v>
      </c>
      <c r="B173" s="20" t="s">
        <v>483</v>
      </c>
      <c r="C173" s="9" t="s">
        <v>222</v>
      </c>
      <c r="D173" s="4" t="s">
        <v>480</v>
      </c>
      <c r="E173" t="s">
        <v>480</v>
      </c>
      <c r="F173" t="s">
        <v>40</v>
      </c>
      <c r="G173" s="12" t="s">
        <v>223</v>
      </c>
      <c r="H173" t="s">
        <v>224</v>
      </c>
      <c r="I173" t="e">
        <f>VLOOKUP(E173,运营生产订单!$A$9:$A$35,1,0)</f>
        <v>#N/A</v>
      </c>
      <c r="J173" s="27" t="s">
        <v>483</v>
      </c>
      <c r="K173" t="e">
        <f>VLOOKUP(E173,M:N,2,0)</f>
        <v>#N/A</v>
      </c>
    </row>
    <row r="174" ht="16.5" spans="1:11">
      <c r="A174" s="1" t="str">
        <f t="shared" si="5"/>
        <v>VS1004碎玫瑰藏蓝YH1020M</v>
      </c>
      <c r="B174" s="20" t="s">
        <v>484</v>
      </c>
      <c r="C174" s="9" t="s">
        <v>222</v>
      </c>
      <c r="D174" s="4" t="s">
        <v>480</v>
      </c>
      <c r="E174" t="s">
        <v>480</v>
      </c>
      <c r="F174" t="s">
        <v>15</v>
      </c>
      <c r="G174" s="12" t="s">
        <v>223</v>
      </c>
      <c r="H174" t="s">
        <v>224</v>
      </c>
      <c r="I174" t="e">
        <f>VLOOKUP(E174,运营生产订单!$A$9:$A$35,1,0)</f>
        <v>#N/A</v>
      </c>
      <c r="J174" s="27" t="s">
        <v>484</v>
      </c>
      <c r="K174" t="e">
        <f>VLOOKUP(E174,M:N,2,0)</f>
        <v>#N/A</v>
      </c>
    </row>
    <row r="175" ht="16.5" spans="1:11">
      <c r="A175" s="1" t="str">
        <f t="shared" si="5"/>
        <v>VS1004碎玫瑰藏蓝YH1020L</v>
      </c>
      <c r="B175" s="20" t="s">
        <v>485</v>
      </c>
      <c r="C175" s="9" t="s">
        <v>222</v>
      </c>
      <c r="D175" s="4" t="s">
        <v>480</v>
      </c>
      <c r="E175" t="s">
        <v>480</v>
      </c>
      <c r="F175" t="s">
        <v>16</v>
      </c>
      <c r="G175" s="12" t="s">
        <v>223</v>
      </c>
      <c r="H175" t="s">
        <v>224</v>
      </c>
      <c r="I175" t="e">
        <f>VLOOKUP(E175,运营生产订单!$A$9:$A$35,1,0)</f>
        <v>#N/A</v>
      </c>
      <c r="J175" s="27" t="s">
        <v>485</v>
      </c>
      <c r="K175" t="e">
        <f>VLOOKUP(E175,M:N,2,0)</f>
        <v>#N/A</v>
      </c>
    </row>
    <row r="176" ht="16.5" spans="1:11">
      <c r="A176" s="1" t="str">
        <f t="shared" si="5"/>
        <v>VS1004碎玫瑰藏蓝YH10203XL</v>
      </c>
      <c r="B176" s="20" t="s">
        <v>486</v>
      </c>
      <c r="C176" s="9" t="s">
        <v>222</v>
      </c>
      <c r="D176" s="4" t="s">
        <v>480</v>
      </c>
      <c r="E176" t="s">
        <v>480</v>
      </c>
      <c r="F176" t="s">
        <v>19</v>
      </c>
      <c r="G176" s="12" t="s">
        <v>223</v>
      </c>
      <c r="H176" t="s">
        <v>224</v>
      </c>
      <c r="I176" t="e">
        <f>VLOOKUP(E176,运营生产订单!$A$9:$A$35,1,0)</f>
        <v>#N/A</v>
      </c>
      <c r="J176" s="27" t="s">
        <v>486</v>
      </c>
      <c r="K176" t="e">
        <f>VLOOKUP(E176,M:N,2,0)</f>
        <v>#N/A</v>
      </c>
    </row>
    <row r="177" ht="16.5" spans="1:11">
      <c r="A177" s="1" t="str">
        <f t="shared" si="5"/>
        <v>VS1004（印+黑）斑点纹YH30042XL</v>
      </c>
      <c r="B177" s="8" t="s">
        <v>487</v>
      </c>
      <c r="C177" s="9" t="s">
        <v>222</v>
      </c>
      <c r="D177" s="4" t="s">
        <v>488</v>
      </c>
      <c r="E177" s="23" t="s">
        <v>488</v>
      </c>
      <c r="F177" t="s">
        <v>18</v>
      </c>
      <c r="G177" s="12" t="s">
        <v>223</v>
      </c>
      <c r="H177" t="s">
        <v>224</v>
      </c>
      <c r="I177" t="e">
        <f>VLOOKUP(E177,运营生产订单!$A$9:$A$35,1,0)</f>
        <v>#N/A</v>
      </c>
      <c r="K177" t="e">
        <f>VLOOKUP(E177,M:N,2,0)</f>
        <v>#N/A</v>
      </c>
    </row>
    <row r="178" ht="16.5" spans="1:11">
      <c r="A178" s="1" t="str">
        <f t="shared" si="5"/>
        <v>VS1004（印+黑）斑点纹YH3004XS</v>
      </c>
      <c r="B178" t="s">
        <v>489</v>
      </c>
      <c r="C178" s="9" t="s">
        <v>222</v>
      </c>
      <c r="D178" s="4" t="s">
        <v>488</v>
      </c>
      <c r="E178" s="23" t="s">
        <v>488</v>
      </c>
      <c r="F178" t="s">
        <v>13</v>
      </c>
      <c r="G178" s="12" t="s">
        <v>223</v>
      </c>
      <c r="H178" t="s">
        <v>224</v>
      </c>
      <c r="I178" t="e">
        <f>VLOOKUP(E178,运营生产订单!$A$9:$A$35,1,0)</f>
        <v>#N/A</v>
      </c>
      <c r="K178" t="e">
        <f>VLOOKUP(E178,M:N,2,0)</f>
        <v>#N/A</v>
      </c>
    </row>
    <row r="179" ht="16.5" spans="1:11">
      <c r="A179" s="1" t="str">
        <f t="shared" si="5"/>
        <v>VS1004（印+黑）斑点纹YH3004XL</v>
      </c>
      <c r="B179" s="8" t="s">
        <v>490</v>
      </c>
      <c r="C179" s="9" t="s">
        <v>222</v>
      </c>
      <c r="D179" s="4" t="s">
        <v>488</v>
      </c>
      <c r="E179" s="23" t="s">
        <v>488</v>
      </c>
      <c r="F179" t="s">
        <v>17</v>
      </c>
      <c r="G179" s="12" t="s">
        <v>223</v>
      </c>
      <c r="H179" t="s">
        <v>224</v>
      </c>
      <c r="I179" t="e">
        <f>VLOOKUP(E179,运营生产订单!$A$9:$A$35,1,0)</f>
        <v>#N/A</v>
      </c>
      <c r="K179" t="e">
        <f>VLOOKUP(E179,M:N,2,0)</f>
        <v>#N/A</v>
      </c>
    </row>
    <row r="180" ht="16.5" spans="1:11">
      <c r="A180" s="1" t="str">
        <f t="shared" si="5"/>
        <v>VS1004（印+黑）斑点纹YH3004S</v>
      </c>
      <c r="B180" t="s">
        <v>491</v>
      </c>
      <c r="C180" s="9" t="s">
        <v>222</v>
      </c>
      <c r="D180" s="4" t="s">
        <v>488</v>
      </c>
      <c r="E180" s="23" t="s">
        <v>488</v>
      </c>
      <c r="F180" t="s">
        <v>40</v>
      </c>
      <c r="G180" s="12" t="s">
        <v>223</v>
      </c>
      <c r="H180" t="s">
        <v>224</v>
      </c>
      <c r="I180" t="e">
        <f>VLOOKUP(E180,运营生产订单!$A$9:$A$35,1,0)</f>
        <v>#N/A</v>
      </c>
      <c r="K180" t="e">
        <f>VLOOKUP(E180,M:N,2,0)</f>
        <v>#N/A</v>
      </c>
    </row>
    <row r="181" ht="16.5" spans="1:11">
      <c r="A181" s="1" t="str">
        <f t="shared" si="5"/>
        <v>VS1004（印+黑）斑点纹YH3004M</v>
      </c>
      <c r="B181" t="s">
        <v>492</v>
      </c>
      <c r="C181" s="9" t="s">
        <v>222</v>
      </c>
      <c r="D181" s="4" t="s">
        <v>488</v>
      </c>
      <c r="E181" s="23" t="s">
        <v>488</v>
      </c>
      <c r="F181" t="s">
        <v>15</v>
      </c>
      <c r="G181" s="12" t="s">
        <v>223</v>
      </c>
      <c r="H181" t="s">
        <v>224</v>
      </c>
      <c r="I181" t="e">
        <f>VLOOKUP(E181,运营生产订单!$A$9:$A$35,1,0)</f>
        <v>#N/A</v>
      </c>
      <c r="K181" t="e">
        <f>VLOOKUP(E181,M:N,2,0)</f>
        <v>#N/A</v>
      </c>
    </row>
    <row r="182" ht="16.5" spans="1:11">
      <c r="A182" s="1" t="str">
        <f t="shared" si="5"/>
        <v>VS1004（印+黑）斑点纹YH3004L</v>
      </c>
      <c r="B182" t="s">
        <v>493</v>
      </c>
      <c r="C182" s="9" t="s">
        <v>222</v>
      </c>
      <c r="D182" s="4" t="s">
        <v>488</v>
      </c>
      <c r="E182" s="23" t="s">
        <v>488</v>
      </c>
      <c r="F182" t="s">
        <v>16</v>
      </c>
      <c r="G182" s="12" t="s">
        <v>223</v>
      </c>
      <c r="H182" t="s">
        <v>224</v>
      </c>
      <c r="I182" t="e">
        <f>VLOOKUP(E182,运营生产订单!$A$9:$A$35,1,0)</f>
        <v>#N/A</v>
      </c>
      <c r="K182" t="e">
        <f>VLOOKUP(E182,M:N,2,0)</f>
        <v>#N/A</v>
      </c>
    </row>
    <row r="183" ht="16.5" spans="1:11">
      <c r="A183" s="1" t="str">
        <f t="shared" si="5"/>
        <v>VS1004（印+黑）斑点纹YH30043XL</v>
      </c>
      <c r="B183" t="s">
        <v>494</v>
      </c>
      <c r="C183" s="9" t="s">
        <v>222</v>
      </c>
      <c r="D183" s="4" t="s">
        <v>488</v>
      </c>
      <c r="E183" s="23" t="s">
        <v>488</v>
      </c>
      <c r="F183" t="s">
        <v>19</v>
      </c>
      <c r="G183" s="12" t="s">
        <v>223</v>
      </c>
      <c r="H183" t="s">
        <v>224</v>
      </c>
      <c r="I183" t="e">
        <f>VLOOKUP(E183,运营生产订单!$A$9:$A$35,1,0)</f>
        <v>#N/A</v>
      </c>
      <c r="K183" t="e">
        <f>VLOOKUP(E183,M:N,2,0)</f>
        <v>#N/A</v>
      </c>
    </row>
    <row r="184" ht="16.5" spans="1:11">
      <c r="A184" s="1" t="str">
        <f t="shared" si="5"/>
        <v>VS1004（印+黑）酒红花YH00122XL</v>
      </c>
      <c r="B184" s="17" t="s">
        <v>495</v>
      </c>
      <c r="C184" s="9" t="s">
        <v>222</v>
      </c>
      <c r="D184" s="4" t="s">
        <v>496</v>
      </c>
      <c r="E184" s="23" t="s">
        <v>496</v>
      </c>
      <c r="F184" t="s">
        <v>18</v>
      </c>
      <c r="G184" s="12" t="s">
        <v>223</v>
      </c>
      <c r="H184" t="s">
        <v>224</v>
      </c>
      <c r="I184" t="e">
        <f>VLOOKUP(E184,运营生产订单!$A$9:$A$35,1,0)</f>
        <v>#N/A</v>
      </c>
      <c r="J184" t="s">
        <v>495</v>
      </c>
      <c r="K184" t="e">
        <f>VLOOKUP(E184,M:N,2,0)</f>
        <v>#N/A</v>
      </c>
    </row>
    <row r="185" ht="16.5" spans="1:11">
      <c r="A185" s="1" t="str">
        <f t="shared" si="5"/>
        <v>VS1004（印+黑）酒红花YH0012XS</v>
      </c>
      <c r="B185" t="s">
        <v>497</v>
      </c>
      <c r="C185" s="9" t="s">
        <v>222</v>
      </c>
      <c r="D185" s="4" t="s">
        <v>496</v>
      </c>
      <c r="E185" s="23" t="s">
        <v>496</v>
      </c>
      <c r="F185" t="s">
        <v>13</v>
      </c>
      <c r="G185" s="12" t="s">
        <v>223</v>
      </c>
      <c r="H185" t="s">
        <v>224</v>
      </c>
      <c r="I185" t="e">
        <f>VLOOKUP(E185,运营生产订单!$A$9:$A$35,1,0)</f>
        <v>#N/A</v>
      </c>
      <c r="J185" t="s">
        <v>497</v>
      </c>
      <c r="K185" t="e">
        <f>VLOOKUP(E185,M:N,2,0)</f>
        <v>#N/A</v>
      </c>
    </row>
    <row r="186" ht="16.5" spans="1:11">
      <c r="A186" s="1" t="str">
        <f t="shared" si="5"/>
        <v>VS1004（印+黑）酒红花YH0012XL</v>
      </c>
      <c r="B186" s="17" t="s">
        <v>498</v>
      </c>
      <c r="C186" s="9" t="s">
        <v>222</v>
      </c>
      <c r="D186" s="4" t="s">
        <v>496</v>
      </c>
      <c r="E186" s="23" t="s">
        <v>496</v>
      </c>
      <c r="F186" t="s">
        <v>17</v>
      </c>
      <c r="G186" s="12" t="s">
        <v>223</v>
      </c>
      <c r="H186" t="s">
        <v>224</v>
      </c>
      <c r="I186" t="e">
        <f>VLOOKUP(E186,运营生产订单!$A$9:$A$35,1,0)</f>
        <v>#N/A</v>
      </c>
      <c r="J186" t="s">
        <v>498</v>
      </c>
      <c r="K186" t="e">
        <f>VLOOKUP(E186,M:N,2,0)</f>
        <v>#N/A</v>
      </c>
    </row>
    <row r="187" ht="16.5" spans="1:11">
      <c r="A187" s="1" t="str">
        <f t="shared" si="5"/>
        <v>VS1004（印+黑）酒红花YH0012S</v>
      </c>
      <c r="B187" t="s">
        <v>499</v>
      </c>
      <c r="C187" s="9" t="s">
        <v>222</v>
      </c>
      <c r="D187" s="4" t="s">
        <v>496</v>
      </c>
      <c r="E187" s="23" t="s">
        <v>496</v>
      </c>
      <c r="F187" t="s">
        <v>40</v>
      </c>
      <c r="G187" s="12" t="s">
        <v>223</v>
      </c>
      <c r="H187" t="s">
        <v>224</v>
      </c>
      <c r="I187" t="e">
        <f>VLOOKUP(E187,运营生产订单!$A$9:$A$35,1,0)</f>
        <v>#N/A</v>
      </c>
      <c r="J187" t="s">
        <v>499</v>
      </c>
      <c r="K187" t="e">
        <f>VLOOKUP(E187,M:N,2,0)</f>
        <v>#N/A</v>
      </c>
    </row>
    <row r="188" ht="16.5" spans="1:11">
      <c r="A188" s="1" t="str">
        <f t="shared" si="5"/>
        <v>VS1004（印+黑）酒红花YH0012M</v>
      </c>
      <c r="B188" t="s">
        <v>500</v>
      </c>
      <c r="C188" s="9" t="s">
        <v>222</v>
      </c>
      <c r="D188" s="4" t="s">
        <v>496</v>
      </c>
      <c r="E188" s="23" t="s">
        <v>496</v>
      </c>
      <c r="F188" t="s">
        <v>15</v>
      </c>
      <c r="G188" s="12" t="s">
        <v>223</v>
      </c>
      <c r="H188" t="s">
        <v>224</v>
      </c>
      <c r="I188" t="e">
        <f>VLOOKUP(E188,运营生产订单!$A$9:$A$35,1,0)</f>
        <v>#N/A</v>
      </c>
      <c r="J188" t="s">
        <v>500</v>
      </c>
      <c r="K188" t="e">
        <f>VLOOKUP(E188,M:N,2,0)</f>
        <v>#N/A</v>
      </c>
    </row>
    <row r="189" ht="16.5" spans="1:11">
      <c r="A189" s="1" t="str">
        <f t="shared" si="5"/>
        <v>VS1004（印+黑）酒红花YH0012L</v>
      </c>
      <c r="B189" t="s">
        <v>501</v>
      </c>
      <c r="C189" s="9" t="s">
        <v>222</v>
      </c>
      <c r="D189" s="4" t="s">
        <v>496</v>
      </c>
      <c r="E189" s="23" t="s">
        <v>496</v>
      </c>
      <c r="F189" t="s">
        <v>16</v>
      </c>
      <c r="G189" s="12" t="s">
        <v>223</v>
      </c>
      <c r="H189" t="s">
        <v>224</v>
      </c>
      <c r="I189" t="e">
        <f>VLOOKUP(E189,运营生产订单!$A$9:$A$35,1,0)</f>
        <v>#N/A</v>
      </c>
      <c r="J189" t="s">
        <v>501</v>
      </c>
      <c r="K189" t="e">
        <f>VLOOKUP(E189,M:N,2,0)</f>
        <v>#N/A</v>
      </c>
    </row>
    <row r="190" ht="16.5" spans="1:11">
      <c r="A190" s="1" t="str">
        <f t="shared" si="5"/>
        <v>VS1004（印+黑）酒红花YH00123XL</v>
      </c>
      <c r="B190" t="s">
        <v>502</v>
      </c>
      <c r="C190" s="9" t="s">
        <v>222</v>
      </c>
      <c r="D190" s="4" t="s">
        <v>496</v>
      </c>
      <c r="E190" s="23" t="s">
        <v>496</v>
      </c>
      <c r="F190" t="s">
        <v>19</v>
      </c>
      <c r="G190" s="12" t="s">
        <v>223</v>
      </c>
      <c r="H190" t="s">
        <v>224</v>
      </c>
      <c r="I190" t="e">
        <f>VLOOKUP(E190,运营生产订单!$A$9:$A$35,1,0)</f>
        <v>#N/A</v>
      </c>
      <c r="J190" t="s">
        <v>502</v>
      </c>
      <c r="K190" t="e">
        <f>VLOOKUP(E190,M:N,2,0)</f>
        <v>#N/A</v>
      </c>
    </row>
    <row r="191" ht="16.5" spans="1:11">
      <c r="A191" s="1" t="e">
        <f t="shared" si="5"/>
        <v>#N/A</v>
      </c>
      <c r="B191" s="8" t="s">
        <v>503</v>
      </c>
      <c r="C191" s="9" t="s">
        <v>222</v>
      </c>
      <c r="D191" s="4" t="e">
        <v>#N/A</v>
      </c>
      <c r="E191" s="29" t="e">
        <v>#N/A</v>
      </c>
      <c r="F191" t="s">
        <v>18</v>
      </c>
      <c r="G191" s="12" t="s">
        <v>223</v>
      </c>
      <c r="H191" t="s">
        <v>224</v>
      </c>
      <c r="I191" t="e">
        <f>VLOOKUP(E191,运营生产订单!$A$9:$A$35,1,0)</f>
        <v>#N/A</v>
      </c>
      <c r="K191" t="e">
        <f>VLOOKUP(E191,M:N,2,0)</f>
        <v>#N/A</v>
      </c>
    </row>
    <row r="192" ht="16.5" spans="1:11">
      <c r="A192" s="1" t="e">
        <f t="shared" ref="A192:A255" si="6">C192&amp;E192&amp;F192</f>
        <v>#N/A</v>
      </c>
      <c r="B192" t="s">
        <v>504</v>
      </c>
      <c r="C192" s="9" t="s">
        <v>222</v>
      </c>
      <c r="D192" s="4" t="e">
        <v>#N/A</v>
      </c>
      <c r="E192" s="29" t="e">
        <v>#N/A</v>
      </c>
      <c r="F192" t="s">
        <v>13</v>
      </c>
      <c r="G192" s="12" t="s">
        <v>223</v>
      </c>
      <c r="H192" t="s">
        <v>224</v>
      </c>
      <c r="I192" t="e">
        <f>VLOOKUP(E192,运营生产订单!$A$9:$A$35,1,0)</f>
        <v>#N/A</v>
      </c>
      <c r="K192" t="e">
        <f>VLOOKUP(E192,M:N,2,0)</f>
        <v>#N/A</v>
      </c>
    </row>
    <row r="193" ht="16.5" spans="1:11">
      <c r="A193" s="1" t="e">
        <f t="shared" si="6"/>
        <v>#N/A</v>
      </c>
      <c r="B193" s="8" t="s">
        <v>505</v>
      </c>
      <c r="C193" s="9" t="s">
        <v>222</v>
      </c>
      <c r="D193" s="4" t="e">
        <v>#N/A</v>
      </c>
      <c r="E193" s="29" t="e">
        <v>#N/A</v>
      </c>
      <c r="F193" t="s">
        <v>17</v>
      </c>
      <c r="G193" s="12" t="s">
        <v>223</v>
      </c>
      <c r="H193" t="s">
        <v>224</v>
      </c>
      <c r="I193" t="e">
        <f>VLOOKUP(E193,运营生产订单!$A$9:$A$35,1,0)</f>
        <v>#N/A</v>
      </c>
      <c r="K193" t="e">
        <f>VLOOKUP(E193,M:N,2,0)</f>
        <v>#N/A</v>
      </c>
    </row>
    <row r="194" ht="16.5" spans="1:11">
      <c r="A194" s="1" t="e">
        <f t="shared" si="6"/>
        <v>#N/A</v>
      </c>
      <c r="B194" t="s">
        <v>506</v>
      </c>
      <c r="C194" s="9" t="s">
        <v>222</v>
      </c>
      <c r="D194" s="4" t="e">
        <v>#N/A</v>
      </c>
      <c r="E194" s="29" t="e">
        <v>#N/A</v>
      </c>
      <c r="F194" t="s">
        <v>40</v>
      </c>
      <c r="G194" s="12" t="s">
        <v>223</v>
      </c>
      <c r="H194" t="s">
        <v>224</v>
      </c>
      <c r="I194" t="e">
        <f>VLOOKUP(E194,运营生产订单!$A$9:$A$35,1,0)</f>
        <v>#N/A</v>
      </c>
      <c r="K194" t="e">
        <f>VLOOKUP(E194,M:N,2,0)</f>
        <v>#N/A</v>
      </c>
    </row>
    <row r="195" ht="16.5" spans="1:11">
      <c r="A195" s="1" t="e">
        <f t="shared" si="6"/>
        <v>#N/A</v>
      </c>
      <c r="B195" t="s">
        <v>507</v>
      </c>
      <c r="C195" s="9" t="s">
        <v>222</v>
      </c>
      <c r="D195" s="4" t="e">
        <v>#N/A</v>
      </c>
      <c r="E195" s="29" t="e">
        <v>#N/A</v>
      </c>
      <c r="F195" t="s">
        <v>15</v>
      </c>
      <c r="G195" s="12" t="s">
        <v>223</v>
      </c>
      <c r="H195" t="s">
        <v>224</v>
      </c>
      <c r="I195" t="e">
        <f>VLOOKUP(E195,运营生产订单!$A$9:$A$35,1,0)</f>
        <v>#N/A</v>
      </c>
      <c r="K195" t="e">
        <f>VLOOKUP(E195,M:N,2,0)</f>
        <v>#N/A</v>
      </c>
    </row>
    <row r="196" ht="16.5" spans="1:11">
      <c r="A196" s="1" t="e">
        <f t="shared" si="6"/>
        <v>#N/A</v>
      </c>
      <c r="B196" t="s">
        <v>508</v>
      </c>
      <c r="C196" s="9" t="s">
        <v>222</v>
      </c>
      <c r="D196" s="4" t="e">
        <v>#N/A</v>
      </c>
      <c r="E196" s="29" t="e">
        <v>#N/A</v>
      </c>
      <c r="F196" t="s">
        <v>16</v>
      </c>
      <c r="G196" s="12" t="s">
        <v>223</v>
      </c>
      <c r="H196" t="s">
        <v>224</v>
      </c>
      <c r="I196" t="e">
        <f>VLOOKUP(E196,运营生产订单!$A$9:$A$35,1,0)</f>
        <v>#N/A</v>
      </c>
      <c r="K196" t="e">
        <f>VLOOKUP(E196,M:N,2,0)</f>
        <v>#N/A</v>
      </c>
    </row>
    <row r="197" ht="16.5" spans="1:11">
      <c r="A197" s="1" t="e">
        <f t="shared" si="6"/>
        <v>#N/A</v>
      </c>
      <c r="B197" t="s">
        <v>509</v>
      </c>
      <c r="C197" s="9" t="s">
        <v>222</v>
      </c>
      <c r="D197" s="4" t="e">
        <v>#N/A</v>
      </c>
      <c r="E197" s="29" t="e">
        <v>#N/A</v>
      </c>
      <c r="F197" t="s">
        <v>19</v>
      </c>
      <c r="G197" s="12" t="s">
        <v>223</v>
      </c>
      <c r="H197" t="s">
        <v>224</v>
      </c>
      <c r="I197" t="e">
        <f>VLOOKUP(E197,运营生产订单!$A$9:$A$35,1,0)</f>
        <v>#N/A</v>
      </c>
      <c r="K197" t="e">
        <f>VLOOKUP(E197,M:N,2,0)</f>
        <v>#N/A</v>
      </c>
    </row>
    <row r="198" ht="16.5" spans="1:11">
      <c r="A198" s="1" t="e">
        <f t="shared" si="6"/>
        <v>#N/A</v>
      </c>
      <c r="B198" s="8" t="s">
        <v>510</v>
      </c>
      <c r="C198" s="9" t="s">
        <v>222</v>
      </c>
      <c r="D198" s="4" t="e">
        <v>#N/A</v>
      </c>
      <c r="E198" s="29" t="e">
        <v>#N/A</v>
      </c>
      <c r="F198" t="s">
        <v>18</v>
      </c>
      <c r="G198" s="12" t="s">
        <v>223</v>
      </c>
      <c r="H198" t="s">
        <v>224</v>
      </c>
      <c r="I198" t="e">
        <f>VLOOKUP(E198,运营生产订单!$A$9:$A$35,1,0)</f>
        <v>#N/A</v>
      </c>
      <c r="K198" t="e">
        <f>VLOOKUP(E198,M:N,2,0)</f>
        <v>#N/A</v>
      </c>
    </row>
    <row r="199" ht="16.5" spans="1:11">
      <c r="A199" s="1" t="e">
        <f t="shared" si="6"/>
        <v>#N/A</v>
      </c>
      <c r="B199" t="s">
        <v>511</v>
      </c>
      <c r="C199" s="9" t="s">
        <v>222</v>
      </c>
      <c r="D199" s="4" t="e">
        <v>#N/A</v>
      </c>
      <c r="E199" s="29" t="e">
        <v>#N/A</v>
      </c>
      <c r="F199" t="s">
        <v>13</v>
      </c>
      <c r="G199" s="12" t="s">
        <v>223</v>
      </c>
      <c r="H199" t="s">
        <v>224</v>
      </c>
      <c r="I199" t="e">
        <f>VLOOKUP(E199,运营生产订单!$A$9:$A$35,1,0)</f>
        <v>#N/A</v>
      </c>
      <c r="K199" t="e">
        <f>VLOOKUP(E199,M:N,2,0)</f>
        <v>#N/A</v>
      </c>
    </row>
    <row r="200" ht="16.5" spans="1:11">
      <c r="A200" s="1" t="e">
        <f t="shared" si="6"/>
        <v>#N/A</v>
      </c>
      <c r="B200" s="8" t="s">
        <v>512</v>
      </c>
      <c r="C200" s="9" t="s">
        <v>222</v>
      </c>
      <c r="D200" s="4" t="e">
        <v>#N/A</v>
      </c>
      <c r="E200" s="29" t="e">
        <v>#N/A</v>
      </c>
      <c r="F200" t="s">
        <v>17</v>
      </c>
      <c r="G200" s="12" t="s">
        <v>223</v>
      </c>
      <c r="H200" t="s">
        <v>224</v>
      </c>
      <c r="I200" t="e">
        <f>VLOOKUP(E200,运营生产订单!$A$9:$A$35,1,0)</f>
        <v>#N/A</v>
      </c>
      <c r="K200" t="e">
        <f>VLOOKUP(E200,M:N,2,0)</f>
        <v>#N/A</v>
      </c>
    </row>
    <row r="201" ht="16.5" spans="1:11">
      <c r="A201" s="1" t="e">
        <f t="shared" si="6"/>
        <v>#N/A</v>
      </c>
      <c r="B201" t="s">
        <v>513</v>
      </c>
      <c r="C201" s="9" t="s">
        <v>222</v>
      </c>
      <c r="D201" s="4" t="e">
        <v>#N/A</v>
      </c>
      <c r="E201" s="29" t="e">
        <v>#N/A</v>
      </c>
      <c r="F201" t="s">
        <v>40</v>
      </c>
      <c r="G201" s="12" t="s">
        <v>223</v>
      </c>
      <c r="H201" t="s">
        <v>224</v>
      </c>
      <c r="I201" t="e">
        <f>VLOOKUP(E201,运营生产订单!$A$9:$A$35,1,0)</f>
        <v>#N/A</v>
      </c>
      <c r="K201" t="e">
        <f>VLOOKUP(E201,M:N,2,0)</f>
        <v>#N/A</v>
      </c>
    </row>
    <row r="202" ht="16.5" spans="1:11">
      <c r="A202" s="1" t="e">
        <f t="shared" si="6"/>
        <v>#N/A</v>
      </c>
      <c r="B202" t="s">
        <v>514</v>
      </c>
      <c r="C202" s="9" t="s">
        <v>222</v>
      </c>
      <c r="D202" s="4" t="e">
        <v>#N/A</v>
      </c>
      <c r="E202" s="29" t="e">
        <v>#N/A</v>
      </c>
      <c r="F202" t="s">
        <v>15</v>
      </c>
      <c r="G202" s="12" t="s">
        <v>223</v>
      </c>
      <c r="H202" t="s">
        <v>224</v>
      </c>
      <c r="I202" t="e">
        <f>VLOOKUP(E202,运营生产订单!$A$9:$A$35,1,0)</f>
        <v>#N/A</v>
      </c>
      <c r="K202" t="e">
        <f>VLOOKUP(E202,M:N,2,0)</f>
        <v>#N/A</v>
      </c>
    </row>
    <row r="203" ht="16.5" spans="1:11">
      <c r="A203" s="1" t="e">
        <f t="shared" si="6"/>
        <v>#N/A</v>
      </c>
      <c r="B203" t="s">
        <v>515</v>
      </c>
      <c r="C203" s="9" t="s">
        <v>222</v>
      </c>
      <c r="D203" s="4" t="e">
        <v>#N/A</v>
      </c>
      <c r="E203" s="29" t="e">
        <v>#N/A</v>
      </c>
      <c r="F203" t="s">
        <v>16</v>
      </c>
      <c r="G203" s="12" t="s">
        <v>223</v>
      </c>
      <c r="H203" t="s">
        <v>224</v>
      </c>
      <c r="I203" t="e">
        <f>VLOOKUP(E203,运营生产订单!$A$9:$A$35,1,0)</f>
        <v>#N/A</v>
      </c>
      <c r="K203" t="e">
        <f>VLOOKUP(E203,M:N,2,0)</f>
        <v>#N/A</v>
      </c>
    </row>
    <row r="204" ht="16.5" spans="1:11">
      <c r="A204" s="1" t="e">
        <f t="shared" si="6"/>
        <v>#N/A</v>
      </c>
      <c r="B204" t="s">
        <v>516</v>
      </c>
      <c r="C204" s="9" t="s">
        <v>222</v>
      </c>
      <c r="D204" s="4" t="e">
        <v>#N/A</v>
      </c>
      <c r="E204" s="29" t="e">
        <v>#N/A</v>
      </c>
      <c r="F204" t="s">
        <v>19</v>
      </c>
      <c r="G204" s="12" t="s">
        <v>223</v>
      </c>
      <c r="H204" t="s">
        <v>224</v>
      </c>
      <c r="I204" t="e">
        <f>VLOOKUP(E204,运营生产订单!$A$9:$A$35,1,0)</f>
        <v>#N/A</v>
      </c>
      <c r="K204" t="e">
        <f>VLOOKUP(E204,M:N,2,0)</f>
        <v>#N/A</v>
      </c>
    </row>
    <row r="205" ht="16.5" spans="1:11">
      <c r="A205" s="1" t="str">
        <f t="shared" si="6"/>
        <v>VS1004（印+黑）黑底-白纹YH00172XL</v>
      </c>
      <c r="B205" s="8" t="s">
        <v>517</v>
      </c>
      <c r="C205" s="9" t="s">
        <v>222</v>
      </c>
      <c r="D205" s="4" t="s">
        <v>75</v>
      </c>
      <c r="E205" s="12" t="s">
        <v>75</v>
      </c>
      <c r="F205" t="s">
        <v>18</v>
      </c>
      <c r="G205" s="12" t="s">
        <v>223</v>
      </c>
      <c r="H205" t="s">
        <v>224</v>
      </c>
      <c r="I205" t="str">
        <f>VLOOKUP(E205,运营生产订单!$A$9:$A$35,1,0)</f>
        <v>（印+黑）黑底-白纹YH0017</v>
      </c>
      <c r="K205" t="e">
        <f>VLOOKUP(E205,M:N,2,0)</f>
        <v>#N/A</v>
      </c>
    </row>
    <row r="206" ht="16.5" spans="1:11">
      <c r="A206" s="1" t="str">
        <f t="shared" si="6"/>
        <v>VS1004（印+黑）黑底-白纹YH0017XS</v>
      </c>
      <c r="B206" t="s">
        <v>518</v>
      </c>
      <c r="C206" s="9" t="s">
        <v>222</v>
      </c>
      <c r="D206" s="4" t="s">
        <v>75</v>
      </c>
      <c r="E206" s="12" t="s">
        <v>75</v>
      </c>
      <c r="F206" t="s">
        <v>13</v>
      </c>
      <c r="G206" s="12" t="s">
        <v>223</v>
      </c>
      <c r="H206" t="s">
        <v>224</v>
      </c>
      <c r="I206" t="str">
        <f>VLOOKUP(E206,运营生产订单!$A$9:$A$35,1,0)</f>
        <v>（印+黑）黑底-白纹YH0017</v>
      </c>
      <c r="K206" t="e">
        <f>VLOOKUP(E206,M:N,2,0)</f>
        <v>#N/A</v>
      </c>
    </row>
    <row r="207" ht="16.5" spans="1:11">
      <c r="A207" s="1" t="str">
        <f t="shared" si="6"/>
        <v>VS1004（印+黑）黑底-白纹YH0017XL</v>
      </c>
      <c r="B207" s="8" t="s">
        <v>519</v>
      </c>
      <c r="C207" s="9" t="s">
        <v>222</v>
      </c>
      <c r="D207" s="4" t="s">
        <v>75</v>
      </c>
      <c r="E207" s="12" t="s">
        <v>75</v>
      </c>
      <c r="F207" t="s">
        <v>17</v>
      </c>
      <c r="G207" s="12" t="s">
        <v>223</v>
      </c>
      <c r="H207" t="s">
        <v>224</v>
      </c>
      <c r="I207" t="str">
        <f>VLOOKUP(E207,运营生产订单!$A$9:$A$35,1,0)</f>
        <v>（印+黑）黑底-白纹YH0017</v>
      </c>
      <c r="K207" t="e">
        <f>VLOOKUP(E207,M:N,2,0)</f>
        <v>#N/A</v>
      </c>
    </row>
    <row r="208" ht="16.5" spans="1:11">
      <c r="A208" s="1" t="str">
        <f t="shared" si="6"/>
        <v>VS1004（印+黑）黑底-白纹YH0017S</v>
      </c>
      <c r="B208" t="s">
        <v>520</v>
      </c>
      <c r="C208" s="9" t="s">
        <v>222</v>
      </c>
      <c r="D208" s="4" t="s">
        <v>75</v>
      </c>
      <c r="E208" s="12" t="s">
        <v>75</v>
      </c>
      <c r="F208" t="s">
        <v>40</v>
      </c>
      <c r="G208" s="12" t="s">
        <v>223</v>
      </c>
      <c r="H208" t="s">
        <v>224</v>
      </c>
      <c r="I208" t="str">
        <f>VLOOKUP(E208,运营生产订单!$A$9:$A$35,1,0)</f>
        <v>（印+黑）黑底-白纹YH0017</v>
      </c>
      <c r="K208" t="e">
        <f>VLOOKUP(E208,M:N,2,0)</f>
        <v>#N/A</v>
      </c>
    </row>
    <row r="209" ht="16.5" spans="1:11">
      <c r="A209" s="1" t="str">
        <f t="shared" si="6"/>
        <v>VS1004（印+黑）黑底-白纹YH0017M</v>
      </c>
      <c r="B209" t="s">
        <v>521</v>
      </c>
      <c r="C209" s="9" t="s">
        <v>222</v>
      </c>
      <c r="D209" s="4" t="s">
        <v>75</v>
      </c>
      <c r="E209" s="12" t="s">
        <v>75</v>
      </c>
      <c r="F209" t="s">
        <v>15</v>
      </c>
      <c r="G209" s="12" t="s">
        <v>223</v>
      </c>
      <c r="H209" t="s">
        <v>224</v>
      </c>
      <c r="I209" t="str">
        <f>VLOOKUP(E209,运营生产订单!$A$9:$A$35,1,0)</f>
        <v>（印+黑）黑底-白纹YH0017</v>
      </c>
      <c r="K209" t="e">
        <f>VLOOKUP(E209,M:N,2,0)</f>
        <v>#N/A</v>
      </c>
    </row>
    <row r="210" ht="16.5" spans="1:11">
      <c r="A210" s="1" t="str">
        <f t="shared" si="6"/>
        <v>VS1004（印+黑）黑底-白纹YH0017L</v>
      </c>
      <c r="B210" t="s">
        <v>522</v>
      </c>
      <c r="C210" s="9" t="s">
        <v>222</v>
      </c>
      <c r="D210" s="4" t="s">
        <v>75</v>
      </c>
      <c r="E210" s="12" t="s">
        <v>75</v>
      </c>
      <c r="F210" t="s">
        <v>16</v>
      </c>
      <c r="G210" s="12" t="s">
        <v>223</v>
      </c>
      <c r="H210" t="s">
        <v>224</v>
      </c>
      <c r="I210" t="str">
        <f>VLOOKUP(E210,运营生产订单!$A$9:$A$35,1,0)</f>
        <v>（印+黑）黑底-白纹YH0017</v>
      </c>
      <c r="K210" t="e">
        <f>VLOOKUP(E210,M:N,2,0)</f>
        <v>#N/A</v>
      </c>
    </row>
    <row r="211" ht="16.5" spans="1:11">
      <c r="A211" s="1" t="str">
        <f t="shared" si="6"/>
        <v>VS1004（印+黑）黑底-白纹YH00173XL</v>
      </c>
      <c r="B211" t="s">
        <v>523</v>
      </c>
      <c r="C211" s="9" t="s">
        <v>222</v>
      </c>
      <c r="D211" s="4" t="s">
        <v>75</v>
      </c>
      <c r="E211" s="12" t="s">
        <v>75</v>
      </c>
      <c r="F211" t="s">
        <v>19</v>
      </c>
      <c r="G211" s="12" t="s">
        <v>223</v>
      </c>
      <c r="H211" t="s">
        <v>224</v>
      </c>
      <c r="I211" t="str">
        <f>VLOOKUP(E211,运营生产订单!$A$9:$A$35,1,0)</f>
        <v>（印+黑）黑底-白纹YH0017</v>
      </c>
      <c r="K211" t="e">
        <f>VLOOKUP(E211,M:N,2,0)</f>
        <v>#N/A</v>
      </c>
    </row>
    <row r="212" ht="16.5" spans="1:11">
      <c r="A212" s="1" t="e">
        <f t="shared" si="6"/>
        <v>#N/A</v>
      </c>
      <c r="B212" s="8" t="s">
        <v>524</v>
      </c>
      <c r="C212" s="9" t="s">
        <v>222</v>
      </c>
      <c r="D212" s="4" t="e">
        <v>#N/A</v>
      </c>
      <c r="E212" s="29" t="e">
        <v>#N/A</v>
      </c>
      <c r="F212" t="s">
        <v>18</v>
      </c>
      <c r="G212" s="12" t="s">
        <v>223</v>
      </c>
      <c r="H212" t="s">
        <v>224</v>
      </c>
      <c r="I212" t="e">
        <f>VLOOKUP(E212,运营生产订单!$A$9:$A$35,1,0)</f>
        <v>#N/A</v>
      </c>
      <c r="K212" t="e">
        <f>VLOOKUP(E212,M:N,2,0)</f>
        <v>#N/A</v>
      </c>
    </row>
    <row r="213" ht="16.5" spans="1:11">
      <c r="A213" s="1" t="e">
        <f t="shared" si="6"/>
        <v>#N/A</v>
      </c>
      <c r="B213" t="s">
        <v>525</v>
      </c>
      <c r="C213" s="9" t="s">
        <v>222</v>
      </c>
      <c r="D213" s="4" t="e">
        <v>#N/A</v>
      </c>
      <c r="E213" s="29" t="e">
        <v>#N/A</v>
      </c>
      <c r="F213" t="s">
        <v>13</v>
      </c>
      <c r="G213" s="12" t="s">
        <v>223</v>
      </c>
      <c r="H213" t="s">
        <v>224</v>
      </c>
      <c r="I213" t="e">
        <f>VLOOKUP(E213,运营生产订单!$A$9:$A$35,1,0)</f>
        <v>#N/A</v>
      </c>
      <c r="K213" t="e">
        <f>VLOOKUP(E213,M:N,2,0)</f>
        <v>#N/A</v>
      </c>
    </row>
    <row r="214" ht="16.5" spans="1:11">
      <c r="A214" s="1" t="e">
        <f t="shared" si="6"/>
        <v>#N/A</v>
      </c>
      <c r="B214" s="8" t="s">
        <v>526</v>
      </c>
      <c r="C214" s="9" t="s">
        <v>222</v>
      </c>
      <c r="D214" s="4" t="e">
        <v>#N/A</v>
      </c>
      <c r="E214" s="29" t="e">
        <v>#N/A</v>
      </c>
      <c r="F214" t="s">
        <v>17</v>
      </c>
      <c r="G214" s="12" t="s">
        <v>223</v>
      </c>
      <c r="H214" t="s">
        <v>224</v>
      </c>
      <c r="I214" t="e">
        <f>VLOOKUP(E214,运营生产订单!$A$9:$A$35,1,0)</f>
        <v>#N/A</v>
      </c>
      <c r="K214" t="e">
        <f>VLOOKUP(E214,M:N,2,0)</f>
        <v>#N/A</v>
      </c>
    </row>
    <row r="215" ht="16.5" spans="1:11">
      <c r="A215" s="1" t="e">
        <f t="shared" si="6"/>
        <v>#N/A</v>
      </c>
      <c r="B215" t="s">
        <v>527</v>
      </c>
      <c r="C215" s="9" t="s">
        <v>222</v>
      </c>
      <c r="D215" s="4" t="e">
        <v>#N/A</v>
      </c>
      <c r="E215" s="29" t="e">
        <v>#N/A</v>
      </c>
      <c r="F215" t="s">
        <v>40</v>
      </c>
      <c r="G215" s="12" t="s">
        <v>223</v>
      </c>
      <c r="H215" t="s">
        <v>224</v>
      </c>
      <c r="I215" t="e">
        <f>VLOOKUP(E215,运营生产订单!$A$9:$A$35,1,0)</f>
        <v>#N/A</v>
      </c>
      <c r="K215" t="e">
        <f>VLOOKUP(E215,M:N,2,0)</f>
        <v>#N/A</v>
      </c>
    </row>
    <row r="216" ht="16.5" spans="1:11">
      <c r="A216" s="1" t="e">
        <f t="shared" si="6"/>
        <v>#N/A</v>
      </c>
      <c r="B216" t="s">
        <v>528</v>
      </c>
      <c r="C216" s="9" t="s">
        <v>222</v>
      </c>
      <c r="D216" s="4" t="e">
        <v>#N/A</v>
      </c>
      <c r="E216" s="29" t="e">
        <v>#N/A</v>
      </c>
      <c r="F216" t="s">
        <v>15</v>
      </c>
      <c r="G216" s="12" t="s">
        <v>223</v>
      </c>
      <c r="H216" t="s">
        <v>224</v>
      </c>
      <c r="I216" t="e">
        <f>VLOOKUP(E216,运营生产订单!$A$9:$A$35,1,0)</f>
        <v>#N/A</v>
      </c>
      <c r="K216" t="e">
        <f>VLOOKUP(E216,M:N,2,0)</f>
        <v>#N/A</v>
      </c>
    </row>
    <row r="217" ht="16.5" spans="1:11">
      <c r="A217" s="1" t="e">
        <f t="shared" si="6"/>
        <v>#N/A</v>
      </c>
      <c r="B217" t="s">
        <v>529</v>
      </c>
      <c r="C217" s="9" t="s">
        <v>222</v>
      </c>
      <c r="D217" s="4" t="e">
        <v>#N/A</v>
      </c>
      <c r="E217" s="29" t="e">
        <v>#N/A</v>
      </c>
      <c r="F217" t="s">
        <v>16</v>
      </c>
      <c r="G217" s="12" t="s">
        <v>223</v>
      </c>
      <c r="H217" t="s">
        <v>224</v>
      </c>
      <c r="I217" t="e">
        <f>VLOOKUP(E217,运营生产订单!$A$9:$A$35,1,0)</f>
        <v>#N/A</v>
      </c>
      <c r="K217" t="e">
        <f>VLOOKUP(E217,M:N,2,0)</f>
        <v>#N/A</v>
      </c>
    </row>
    <row r="218" ht="16.5" spans="1:11">
      <c r="A218" s="1" t="e">
        <f t="shared" si="6"/>
        <v>#N/A</v>
      </c>
      <c r="B218" t="s">
        <v>530</v>
      </c>
      <c r="C218" s="9" t="s">
        <v>222</v>
      </c>
      <c r="D218" s="4" t="e">
        <v>#N/A</v>
      </c>
      <c r="E218" s="29" t="e">
        <v>#N/A</v>
      </c>
      <c r="F218" t="s">
        <v>19</v>
      </c>
      <c r="G218" s="12" t="s">
        <v>223</v>
      </c>
      <c r="H218" t="s">
        <v>224</v>
      </c>
      <c r="I218" t="e">
        <f>VLOOKUP(E218,运营生产订单!$A$9:$A$35,1,0)</f>
        <v>#N/A</v>
      </c>
      <c r="K218" t="e">
        <f>VLOOKUP(E218,M:N,2,0)</f>
        <v>#N/A</v>
      </c>
    </row>
    <row r="219" ht="16.5" spans="1:11">
      <c r="A219" s="1" t="str">
        <f t="shared" si="6"/>
        <v>VS1004（印+黑）大花-蓝绿YH00222XL</v>
      </c>
      <c r="B219" s="8" t="s">
        <v>531</v>
      </c>
      <c r="C219" s="9" t="s">
        <v>222</v>
      </c>
      <c r="D219" s="4" t="s">
        <v>532</v>
      </c>
      <c r="E219" s="23" t="s">
        <v>532</v>
      </c>
      <c r="F219" t="s">
        <v>18</v>
      </c>
      <c r="G219" s="12" t="s">
        <v>223</v>
      </c>
      <c r="H219" t="s">
        <v>224</v>
      </c>
      <c r="I219" t="e">
        <f>VLOOKUP(E219,运营生产订单!$A$9:$A$35,1,0)</f>
        <v>#N/A</v>
      </c>
      <c r="K219" t="e">
        <f>VLOOKUP(E219,M:N,2,0)</f>
        <v>#N/A</v>
      </c>
    </row>
    <row r="220" ht="16.5" spans="1:11">
      <c r="A220" s="1" t="str">
        <f t="shared" si="6"/>
        <v>VS1004（印+黑）大花-蓝绿YH0022XS</v>
      </c>
      <c r="B220" t="s">
        <v>533</v>
      </c>
      <c r="C220" s="9" t="s">
        <v>222</v>
      </c>
      <c r="D220" s="4" t="s">
        <v>532</v>
      </c>
      <c r="E220" s="23" t="s">
        <v>532</v>
      </c>
      <c r="F220" t="s">
        <v>13</v>
      </c>
      <c r="G220" s="12" t="s">
        <v>223</v>
      </c>
      <c r="H220" t="s">
        <v>224</v>
      </c>
      <c r="I220" t="e">
        <f>VLOOKUP(E220,运营生产订单!$A$9:$A$35,1,0)</f>
        <v>#N/A</v>
      </c>
      <c r="K220" t="e">
        <f>VLOOKUP(E220,M:N,2,0)</f>
        <v>#N/A</v>
      </c>
    </row>
    <row r="221" ht="16.5" spans="1:11">
      <c r="A221" s="1" t="str">
        <f t="shared" si="6"/>
        <v>VS1004（印+黑）大花-蓝绿YH0022XL</v>
      </c>
      <c r="B221" s="8" t="s">
        <v>534</v>
      </c>
      <c r="C221" s="9" t="s">
        <v>222</v>
      </c>
      <c r="D221" s="4" t="s">
        <v>532</v>
      </c>
      <c r="E221" s="23" t="s">
        <v>532</v>
      </c>
      <c r="F221" t="s">
        <v>17</v>
      </c>
      <c r="G221" s="12" t="s">
        <v>223</v>
      </c>
      <c r="H221" t="s">
        <v>224</v>
      </c>
      <c r="I221" t="e">
        <f>VLOOKUP(E221,运营生产订单!$A$9:$A$35,1,0)</f>
        <v>#N/A</v>
      </c>
      <c r="K221" t="e">
        <f>VLOOKUP(E221,M:N,2,0)</f>
        <v>#N/A</v>
      </c>
    </row>
    <row r="222" ht="16.5" spans="1:11">
      <c r="A222" s="1" t="str">
        <f t="shared" si="6"/>
        <v>VS1004（印+黑）大花-蓝绿YH0022S</v>
      </c>
      <c r="B222" t="s">
        <v>535</v>
      </c>
      <c r="C222" s="9" t="s">
        <v>222</v>
      </c>
      <c r="D222" s="4" t="s">
        <v>532</v>
      </c>
      <c r="E222" s="23" t="s">
        <v>532</v>
      </c>
      <c r="F222" t="s">
        <v>40</v>
      </c>
      <c r="G222" s="12" t="s">
        <v>223</v>
      </c>
      <c r="H222" t="s">
        <v>224</v>
      </c>
      <c r="I222" t="e">
        <f>VLOOKUP(E222,运营生产订单!$A$9:$A$35,1,0)</f>
        <v>#N/A</v>
      </c>
      <c r="K222" t="e">
        <f>VLOOKUP(E222,M:N,2,0)</f>
        <v>#N/A</v>
      </c>
    </row>
    <row r="223" ht="16.5" spans="1:11">
      <c r="A223" s="1" t="str">
        <f t="shared" si="6"/>
        <v>VS1004（印+黑）大花-蓝绿YH0022M</v>
      </c>
      <c r="B223" t="s">
        <v>536</v>
      </c>
      <c r="C223" s="9" t="s">
        <v>222</v>
      </c>
      <c r="D223" s="4" t="s">
        <v>532</v>
      </c>
      <c r="E223" s="23" t="s">
        <v>532</v>
      </c>
      <c r="F223" t="s">
        <v>15</v>
      </c>
      <c r="G223" s="12" t="s">
        <v>223</v>
      </c>
      <c r="H223" t="s">
        <v>224</v>
      </c>
      <c r="I223" t="e">
        <f>VLOOKUP(E223,运营生产订单!$A$9:$A$35,1,0)</f>
        <v>#N/A</v>
      </c>
      <c r="K223" t="e">
        <f>VLOOKUP(E223,M:N,2,0)</f>
        <v>#N/A</v>
      </c>
    </row>
    <row r="224" ht="16.5" spans="1:11">
      <c r="A224" s="1" t="str">
        <f t="shared" si="6"/>
        <v>VS1004（印+黑）大花-蓝绿YH0022L</v>
      </c>
      <c r="B224" t="s">
        <v>537</v>
      </c>
      <c r="C224" s="9" t="s">
        <v>222</v>
      </c>
      <c r="D224" s="4" t="s">
        <v>532</v>
      </c>
      <c r="E224" s="23" t="s">
        <v>532</v>
      </c>
      <c r="F224" t="s">
        <v>16</v>
      </c>
      <c r="G224" s="12" t="s">
        <v>223</v>
      </c>
      <c r="H224" t="s">
        <v>224</v>
      </c>
      <c r="I224" t="e">
        <f>VLOOKUP(E224,运营生产订单!$A$9:$A$35,1,0)</f>
        <v>#N/A</v>
      </c>
      <c r="K224" t="e">
        <f>VLOOKUP(E224,M:N,2,0)</f>
        <v>#N/A</v>
      </c>
    </row>
    <row r="225" ht="16.5" spans="1:11">
      <c r="A225" s="1" t="str">
        <f t="shared" si="6"/>
        <v>VS1004（印+黑）大花-蓝绿YH00223XL</v>
      </c>
      <c r="B225" t="s">
        <v>538</v>
      </c>
      <c r="C225" s="9" t="s">
        <v>222</v>
      </c>
      <c r="D225" s="4" t="s">
        <v>532</v>
      </c>
      <c r="E225" s="23" t="s">
        <v>532</v>
      </c>
      <c r="F225" t="s">
        <v>19</v>
      </c>
      <c r="G225" s="12" t="s">
        <v>223</v>
      </c>
      <c r="H225" t="s">
        <v>224</v>
      </c>
      <c r="I225" t="e">
        <f>VLOOKUP(E225,运营生产订单!$A$9:$A$35,1,0)</f>
        <v>#N/A</v>
      </c>
      <c r="K225" t="e">
        <f>VLOOKUP(E225,M:N,2,0)</f>
        <v>#N/A</v>
      </c>
    </row>
    <row r="226" ht="16.5" spans="1:11">
      <c r="A226" s="1" t="str">
        <f t="shared" si="6"/>
        <v>VS1004（印+黑）月季黑YH00472XL</v>
      </c>
      <c r="B226" s="30" t="s">
        <v>539</v>
      </c>
      <c r="C226" s="9" t="s">
        <v>222</v>
      </c>
      <c r="D226" s="4" t="s">
        <v>74</v>
      </c>
      <c r="E226" s="31" t="s">
        <v>74</v>
      </c>
      <c r="F226" t="s">
        <v>18</v>
      </c>
      <c r="G226" s="12" t="s">
        <v>223</v>
      </c>
      <c r="H226" t="s">
        <v>224</v>
      </c>
      <c r="I226" t="str">
        <f>VLOOKUP(E226,运营生产订单!$A$9:$A$35,1,0)</f>
        <v>（印+黑）月季黑YH0047</v>
      </c>
      <c r="K226" t="e">
        <f>VLOOKUP(E226,M:N,2,0)</f>
        <v>#N/A</v>
      </c>
    </row>
    <row r="227" ht="16.5" spans="1:11">
      <c r="A227" s="1" t="str">
        <f t="shared" si="6"/>
        <v>VS1004（印+黑）月季黑YH0047XS</v>
      </c>
      <c r="B227" s="30" t="s">
        <v>540</v>
      </c>
      <c r="C227" s="9" t="s">
        <v>222</v>
      </c>
      <c r="D227" s="4" t="s">
        <v>74</v>
      </c>
      <c r="E227" s="31" t="s">
        <v>74</v>
      </c>
      <c r="F227" t="s">
        <v>13</v>
      </c>
      <c r="G227" s="12" t="s">
        <v>223</v>
      </c>
      <c r="H227" t="s">
        <v>224</v>
      </c>
      <c r="I227" t="str">
        <f>VLOOKUP(E227,运营生产订单!$A$9:$A$35,1,0)</f>
        <v>（印+黑）月季黑YH0047</v>
      </c>
      <c r="K227" t="e">
        <f>VLOOKUP(E227,M:N,2,0)</f>
        <v>#N/A</v>
      </c>
    </row>
    <row r="228" ht="16.5" spans="1:11">
      <c r="A228" s="1" t="str">
        <f t="shared" si="6"/>
        <v>VS1004（印+黑）月季黑YH0047XL</v>
      </c>
      <c r="B228" s="30" t="s">
        <v>541</v>
      </c>
      <c r="C228" s="9" t="s">
        <v>222</v>
      </c>
      <c r="D228" s="4" t="s">
        <v>74</v>
      </c>
      <c r="E228" s="31" t="s">
        <v>74</v>
      </c>
      <c r="F228" t="s">
        <v>17</v>
      </c>
      <c r="G228" s="12" t="s">
        <v>223</v>
      </c>
      <c r="H228" t="s">
        <v>224</v>
      </c>
      <c r="I228" t="str">
        <f>VLOOKUP(E228,运营生产订单!$A$9:$A$35,1,0)</f>
        <v>（印+黑）月季黑YH0047</v>
      </c>
      <c r="K228" t="e">
        <f>VLOOKUP(E228,M:N,2,0)</f>
        <v>#N/A</v>
      </c>
    </row>
    <row r="229" ht="16.5" spans="1:11">
      <c r="A229" s="1" t="str">
        <f t="shared" si="6"/>
        <v>VS1004（印+黑）月季黑YH0047S</v>
      </c>
      <c r="B229" s="30" t="s">
        <v>542</v>
      </c>
      <c r="C229" s="9" t="s">
        <v>222</v>
      </c>
      <c r="D229" s="4" t="s">
        <v>74</v>
      </c>
      <c r="E229" s="31" t="s">
        <v>74</v>
      </c>
      <c r="F229" t="s">
        <v>40</v>
      </c>
      <c r="G229" s="12" t="s">
        <v>223</v>
      </c>
      <c r="H229" t="s">
        <v>224</v>
      </c>
      <c r="I229" t="str">
        <f>VLOOKUP(E229,运营生产订单!$A$9:$A$35,1,0)</f>
        <v>（印+黑）月季黑YH0047</v>
      </c>
      <c r="K229" t="e">
        <f>VLOOKUP(E229,M:N,2,0)</f>
        <v>#N/A</v>
      </c>
    </row>
    <row r="230" ht="16.5" spans="1:11">
      <c r="A230" s="1" t="str">
        <f t="shared" si="6"/>
        <v>VS1004（印+黑）月季黑YH0047M</v>
      </c>
      <c r="B230" s="30" t="s">
        <v>543</v>
      </c>
      <c r="C230" s="9" t="s">
        <v>222</v>
      </c>
      <c r="D230" s="4" t="s">
        <v>74</v>
      </c>
      <c r="E230" s="31" t="s">
        <v>74</v>
      </c>
      <c r="F230" t="s">
        <v>15</v>
      </c>
      <c r="G230" s="12" t="s">
        <v>223</v>
      </c>
      <c r="H230" t="s">
        <v>224</v>
      </c>
      <c r="I230" t="str">
        <f>VLOOKUP(E230,运营生产订单!$A$9:$A$35,1,0)</f>
        <v>（印+黑）月季黑YH0047</v>
      </c>
      <c r="K230" t="e">
        <f>VLOOKUP(E230,M:N,2,0)</f>
        <v>#N/A</v>
      </c>
    </row>
    <row r="231" ht="16.5" spans="1:11">
      <c r="A231" s="1" t="str">
        <f t="shared" si="6"/>
        <v>VS1004（印+黑）月季黑YH0047L</v>
      </c>
      <c r="B231" s="30" t="s">
        <v>544</v>
      </c>
      <c r="C231" s="9" t="s">
        <v>222</v>
      </c>
      <c r="D231" s="4" t="s">
        <v>74</v>
      </c>
      <c r="E231" s="31" t="s">
        <v>74</v>
      </c>
      <c r="F231" t="s">
        <v>16</v>
      </c>
      <c r="G231" s="12" t="s">
        <v>223</v>
      </c>
      <c r="H231" t="s">
        <v>224</v>
      </c>
      <c r="I231" t="str">
        <f>VLOOKUP(E231,运营生产订单!$A$9:$A$35,1,0)</f>
        <v>（印+黑）月季黑YH0047</v>
      </c>
      <c r="K231" t="e">
        <f>VLOOKUP(E231,M:N,2,0)</f>
        <v>#N/A</v>
      </c>
    </row>
    <row r="232" ht="16.5" spans="1:11">
      <c r="A232" s="1" t="str">
        <f t="shared" si="6"/>
        <v>VS1004（印+黑）月季黑YH00473XL</v>
      </c>
      <c r="B232" s="30" t="s">
        <v>545</v>
      </c>
      <c r="C232" s="9" t="s">
        <v>222</v>
      </c>
      <c r="D232" s="4" t="s">
        <v>74</v>
      </c>
      <c r="E232" s="31" t="s">
        <v>74</v>
      </c>
      <c r="F232" t="s">
        <v>19</v>
      </c>
      <c r="G232" s="12" t="s">
        <v>223</v>
      </c>
      <c r="H232" t="s">
        <v>224</v>
      </c>
      <c r="I232" t="str">
        <f>VLOOKUP(E232,运营生产订单!$A$9:$A$35,1,0)</f>
        <v>（印+黑）月季黑YH0047</v>
      </c>
      <c r="K232" t="e">
        <f>VLOOKUP(E232,M:N,2,0)</f>
        <v>#N/A</v>
      </c>
    </row>
    <row r="233" ht="16.5" spans="1:11">
      <c r="A233" s="1" t="str">
        <f t="shared" si="6"/>
        <v>VS1004波点-藏青底YH60023XL</v>
      </c>
      <c r="B233" t="s">
        <v>546</v>
      </c>
      <c r="C233" s="9" t="s">
        <v>222</v>
      </c>
      <c r="D233" s="4" t="s">
        <v>547</v>
      </c>
      <c r="E233" t="s">
        <v>547</v>
      </c>
      <c r="F233" t="s">
        <v>19</v>
      </c>
      <c r="G233" s="12" t="s">
        <v>223</v>
      </c>
      <c r="H233" t="s">
        <v>224</v>
      </c>
      <c r="I233" t="e">
        <f>VLOOKUP(E233,运营生产订单!$A$9:$A$35,1,0)</f>
        <v>#N/A</v>
      </c>
      <c r="K233" t="e">
        <f>VLOOKUP(E233,M:N,2,0)</f>
        <v>#N/A</v>
      </c>
    </row>
    <row r="234" ht="16.5" spans="1:11">
      <c r="A234" s="1" t="str">
        <f t="shared" si="6"/>
        <v>VS1004波点-藏青底YH6002S</v>
      </c>
      <c r="B234" t="s">
        <v>548</v>
      </c>
      <c r="C234" s="9" t="s">
        <v>222</v>
      </c>
      <c r="D234" s="4" t="s">
        <v>547</v>
      </c>
      <c r="E234" t="s">
        <v>547</v>
      </c>
      <c r="F234" t="s">
        <v>40</v>
      </c>
      <c r="G234" s="12" t="s">
        <v>223</v>
      </c>
      <c r="H234" t="s">
        <v>224</v>
      </c>
      <c r="I234" t="e">
        <f>VLOOKUP(E234,运营生产订单!$A$9:$A$35,1,0)</f>
        <v>#N/A</v>
      </c>
      <c r="K234" t="e">
        <f>VLOOKUP(E234,M:N,2,0)</f>
        <v>#N/A</v>
      </c>
    </row>
    <row r="235" ht="16.5" spans="1:11">
      <c r="A235" s="1" t="str">
        <f t="shared" si="6"/>
        <v>VS1004波点-藏青底YH6002M</v>
      </c>
      <c r="B235" t="s">
        <v>549</v>
      </c>
      <c r="C235" s="9" t="s">
        <v>222</v>
      </c>
      <c r="D235" s="4" t="s">
        <v>547</v>
      </c>
      <c r="E235" t="s">
        <v>547</v>
      </c>
      <c r="F235" t="s">
        <v>15</v>
      </c>
      <c r="G235" s="12" t="s">
        <v>223</v>
      </c>
      <c r="H235" t="s">
        <v>224</v>
      </c>
      <c r="I235" t="e">
        <f>VLOOKUP(E235,运营生产订单!$A$9:$A$35,1,0)</f>
        <v>#N/A</v>
      </c>
      <c r="K235" t="e">
        <f>VLOOKUP(E235,M:N,2,0)</f>
        <v>#N/A</v>
      </c>
    </row>
    <row r="236" ht="16.5" spans="1:11">
      <c r="A236" s="1" t="str">
        <f t="shared" si="6"/>
        <v>VS1004波点-藏青底YH6002L</v>
      </c>
      <c r="B236" t="s">
        <v>550</v>
      </c>
      <c r="C236" s="9" t="s">
        <v>222</v>
      </c>
      <c r="D236" s="4" t="s">
        <v>547</v>
      </c>
      <c r="E236" t="s">
        <v>547</v>
      </c>
      <c r="F236" t="s">
        <v>16</v>
      </c>
      <c r="G236" s="12" t="s">
        <v>223</v>
      </c>
      <c r="H236" t="s">
        <v>224</v>
      </c>
      <c r="I236" t="e">
        <f>VLOOKUP(E236,运营生产订单!$A$9:$A$35,1,0)</f>
        <v>#N/A</v>
      </c>
      <c r="K236" t="e">
        <f>VLOOKUP(E236,M:N,2,0)</f>
        <v>#N/A</v>
      </c>
    </row>
    <row r="237" ht="16.5" spans="1:11">
      <c r="A237" s="1" t="str">
        <f t="shared" si="6"/>
        <v>VS1004波点-藏青底YH6002XL</v>
      </c>
      <c r="B237" t="s">
        <v>551</v>
      </c>
      <c r="C237" s="9" t="s">
        <v>222</v>
      </c>
      <c r="D237" s="4" t="s">
        <v>547</v>
      </c>
      <c r="E237" t="s">
        <v>547</v>
      </c>
      <c r="F237" t="s">
        <v>17</v>
      </c>
      <c r="G237" s="12" t="s">
        <v>223</v>
      </c>
      <c r="H237" t="s">
        <v>224</v>
      </c>
      <c r="I237" t="e">
        <f>VLOOKUP(E237,运营生产订单!$A$9:$A$35,1,0)</f>
        <v>#N/A</v>
      </c>
      <c r="K237" t="e">
        <f>VLOOKUP(E237,M:N,2,0)</f>
        <v>#N/A</v>
      </c>
    </row>
    <row r="238" ht="16.5" spans="1:11">
      <c r="A238" s="1" t="str">
        <f t="shared" si="6"/>
        <v>VS1004波点-藏青底YH60022XL</v>
      </c>
      <c r="B238" t="s">
        <v>552</v>
      </c>
      <c r="C238" s="9" t="s">
        <v>222</v>
      </c>
      <c r="D238" s="4" t="s">
        <v>547</v>
      </c>
      <c r="E238" t="s">
        <v>547</v>
      </c>
      <c r="F238" t="s">
        <v>18</v>
      </c>
      <c r="G238" s="12" t="s">
        <v>223</v>
      </c>
      <c r="H238" t="s">
        <v>224</v>
      </c>
      <c r="I238" t="e">
        <f>VLOOKUP(E238,运营生产订单!$A$9:$A$35,1,0)</f>
        <v>#N/A</v>
      </c>
      <c r="K238" t="e">
        <f>VLOOKUP(E238,M:N,2,0)</f>
        <v>#N/A</v>
      </c>
    </row>
    <row r="239" ht="16.5" spans="1:11">
      <c r="A239" s="1" t="str">
        <f t="shared" si="6"/>
        <v>VS1004扎染蓝色YH20163XL</v>
      </c>
      <c r="B239" t="s">
        <v>553</v>
      </c>
      <c r="C239" s="9" t="s">
        <v>222</v>
      </c>
      <c r="D239" s="4" t="s">
        <v>554</v>
      </c>
      <c r="E239" t="s">
        <v>554</v>
      </c>
      <c r="F239" t="s">
        <v>19</v>
      </c>
      <c r="G239" s="12" t="s">
        <v>223</v>
      </c>
      <c r="H239" t="s">
        <v>224</v>
      </c>
      <c r="I239" t="e">
        <f>VLOOKUP(E239,运营生产订单!$A$9:$A$35,1,0)</f>
        <v>#N/A</v>
      </c>
      <c r="K239" t="e">
        <f>VLOOKUP(E239,M:N,2,0)</f>
        <v>#N/A</v>
      </c>
    </row>
    <row r="240" ht="16.5" spans="1:11">
      <c r="A240" s="1" t="str">
        <f t="shared" si="6"/>
        <v>VS1004扎染蓝色YH2016S</v>
      </c>
      <c r="B240" t="s">
        <v>555</v>
      </c>
      <c r="C240" s="9" t="s">
        <v>222</v>
      </c>
      <c r="D240" s="4" t="s">
        <v>554</v>
      </c>
      <c r="E240" t="s">
        <v>554</v>
      </c>
      <c r="F240" t="s">
        <v>40</v>
      </c>
      <c r="G240" s="12" t="s">
        <v>223</v>
      </c>
      <c r="H240" t="s">
        <v>224</v>
      </c>
      <c r="I240" t="e">
        <f>VLOOKUP(E240,运营生产订单!$A$9:$A$35,1,0)</f>
        <v>#N/A</v>
      </c>
      <c r="K240" t="e">
        <f>VLOOKUP(E240,M:N,2,0)</f>
        <v>#N/A</v>
      </c>
    </row>
    <row r="241" ht="16.5" spans="1:11">
      <c r="A241" s="1" t="str">
        <f t="shared" si="6"/>
        <v>VS1004扎染蓝色YH2016M</v>
      </c>
      <c r="B241" t="s">
        <v>556</v>
      </c>
      <c r="C241" s="9" t="s">
        <v>222</v>
      </c>
      <c r="D241" s="4" t="s">
        <v>554</v>
      </c>
      <c r="E241" t="s">
        <v>554</v>
      </c>
      <c r="F241" t="s">
        <v>15</v>
      </c>
      <c r="G241" s="12" t="s">
        <v>223</v>
      </c>
      <c r="H241" t="s">
        <v>224</v>
      </c>
      <c r="I241" t="e">
        <f>VLOOKUP(E241,运营生产订单!$A$9:$A$35,1,0)</f>
        <v>#N/A</v>
      </c>
      <c r="K241" t="e">
        <f>VLOOKUP(E241,M:N,2,0)</f>
        <v>#N/A</v>
      </c>
    </row>
    <row r="242" ht="16.5" spans="1:11">
      <c r="A242" s="1" t="str">
        <f t="shared" si="6"/>
        <v>VS1004扎染蓝色YH2016L</v>
      </c>
      <c r="B242" t="s">
        <v>557</v>
      </c>
      <c r="C242" s="9" t="s">
        <v>222</v>
      </c>
      <c r="D242" s="4" t="s">
        <v>554</v>
      </c>
      <c r="E242" t="s">
        <v>554</v>
      </c>
      <c r="F242" t="s">
        <v>16</v>
      </c>
      <c r="G242" s="12" t="s">
        <v>223</v>
      </c>
      <c r="H242" t="s">
        <v>224</v>
      </c>
      <c r="I242" t="e">
        <f>VLOOKUP(E242,运营生产订单!$A$9:$A$35,1,0)</f>
        <v>#N/A</v>
      </c>
      <c r="K242" t="e">
        <f>VLOOKUP(E242,M:N,2,0)</f>
        <v>#N/A</v>
      </c>
    </row>
    <row r="243" ht="16.5" spans="1:11">
      <c r="A243" s="1" t="str">
        <f t="shared" si="6"/>
        <v>VS1004扎染蓝色YH2016XL</v>
      </c>
      <c r="B243" t="s">
        <v>558</v>
      </c>
      <c r="C243" s="9" t="s">
        <v>222</v>
      </c>
      <c r="D243" s="4" t="s">
        <v>554</v>
      </c>
      <c r="E243" t="s">
        <v>554</v>
      </c>
      <c r="F243" t="s">
        <v>17</v>
      </c>
      <c r="G243" s="12" t="s">
        <v>223</v>
      </c>
      <c r="H243" t="s">
        <v>224</v>
      </c>
      <c r="I243" t="e">
        <f>VLOOKUP(E243,运营生产订单!$A$9:$A$35,1,0)</f>
        <v>#N/A</v>
      </c>
      <c r="K243" t="e">
        <f>VLOOKUP(E243,M:N,2,0)</f>
        <v>#N/A</v>
      </c>
    </row>
    <row r="244" ht="16.5" spans="1:11">
      <c r="A244" s="1" t="str">
        <f t="shared" si="6"/>
        <v>VS1004扎染蓝色YH20162XL</v>
      </c>
      <c r="B244" t="s">
        <v>559</v>
      </c>
      <c r="C244" s="9" t="s">
        <v>222</v>
      </c>
      <c r="D244" s="4" t="s">
        <v>554</v>
      </c>
      <c r="E244" t="s">
        <v>554</v>
      </c>
      <c r="F244" t="s">
        <v>18</v>
      </c>
      <c r="G244" s="12" t="s">
        <v>223</v>
      </c>
      <c r="H244" t="s">
        <v>224</v>
      </c>
      <c r="I244" t="e">
        <f>VLOOKUP(E244,运营生产订单!$A$9:$A$35,1,0)</f>
        <v>#N/A</v>
      </c>
      <c r="K244" t="e">
        <f>VLOOKUP(E244,M:N,2,0)</f>
        <v>#N/A</v>
      </c>
    </row>
    <row r="245" ht="16.5" spans="1:11">
      <c r="A245" s="1" t="str">
        <f t="shared" si="6"/>
        <v>VS1004烈果-藏蓝底YH10513XL</v>
      </c>
      <c r="B245" s="20" t="s">
        <v>560</v>
      </c>
      <c r="C245" s="9" t="s">
        <v>222</v>
      </c>
      <c r="D245" s="4" t="s">
        <v>561</v>
      </c>
      <c r="E245" t="s">
        <v>561</v>
      </c>
      <c r="F245" t="s">
        <v>19</v>
      </c>
      <c r="G245" s="12" t="s">
        <v>223</v>
      </c>
      <c r="H245" t="s">
        <v>224</v>
      </c>
      <c r="I245" t="e">
        <f>VLOOKUP(E245,运营生产订单!$A$9:$A$35,1,0)</f>
        <v>#N/A</v>
      </c>
      <c r="J245" s="27" t="s">
        <v>560</v>
      </c>
      <c r="K245" t="e">
        <f>VLOOKUP(E245,M:N,2,0)</f>
        <v>#N/A</v>
      </c>
    </row>
    <row r="246" ht="16.5" spans="1:11">
      <c r="A246" s="1" t="str">
        <f t="shared" si="6"/>
        <v>VS1004烈果-藏蓝底YH1051S</v>
      </c>
      <c r="B246" s="20" t="s">
        <v>562</v>
      </c>
      <c r="C246" s="9" t="s">
        <v>222</v>
      </c>
      <c r="D246" s="4" t="s">
        <v>561</v>
      </c>
      <c r="E246" t="s">
        <v>561</v>
      </c>
      <c r="F246" t="s">
        <v>40</v>
      </c>
      <c r="G246" s="12" t="s">
        <v>223</v>
      </c>
      <c r="H246" t="s">
        <v>224</v>
      </c>
      <c r="I246" t="e">
        <f>VLOOKUP(E246,运营生产订单!$A$9:$A$35,1,0)</f>
        <v>#N/A</v>
      </c>
      <c r="J246" s="27" t="s">
        <v>562</v>
      </c>
      <c r="K246" t="e">
        <f>VLOOKUP(E246,M:N,2,0)</f>
        <v>#N/A</v>
      </c>
    </row>
    <row r="247" ht="16.5" spans="1:11">
      <c r="A247" s="1" t="str">
        <f t="shared" si="6"/>
        <v>VS1004烈果-藏蓝底YH1051M</v>
      </c>
      <c r="B247" s="20" t="s">
        <v>563</v>
      </c>
      <c r="C247" s="9" t="s">
        <v>222</v>
      </c>
      <c r="D247" s="4" t="s">
        <v>561</v>
      </c>
      <c r="E247" t="s">
        <v>561</v>
      </c>
      <c r="F247" t="s">
        <v>15</v>
      </c>
      <c r="G247" s="12" t="s">
        <v>223</v>
      </c>
      <c r="H247" t="s">
        <v>224</v>
      </c>
      <c r="I247" t="e">
        <f>VLOOKUP(E247,运营生产订单!$A$9:$A$35,1,0)</f>
        <v>#N/A</v>
      </c>
      <c r="J247" s="27" t="s">
        <v>563</v>
      </c>
      <c r="K247" t="e">
        <f>VLOOKUP(E247,M:N,2,0)</f>
        <v>#N/A</v>
      </c>
    </row>
    <row r="248" ht="16.5" spans="1:11">
      <c r="A248" s="1" t="str">
        <f t="shared" si="6"/>
        <v>VS1004烈果-藏蓝底YH1051L</v>
      </c>
      <c r="B248" s="20" t="s">
        <v>564</v>
      </c>
      <c r="C248" s="9" t="s">
        <v>222</v>
      </c>
      <c r="D248" s="4" t="s">
        <v>561</v>
      </c>
      <c r="E248" t="s">
        <v>561</v>
      </c>
      <c r="F248" t="s">
        <v>16</v>
      </c>
      <c r="G248" s="12" t="s">
        <v>223</v>
      </c>
      <c r="H248" t="s">
        <v>224</v>
      </c>
      <c r="I248" t="e">
        <f>VLOOKUP(E248,运营生产订单!$A$9:$A$35,1,0)</f>
        <v>#N/A</v>
      </c>
      <c r="J248" s="27" t="s">
        <v>564</v>
      </c>
      <c r="K248" t="e">
        <f>VLOOKUP(E248,M:N,2,0)</f>
        <v>#N/A</v>
      </c>
    </row>
    <row r="249" ht="16.5" spans="1:11">
      <c r="A249" s="1" t="str">
        <f t="shared" si="6"/>
        <v>VS1004烈果-藏蓝底YH1051XL</v>
      </c>
      <c r="B249" s="20" t="s">
        <v>565</v>
      </c>
      <c r="C249" s="9" t="s">
        <v>222</v>
      </c>
      <c r="D249" s="4" t="s">
        <v>561</v>
      </c>
      <c r="E249" t="s">
        <v>561</v>
      </c>
      <c r="F249" t="s">
        <v>17</v>
      </c>
      <c r="G249" s="12" t="s">
        <v>223</v>
      </c>
      <c r="H249" t="s">
        <v>224</v>
      </c>
      <c r="I249" t="e">
        <f>VLOOKUP(E249,运营生产订单!$A$9:$A$35,1,0)</f>
        <v>#N/A</v>
      </c>
      <c r="J249" s="27" t="s">
        <v>565</v>
      </c>
      <c r="K249" t="e">
        <f>VLOOKUP(E249,M:N,2,0)</f>
        <v>#N/A</v>
      </c>
    </row>
    <row r="250" ht="16.5" spans="1:11">
      <c r="A250" s="1" t="str">
        <f t="shared" si="6"/>
        <v>VS1004烈果-藏蓝底YH10512XL</v>
      </c>
      <c r="B250" s="20" t="s">
        <v>566</v>
      </c>
      <c r="C250" s="9" t="s">
        <v>222</v>
      </c>
      <c r="D250" s="4" t="s">
        <v>561</v>
      </c>
      <c r="E250" t="s">
        <v>561</v>
      </c>
      <c r="F250" t="s">
        <v>18</v>
      </c>
      <c r="G250" s="12" t="s">
        <v>223</v>
      </c>
      <c r="H250" t="s">
        <v>224</v>
      </c>
      <c r="I250" t="e">
        <f>VLOOKUP(E250,运营生产订单!$A$9:$A$35,1,0)</f>
        <v>#N/A</v>
      </c>
      <c r="J250" s="27" t="s">
        <v>566</v>
      </c>
      <c r="K250" t="e">
        <f>VLOOKUP(E250,M:N,2,0)</f>
        <v>#N/A</v>
      </c>
    </row>
    <row r="251" ht="16.5" spans="1:11">
      <c r="A251" s="1" t="str">
        <f t="shared" si="6"/>
        <v>VS1004（印+黑）色块-混拼YH00483XL</v>
      </c>
      <c r="B251" t="s">
        <v>567</v>
      </c>
      <c r="C251" s="9" t="s">
        <v>222</v>
      </c>
      <c r="D251" s="4" t="s">
        <v>341</v>
      </c>
      <c r="E251" t="s">
        <v>341</v>
      </c>
      <c r="F251" t="s">
        <v>19</v>
      </c>
      <c r="G251" s="12" t="s">
        <v>223</v>
      </c>
      <c r="H251" t="s">
        <v>224</v>
      </c>
      <c r="I251" t="e">
        <f>VLOOKUP(E251,运营生产订单!$A$9:$A$35,1,0)</f>
        <v>#N/A</v>
      </c>
      <c r="J251" s="27"/>
      <c r="K251" t="e">
        <f>VLOOKUP(E251,M:N,2,0)</f>
        <v>#N/A</v>
      </c>
    </row>
    <row r="252" ht="16.5" spans="1:11">
      <c r="A252" s="1" t="str">
        <f t="shared" si="6"/>
        <v>VS1004（印+黑）色块-混拼YH0048S</v>
      </c>
      <c r="B252" t="s">
        <v>568</v>
      </c>
      <c r="C252" s="9" t="s">
        <v>222</v>
      </c>
      <c r="D252" s="4" t="s">
        <v>341</v>
      </c>
      <c r="E252" t="s">
        <v>341</v>
      </c>
      <c r="F252" t="s">
        <v>40</v>
      </c>
      <c r="G252" s="12" t="s">
        <v>223</v>
      </c>
      <c r="H252" t="s">
        <v>224</v>
      </c>
      <c r="I252" t="e">
        <f>VLOOKUP(E252,运营生产订单!$A$9:$A$35,1,0)</f>
        <v>#N/A</v>
      </c>
      <c r="K252" t="e">
        <f>VLOOKUP(E252,M:N,2,0)</f>
        <v>#N/A</v>
      </c>
    </row>
    <row r="253" ht="16.5" spans="1:11">
      <c r="A253" s="1" t="str">
        <f t="shared" si="6"/>
        <v>VS1004（印+黑）色块-混拼YH0048M</v>
      </c>
      <c r="B253" t="s">
        <v>569</v>
      </c>
      <c r="C253" s="9" t="s">
        <v>222</v>
      </c>
      <c r="D253" s="4" t="s">
        <v>341</v>
      </c>
      <c r="E253" t="s">
        <v>341</v>
      </c>
      <c r="F253" t="s">
        <v>15</v>
      </c>
      <c r="G253" s="12" t="s">
        <v>223</v>
      </c>
      <c r="H253" t="s">
        <v>224</v>
      </c>
      <c r="I253" t="e">
        <f>VLOOKUP(E253,运营生产订单!$A$9:$A$35,1,0)</f>
        <v>#N/A</v>
      </c>
      <c r="K253" t="e">
        <f>VLOOKUP(E253,M:N,2,0)</f>
        <v>#N/A</v>
      </c>
    </row>
    <row r="254" ht="16.5" spans="1:11">
      <c r="A254" s="1" t="str">
        <f t="shared" si="6"/>
        <v>VS1004（印+黑）色块-混拼YH0048L</v>
      </c>
      <c r="B254" t="s">
        <v>570</v>
      </c>
      <c r="C254" s="9" t="s">
        <v>222</v>
      </c>
      <c r="D254" s="4" t="s">
        <v>341</v>
      </c>
      <c r="E254" t="s">
        <v>341</v>
      </c>
      <c r="F254" t="s">
        <v>16</v>
      </c>
      <c r="G254" s="12" t="s">
        <v>223</v>
      </c>
      <c r="H254" t="s">
        <v>224</v>
      </c>
      <c r="I254" t="e">
        <f>VLOOKUP(E254,运营生产订单!$A$9:$A$35,1,0)</f>
        <v>#N/A</v>
      </c>
      <c r="K254" t="e">
        <f>VLOOKUP(E254,M:N,2,0)</f>
        <v>#N/A</v>
      </c>
    </row>
    <row r="255" ht="16.5" spans="1:11">
      <c r="A255" s="1" t="str">
        <f t="shared" si="6"/>
        <v>VS1004（印+黑）色块-混拼YH0048XL</v>
      </c>
      <c r="B255" t="s">
        <v>571</v>
      </c>
      <c r="C255" s="9" t="s">
        <v>222</v>
      </c>
      <c r="D255" s="4" t="s">
        <v>341</v>
      </c>
      <c r="E255" t="s">
        <v>341</v>
      </c>
      <c r="F255" t="s">
        <v>17</v>
      </c>
      <c r="G255" s="12" t="s">
        <v>223</v>
      </c>
      <c r="H255" t="s">
        <v>224</v>
      </c>
      <c r="I255" t="e">
        <f>VLOOKUP(E255,运营生产订单!$A$9:$A$35,1,0)</f>
        <v>#N/A</v>
      </c>
      <c r="K255" t="e">
        <f>VLOOKUP(E255,M:N,2,0)</f>
        <v>#N/A</v>
      </c>
    </row>
    <row r="256" ht="16.5" spans="1:11">
      <c r="A256" s="1" t="str">
        <f t="shared" ref="A256:A319" si="7">C256&amp;E256&amp;F256</f>
        <v>VS1004（印+黑）色块-混拼YH00482XL</v>
      </c>
      <c r="B256" t="s">
        <v>572</v>
      </c>
      <c r="C256" s="9" t="s">
        <v>222</v>
      </c>
      <c r="D256" s="4" t="s">
        <v>341</v>
      </c>
      <c r="E256" t="s">
        <v>341</v>
      </c>
      <c r="F256" t="s">
        <v>18</v>
      </c>
      <c r="G256" s="12" t="s">
        <v>223</v>
      </c>
      <c r="H256" t="s">
        <v>224</v>
      </c>
      <c r="I256" t="e">
        <f>VLOOKUP(E256,运营生产订单!$A$9:$A$35,1,0)</f>
        <v>#N/A</v>
      </c>
      <c r="K256" t="e">
        <f>VLOOKUP(E256,M:N,2,0)</f>
        <v>#N/A</v>
      </c>
    </row>
    <row r="257" ht="16.5" spans="1:11">
      <c r="A257" s="1" t="str">
        <f t="shared" si="7"/>
        <v>VS1004拼接黑白格G02-033XL</v>
      </c>
      <c r="B257" t="s">
        <v>573</v>
      </c>
      <c r="C257" s="9" t="s">
        <v>222</v>
      </c>
      <c r="D257" s="4" t="s">
        <v>574</v>
      </c>
      <c r="E257" t="s">
        <v>574</v>
      </c>
      <c r="F257" t="s">
        <v>19</v>
      </c>
      <c r="G257" s="12" t="s">
        <v>223</v>
      </c>
      <c r="H257" t="s">
        <v>224</v>
      </c>
      <c r="I257" t="e">
        <f>VLOOKUP(E257,运营生产订单!$A$9:$A$35,1,0)</f>
        <v>#N/A</v>
      </c>
      <c r="K257" t="e">
        <f>VLOOKUP(E257,M:N,2,0)</f>
        <v>#N/A</v>
      </c>
    </row>
    <row r="258" ht="16.5" spans="1:11">
      <c r="A258" s="1" t="str">
        <f t="shared" si="7"/>
        <v>VS1004拼接黑白格G02-03S</v>
      </c>
      <c r="B258" t="s">
        <v>575</v>
      </c>
      <c r="C258" s="9" t="s">
        <v>222</v>
      </c>
      <c r="D258" s="4" t="s">
        <v>574</v>
      </c>
      <c r="E258" t="s">
        <v>574</v>
      </c>
      <c r="F258" t="s">
        <v>40</v>
      </c>
      <c r="G258" s="12" t="s">
        <v>223</v>
      </c>
      <c r="H258" t="s">
        <v>224</v>
      </c>
      <c r="I258" t="e">
        <f>VLOOKUP(E258,运营生产订单!$A$9:$A$35,1,0)</f>
        <v>#N/A</v>
      </c>
      <c r="K258" t="e">
        <f>VLOOKUP(E258,M:N,2,0)</f>
        <v>#N/A</v>
      </c>
    </row>
    <row r="259" ht="16.5" spans="1:11">
      <c r="A259" s="1" t="str">
        <f t="shared" si="7"/>
        <v>VS1004拼接黑白格G02-03M</v>
      </c>
      <c r="B259" t="s">
        <v>576</v>
      </c>
      <c r="C259" s="9" t="s">
        <v>222</v>
      </c>
      <c r="D259" s="4" t="s">
        <v>574</v>
      </c>
      <c r="E259" t="s">
        <v>574</v>
      </c>
      <c r="F259" t="s">
        <v>15</v>
      </c>
      <c r="G259" s="12" t="s">
        <v>223</v>
      </c>
      <c r="H259" t="s">
        <v>224</v>
      </c>
      <c r="I259" t="e">
        <f>VLOOKUP(E259,运营生产订单!$A$9:$A$35,1,0)</f>
        <v>#N/A</v>
      </c>
      <c r="K259" t="e">
        <f>VLOOKUP(E259,M:N,2,0)</f>
        <v>#N/A</v>
      </c>
    </row>
    <row r="260" ht="16.5" spans="1:11">
      <c r="A260" s="1" t="str">
        <f t="shared" si="7"/>
        <v>VS1004拼接黑白格G02-03L</v>
      </c>
      <c r="B260" t="s">
        <v>577</v>
      </c>
      <c r="C260" s="9" t="s">
        <v>222</v>
      </c>
      <c r="D260" s="4" t="s">
        <v>574</v>
      </c>
      <c r="E260" t="s">
        <v>574</v>
      </c>
      <c r="F260" t="s">
        <v>16</v>
      </c>
      <c r="G260" s="12" t="s">
        <v>223</v>
      </c>
      <c r="H260" t="s">
        <v>224</v>
      </c>
      <c r="I260" t="e">
        <f>VLOOKUP(E260,运营生产订单!$A$9:$A$35,1,0)</f>
        <v>#N/A</v>
      </c>
      <c r="K260" t="e">
        <f>VLOOKUP(E260,M:N,2,0)</f>
        <v>#N/A</v>
      </c>
    </row>
    <row r="261" ht="16.5" spans="1:11">
      <c r="A261" s="1" t="str">
        <f t="shared" si="7"/>
        <v>VS1004拼接黑白格G02-03XL</v>
      </c>
      <c r="B261" t="s">
        <v>578</v>
      </c>
      <c r="C261" s="9" t="s">
        <v>222</v>
      </c>
      <c r="D261" s="4" t="s">
        <v>574</v>
      </c>
      <c r="E261" t="s">
        <v>574</v>
      </c>
      <c r="F261" t="s">
        <v>17</v>
      </c>
      <c r="G261" s="12" t="s">
        <v>223</v>
      </c>
      <c r="H261" t="s">
        <v>224</v>
      </c>
      <c r="I261" t="e">
        <f>VLOOKUP(E261,运营生产订单!$A$9:$A$35,1,0)</f>
        <v>#N/A</v>
      </c>
      <c r="K261" t="e">
        <f>VLOOKUP(E261,M:N,2,0)</f>
        <v>#N/A</v>
      </c>
    </row>
    <row r="262" ht="16.5" spans="1:11">
      <c r="A262" s="1" t="str">
        <f t="shared" si="7"/>
        <v>VS1004拼接黑白格G02-032XL</v>
      </c>
      <c r="B262" t="s">
        <v>579</v>
      </c>
      <c r="C262" s="9" t="s">
        <v>222</v>
      </c>
      <c r="D262" s="4" t="s">
        <v>574</v>
      </c>
      <c r="E262" t="s">
        <v>574</v>
      </c>
      <c r="F262" t="s">
        <v>18</v>
      </c>
      <c r="G262" s="12" t="s">
        <v>223</v>
      </c>
      <c r="H262" t="s">
        <v>224</v>
      </c>
      <c r="I262" t="e">
        <f>VLOOKUP(E262,运营生产订单!$A$9:$A$35,1,0)</f>
        <v>#N/A</v>
      </c>
      <c r="K262" t="e">
        <f>VLOOKUP(E262,M:N,2,0)</f>
        <v>#N/A</v>
      </c>
    </row>
    <row r="263" ht="16.5" spans="1:11">
      <c r="A263" s="1" t="str">
        <f t="shared" si="7"/>
        <v>VS1004紫色159#3XL</v>
      </c>
      <c r="B263" t="s">
        <v>580</v>
      </c>
      <c r="C263" s="9" t="s">
        <v>222</v>
      </c>
      <c r="D263" s="4" t="s">
        <v>60</v>
      </c>
      <c r="E263" t="s">
        <v>60</v>
      </c>
      <c r="F263" t="s">
        <v>19</v>
      </c>
      <c r="G263" s="12" t="s">
        <v>223</v>
      </c>
      <c r="H263" t="s">
        <v>224</v>
      </c>
      <c r="I263" t="str">
        <f>VLOOKUP(E263,运营生产订单!$A$9:$A$35,1,0)</f>
        <v>紫色159#</v>
      </c>
      <c r="K263" t="e">
        <f>VLOOKUP(E263,M:N,2,0)</f>
        <v>#N/A</v>
      </c>
    </row>
    <row r="264" ht="16.5" spans="1:11">
      <c r="A264" s="1" t="str">
        <f t="shared" si="7"/>
        <v>VS1004紫色159#S</v>
      </c>
      <c r="B264" t="s">
        <v>581</v>
      </c>
      <c r="C264" s="9" t="s">
        <v>222</v>
      </c>
      <c r="D264" s="4" t="s">
        <v>60</v>
      </c>
      <c r="E264" t="s">
        <v>60</v>
      </c>
      <c r="F264" t="s">
        <v>40</v>
      </c>
      <c r="G264" s="12" t="s">
        <v>223</v>
      </c>
      <c r="H264" t="s">
        <v>224</v>
      </c>
      <c r="I264" t="str">
        <f>VLOOKUP(E264,运营生产订单!$A$9:$A$35,1,0)</f>
        <v>紫色159#</v>
      </c>
      <c r="K264" t="e">
        <f>VLOOKUP(E264,M:N,2,0)</f>
        <v>#N/A</v>
      </c>
    </row>
    <row r="265" ht="16.5" spans="1:11">
      <c r="A265" s="1" t="str">
        <f t="shared" si="7"/>
        <v>VS1004紫色159#M</v>
      </c>
      <c r="B265" t="s">
        <v>582</v>
      </c>
      <c r="C265" s="9" t="s">
        <v>222</v>
      </c>
      <c r="D265" s="4" t="s">
        <v>60</v>
      </c>
      <c r="E265" t="s">
        <v>60</v>
      </c>
      <c r="F265" t="s">
        <v>15</v>
      </c>
      <c r="G265" s="12" t="s">
        <v>223</v>
      </c>
      <c r="H265" t="s">
        <v>224</v>
      </c>
      <c r="I265" t="str">
        <f>VLOOKUP(E265,运营生产订单!$A$9:$A$35,1,0)</f>
        <v>紫色159#</v>
      </c>
      <c r="K265" t="e">
        <f>VLOOKUP(E265,M:N,2,0)</f>
        <v>#N/A</v>
      </c>
    </row>
    <row r="266" ht="16.5" spans="1:11">
      <c r="A266" s="1" t="str">
        <f t="shared" si="7"/>
        <v>VS1004紫色159#L</v>
      </c>
      <c r="B266" t="s">
        <v>583</v>
      </c>
      <c r="C266" s="9" t="s">
        <v>222</v>
      </c>
      <c r="D266" s="4" t="s">
        <v>60</v>
      </c>
      <c r="E266" t="s">
        <v>60</v>
      </c>
      <c r="F266" t="s">
        <v>16</v>
      </c>
      <c r="G266" s="12" t="s">
        <v>223</v>
      </c>
      <c r="H266" t="s">
        <v>224</v>
      </c>
      <c r="I266" t="str">
        <f>VLOOKUP(E266,运营生产订单!$A$9:$A$35,1,0)</f>
        <v>紫色159#</v>
      </c>
      <c r="K266" t="e">
        <f>VLOOKUP(E266,M:N,2,0)</f>
        <v>#N/A</v>
      </c>
    </row>
    <row r="267" ht="16.5" spans="1:11">
      <c r="A267" s="1" t="str">
        <f t="shared" si="7"/>
        <v>VS1004紫色159#XL</v>
      </c>
      <c r="B267" t="s">
        <v>584</v>
      </c>
      <c r="C267" s="9" t="s">
        <v>222</v>
      </c>
      <c r="D267" s="4" t="s">
        <v>60</v>
      </c>
      <c r="E267" t="s">
        <v>60</v>
      </c>
      <c r="F267" t="s">
        <v>17</v>
      </c>
      <c r="G267" s="12" t="s">
        <v>223</v>
      </c>
      <c r="H267" t="s">
        <v>224</v>
      </c>
      <c r="I267" t="str">
        <f>VLOOKUP(E267,运营生产订单!$A$9:$A$35,1,0)</f>
        <v>紫色159#</v>
      </c>
      <c r="K267" t="e">
        <f>VLOOKUP(E267,M:N,2,0)</f>
        <v>#N/A</v>
      </c>
    </row>
    <row r="268" ht="16.5" spans="1:11">
      <c r="A268" s="1" t="str">
        <f t="shared" si="7"/>
        <v>VS1004紫色159#2XL</v>
      </c>
      <c r="B268" t="s">
        <v>585</v>
      </c>
      <c r="C268" s="9" t="s">
        <v>222</v>
      </c>
      <c r="D268" s="4" t="s">
        <v>60</v>
      </c>
      <c r="E268" t="s">
        <v>60</v>
      </c>
      <c r="F268" t="s">
        <v>18</v>
      </c>
      <c r="G268" s="12" t="s">
        <v>223</v>
      </c>
      <c r="H268" t="s">
        <v>224</v>
      </c>
      <c r="I268" t="str">
        <f>VLOOKUP(E268,运营生产订单!$A$9:$A$35,1,0)</f>
        <v>紫色159#</v>
      </c>
      <c r="K268" t="e">
        <f>VLOOKUP(E268,M:N,2,0)</f>
        <v>#N/A</v>
      </c>
    </row>
    <row r="269" ht="16.5" spans="1:11">
      <c r="A269" s="1" t="str">
        <f t="shared" si="7"/>
        <v>VS1004枫叶黄-藏蓝YH10443XL</v>
      </c>
      <c r="B269" t="s">
        <v>586</v>
      </c>
      <c r="C269" s="9" t="s">
        <v>222</v>
      </c>
      <c r="D269" s="4" t="s">
        <v>587</v>
      </c>
      <c r="E269" t="s">
        <v>587</v>
      </c>
      <c r="F269" t="s">
        <v>19</v>
      </c>
      <c r="G269" s="12" t="s">
        <v>223</v>
      </c>
      <c r="H269" t="s">
        <v>224</v>
      </c>
      <c r="I269" t="e">
        <f>VLOOKUP(E269,运营生产订单!$A$9:$A$35,1,0)</f>
        <v>#N/A</v>
      </c>
      <c r="K269" t="e">
        <f>VLOOKUP(E269,M:N,2,0)</f>
        <v>#N/A</v>
      </c>
    </row>
    <row r="270" ht="16.5" spans="1:11">
      <c r="A270" s="1" t="str">
        <f t="shared" si="7"/>
        <v>VS1004枫叶黄-藏蓝YH1044S</v>
      </c>
      <c r="B270" t="s">
        <v>588</v>
      </c>
      <c r="C270" s="9" t="s">
        <v>222</v>
      </c>
      <c r="D270" s="4" t="s">
        <v>587</v>
      </c>
      <c r="E270" t="s">
        <v>587</v>
      </c>
      <c r="F270" t="s">
        <v>40</v>
      </c>
      <c r="G270" s="12" t="s">
        <v>223</v>
      </c>
      <c r="H270" t="s">
        <v>224</v>
      </c>
      <c r="I270" t="e">
        <f>VLOOKUP(E270,运营生产订单!$A$9:$A$35,1,0)</f>
        <v>#N/A</v>
      </c>
      <c r="K270" t="e">
        <f>VLOOKUP(E270,M:N,2,0)</f>
        <v>#N/A</v>
      </c>
    </row>
    <row r="271" ht="16.5" spans="1:11">
      <c r="A271" s="1" t="str">
        <f t="shared" si="7"/>
        <v>VS1004枫叶黄-藏蓝YH1044M</v>
      </c>
      <c r="B271" t="s">
        <v>589</v>
      </c>
      <c r="C271" s="9" t="s">
        <v>222</v>
      </c>
      <c r="D271" s="4" t="s">
        <v>587</v>
      </c>
      <c r="E271" t="s">
        <v>587</v>
      </c>
      <c r="F271" t="s">
        <v>15</v>
      </c>
      <c r="G271" s="12" t="s">
        <v>223</v>
      </c>
      <c r="H271" t="s">
        <v>224</v>
      </c>
      <c r="I271" t="e">
        <f>VLOOKUP(E271,运营生产订单!$A$9:$A$35,1,0)</f>
        <v>#N/A</v>
      </c>
      <c r="K271" t="e">
        <f>VLOOKUP(E271,M:N,2,0)</f>
        <v>#N/A</v>
      </c>
    </row>
    <row r="272" ht="16.5" spans="1:11">
      <c r="A272" s="1" t="str">
        <f t="shared" si="7"/>
        <v>VS1004枫叶黄-藏蓝YH1044L</v>
      </c>
      <c r="B272" t="s">
        <v>590</v>
      </c>
      <c r="C272" s="9" t="s">
        <v>222</v>
      </c>
      <c r="D272" s="4" t="s">
        <v>587</v>
      </c>
      <c r="E272" t="s">
        <v>587</v>
      </c>
      <c r="F272" t="s">
        <v>16</v>
      </c>
      <c r="G272" s="12" t="s">
        <v>223</v>
      </c>
      <c r="H272" t="s">
        <v>224</v>
      </c>
      <c r="I272" t="e">
        <f>VLOOKUP(E272,运营生产订单!$A$9:$A$35,1,0)</f>
        <v>#N/A</v>
      </c>
      <c r="K272" t="e">
        <f>VLOOKUP(E272,M:N,2,0)</f>
        <v>#N/A</v>
      </c>
    </row>
    <row r="273" ht="16.5" spans="1:11">
      <c r="A273" s="1" t="str">
        <f t="shared" si="7"/>
        <v>VS1004枫叶黄-藏蓝YH1044XL</v>
      </c>
      <c r="B273" t="s">
        <v>591</v>
      </c>
      <c r="C273" s="9" t="s">
        <v>222</v>
      </c>
      <c r="D273" s="4" t="s">
        <v>587</v>
      </c>
      <c r="E273" t="s">
        <v>587</v>
      </c>
      <c r="F273" t="s">
        <v>17</v>
      </c>
      <c r="G273" s="12" t="s">
        <v>223</v>
      </c>
      <c r="H273" t="s">
        <v>224</v>
      </c>
      <c r="I273" t="e">
        <f>VLOOKUP(E273,运营生产订单!$A$9:$A$35,1,0)</f>
        <v>#N/A</v>
      </c>
      <c r="K273" t="e">
        <f>VLOOKUP(E273,M:N,2,0)</f>
        <v>#N/A</v>
      </c>
    </row>
    <row r="274" ht="16.5" spans="1:11">
      <c r="A274" s="1" t="str">
        <f t="shared" si="7"/>
        <v>VS1004枫叶黄-藏蓝YH10442XL</v>
      </c>
      <c r="B274" t="s">
        <v>592</v>
      </c>
      <c r="C274" s="9" t="s">
        <v>222</v>
      </c>
      <c r="D274" s="4" t="s">
        <v>587</v>
      </c>
      <c r="E274" t="s">
        <v>587</v>
      </c>
      <c r="F274" t="s">
        <v>18</v>
      </c>
      <c r="G274" s="12" t="s">
        <v>223</v>
      </c>
      <c r="H274" t="s">
        <v>224</v>
      </c>
      <c r="I274" t="e">
        <f>VLOOKUP(E274,运营生产订单!$A$9:$A$35,1,0)</f>
        <v>#N/A</v>
      </c>
      <c r="K274" t="e">
        <f>VLOOKUP(E274,M:N,2,0)</f>
        <v>#N/A</v>
      </c>
    </row>
    <row r="275" ht="16.5" spans="1:11">
      <c r="A275" s="1" t="str">
        <f t="shared" si="7"/>
        <v>VS1004藏蓝底-红花YH50113XL</v>
      </c>
      <c r="B275" t="s">
        <v>593</v>
      </c>
      <c r="C275" s="9" t="s">
        <v>222</v>
      </c>
      <c r="D275" s="4" t="s">
        <v>594</v>
      </c>
      <c r="E275" t="s">
        <v>594</v>
      </c>
      <c r="F275" t="s">
        <v>19</v>
      </c>
      <c r="G275" s="12" t="s">
        <v>223</v>
      </c>
      <c r="H275" t="s">
        <v>224</v>
      </c>
      <c r="I275" t="e">
        <f>VLOOKUP(E275,运营生产订单!$A$9:$A$35,1,0)</f>
        <v>#N/A</v>
      </c>
      <c r="J275" t="s">
        <v>593</v>
      </c>
      <c r="K275" t="e">
        <f>VLOOKUP(E275,M:N,2,0)</f>
        <v>#N/A</v>
      </c>
    </row>
    <row r="276" ht="16.5" spans="1:11">
      <c r="A276" s="1" t="str">
        <f t="shared" si="7"/>
        <v>VS1004藏蓝底-红花YH5011S</v>
      </c>
      <c r="B276" t="s">
        <v>595</v>
      </c>
      <c r="C276" s="9" t="s">
        <v>222</v>
      </c>
      <c r="D276" s="4" t="s">
        <v>594</v>
      </c>
      <c r="E276" t="s">
        <v>594</v>
      </c>
      <c r="F276" t="s">
        <v>40</v>
      </c>
      <c r="G276" s="12" t="s">
        <v>223</v>
      </c>
      <c r="H276" t="s">
        <v>224</v>
      </c>
      <c r="I276" t="e">
        <f>VLOOKUP(E276,运营生产订单!$A$9:$A$35,1,0)</f>
        <v>#N/A</v>
      </c>
      <c r="J276" t="s">
        <v>595</v>
      </c>
      <c r="K276" t="e">
        <f>VLOOKUP(E276,M:N,2,0)</f>
        <v>#N/A</v>
      </c>
    </row>
    <row r="277" ht="16.5" spans="1:11">
      <c r="A277" s="1" t="str">
        <f t="shared" si="7"/>
        <v>VS1004藏蓝底-红花YH5011M</v>
      </c>
      <c r="B277" t="s">
        <v>596</v>
      </c>
      <c r="C277" s="9" t="s">
        <v>222</v>
      </c>
      <c r="D277" s="4" t="s">
        <v>594</v>
      </c>
      <c r="E277" t="s">
        <v>594</v>
      </c>
      <c r="F277" t="s">
        <v>15</v>
      </c>
      <c r="G277" s="12" t="s">
        <v>223</v>
      </c>
      <c r="H277" t="s">
        <v>224</v>
      </c>
      <c r="I277" t="e">
        <f>VLOOKUP(E277,运营生产订单!$A$9:$A$35,1,0)</f>
        <v>#N/A</v>
      </c>
      <c r="J277" t="s">
        <v>596</v>
      </c>
      <c r="K277" t="e">
        <f>VLOOKUP(E277,M:N,2,0)</f>
        <v>#N/A</v>
      </c>
    </row>
    <row r="278" ht="16.5" spans="1:11">
      <c r="A278" s="1" t="str">
        <f t="shared" si="7"/>
        <v>VS1004藏蓝底-红花YH5011L</v>
      </c>
      <c r="B278" t="s">
        <v>597</v>
      </c>
      <c r="C278" s="9" t="s">
        <v>222</v>
      </c>
      <c r="D278" s="4" t="s">
        <v>594</v>
      </c>
      <c r="E278" t="s">
        <v>594</v>
      </c>
      <c r="F278" t="s">
        <v>16</v>
      </c>
      <c r="G278" s="12" t="s">
        <v>223</v>
      </c>
      <c r="H278" t="s">
        <v>224</v>
      </c>
      <c r="I278" t="e">
        <f>VLOOKUP(E278,运营生产订单!$A$9:$A$35,1,0)</f>
        <v>#N/A</v>
      </c>
      <c r="J278" t="s">
        <v>597</v>
      </c>
      <c r="K278" t="e">
        <f>VLOOKUP(E278,M:N,2,0)</f>
        <v>#N/A</v>
      </c>
    </row>
    <row r="279" ht="16.5" spans="1:11">
      <c r="A279" s="1" t="str">
        <f t="shared" si="7"/>
        <v>VS1004藏蓝底-红花YH5011XL</v>
      </c>
      <c r="B279" t="s">
        <v>598</v>
      </c>
      <c r="C279" s="9" t="s">
        <v>222</v>
      </c>
      <c r="D279" s="4" t="s">
        <v>594</v>
      </c>
      <c r="E279" t="s">
        <v>594</v>
      </c>
      <c r="F279" t="s">
        <v>17</v>
      </c>
      <c r="G279" s="12" t="s">
        <v>223</v>
      </c>
      <c r="H279" t="s">
        <v>224</v>
      </c>
      <c r="I279" t="e">
        <f>VLOOKUP(E279,运营生产订单!$A$9:$A$35,1,0)</f>
        <v>#N/A</v>
      </c>
      <c r="J279" t="s">
        <v>598</v>
      </c>
      <c r="K279" t="e">
        <f>VLOOKUP(E279,M:N,2,0)</f>
        <v>#N/A</v>
      </c>
    </row>
    <row r="280" ht="16.5" spans="1:11">
      <c r="A280" s="1" t="str">
        <f t="shared" si="7"/>
        <v>VS1004藏蓝底-红花YH50112XL</v>
      </c>
      <c r="B280" t="s">
        <v>599</v>
      </c>
      <c r="C280" s="9" t="s">
        <v>222</v>
      </c>
      <c r="D280" s="4" t="s">
        <v>594</v>
      </c>
      <c r="E280" t="s">
        <v>594</v>
      </c>
      <c r="F280" t="s">
        <v>18</v>
      </c>
      <c r="G280" s="12" t="s">
        <v>223</v>
      </c>
      <c r="H280" t="s">
        <v>224</v>
      </c>
      <c r="I280" t="e">
        <f>VLOOKUP(E280,运营生产订单!$A$9:$A$35,1,0)</f>
        <v>#N/A</v>
      </c>
      <c r="J280" t="s">
        <v>599</v>
      </c>
      <c r="K280" t="e">
        <f>VLOOKUP(E280,M:N,2,0)</f>
        <v>#N/A</v>
      </c>
    </row>
    <row r="281" ht="16.5" spans="1:11">
      <c r="A281" s="1" t="str">
        <f t="shared" si="7"/>
        <v>VS1004绿格子G01-063XL</v>
      </c>
      <c r="B281" t="s">
        <v>600</v>
      </c>
      <c r="C281" s="9" t="s">
        <v>222</v>
      </c>
      <c r="D281" s="4" t="s">
        <v>601</v>
      </c>
      <c r="E281" t="s">
        <v>601</v>
      </c>
      <c r="F281" t="s">
        <v>19</v>
      </c>
      <c r="G281" s="12" t="s">
        <v>223</v>
      </c>
      <c r="H281" t="s">
        <v>224</v>
      </c>
      <c r="I281" t="e">
        <f>VLOOKUP(E281,运营生产订单!$A$9:$A$35,1,0)</f>
        <v>#N/A</v>
      </c>
      <c r="K281" t="e">
        <f>VLOOKUP(E281,M:N,2,0)</f>
        <v>#N/A</v>
      </c>
    </row>
    <row r="282" ht="16.5" spans="1:11">
      <c r="A282" s="1" t="str">
        <f t="shared" si="7"/>
        <v>VS1004绿格子G01-06S</v>
      </c>
      <c r="B282" t="s">
        <v>602</v>
      </c>
      <c r="C282" s="9" t="s">
        <v>222</v>
      </c>
      <c r="D282" s="4" t="s">
        <v>601</v>
      </c>
      <c r="E282" t="s">
        <v>601</v>
      </c>
      <c r="F282" t="s">
        <v>40</v>
      </c>
      <c r="G282" s="12" t="s">
        <v>223</v>
      </c>
      <c r="H282" t="s">
        <v>224</v>
      </c>
      <c r="I282" t="e">
        <f>VLOOKUP(E282,运营生产订单!$A$9:$A$35,1,0)</f>
        <v>#N/A</v>
      </c>
      <c r="K282" t="e">
        <f>VLOOKUP(E282,M:N,2,0)</f>
        <v>#N/A</v>
      </c>
    </row>
    <row r="283" ht="16.5" spans="1:11">
      <c r="A283" s="1" t="str">
        <f t="shared" si="7"/>
        <v>VS1004绿格子G01-06M</v>
      </c>
      <c r="B283" t="s">
        <v>603</v>
      </c>
      <c r="C283" s="9" t="s">
        <v>222</v>
      </c>
      <c r="D283" s="4" t="s">
        <v>601</v>
      </c>
      <c r="E283" t="s">
        <v>601</v>
      </c>
      <c r="F283" t="s">
        <v>15</v>
      </c>
      <c r="G283" s="12" t="s">
        <v>223</v>
      </c>
      <c r="H283" t="s">
        <v>224</v>
      </c>
      <c r="I283" t="e">
        <f>VLOOKUP(E283,运营生产订单!$A$9:$A$35,1,0)</f>
        <v>#N/A</v>
      </c>
      <c r="K283" t="e">
        <f>VLOOKUP(E283,M:N,2,0)</f>
        <v>#N/A</v>
      </c>
    </row>
    <row r="284" ht="16.5" spans="1:11">
      <c r="A284" s="1" t="str">
        <f t="shared" si="7"/>
        <v>VS1004绿格子G01-06L</v>
      </c>
      <c r="B284" t="s">
        <v>604</v>
      </c>
      <c r="C284" s="9" t="s">
        <v>222</v>
      </c>
      <c r="D284" s="4" t="s">
        <v>601</v>
      </c>
      <c r="E284" t="s">
        <v>601</v>
      </c>
      <c r="F284" t="s">
        <v>16</v>
      </c>
      <c r="G284" s="12" t="s">
        <v>223</v>
      </c>
      <c r="H284" t="s">
        <v>224</v>
      </c>
      <c r="I284" t="e">
        <f>VLOOKUP(E284,运营生产订单!$A$9:$A$35,1,0)</f>
        <v>#N/A</v>
      </c>
      <c r="K284" t="e">
        <f>VLOOKUP(E284,M:N,2,0)</f>
        <v>#N/A</v>
      </c>
    </row>
    <row r="285" ht="16.5" spans="1:11">
      <c r="A285" s="1" t="str">
        <f t="shared" si="7"/>
        <v>VS1004绿格子G01-06XL</v>
      </c>
      <c r="B285" t="s">
        <v>605</v>
      </c>
      <c r="C285" s="9" t="s">
        <v>222</v>
      </c>
      <c r="D285" s="4" t="s">
        <v>601</v>
      </c>
      <c r="E285" t="s">
        <v>601</v>
      </c>
      <c r="F285" t="s">
        <v>17</v>
      </c>
      <c r="G285" s="12" t="s">
        <v>223</v>
      </c>
      <c r="H285" t="s">
        <v>224</v>
      </c>
      <c r="I285" t="e">
        <f>VLOOKUP(E285,运营生产订单!$A$9:$A$35,1,0)</f>
        <v>#N/A</v>
      </c>
      <c r="K285" t="e">
        <f>VLOOKUP(E285,M:N,2,0)</f>
        <v>#N/A</v>
      </c>
    </row>
    <row r="286" ht="16.5" spans="1:11">
      <c r="A286" s="1" t="str">
        <f t="shared" si="7"/>
        <v>VS1004绿格子G01-062XL</v>
      </c>
      <c r="B286" t="s">
        <v>606</v>
      </c>
      <c r="C286" s="9" t="s">
        <v>222</v>
      </c>
      <c r="D286" s="4" t="s">
        <v>601</v>
      </c>
      <c r="E286" t="s">
        <v>601</v>
      </c>
      <c r="F286" t="s">
        <v>18</v>
      </c>
      <c r="G286" s="12" t="s">
        <v>223</v>
      </c>
      <c r="H286" t="s">
        <v>224</v>
      </c>
      <c r="I286" t="e">
        <f>VLOOKUP(E286,运营生产订单!$A$9:$A$35,1,0)</f>
        <v>#N/A</v>
      </c>
      <c r="K286" t="e">
        <f>VLOOKUP(E286,M:N,2,0)</f>
        <v>#N/A</v>
      </c>
    </row>
    <row r="287" ht="16.5" spans="1:11">
      <c r="A287" s="1" t="str">
        <f t="shared" si="7"/>
        <v>VS1004条纹-黑底YH30253XL</v>
      </c>
      <c r="B287" s="32" t="s">
        <v>607</v>
      </c>
      <c r="C287" s="9" t="s">
        <v>222</v>
      </c>
      <c r="D287" s="4" t="s">
        <v>608</v>
      </c>
      <c r="E287" t="s">
        <v>608</v>
      </c>
      <c r="F287" t="s">
        <v>19</v>
      </c>
      <c r="G287" s="12" t="s">
        <v>223</v>
      </c>
      <c r="H287" t="s">
        <v>224</v>
      </c>
      <c r="I287" t="e">
        <f>VLOOKUP(E287,运营生产订单!$A$9:$A$35,1,0)</f>
        <v>#N/A</v>
      </c>
      <c r="K287" t="e">
        <f>VLOOKUP(E287,M:N,2,0)</f>
        <v>#N/A</v>
      </c>
    </row>
    <row r="288" ht="16.5" spans="1:11">
      <c r="A288" s="1" t="str">
        <f t="shared" si="7"/>
        <v>VS1004条纹-黑底YH3025S</v>
      </c>
      <c r="B288" s="32" t="s">
        <v>609</v>
      </c>
      <c r="C288" s="9" t="s">
        <v>222</v>
      </c>
      <c r="D288" s="4" t="s">
        <v>608</v>
      </c>
      <c r="E288" t="s">
        <v>608</v>
      </c>
      <c r="F288" t="s">
        <v>40</v>
      </c>
      <c r="G288" s="12" t="s">
        <v>223</v>
      </c>
      <c r="H288" t="s">
        <v>224</v>
      </c>
      <c r="I288" t="e">
        <f>VLOOKUP(E288,运营生产订单!$A$9:$A$35,1,0)</f>
        <v>#N/A</v>
      </c>
      <c r="K288" t="e">
        <f>VLOOKUP(E288,M:N,2,0)</f>
        <v>#N/A</v>
      </c>
    </row>
    <row r="289" ht="16.5" spans="1:11">
      <c r="A289" s="1" t="str">
        <f t="shared" si="7"/>
        <v>VS1004条纹-黑底YH3025M</v>
      </c>
      <c r="B289" s="32" t="s">
        <v>610</v>
      </c>
      <c r="C289" s="9" t="s">
        <v>222</v>
      </c>
      <c r="D289" s="4" t="s">
        <v>608</v>
      </c>
      <c r="E289" t="s">
        <v>608</v>
      </c>
      <c r="F289" t="s">
        <v>15</v>
      </c>
      <c r="G289" s="12" t="s">
        <v>223</v>
      </c>
      <c r="H289" t="s">
        <v>224</v>
      </c>
      <c r="I289" t="e">
        <f>VLOOKUP(E289,运营生产订单!$A$9:$A$35,1,0)</f>
        <v>#N/A</v>
      </c>
      <c r="K289" t="e">
        <f>VLOOKUP(E289,M:N,2,0)</f>
        <v>#N/A</v>
      </c>
    </row>
    <row r="290" ht="16.5" spans="1:11">
      <c r="A290" s="1" t="str">
        <f t="shared" si="7"/>
        <v>VS1004条纹-黑底YH3025L</v>
      </c>
      <c r="B290" s="32" t="s">
        <v>611</v>
      </c>
      <c r="C290" s="9" t="s">
        <v>222</v>
      </c>
      <c r="D290" s="4" t="s">
        <v>608</v>
      </c>
      <c r="E290" t="s">
        <v>608</v>
      </c>
      <c r="F290" t="s">
        <v>16</v>
      </c>
      <c r="G290" s="12" t="s">
        <v>223</v>
      </c>
      <c r="H290" t="s">
        <v>224</v>
      </c>
      <c r="I290" t="e">
        <f>VLOOKUP(E290,运营生产订单!$A$9:$A$35,1,0)</f>
        <v>#N/A</v>
      </c>
      <c r="K290" t="e">
        <f>VLOOKUP(E290,M:N,2,0)</f>
        <v>#N/A</v>
      </c>
    </row>
    <row r="291" ht="16.5" spans="1:11">
      <c r="A291" s="1" t="str">
        <f t="shared" si="7"/>
        <v>VS1004条纹-黑底YH3025XL</v>
      </c>
      <c r="B291" s="32" t="s">
        <v>612</v>
      </c>
      <c r="C291" s="9" t="s">
        <v>222</v>
      </c>
      <c r="D291" s="4" t="s">
        <v>608</v>
      </c>
      <c r="E291" t="s">
        <v>608</v>
      </c>
      <c r="F291" t="s">
        <v>17</v>
      </c>
      <c r="G291" s="12" t="s">
        <v>223</v>
      </c>
      <c r="H291" t="s">
        <v>224</v>
      </c>
      <c r="I291" t="e">
        <f>VLOOKUP(E291,运营生产订单!$A$9:$A$35,1,0)</f>
        <v>#N/A</v>
      </c>
      <c r="K291" t="e">
        <f>VLOOKUP(E291,M:N,2,0)</f>
        <v>#N/A</v>
      </c>
    </row>
    <row r="292" ht="16.5" spans="1:11">
      <c r="A292" s="1" t="str">
        <f t="shared" si="7"/>
        <v>VS1004条纹-黑底YH30252XL</v>
      </c>
      <c r="B292" s="32" t="s">
        <v>613</v>
      </c>
      <c r="C292" s="9" t="s">
        <v>222</v>
      </c>
      <c r="D292" s="4" t="s">
        <v>608</v>
      </c>
      <c r="E292" t="s">
        <v>608</v>
      </c>
      <c r="F292" t="s">
        <v>18</v>
      </c>
      <c r="G292" s="12" t="s">
        <v>223</v>
      </c>
      <c r="H292" t="s">
        <v>224</v>
      </c>
      <c r="I292" t="e">
        <f>VLOOKUP(E292,运营生产订单!$A$9:$A$35,1,0)</f>
        <v>#N/A</v>
      </c>
      <c r="K292" t="e">
        <f>VLOOKUP(E292,M:N,2,0)</f>
        <v>#N/A</v>
      </c>
    </row>
    <row r="293" ht="16.5" spans="1:11">
      <c r="A293" s="1" t="str">
        <f t="shared" si="7"/>
        <v>VS1004条纹-白底YH30243XL</v>
      </c>
      <c r="B293" s="33" t="s">
        <v>614</v>
      </c>
      <c r="C293" s="9" t="s">
        <v>222</v>
      </c>
      <c r="D293" s="4" t="s">
        <v>64</v>
      </c>
      <c r="E293" t="s">
        <v>64</v>
      </c>
      <c r="F293" t="s">
        <v>19</v>
      </c>
      <c r="G293" s="12" t="s">
        <v>223</v>
      </c>
      <c r="H293" t="s">
        <v>224</v>
      </c>
      <c r="I293" t="str">
        <f>VLOOKUP(E293,运营生产订单!$A$9:$A$35,1,0)</f>
        <v>条纹-白底YH3024</v>
      </c>
      <c r="K293" t="e">
        <f>VLOOKUP(E293,M:N,2,0)</f>
        <v>#N/A</v>
      </c>
    </row>
    <row r="294" ht="16.5" spans="1:11">
      <c r="A294" s="1" t="str">
        <f t="shared" si="7"/>
        <v>VS1004条纹-白底YH3024S</v>
      </c>
      <c r="B294" s="33" t="s">
        <v>615</v>
      </c>
      <c r="C294" s="9" t="s">
        <v>222</v>
      </c>
      <c r="D294" s="4" t="s">
        <v>64</v>
      </c>
      <c r="E294" t="s">
        <v>64</v>
      </c>
      <c r="F294" t="s">
        <v>40</v>
      </c>
      <c r="G294" s="12" t="s">
        <v>223</v>
      </c>
      <c r="H294" t="s">
        <v>224</v>
      </c>
      <c r="I294" t="str">
        <f>VLOOKUP(E294,运营生产订单!$A$9:$A$35,1,0)</f>
        <v>条纹-白底YH3024</v>
      </c>
      <c r="K294" t="e">
        <f>VLOOKUP(E294,M:N,2,0)</f>
        <v>#N/A</v>
      </c>
    </row>
    <row r="295" ht="16.5" spans="1:11">
      <c r="A295" s="1" t="str">
        <f t="shared" si="7"/>
        <v>VS1004条纹-白底YH3024M</v>
      </c>
      <c r="B295" s="33" t="s">
        <v>616</v>
      </c>
      <c r="C295" s="9" t="s">
        <v>222</v>
      </c>
      <c r="D295" s="4" t="s">
        <v>64</v>
      </c>
      <c r="E295" t="s">
        <v>64</v>
      </c>
      <c r="F295" t="s">
        <v>15</v>
      </c>
      <c r="G295" s="12" t="s">
        <v>223</v>
      </c>
      <c r="H295" t="s">
        <v>224</v>
      </c>
      <c r="I295" t="str">
        <f>VLOOKUP(E295,运营生产订单!$A$9:$A$35,1,0)</f>
        <v>条纹-白底YH3024</v>
      </c>
      <c r="K295" t="e">
        <f>VLOOKUP(E295,M:N,2,0)</f>
        <v>#N/A</v>
      </c>
    </row>
    <row r="296" ht="16.5" spans="1:11">
      <c r="A296" s="1" t="str">
        <f t="shared" si="7"/>
        <v>VS1004条纹-白底YH3024L</v>
      </c>
      <c r="B296" s="33" t="s">
        <v>617</v>
      </c>
      <c r="C296" s="9" t="s">
        <v>222</v>
      </c>
      <c r="D296" t="s">
        <v>64</v>
      </c>
      <c r="E296" t="s">
        <v>64</v>
      </c>
      <c r="F296" t="s">
        <v>16</v>
      </c>
      <c r="G296" s="12" t="s">
        <v>223</v>
      </c>
      <c r="H296" t="s">
        <v>224</v>
      </c>
      <c r="I296" t="str">
        <f>VLOOKUP(E296,运营生产订单!$A$9:$A$35,1,0)</f>
        <v>条纹-白底YH3024</v>
      </c>
      <c r="K296" t="e">
        <f>VLOOKUP(E296,M:N,2,0)</f>
        <v>#N/A</v>
      </c>
    </row>
    <row r="297" ht="16.5" spans="1:11">
      <c r="A297" s="1" t="str">
        <f t="shared" si="7"/>
        <v>VS1004条纹-白底YH3024XL</v>
      </c>
      <c r="B297" s="33" t="s">
        <v>618</v>
      </c>
      <c r="C297" s="9" t="s">
        <v>222</v>
      </c>
      <c r="D297" t="s">
        <v>64</v>
      </c>
      <c r="E297" t="s">
        <v>64</v>
      </c>
      <c r="F297" t="s">
        <v>17</v>
      </c>
      <c r="G297" s="12" t="s">
        <v>223</v>
      </c>
      <c r="H297" t="s">
        <v>224</v>
      </c>
      <c r="I297" t="str">
        <f>VLOOKUP(E297,运营生产订单!$A$9:$A$35,1,0)</f>
        <v>条纹-白底YH3024</v>
      </c>
      <c r="K297" t="e">
        <f>VLOOKUP(E297,M:N,2,0)</f>
        <v>#N/A</v>
      </c>
    </row>
    <row r="298" ht="16.5" spans="1:11">
      <c r="A298" s="1" t="str">
        <f t="shared" si="7"/>
        <v>VS1004条纹-白底YH30242XL</v>
      </c>
      <c r="B298" s="33" t="s">
        <v>619</v>
      </c>
      <c r="C298" s="9" t="s">
        <v>222</v>
      </c>
      <c r="D298" t="s">
        <v>64</v>
      </c>
      <c r="E298" t="s">
        <v>64</v>
      </c>
      <c r="F298" t="s">
        <v>18</v>
      </c>
      <c r="G298" s="12" t="s">
        <v>223</v>
      </c>
      <c r="H298" t="s">
        <v>224</v>
      </c>
      <c r="I298" t="str">
        <f>VLOOKUP(E298,运营生产订单!$A$9:$A$35,1,0)</f>
        <v>条纹-白底YH3024</v>
      </c>
      <c r="K298" t="e">
        <f>VLOOKUP(E298,M:N,2,0)</f>
        <v>#N/A</v>
      </c>
    </row>
    <row r="299" ht="16.5" spans="1:11">
      <c r="A299" s="1" t="str">
        <f t="shared" si="7"/>
        <v>VS1004烈果青花YH10532XL</v>
      </c>
      <c r="B299" s="27" t="s">
        <v>620</v>
      </c>
      <c r="C299" s="9" t="s">
        <v>222</v>
      </c>
      <c r="D299" t="s">
        <v>621</v>
      </c>
      <c r="E299" t="s">
        <v>621</v>
      </c>
      <c r="F299" t="s">
        <v>18</v>
      </c>
      <c r="G299" s="12" t="s">
        <v>223</v>
      </c>
      <c r="H299" t="s">
        <v>224</v>
      </c>
      <c r="I299" t="e">
        <f>VLOOKUP(E299,运营生产订单!$A$9:$A$35,1,0)</f>
        <v>#N/A</v>
      </c>
      <c r="K299" t="e">
        <f>VLOOKUP(E299,M:N,2,0)</f>
        <v>#N/A</v>
      </c>
    </row>
    <row r="300" ht="16.5" spans="1:11">
      <c r="A300" s="1" t="str">
        <f t="shared" si="7"/>
        <v>VS1004烈果青花YH1053XS</v>
      </c>
      <c r="B300" s="27" t="s">
        <v>622</v>
      </c>
      <c r="C300" s="9" t="s">
        <v>222</v>
      </c>
      <c r="D300" t="s">
        <v>621</v>
      </c>
      <c r="E300" t="s">
        <v>621</v>
      </c>
      <c r="F300" t="s">
        <v>13</v>
      </c>
      <c r="G300" s="12" t="s">
        <v>223</v>
      </c>
      <c r="H300" t="s">
        <v>224</v>
      </c>
      <c r="I300" t="e">
        <f>VLOOKUP(E300,运营生产订单!$A$9:$A$35,1,0)</f>
        <v>#N/A</v>
      </c>
      <c r="K300" t="e">
        <f>VLOOKUP(E300,M:N,2,0)</f>
        <v>#N/A</v>
      </c>
    </row>
    <row r="301" ht="16.5" spans="1:11">
      <c r="A301" s="1" t="str">
        <f t="shared" si="7"/>
        <v>VS1004烈果青花YH1053XL</v>
      </c>
      <c r="B301" s="27" t="s">
        <v>623</v>
      </c>
      <c r="C301" s="9" t="s">
        <v>222</v>
      </c>
      <c r="D301" t="s">
        <v>621</v>
      </c>
      <c r="E301" t="s">
        <v>621</v>
      </c>
      <c r="F301" t="s">
        <v>17</v>
      </c>
      <c r="G301" s="12" t="s">
        <v>223</v>
      </c>
      <c r="H301" t="s">
        <v>224</v>
      </c>
      <c r="I301" t="e">
        <f>VLOOKUP(E301,运营生产订单!$A$9:$A$35,1,0)</f>
        <v>#N/A</v>
      </c>
      <c r="K301" t="e">
        <f>VLOOKUP(E301,M:N,2,0)</f>
        <v>#N/A</v>
      </c>
    </row>
    <row r="302" ht="16.5" spans="1:11">
      <c r="A302" s="1" t="str">
        <f t="shared" si="7"/>
        <v>VS1004烈果青花YH1053S</v>
      </c>
      <c r="B302" s="27" t="s">
        <v>624</v>
      </c>
      <c r="C302" s="9" t="s">
        <v>222</v>
      </c>
      <c r="D302" t="s">
        <v>621</v>
      </c>
      <c r="E302" t="s">
        <v>621</v>
      </c>
      <c r="F302" t="s">
        <v>40</v>
      </c>
      <c r="G302" s="12" t="s">
        <v>223</v>
      </c>
      <c r="H302" t="s">
        <v>224</v>
      </c>
      <c r="I302" t="e">
        <f>VLOOKUP(E302,运营生产订单!$A$9:$A$35,1,0)</f>
        <v>#N/A</v>
      </c>
      <c r="K302" t="e">
        <f>VLOOKUP(E302,M:N,2,0)</f>
        <v>#N/A</v>
      </c>
    </row>
    <row r="303" ht="16.5" spans="1:11">
      <c r="A303" s="1" t="str">
        <f t="shared" si="7"/>
        <v>VS1004烈果青花YH1053M</v>
      </c>
      <c r="B303" s="27" t="s">
        <v>625</v>
      </c>
      <c r="C303" s="9" t="s">
        <v>222</v>
      </c>
      <c r="D303" t="s">
        <v>621</v>
      </c>
      <c r="E303" t="s">
        <v>621</v>
      </c>
      <c r="F303" t="s">
        <v>15</v>
      </c>
      <c r="G303" s="12" t="s">
        <v>223</v>
      </c>
      <c r="H303" t="s">
        <v>224</v>
      </c>
      <c r="I303" t="e">
        <f>VLOOKUP(E303,运营生产订单!$A$9:$A$35,1,0)</f>
        <v>#N/A</v>
      </c>
      <c r="K303" t="e">
        <f>VLOOKUP(E303,M:N,2,0)</f>
        <v>#N/A</v>
      </c>
    </row>
    <row r="304" ht="16.5" spans="1:11">
      <c r="A304" s="1" t="str">
        <f t="shared" si="7"/>
        <v>VS1004烈果青花YH1053L</v>
      </c>
      <c r="B304" s="27" t="s">
        <v>626</v>
      </c>
      <c r="C304" s="9" t="s">
        <v>222</v>
      </c>
      <c r="D304" t="s">
        <v>621</v>
      </c>
      <c r="E304" t="s">
        <v>621</v>
      </c>
      <c r="F304" t="s">
        <v>16</v>
      </c>
      <c r="G304" s="12" t="s">
        <v>223</v>
      </c>
      <c r="H304" t="s">
        <v>224</v>
      </c>
      <c r="I304" t="e">
        <f>VLOOKUP(E304,运营生产订单!$A$9:$A$35,1,0)</f>
        <v>#N/A</v>
      </c>
      <c r="K304" t="e">
        <f>VLOOKUP(E304,M:N,2,0)</f>
        <v>#N/A</v>
      </c>
    </row>
    <row r="305" ht="16.5" spans="1:11">
      <c r="A305" s="1" t="str">
        <f t="shared" si="7"/>
        <v>VS1004烈果青花YH10533XL</v>
      </c>
      <c r="B305" s="27" t="s">
        <v>627</v>
      </c>
      <c r="C305" s="9" t="s">
        <v>222</v>
      </c>
      <c r="D305" t="s">
        <v>621</v>
      </c>
      <c r="E305" t="s">
        <v>621</v>
      </c>
      <c r="F305" t="s">
        <v>19</v>
      </c>
      <c r="G305" s="12" t="s">
        <v>223</v>
      </c>
      <c r="H305" t="s">
        <v>224</v>
      </c>
      <c r="I305" t="e">
        <f>VLOOKUP(E305,运营生产订单!$A$9:$A$35,1,0)</f>
        <v>#N/A</v>
      </c>
      <c r="K305" t="e">
        <f>VLOOKUP(E305,M:N,2,0)</f>
        <v>#N/A</v>
      </c>
    </row>
    <row r="306" ht="16.5" spans="1:11">
      <c r="A306" s="1" t="str">
        <f t="shared" si="7"/>
        <v>VS1004白百合YH00452XL</v>
      </c>
      <c r="B306" s="27" t="s">
        <v>628</v>
      </c>
      <c r="C306" s="9" t="s">
        <v>222</v>
      </c>
      <c r="D306" t="s">
        <v>71</v>
      </c>
      <c r="E306" t="s">
        <v>71</v>
      </c>
      <c r="F306" t="s">
        <v>18</v>
      </c>
      <c r="G306" s="12" t="s">
        <v>223</v>
      </c>
      <c r="H306" t="s">
        <v>224</v>
      </c>
      <c r="I306" t="str">
        <f>VLOOKUP(E306,运营生产订单!$A$9:$A$35,1,0)</f>
        <v>白百合YH0045</v>
      </c>
      <c r="K306" t="e">
        <f>VLOOKUP(E306,M:N,2,0)</f>
        <v>#N/A</v>
      </c>
    </row>
    <row r="307" ht="16.5" spans="1:11">
      <c r="A307" s="1" t="str">
        <f t="shared" si="7"/>
        <v>VS1004白百合YH0045XS</v>
      </c>
      <c r="B307" s="27" t="s">
        <v>629</v>
      </c>
      <c r="C307" s="9" t="s">
        <v>222</v>
      </c>
      <c r="D307" t="s">
        <v>71</v>
      </c>
      <c r="E307" t="s">
        <v>71</v>
      </c>
      <c r="F307" t="s">
        <v>13</v>
      </c>
      <c r="G307" s="12" t="s">
        <v>223</v>
      </c>
      <c r="H307" t="s">
        <v>224</v>
      </c>
      <c r="I307" t="str">
        <f>VLOOKUP(E307,运营生产订单!$A$9:$A$35,1,0)</f>
        <v>白百合YH0045</v>
      </c>
      <c r="K307" t="e">
        <f>VLOOKUP(E307,M:N,2,0)</f>
        <v>#N/A</v>
      </c>
    </row>
    <row r="308" ht="16.5" spans="1:11">
      <c r="A308" s="1" t="str">
        <f t="shared" si="7"/>
        <v>VS1004白百合YH0045XL</v>
      </c>
      <c r="B308" s="27" t="s">
        <v>630</v>
      </c>
      <c r="C308" s="9" t="s">
        <v>222</v>
      </c>
      <c r="D308" t="s">
        <v>71</v>
      </c>
      <c r="E308" t="s">
        <v>71</v>
      </c>
      <c r="F308" t="s">
        <v>17</v>
      </c>
      <c r="G308" s="12" t="s">
        <v>223</v>
      </c>
      <c r="H308" t="s">
        <v>224</v>
      </c>
      <c r="I308" t="str">
        <f>VLOOKUP(E308,运营生产订单!$A$9:$A$35,1,0)</f>
        <v>白百合YH0045</v>
      </c>
      <c r="K308" t="e">
        <f>VLOOKUP(E308,M:N,2,0)</f>
        <v>#N/A</v>
      </c>
    </row>
    <row r="309" ht="16.5" spans="1:11">
      <c r="A309" s="1" t="str">
        <f t="shared" si="7"/>
        <v>VS1004白百合YH0045S</v>
      </c>
      <c r="B309" s="27" t="s">
        <v>631</v>
      </c>
      <c r="C309" s="9" t="s">
        <v>222</v>
      </c>
      <c r="D309" t="s">
        <v>71</v>
      </c>
      <c r="E309" t="s">
        <v>71</v>
      </c>
      <c r="F309" t="s">
        <v>40</v>
      </c>
      <c r="G309" s="12" t="s">
        <v>223</v>
      </c>
      <c r="H309" t="s">
        <v>224</v>
      </c>
      <c r="I309" t="str">
        <f>VLOOKUP(E309,运营生产订单!$A$9:$A$35,1,0)</f>
        <v>白百合YH0045</v>
      </c>
      <c r="K309" t="e">
        <f>VLOOKUP(E309,M:N,2,0)</f>
        <v>#N/A</v>
      </c>
    </row>
    <row r="310" ht="16.5" spans="1:11">
      <c r="A310" s="1" t="str">
        <f t="shared" si="7"/>
        <v>VS1004白百合YH0045M</v>
      </c>
      <c r="B310" s="27" t="s">
        <v>632</v>
      </c>
      <c r="C310" s="9" t="s">
        <v>222</v>
      </c>
      <c r="D310" t="s">
        <v>71</v>
      </c>
      <c r="E310" t="s">
        <v>71</v>
      </c>
      <c r="F310" t="s">
        <v>15</v>
      </c>
      <c r="G310" s="12" t="s">
        <v>223</v>
      </c>
      <c r="H310" t="s">
        <v>224</v>
      </c>
      <c r="I310" t="str">
        <f>VLOOKUP(E310,运营生产订单!$A$9:$A$35,1,0)</f>
        <v>白百合YH0045</v>
      </c>
      <c r="K310" t="e">
        <f>VLOOKUP(E310,M:N,2,0)</f>
        <v>#N/A</v>
      </c>
    </row>
    <row r="311" ht="16.5" spans="1:11">
      <c r="A311" s="1" t="str">
        <f t="shared" si="7"/>
        <v>VS1004白百合YH0045L</v>
      </c>
      <c r="B311" s="27" t="s">
        <v>633</v>
      </c>
      <c r="C311" s="9" t="s">
        <v>222</v>
      </c>
      <c r="D311" t="s">
        <v>71</v>
      </c>
      <c r="E311" t="s">
        <v>71</v>
      </c>
      <c r="F311" t="s">
        <v>16</v>
      </c>
      <c r="G311" s="12" t="s">
        <v>223</v>
      </c>
      <c r="H311" t="s">
        <v>224</v>
      </c>
      <c r="I311" t="str">
        <f>VLOOKUP(E311,运营生产订单!$A$9:$A$35,1,0)</f>
        <v>白百合YH0045</v>
      </c>
      <c r="K311" t="e">
        <f>VLOOKUP(E311,M:N,2,0)</f>
        <v>#N/A</v>
      </c>
    </row>
    <row r="312" ht="16.5" spans="1:11">
      <c r="A312" s="1" t="str">
        <f t="shared" si="7"/>
        <v>VS1004白百合YH00453XL</v>
      </c>
      <c r="B312" s="27" t="s">
        <v>634</v>
      </c>
      <c r="C312" s="9" t="s">
        <v>222</v>
      </c>
      <c r="D312" t="s">
        <v>71</v>
      </c>
      <c r="E312" t="s">
        <v>71</v>
      </c>
      <c r="F312" t="s">
        <v>19</v>
      </c>
      <c r="G312" s="12" t="s">
        <v>223</v>
      </c>
      <c r="H312" t="s">
        <v>224</v>
      </c>
      <c r="I312" t="str">
        <f>VLOOKUP(E312,运营生产订单!$A$9:$A$35,1,0)</f>
        <v>白百合YH0045</v>
      </c>
      <c r="K312" t="e">
        <f>VLOOKUP(E312,M:N,2,0)</f>
        <v>#N/A</v>
      </c>
    </row>
    <row r="313" ht="16.5" spans="1:11">
      <c r="A313" s="1" t="str">
        <f t="shared" si="7"/>
        <v>VS1004黑白格G02-033XL</v>
      </c>
      <c r="B313" s="33" t="s">
        <v>635</v>
      </c>
      <c r="C313" s="9" t="s">
        <v>222</v>
      </c>
      <c r="D313" t="s">
        <v>69</v>
      </c>
      <c r="E313" t="s">
        <v>69</v>
      </c>
      <c r="F313" t="s">
        <v>19</v>
      </c>
      <c r="G313" s="12" t="s">
        <v>223</v>
      </c>
      <c r="H313" t="s">
        <v>224</v>
      </c>
      <c r="I313" t="str">
        <f>VLOOKUP(E313,运营生产订单!$A$9:$A$35,1,0)</f>
        <v>黑白格G02-03</v>
      </c>
      <c r="K313" t="e">
        <f>VLOOKUP(E313,M:N,2,0)</f>
        <v>#N/A</v>
      </c>
    </row>
    <row r="314" ht="16.5" spans="1:11">
      <c r="A314" s="1" t="str">
        <f t="shared" si="7"/>
        <v>VS1004黑白格G02-03S</v>
      </c>
      <c r="B314" s="33" t="s">
        <v>636</v>
      </c>
      <c r="C314" s="9" t="s">
        <v>222</v>
      </c>
      <c r="D314" t="s">
        <v>69</v>
      </c>
      <c r="E314" t="s">
        <v>69</v>
      </c>
      <c r="F314" t="s">
        <v>40</v>
      </c>
      <c r="G314" s="12" t="s">
        <v>223</v>
      </c>
      <c r="H314" t="s">
        <v>224</v>
      </c>
      <c r="I314" t="str">
        <f>VLOOKUP(E314,运营生产订单!$A$9:$A$35,1,0)</f>
        <v>黑白格G02-03</v>
      </c>
      <c r="K314" t="e">
        <f>VLOOKUP(E314,M:N,2,0)</f>
        <v>#N/A</v>
      </c>
    </row>
    <row r="315" ht="16.5" spans="1:11">
      <c r="A315" s="1" t="str">
        <f t="shared" si="7"/>
        <v>VS1004黑白格G02-03M</v>
      </c>
      <c r="B315" s="33" t="s">
        <v>637</v>
      </c>
      <c r="C315" s="9" t="s">
        <v>222</v>
      </c>
      <c r="D315" t="s">
        <v>69</v>
      </c>
      <c r="E315" t="s">
        <v>69</v>
      </c>
      <c r="F315" t="s">
        <v>15</v>
      </c>
      <c r="G315" s="12" t="s">
        <v>223</v>
      </c>
      <c r="H315" t="s">
        <v>224</v>
      </c>
      <c r="I315" t="str">
        <f>VLOOKUP(E315,运营生产订单!$A$9:$A$35,1,0)</f>
        <v>黑白格G02-03</v>
      </c>
      <c r="K315" t="e">
        <f>VLOOKUP(E315,M:N,2,0)</f>
        <v>#N/A</v>
      </c>
    </row>
    <row r="316" ht="16.5" spans="1:11">
      <c r="A316" s="1" t="str">
        <f t="shared" si="7"/>
        <v>VS1004黑白格G02-03L</v>
      </c>
      <c r="B316" s="33" t="s">
        <v>638</v>
      </c>
      <c r="C316" s="9" t="s">
        <v>222</v>
      </c>
      <c r="D316" t="s">
        <v>69</v>
      </c>
      <c r="E316" t="s">
        <v>69</v>
      </c>
      <c r="F316" t="s">
        <v>16</v>
      </c>
      <c r="G316" s="12" t="s">
        <v>223</v>
      </c>
      <c r="H316" t="s">
        <v>224</v>
      </c>
      <c r="I316" t="str">
        <f>VLOOKUP(E316,运营生产订单!$A$9:$A$35,1,0)</f>
        <v>黑白格G02-03</v>
      </c>
      <c r="K316" t="e">
        <f>VLOOKUP(E316,M:N,2,0)</f>
        <v>#N/A</v>
      </c>
    </row>
    <row r="317" ht="16.5" spans="1:11">
      <c r="A317" s="1" t="str">
        <f t="shared" si="7"/>
        <v>VS1004黑白格G02-03XL</v>
      </c>
      <c r="B317" s="33" t="s">
        <v>639</v>
      </c>
      <c r="C317" s="9" t="s">
        <v>222</v>
      </c>
      <c r="D317" s="4" t="s">
        <v>69</v>
      </c>
      <c r="E317" t="s">
        <v>69</v>
      </c>
      <c r="F317" t="s">
        <v>17</v>
      </c>
      <c r="G317" s="12" t="s">
        <v>223</v>
      </c>
      <c r="H317" t="s">
        <v>224</v>
      </c>
      <c r="I317" t="str">
        <f>VLOOKUP(E317,运营生产订单!$A$9:$A$35,1,0)</f>
        <v>黑白格G02-03</v>
      </c>
      <c r="K317" t="e">
        <f>VLOOKUP(E317,M:N,2,0)</f>
        <v>#N/A</v>
      </c>
    </row>
    <row r="318" ht="16.5" spans="1:11">
      <c r="A318" s="1" t="str">
        <f t="shared" si="7"/>
        <v>VS1004黑白格G02-032XL</v>
      </c>
      <c r="B318" s="33" t="s">
        <v>640</v>
      </c>
      <c r="C318" s="9" t="s">
        <v>222</v>
      </c>
      <c r="D318" s="4" t="s">
        <v>69</v>
      </c>
      <c r="E318" t="s">
        <v>69</v>
      </c>
      <c r="F318" t="s">
        <v>18</v>
      </c>
      <c r="G318" s="12" t="s">
        <v>223</v>
      </c>
      <c r="H318" t="s">
        <v>224</v>
      </c>
      <c r="I318" t="str">
        <f>VLOOKUP(E318,运营生产订单!$A$9:$A$35,1,0)</f>
        <v>黑白格G02-03</v>
      </c>
      <c r="K318" t="e">
        <f>VLOOKUP(E318,M:N,2,0)</f>
        <v>#N/A</v>
      </c>
    </row>
    <row r="319" ht="16.5" spans="1:9">
      <c r="A319" s="1" t="str">
        <f t="shared" ref="A319:A330" si="8">C319&amp;E319&amp;F319</f>
        <v>VS1004豆沙红209#3XL</v>
      </c>
      <c r="B319" s="33" t="s">
        <v>641</v>
      </c>
      <c r="C319" s="9" t="s">
        <v>222</v>
      </c>
      <c r="D319" s="4" t="s">
        <v>62</v>
      </c>
      <c r="E319" s="4" t="s">
        <v>62</v>
      </c>
      <c r="F319" t="s">
        <v>19</v>
      </c>
      <c r="G319" s="12" t="s">
        <v>223</v>
      </c>
      <c r="H319" t="s">
        <v>224</v>
      </c>
      <c r="I319" t="str">
        <f>VLOOKUP(E319,运营生产订单!$A$9:$A$35,1,0)</f>
        <v>豆沙红209#</v>
      </c>
    </row>
    <row r="320" ht="16.5" spans="1:9">
      <c r="A320" s="1" t="str">
        <f t="shared" si="8"/>
        <v>VS1004豆沙红209#S</v>
      </c>
      <c r="B320" s="33" t="s">
        <v>642</v>
      </c>
      <c r="C320" s="9" t="s">
        <v>222</v>
      </c>
      <c r="D320" s="4" t="s">
        <v>62</v>
      </c>
      <c r="E320" s="4" t="s">
        <v>62</v>
      </c>
      <c r="F320" t="s">
        <v>40</v>
      </c>
      <c r="G320" s="12" t="s">
        <v>223</v>
      </c>
      <c r="H320" t="s">
        <v>224</v>
      </c>
      <c r="I320" t="str">
        <f>VLOOKUP(E320,运营生产订单!$A$9:$A$35,1,0)</f>
        <v>豆沙红209#</v>
      </c>
    </row>
    <row r="321" ht="16.5" spans="1:9">
      <c r="A321" s="1" t="str">
        <f t="shared" si="8"/>
        <v>VS1004豆沙红209#M</v>
      </c>
      <c r="B321" s="33" t="s">
        <v>643</v>
      </c>
      <c r="C321" s="9" t="s">
        <v>222</v>
      </c>
      <c r="D321" s="4" t="s">
        <v>62</v>
      </c>
      <c r="E321" s="4" t="s">
        <v>62</v>
      </c>
      <c r="F321" t="s">
        <v>15</v>
      </c>
      <c r="G321" s="12" t="s">
        <v>223</v>
      </c>
      <c r="H321" t="s">
        <v>224</v>
      </c>
      <c r="I321" t="str">
        <f>VLOOKUP(E321,运营生产订单!$A$9:$A$35,1,0)</f>
        <v>豆沙红209#</v>
      </c>
    </row>
    <row r="322" ht="16.5" spans="1:9">
      <c r="A322" s="1" t="str">
        <f t="shared" si="8"/>
        <v>VS1004豆沙红209#L</v>
      </c>
      <c r="B322" s="33" t="s">
        <v>644</v>
      </c>
      <c r="C322" s="9" t="s">
        <v>222</v>
      </c>
      <c r="D322" s="4" t="s">
        <v>62</v>
      </c>
      <c r="E322" s="4" t="s">
        <v>62</v>
      </c>
      <c r="F322" t="s">
        <v>16</v>
      </c>
      <c r="G322" s="12" t="s">
        <v>223</v>
      </c>
      <c r="H322" t="s">
        <v>224</v>
      </c>
      <c r="I322" t="str">
        <f>VLOOKUP(E322,运营生产订单!$A$9:$A$35,1,0)</f>
        <v>豆沙红209#</v>
      </c>
    </row>
    <row r="323" ht="16.5" spans="1:9">
      <c r="A323" s="1" t="str">
        <f t="shared" si="8"/>
        <v>VS1004豆沙红209#XL</v>
      </c>
      <c r="B323" s="33" t="s">
        <v>645</v>
      </c>
      <c r="C323" s="9" t="s">
        <v>222</v>
      </c>
      <c r="D323" s="4" t="s">
        <v>62</v>
      </c>
      <c r="E323" s="4" t="s">
        <v>62</v>
      </c>
      <c r="F323" t="s">
        <v>17</v>
      </c>
      <c r="G323" s="12" t="s">
        <v>223</v>
      </c>
      <c r="H323" t="s">
        <v>224</v>
      </c>
      <c r="I323" t="str">
        <f>VLOOKUP(E323,运营生产订单!$A$9:$A$35,1,0)</f>
        <v>豆沙红209#</v>
      </c>
    </row>
    <row r="324" ht="16.5" spans="1:9">
      <c r="A324" s="1" t="str">
        <f t="shared" si="8"/>
        <v>VS1004豆沙红209#2XL</v>
      </c>
      <c r="B324" s="33" t="s">
        <v>646</v>
      </c>
      <c r="C324" s="9" t="s">
        <v>222</v>
      </c>
      <c r="D324" s="4" t="s">
        <v>62</v>
      </c>
      <c r="E324" s="4" t="s">
        <v>62</v>
      </c>
      <c r="F324" t="s">
        <v>18</v>
      </c>
      <c r="G324" s="12" t="s">
        <v>223</v>
      </c>
      <c r="H324" t="s">
        <v>224</v>
      </c>
      <c r="I324" t="str">
        <f>VLOOKUP(E324,运营生产订单!$A$9:$A$35,1,0)</f>
        <v>豆沙红209#</v>
      </c>
    </row>
    <row r="325" ht="16.5" spans="1:9">
      <c r="A325" s="1" t="str">
        <f t="shared" si="8"/>
        <v>VS1004黄色163#3XL</v>
      </c>
      <c r="B325" s="33" t="s">
        <v>647</v>
      </c>
      <c r="C325" s="9" t="s">
        <v>222</v>
      </c>
      <c r="D325" s="4" t="s">
        <v>648</v>
      </c>
      <c r="E325" s="4" t="s">
        <v>648</v>
      </c>
      <c r="F325" t="s">
        <v>19</v>
      </c>
      <c r="G325" s="12" t="s">
        <v>223</v>
      </c>
      <c r="H325" t="s">
        <v>224</v>
      </c>
      <c r="I325" t="e">
        <f>VLOOKUP(E325,运营生产订单!$A$9:$A$35,1,0)</f>
        <v>#N/A</v>
      </c>
    </row>
    <row r="326" ht="16.5" spans="1:9">
      <c r="A326" s="1" t="str">
        <f t="shared" si="8"/>
        <v>VS1004黄色163#S</v>
      </c>
      <c r="B326" s="33" t="s">
        <v>649</v>
      </c>
      <c r="C326" s="9" t="s">
        <v>222</v>
      </c>
      <c r="D326" s="4" t="s">
        <v>648</v>
      </c>
      <c r="E326" s="4" t="s">
        <v>648</v>
      </c>
      <c r="F326" t="s">
        <v>40</v>
      </c>
      <c r="G326" s="12" t="s">
        <v>223</v>
      </c>
      <c r="H326" t="s">
        <v>224</v>
      </c>
      <c r="I326" t="e">
        <f>VLOOKUP(E326,运营生产订单!$A$9:$A$35,1,0)</f>
        <v>#N/A</v>
      </c>
    </row>
    <row r="327" ht="16.5" spans="1:9">
      <c r="A327" s="1" t="str">
        <f t="shared" si="8"/>
        <v>VS1004黄色163#M</v>
      </c>
      <c r="B327" s="33" t="s">
        <v>650</v>
      </c>
      <c r="C327" s="9" t="s">
        <v>222</v>
      </c>
      <c r="D327" s="4" t="s">
        <v>648</v>
      </c>
      <c r="E327" s="4" t="s">
        <v>648</v>
      </c>
      <c r="F327" t="s">
        <v>15</v>
      </c>
      <c r="G327" s="12" t="s">
        <v>223</v>
      </c>
      <c r="H327" t="s">
        <v>224</v>
      </c>
      <c r="I327" t="e">
        <f>VLOOKUP(E327,运营生产订单!$A$9:$A$35,1,0)</f>
        <v>#N/A</v>
      </c>
    </row>
    <row r="328" ht="16.5" spans="1:9">
      <c r="A328" s="1" t="str">
        <f t="shared" si="8"/>
        <v>VS1004黄色163#L</v>
      </c>
      <c r="B328" s="33" t="s">
        <v>651</v>
      </c>
      <c r="C328" s="9" t="s">
        <v>222</v>
      </c>
      <c r="D328" s="4" t="s">
        <v>648</v>
      </c>
      <c r="E328" s="4" t="s">
        <v>648</v>
      </c>
      <c r="F328" t="s">
        <v>16</v>
      </c>
      <c r="G328" s="12" t="s">
        <v>223</v>
      </c>
      <c r="H328" t="s">
        <v>224</v>
      </c>
      <c r="I328" t="e">
        <f>VLOOKUP(E328,运营生产订单!$A$9:$A$35,1,0)</f>
        <v>#N/A</v>
      </c>
    </row>
    <row r="329" ht="16.5" spans="1:9">
      <c r="A329" s="1" t="str">
        <f t="shared" si="8"/>
        <v>VS1004黄色163#XL</v>
      </c>
      <c r="B329" s="33" t="s">
        <v>652</v>
      </c>
      <c r="C329" s="9" t="s">
        <v>222</v>
      </c>
      <c r="D329" s="4" t="s">
        <v>648</v>
      </c>
      <c r="E329" s="4" t="s">
        <v>648</v>
      </c>
      <c r="F329" t="s">
        <v>17</v>
      </c>
      <c r="G329" s="12" t="s">
        <v>223</v>
      </c>
      <c r="H329" t="s">
        <v>224</v>
      </c>
      <c r="I329" t="e">
        <f>VLOOKUP(E329,运营生产订单!$A$9:$A$35,1,0)</f>
        <v>#N/A</v>
      </c>
    </row>
    <row r="330" ht="16.5" spans="1:9">
      <c r="A330" s="1" t="str">
        <f t="shared" si="8"/>
        <v>VS1004黄色163#2XL</v>
      </c>
      <c r="B330" s="33" t="s">
        <v>653</v>
      </c>
      <c r="C330" s="9" t="s">
        <v>222</v>
      </c>
      <c r="D330" s="4" t="s">
        <v>648</v>
      </c>
      <c r="E330" s="4" t="s">
        <v>648</v>
      </c>
      <c r="F330" t="s">
        <v>18</v>
      </c>
      <c r="G330" s="12" t="s">
        <v>223</v>
      </c>
      <c r="H330" t="s">
        <v>224</v>
      </c>
      <c r="I330" t="e">
        <f>VLOOKUP(E330,运营生产订单!$A$9:$A$35,1,0)</f>
        <v>#N/A</v>
      </c>
    </row>
    <row r="331" ht="16.5" spans="1:9">
      <c r="A331" s="1" t="str">
        <f t="shared" ref="A331:A336" si="9">C331&amp;E331&amp;F331</f>
        <v>VS1004拼接红格子G02-053XL</v>
      </c>
      <c r="B331" t="s">
        <v>654</v>
      </c>
      <c r="C331" s="9" t="s">
        <v>222</v>
      </c>
      <c r="D331" s="4" t="s">
        <v>655</v>
      </c>
      <c r="E331" s="4" t="s">
        <v>655</v>
      </c>
      <c r="F331" t="s">
        <v>19</v>
      </c>
      <c r="G331" s="12" t="s">
        <v>223</v>
      </c>
      <c r="H331" t="s">
        <v>224</v>
      </c>
      <c r="I331" t="e">
        <f>VLOOKUP(E331,运营生产订单!$A$9:$A$35,1,0)</f>
        <v>#N/A</v>
      </c>
    </row>
    <row r="332" ht="16.5" spans="1:9">
      <c r="A332" s="1" t="str">
        <f t="shared" si="9"/>
        <v>VS1004拼接红格子G02-05S</v>
      </c>
      <c r="B332" t="s">
        <v>656</v>
      </c>
      <c r="C332" s="9" t="s">
        <v>222</v>
      </c>
      <c r="D332" s="4" t="s">
        <v>655</v>
      </c>
      <c r="E332" s="4" t="s">
        <v>655</v>
      </c>
      <c r="F332" t="s">
        <v>40</v>
      </c>
      <c r="G332" s="12" t="s">
        <v>223</v>
      </c>
      <c r="H332" t="s">
        <v>224</v>
      </c>
      <c r="I332" t="e">
        <f>VLOOKUP(E332,运营生产订单!$A$9:$A$35,1,0)</f>
        <v>#N/A</v>
      </c>
    </row>
    <row r="333" ht="16.5" spans="1:9">
      <c r="A333" s="1" t="str">
        <f t="shared" si="9"/>
        <v>VS1004拼接红格子G02-05M</v>
      </c>
      <c r="B333" t="s">
        <v>657</v>
      </c>
      <c r="C333" s="9" t="s">
        <v>222</v>
      </c>
      <c r="D333" s="4" t="s">
        <v>655</v>
      </c>
      <c r="E333" s="4" t="s">
        <v>655</v>
      </c>
      <c r="F333" t="s">
        <v>15</v>
      </c>
      <c r="G333" s="12" t="s">
        <v>223</v>
      </c>
      <c r="H333" t="s">
        <v>224</v>
      </c>
      <c r="I333" t="e">
        <f>VLOOKUP(E333,运营生产订单!$A$9:$A$35,1,0)</f>
        <v>#N/A</v>
      </c>
    </row>
    <row r="334" ht="16.5" spans="1:9">
      <c r="A334" s="1" t="str">
        <f t="shared" si="9"/>
        <v>VS1004拼接红格子G02-05L</v>
      </c>
      <c r="B334" t="s">
        <v>658</v>
      </c>
      <c r="C334" s="9" t="s">
        <v>222</v>
      </c>
      <c r="D334" s="4" t="s">
        <v>655</v>
      </c>
      <c r="E334" s="4" t="s">
        <v>655</v>
      </c>
      <c r="F334" t="s">
        <v>16</v>
      </c>
      <c r="G334" s="12" t="s">
        <v>223</v>
      </c>
      <c r="H334" t="s">
        <v>224</v>
      </c>
      <c r="I334" t="e">
        <f>VLOOKUP(E334,运营生产订单!$A$9:$A$35,1,0)</f>
        <v>#N/A</v>
      </c>
    </row>
    <row r="335" ht="16.5" spans="1:9">
      <c r="A335" s="1" t="str">
        <f t="shared" si="9"/>
        <v>VS1004拼接红格子G02-05XL</v>
      </c>
      <c r="B335" t="s">
        <v>659</v>
      </c>
      <c r="C335" s="9" t="s">
        <v>222</v>
      </c>
      <c r="D335" s="4" t="s">
        <v>655</v>
      </c>
      <c r="E335" s="4" t="s">
        <v>655</v>
      </c>
      <c r="F335" t="s">
        <v>17</v>
      </c>
      <c r="G335" s="12" t="s">
        <v>223</v>
      </c>
      <c r="H335" t="s">
        <v>224</v>
      </c>
      <c r="I335" t="e">
        <f>VLOOKUP(E335,运营生产订单!$A$9:$A$35,1,0)</f>
        <v>#N/A</v>
      </c>
    </row>
    <row r="336" ht="16.5" spans="1:9">
      <c r="A336" s="1" t="str">
        <f t="shared" si="9"/>
        <v>VS1004拼接红格子G02-052XL</v>
      </c>
      <c r="B336" t="s">
        <v>660</v>
      </c>
      <c r="C336" s="9" t="s">
        <v>222</v>
      </c>
      <c r="D336" s="4" t="s">
        <v>655</v>
      </c>
      <c r="E336" s="4" t="s">
        <v>655</v>
      </c>
      <c r="F336" t="s">
        <v>18</v>
      </c>
      <c r="G336" s="12" t="s">
        <v>223</v>
      </c>
      <c r="H336" t="s">
        <v>224</v>
      </c>
      <c r="I336" t="e">
        <f>VLOOKUP(E336,运营生产订单!$A$9:$A$35,1,0)</f>
        <v>#N/A</v>
      </c>
    </row>
    <row r="337" ht="16.5" spans="2:7">
      <c r="B337"/>
      <c r="C337" s="9"/>
      <c r="E337"/>
      <c r="F337" s="34"/>
      <c r="G337" s="12"/>
    </row>
    <row r="338" ht="16.5" spans="2:7">
      <c r="B338" s="20"/>
      <c r="C338" s="9"/>
      <c r="E338"/>
      <c r="F338" s="34"/>
      <c r="G338" s="12"/>
    </row>
    <row r="339" ht="16.5" spans="2:7">
      <c r="B339" s="20"/>
      <c r="C339" s="9"/>
      <c r="E339"/>
      <c r="F339" s="34"/>
      <c r="G339" s="12"/>
    </row>
    <row r="340" ht="16.5" spans="2:7">
      <c r="B340" s="20"/>
      <c r="C340" s="9"/>
      <c r="E340"/>
      <c r="F340" s="34"/>
      <c r="G340" s="12"/>
    </row>
    <row r="341" ht="16.5" spans="2:7">
      <c r="B341" s="20"/>
      <c r="C341" s="9"/>
      <c r="E341"/>
      <c r="F341" s="34"/>
      <c r="G341" s="12"/>
    </row>
    <row r="342" ht="16.5" spans="2:7">
      <c r="B342" s="20"/>
      <c r="C342" s="9"/>
      <c r="E342"/>
      <c r="F342" s="34"/>
      <c r="G342" s="12"/>
    </row>
    <row r="343" ht="16.5" spans="2:7">
      <c r="B343" s="20"/>
      <c r="C343" s="9"/>
      <c r="E343"/>
      <c r="F343" s="34"/>
      <c r="G343" s="12"/>
    </row>
    <row r="344" ht="16.5" spans="2:7">
      <c r="B344" s="20"/>
      <c r="C344" s="9"/>
      <c r="E344"/>
      <c r="F344" s="34"/>
      <c r="G344" s="12"/>
    </row>
    <row r="345" ht="16.5" spans="2:7">
      <c r="B345"/>
      <c r="C345" s="9"/>
      <c r="E345"/>
      <c r="F345" s="34"/>
      <c r="G345" s="12"/>
    </row>
    <row r="346" ht="16.5" spans="2:7">
      <c r="B346"/>
      <c r="C346" s="9"/>
      <c r="E346"/>
      <c r="F346" s="34"/>
      <c r="G346" s="12"/>
    </row>
    <row r="347" ht="16.5" spans="2:7">
      <c r="B347"/>
      <c r="C347" s="9"/>
      <c r="E347"/>
      <c r="F347" s="34"/>
      <c r="G347" s="12"/>
    </row>
    <row r="348" ht="16.5" spans="2:7">
      <c r="B348"/>
      <c r="C348" s="9"/>
      <c r="E348"/>
      <c r="F348" s="34"/>
      <c r="G348" s="12"/>
    </row>
    <row r="349" ht="16.5" spans="2:7">
      <c r="B349"/>
      <c r="C349" s="9"/>
      <c r="E349"/>
      <c r="F349" s="34"/>
      <c r="G349" s="12"/>
    </row>
    <row r="350" ht="16.5" spans="2:7">
      <c r="B350"/>
      <c r="C350" s="9"/>
      <c r="E350"/>
      <c r="F350" s="34"/>
      <c r="G350" s="12"/>
    </row>
    <row r="351" ht="16.5" spans="2:7">
      <c r="B351"/>
      <c r="C351" s="9"/>
      <c r="E351"/>
      <c r="F351" s="34"/>
      <c r="G351" s="12"/>
    </row>
    <row r="352" ht="16.5" spans="3:7">
      <c r="C352" s="9"/>
      <c r="D352" s="13"/>
      <c r="E352" s="13"/>
      <c r="F352" s="34"/>
      <c r="G352" s="12"/>
    </row>
    <row r="353" ht="16.5" spans="3:7">
      <c r="C353" s="9"/>
      <c r="D353" s="13"/>
      <c r="E353" s="13"/>
      <c r="F353" s="34"/>
      <c r="G353" s="12"/>
    </row>
    <row r="354" ht="16.5" spans="3:7">
      <c r="C354" s="9"/>
      <c r="D354" s="13"/>
      <c r="E354" s="13"/>
      <c r="F354" s="34"/>
      <c r="G354" s="12"/>
    </row>
    <row r="355" ht="16.5" spans="3:7">
      <c r="C355" s="9"/>
      <c r="D355" s="13"/>
      <c r="E355" s="13"/>
      <c r="F355" s="34"/>
      <c r="G355" s="12"/>
    </row>
    <row r="356" ht="16.5" spans="3:7">
      <c r="C356" s="9"/>
      <c r="D356" s="13"/>
      <c r="E356" s="13"/>
      <c r="F356" s="34"/>
      <c r="G356" s="12"/>
    </row>
    <row r="357" ht="16.5" spans="3:7">
      <c r="C357" s="9"/>
      <c r="D357" s="13"/>
      <c r="E357" s="13"/>
      <c r="F357" s="34"/>
      <c r="G357" s="12"/>
    </row>
    <row r="358" ht="16.5" spans="3:7">
      <c r="C358" s="9"/>
      <c r="D358" s="13"/>
      <c r="E358" s="13"/>
      <c r="F358" s="34"/>
      <c r="G358" s="12"/>
    </row>
    <row r="359" ht="16.5" spans="3:7">
      <c r="C359" s="9"/>
      <c r="D359" s="13"/>
      <c r="E359" s="13"/>
      <c r="F359" s="34"/>
      <c r="G359" s="12"/>
    </row>
    <row r="360" ht="16.5" spans="3:7">
      <c r="C360" s="9"/>
      <c r="D360" s="13"/>
      <c r="E360" s="13"/>
      <c r="F360" s="34"/>
      <c r="G360" s="12"/>
    </row>
    <row r="361" ht="16.5" spans="3:7">
      <c r="C361" s="9"/>
      <c r="D361" s="13"/>
      <c r="E361" s="13"/>
      <c r="F361" s="34"/>
      <c r="G361" s="12"/>
    </row>
    <row r="362" ht="16.5" spans="3:7">
      <c r="C362" s="9"/>
      <c r="D362" s="13"/>
      <c r="E362" s="13"/>
      <c r="F362" s="34"/>
      <c r="G362" s="12"/>
    </row>
    <row r="363" ht="16.5" spans="3:7">
      <c r="C363" s="9"/>
      <c r="D363" s="13"/>
      <c r="E363" s="13"/>
      <c r="F363" s="34"/>
      <c r="G363" s="12"/>
    </row>
    <row r="364" ht="16.5" spans="3:7">
      <c r="C364" s="9"/>
      <c r="D364" s="13"/>
      <c r="E364" s="13"/>
      <c r="F364" s="34"/>
      <c r="G364" s="12"/>
    </row>
    <row r="365" ht="16.5" spans="3:7">
      <c r="C365" s="9"/>
      <c r="D365" s="13"/>
      <c r="E365" s="13"/>
      <c r="F365" s="34"/>
      <c r="G365" s="12"/>
    </row>
    <row r="366" ht="16.5" spans="3:7">
      <c r="C366" s="9"/>
      <c r="D366" s="13"/>
      <c r="E366" s="13"/>
      <c r="F366" s="34"/>
      <c r="G366" s="12"/>
    </row>
    <row r="367" ht="16.5" spans="3:7">
      <c r="C367" s="9"/>
      <c r="D367" s="13"/>
      <c r="E367" s="13"/>
      <c r="F367" s="34"/>
      <c r="G367" s="12"/>
    </row>
    <row r="368" ht="16.5" spans="3:7">
      <c r="C368" s="9"/>
      <c r="D368" s="13"/>
      <c r="E368" s="13"/>
      <c r="F368" s="34"/>
      <c r="G368" s="12"/>
    </row>
    <row r="369" ht="16.5" spans="3:7">
      <c r="C369" s="9"/>
      <c r="D369" s="13"/>
      <c r="E369" s="13"/>
      <c r="F369" s="34"/>
      <c r="G369" s="12"/>
    </row>
    <row r="370" ht="16.5" spans="3:7">
      <c r="C370" s="9"/>
      <c r="D370" s="13"/>
      <c r="E370" s="13"/>
      <c r="F370" s="34"/>
      <c r="G370" s="12"/>
    </row>
    <row r="371" ht="16.5" spans="3:7">
      <c r="C371" s="9"/>
      <c r="D371" s="13"/>
      <c r="E371" s="13"/>
      <c r="F371" s="34"/>
      <c r="G371" s="12"/>
    </row>
    <row r="372" ht="16.5" spans="3:7">
      <c r="C372" s="9"/>
      <c r="D372" s="13"/>
      <c r="E372" s="13"/>
      <c r="F372" s="34"/>
      <c r="G372" s="12"/>
    </row>
    <row r="373" ht="16.5" spans="2:7">
      <c r="B373" s="26"/>
      <c r="C373" s="9"/>
      <c r="D373"/>
      <c r="E373"/>
      <c r="F373" s="34"/>
      <c r="G373" s="12"/>
    </row>
    <row r="374" ht="16.5" spans="2:7">
      <c r="B374" s="26"/>
      <c r="C374" s="9"/>
      <c r="D374"/>
      <c r="E374"/>
      <c r="F374" s="34"/>
      <c r="G374" s="12"/>
    </row>
    <row r="375" ht="16.5" spans="2:7">
      <c r="B375" s="26"/>
      <c r="C375" s="9"/>
      <c r="D375"/>
      <c r="E375"/>
      <c r="F375" s="34"/>
      <c r="G375" s="12"/>
    </row>
    <row r="376" ht="16.5" spans="2:7">
      <c r="B376" s="26"/>
      <c r="C376" s="9"/>
      <c r="D376"/>
      <c r="E376"/>
      <c r="F376" s="34"/>
      <c r="G376" s="12"/>
    </row>
    <row r="377" ht="16.5" spans="2:7">
      <c r="B377" s="26"/>
      <c r="C377" s="9"/>
      <c r="D377"/>
      <c r="E377"/>
      <c r="F377" s="34"/>
      <c r="G377" s="12"/>
    </row>
    <row r="378" ht="16.5" spans="2:7">
      <c r="B378" s="26"/>
      <c r="C378" s="9"/>
      <c r="D378"/>
      <c r="E378"/>
      <c r="F378" s="34"/>
      <c r="G378" s="12"/>
    </row>
    <row r="379" ht="16.5" spans="2:7">
      <c r="B379" s="35"/>
      <c r="C379" s="9"/>
      <c r="D379"/>
      <c r="E379"/>
      <c r="F379" s="34"/>
      <c r="G379" s="12"/>
    </row>
    <row r="380" ht="16.5" spans="2:7">
      <c r="B380" s="35"/>
      <c r="C380" s="9"/>
      <c r="D380"/>
      <c r="E380"/>
      <c r="F380" s="34"/>
      <c r="G380" s="12"/>
    </row>
    <row r="381" ht="16.5" spans="2:7">
      <c r="B381" s="35"/>
      <c r="C381" s="9"/>
      <c r="D381"/>
      <c r="E381"/>
      <c r="F381" s="34"/>
      <c r="G381" s="12"/>
    </row>
    <row r="382" ht="16.5" spans="2:7">
      <c r="B382" s="35"/>
      <c r="C382" s="9"/>
      <c r="D382"/>
      <c r="E382"/>
      <c r="F382" s="34"/>
      <c r="G382" s="12"/>
    </row>
    <row r="383" ht="16.5" spans="2:7">
      <c r="B383" s="35"/>
      <c r="C383" s="9"/>
      <c r="D383"/>
      <c r="E383"/>
      <c r="F383" s="34"/>
      <c r="G383" s="12"/>
    </row>
    <row r="384" ht="16.5" spans="2:7">
      <c r="B384" s="35"/>
      <c r="C384" s="9"/>
      <c r="D384"/>
      <c r="E384"/>
      <c r="F384" s="34"/>
      <c r="G384" s="12"/>
    </row>
    <row r="385" ht="16.5" spans="2:7">
      <c r="B385" s="26"/>
      <c r="C385" s="9"/>
      <c r="D385"/>
      <c r="E385"/>
      <c r="F385" s="34"/>
      <c r="G385" s="12"/>
    </row>
    <row r="386" ht="16.5" spans="2:7">
      <c r="B386" s="26"/>
      <c r="C386" s="9"/>
      <c r="D386"/>
      <c r="E386"/>
      <c r="F386" s="34"/>
      <c r="G386" s="12"/>
    </row>
    <row r="387" ht="16.5" spans="2:7">
      <c r="B387" s="26"/>
      <c r="C387" s="9"/>
      <c r="D387"/>
      <c r="E387"/>
      <c r="F387" s="34"/>
      <c r="G387" s="12"/>
    </row>
    <row r="388" ht="16.5" spans="2:7">
      <c r="B388" s="26"/>
      <c r="C388" s="9"/>
      <c r="D388"/>
      <c r="E388"/>
      <c r="F388" s="34"/>
      <c r="G388" s="12"/>
    </row>
    <row r="389" ht="16.5" spans="2:7">
      <c r="B389" s="26"/>
      <c r="C389" s="9"/>
      <c r="D389"/>
      <c r="E389"/>
      <c r="F389" s="34"/>
      <c r="G389" s="12"/>
    </row>
    <row r="390" ht="16.5" spans="2:7">
      <c r="B390" s="26"/>
      <c r="C390" s="9"/>
      <c r="D390"/>
      <c r="E390"/>
      <c r="F390" s="34"/>
      <c r="G390" s="12"/>
    </row>
    <row r="391" ht="16.5" spans="2:7">
      <c r="B391" s="26"/>
      <c r="C391" s="9"/>
      <c r="D391"/>
      <c r="E391"/>
      <c r="F391" s="34"/>
      <c r="G391" s="12"/>
    </row>
    <row r="392" ht="16.5" spans="2:7">
      <c r="B392" s="26"/>
      <c r="C392" s="9"/>
      <c r="D392"/>
      <c r="E392"/>
      <c r="F392" s="34"/>
      <c r="G392" s="12"/>
    </row>
    <row r="393" ht="16.5" spans="2:7">
      <c r="B393" s="26"/>
      <c r="C393" s="9"/>
      <c r="D393"/>
      <c r="E393"/>
      <c r="F393" s="34"/>
      <c r="G393" s="12"/>
    </row>
    <row r="394" ht="16.5" spans="2:7">
      <c r="B394" s="26"/>
      <c r="C394" s="9"/>
      <c r="D394"/>
      <c r="E394"/>
      <c r="F394" s="34"/>
      <c r="G394" s="12"/>
    </row>
    <row r="395" ht="16.5" spans="2:7">
      <c r="B395" s="26"/>
      <c r="C395" s="9"/>
      <c r="D395"/>
      <c r="E395"/>
      <c r="F395" s="34"/>
      <c r="G395" s="12"/>
    </row>
    <row r="396" ht="16.5" spans="2:7">
      <c r="B396" s="26"/>
      <c r="C396" s="9"/>
      <c r="D396"/>
      <c r="E396"/>
      <c r="F396" s="34"/>
      <c r="G396" s="12"/>
    </row>
  </sheetData>
  <autoFilter ref="A1:K336">
    <extLst/>
  </autoFilter>
  <conditionalFormatting sqref="C1:H1">
    <cfRule type="expression" dxfId="6" priority="70">
      <formula>AND(COUNTIF($B$1:$B$7,C1)+COUNTIF($B$8:$B$1043489,C1)&gt;1,NOT(ISBLANK(C1)))</formula>
    </cfRule>
  </conditionalFormatting>
  <conditionalFormatting sqref="B226:B232">
    <cfRule type="expression" dxfId="7" priority="40">
      <formula>AND(IF(IFERROR(VLOOKUP($B$3,requiredAttributePTDMap,MATCH($A226,attributeMapFeedProductType,0)+1,FALSE),0)&gt;0,0,1),IF(IFERROR(VLOOKUP($B$3,optionalAttributePTDMap,MATCH($A226,attributeMapFeedProductType,0)+1,FALSE),0)&gt;0,0,1),IF(IFERROR(VLOOKUP($B$3,preferredAttributePTDMap,MATCH($A226,attributeMapFeedProductType,0)+1,FALSE),0)&gt;0,0,1),IF(IFERROR(MATCH($A226,attributeMapFeedProductType,0),0)&gt;0,1,0))</formula>
    </cfRule>
    <cfRule type="expression" dxfId="8" priority="39">
      <formula>IF(VLOOKUP($B$3,preferredAttributePTDMap,MATCH($A226,attributeMapFeedProductType,0)+1,FALSE)&gt;0,1,0)</formula>
    </cfRule>
    <cfRule type="expression" dxfId="9" priority="38">
      <formula>IF(VLOOKUP($B$3,optionalAttributePTDMap,MATCH($A226,attributeMapFeedProductType,0)+1,FALSE)&gt;0,1,0)</formula>
    </cfRule>
    <cfRule type="expression" dxfId="10" priority="37">
      <formula>IF(VLOOKUP($B$3,requiredAttributePTDMap,MATCH($A226,attributeMapFeedProductType,0)+1,FALSE)&gt;0,1,0)</formula>
    </cfRule>
    <cfRule type="expression" dxfId="11" priority="36">
      <formula>IF(LEN(B226)&gt;0,1,0)</formula>
    </cfRule>
  </conditionalFormatting>
  <conditionalFormatting sqref="B293:B298">
    <cfRule type="expression" dxfId="12" priority="31">
      <formula>AND(IF(IFERROR(VLOOKUP($B$3,requiredAttributePTDMap,MATCH($A293,attributeMapFeedProductType,0)+1,FALSE),0)&gt;0,0,1),IF(IFERROR(VLOOKUP($B$3,optionalAttributePTDMap,MATCH($A293,attributeMapFeedProductType,0)+1,FALSE),0)&gt;0,0,1),IF(IFERROR(VLOOKUP($B$3,preferredAttributePTDMap,MATCH($A293,attributeMapFeedProductType,0)+1,FALSE),0)&gt;0,0,1),IF(IFERROR(MATCH($A293,attributeMapFeedProductType,0),0)&gt;0,1,0))</formula>
    </cfRule>
    <cfRule type="expression" dxfId="13" priority="30">
      <formula>IF(VLOOKUP($B$3,preferredAttributePTDMap,MATCH($A293,attributeMapFeedProductType,0)+1,FALSE)&gt;0,1,0)</formula>
    </cfRule>
    <cfRule type="expression" dxfId="14" priority="29">
      <formula>IF(VLOOKUP($B$3,optionalAttributePTDMap,MATCH($A293,attributeMapFeedProductType,0)+1,FALSE)&gt;0,1,0)</formula>
    </cfRule>
    <cfRule type="expression" dxfId="15" priority="28">
      <formula>IF(VLOOKUP($B$3,requiredAttributePTDMap,MATCH($A293,attributeMapFeedProductType,0)+1,FALSE)&gt;0,1,0)</formula>
    </cfRule>
    <cfRule type="expression" dxfId="16" priority="27">
      <formula>IF(LEN(B293)&gt;0,1,0)</formula>
    </cfRule>
    <cfRule type="duplicateValues" dxfId="2" priority="26"/>
  </conditionalFormatting>
  <conditionalFormatting sqref="B299:B305">
    <cfRule type="duplicateValues" dxfId="2" priority="35"/>
    <cfRule type="duplicateValues" dxfId="2" priority="34"/>
  </conditionalFormatting>
  <conditionalFormatting sqref="B306:B312">
    <cfRule type="duplicateValues" dxfId="2" priority="33"/>
    <cfRule type="duplicateValues" dxfId="2" priority="32"/>
  </conditionalFormatting>
  <conditionalFormatting sqref="B313:B318">
    <cfRule type="expression" dxfId="12" priority="25">
      <formula>AND(IF(IFERROR(VLOOKUP($B$3,requiredAttributePTDMap,MATCH($A313,attributeMapFeedProductType,0)+1,FALSE),0)&gt;0,0,1),IF(IFERROR(VLOOKUP($B$3,optionalAttributePTDMap,MATCH($A313,attributeMapFeedProductType,0)+1,FALSE),0)&gt;0,0,1),IF(IFERROR(VLOOKUP($B$3,preferredAttributePTDMap,MATCH($A313,attributeMapFeedProductType,0)+1,FALSE),0)&gt;0,0,1),IF(IFERROR(MATCH($A313,attributeMapFeedProductType,0),0)&gt;0,1,0))</formula>
    </cfRule>
    <cfRule type="expression" dxfId="13" priority="24">
      <formula>IF(VLOOKUP($B$3,preferredAttributePTDMap,MATCH($A313,attributeMapFeedProductType,0)+1,FALSE)&gt;0,1,0)</formula>
    </cfRule>
    <cfRule type="expression" dxfId="14" priority="23">
      <formula>IF(VLOOKUP($B$3,optionalAttributePTDMap,MATCH($A313,attributeMapFeedProductType,0)+1,FALSE)&gt;0,1,0)</formula>
    </cfRule>
    <cfRule type="expression" dxfId="15" priority="22">
      <formula>IF(VLOOKUP($B$3,requiredAttributePTDMap,MATCH($A313,attributeMapFeedProductType,0)+1,FALSE)&gt;0,1,0)</formula>
    </cfRule>
    <cfRule type="expression" dxfId="16" priority="21">
      <formula>IF(LEN(B313)&gt;0,1,0)</formula>
    </cfRule>
  </conditionalFormatting>
  <conditionalFormatting sqref="B319:B324">
    <cfRule type="expression" dxfId="12" priority="10">
      <formula>AND(IF(IFERROR(VLOOKUP($B$3,requiredAttributePTDMap,MATCH($A319,attributeMapFeedProductType,0)+1,FALSE),0)&gt;0,0,1),IF(IFERROR(VLOOKUP($B$3,optionalAttributePTDMap,MATCH($A319,attributeMapFeedProductType,0)+1,FALSE),0)&gt;0,0,1),IF(IFERROR(VLOOKUP($B$3,preferredAttributePTDMap,MATCH($A319,attributeMapFeedProductType,0)+1,FALSE),0)&gt;0,0,1),IF(IFERROR(MATCH($A319,attributeMapFeedProductType,0),0)&gt;0,1,0))</formula>
    </cfRule>
    <cfRule type="expression" dxfId="13" priority="9">
      <formula>IF(VLOOKUP($B$3,preferredAttributePTDMap,MATCH($A319,attributeMapFeedProductType,0)+1,FALSE)&gt;0,1,0)</formula>
    </cfRule>
    <cfRule type="expression" dxfId="14" priority="8">
      <formula>IF(VLOOKUP($B$3,optionalAttributePTDMap,MATCH($A319,attributeMapFeedProductType,0)+1,FALSE)&gt;0,1,0)</formula>
    </cfRule>
    <cfRule type="expression" dxfId="15" priority="7">
      <formula>IF(VLOOKUP($B$3,requiredAttributePTDMap,MATCH($A319,attributeMapFeedProductType,0)+1,FALSE)&gt;0,1,0)</formula>
    </cfRule>
    <cfRule type="expression" dxfId="16" priority="6">
      <formula>IF(LEN(B319)&gt;0,1,0)</formula>
    </cfRule>
  </conditionalFormatting>
  <conditionalFormatting sqref="B325:B330">
    <cfRule type="expression" dxfId="12" priority="5">
      <formula>AND(IF(IFERROR(VLOOKUP($B$3,requiredAttributePTDMap,MATCH($A325,attributeMapFeedProductType,0)+1,FALSE),0)&gt;0,0,1),IF(IFERROR(VLOOKUP($B$3,optionalAttributePTDMap,MATCH($A325,attributeMapFeedProductType,0)+1,FALSE),0)&gt;0,0,1),IF(IFERROR(VLOOKUP($B$3,preferredAttributePTDMap,MATCH($A325,attributeMapFeedProductType,0)+1,FALSE),0)&gt;0,0,1),IF(IFERROR(MATCH($A325,attributeMapFeedProductType,0),0)&gt;0,1,0))</formula>
    </cfRule>
    <cfRule type="expression" dxfId="13" priority="4">
      <formula>IF(VLOOKUP($B$3,preferredAttributePTDMap,MATCH($A325,attributeMapFeedProductType,0)+1,FALSE)&gt;0,1,0)</formula>
    </cfRule>
    <cfRule type="expression" dxfId="14" priority="3">
      <formula>IF(VLOOKUP($B$3,optionalAttributePTDMap,MATCH($A325,attributeMapFeedProductType,0)+1,FALSE)&gt;0,1,0)</formula>
    </cfRule>
    <cfRule type="expression" dxfId="15" priority="2">
      <formula>IF(VLOOKUP($B$3,requiredAttributePTDMap,MATCH($A325,attributeMapFeedProductType,0)+1,FALSE)&gt;0,1,0)</formula>
    </cfRule>
    <cfRule type="expression" dxfId="16" priority="1">
      <formula>IF(LEN(B325)&gt;0,1,0)</formula>
    </cfRule>
  </conditionalFormatting>
  <conditionalFormatting sqref="B373:B378">
    <cfRule type="duplicateValues" dxfId="2" priority="48"/>
    <cfRule type="duplicateValues" dxfId="2" priority="47"/>
  </conditionalFormatting>
  <conditionalFormatting sqref="B379:B384">
    <cfRule type="duplicateValues" dxfId="2" priority="46"/>
    <cfRule type="duplicateValues" dxfId="2" priority="45"/>
  </conditionalFormatting>
  <conditionalFormatting sqref="B385:B390">
    <cfRule type="duplicateValues" dxfId="2" priority="44"/>
    <cfRule type="duplicateValues" dxfId="2" priority="43"/>
  </conditionalFormatting>
  <conditionalFormatting sqref="B391:B396">
    <cfRule type="duplicateValues" dxfId="2" priority="42"/>
    <cfRule type="duplicateValues" dxfId="2" priority="41"/>
  </conditionalFormatting>
  <conditionalFormatting sqref="J93:J99">
    <cfRule type="duplicateValues" dxfId="2" priority="12"/>
    <cfRule type="duplicateValues" dxfId="2" priority="11"/>
  </conditionalFormatting>
  <conditionalFormatting sqref="J114:J120">
    <cfRule type="duplicateValues" dxfId="2" priority="20"/>
    <cfRule type="duplicateValues" dxfId="2" priority="19"/>
  </conditionalFormatting>
  <conditionalFormatting sqref="J156:J162">
    <cfRule type="duplicateValues" dxfId="2" priority="18"/>
    <cfRule type="duplicateValues" dxfId="2" priority="17"/>
  </conditionalFormatting>
  <conditionalFormatting sqref="J170:J176">
    <cfRule type="duplicateValues" dxfId="2" priority="16"/>
    <cfRule type="duplicateValues" dxfId="2" priority="15"/>
  </conditionalFormatting>
  <conditionalFormatting sqref="J245:J251">
    <cfRule type="duplicateValues" dxfId="2" priority="14"/>
    <cfRule type="duplicateValues" dxfId="2" priority="13"/>
  </conditionalFormatting>
  <dataValidations count="2">
    <dataValidation allowBlank="1" showInputMessage="1" showErrorMessage="1" sqref="B232 B226:B231"/>
    <dataValidation allowBlank="1" showInputMessage="1" sqref="B293:B298 B313:B318 B319:B324 B325:B330"/>
  </dataValidation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7" master="">
    <arrUserId title="订单号" rangeCreator="" othersAccessPermission="edit"/>
  </rangeList>
  <rangeList sheetStid="9" master=""/>
  <rangeList sheetStid="4" master=""/>
  <rangeList sheetStid="11" master=""/>
  <rangeList sheetStid="1" master=""/>
  <rangeList sheetStid="10" master=""/>
  <rangeList sheetStid="5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运营生产订单</vt:lpstr>
      <vt:lpstr>（运营）采购订单</vt:lpstr>
      <vt:lpstr>（运营）批量导入采购计划模板</vt:lpstr>
      <vt:lpstr>（工厂）送货清单填写</vt:lpstr>
      <vt:lpstr>（工厂打印）清单</vt:lpstr>
      <vt:lpstr>（仓库核对）送货清单</vt:lpstr>
      <vt:lpstr>（仓库）批量导入库数据模板</vt:lpstr>
      <vt:lpstr>（运营）数据源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若倾情</cp:lastModifiedBy>
  <dcterms:created xsi:type="dcterms:W3CDTF">2022-04-13T03:46:00Z</dcterms:created>
  <cp:lastPrinted>2022-05-20T08:14:00Z</cp:lastPrinted>
  <dcterms:modified xsi:type="dcterms:W3CDTF">2023-11-21T10:32:31Z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72530B817C7B4E9492A86547D93575FE_13</vt:lpwstr>
  </property>
  <property fmtid="{D5CDD505-2E9C-101B-9397-08002B2CF9AE}" pid="3" name="KSOProductBuildVer">
    <vt:lpwstr>2052-12.1.0.15712</vt:lpwstr>
  </property>
</Properties>
</file>