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r\Programming\Python\Project Speaker Recog\speaker_recognition_GMM_UBM\src\speaker_recognition\"/>
    </mc:Choice>
  </mc:AlternateContent>
  <xr:revisionPtr revIDLastSave="0" documentId="13_ncr:1_{2600640F-223F-4870-939D-C02601CAF44B}" xr6:coauthVersionLast="34" xr6:coauthVersionMax="34" xr10:uidLastSave="{00000000-0000-0000-0000-000000000000}"/>
  <bookViews>
    <workbookView xWindow="0" yWindow="0" windowWidth="23234" windowHeight="9790" xr2:uid="{09D86779-D337-494B-AD84-2B22484B6C1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F4" i="1"/>
  <c r="K54" i="1"/>
  <c r="M7" i="1"/>
  <c r="K7" i="1"/>
  <c r="I9" i="1"/>
  <c r="H9" i="1"/>
  <c r="F9" i="1"/>
  <c r="I12" i="1"/>
  <c r="I14" i="1" s="1"/>
  <c r="K14" i="1"/>
  <c r="K15" i="1"/>
  <c r="K16" i="1"/>
  <c r="M16" i="1" s="1"/>
  <c r="M15" i="1"/>
  <c r="H57" i="1"/>
  <c r="H58" i="1"/>
  <c r="H60" i="1"/>
  <c r="H61" i="1"/>
  <c r="H62" i="1"/>
  <c r="H63" i="1"/>
  <c r="F59" i="1"/>
  <c r="H59" i="1" s="1"/>
  <c r="H10" i="1"/>
  <c r="H11" i="1"/>
  <c r="H12" i="1"/>
  <c r="M14" i="1"/>
  <c r="F8" i="1"/>
  <c r="H8" i="1" s="1"/>
  <c r="F7" i="1"/>
  <c r="H7" i="1" s="1"/>
  <c r="C12" i="1"/>
  <c r="H13" i="1"/>
  <c r="H17" i="1"/>
  <c r="H18" i="1"/>
  <c r="H22" i="1"/>
  <c r="H23" i="1"/>
  <c r="H27" i="1"/>
  <c r="H28" i="1"/>
  <c r="H32" i="1"/>
  <c r="H33" i="1"/>
  <c r="H37" i="1"/>
  <c r="H38" i="1"/>
  <c r="H42" i="1"/>
  <c r="H43" i="1"/>
  <c r="H47" i="1"/>
  <c r="H48" i="1"/>
  <c r="H52" i="1"/>
  <c r="H53" i="1"/>
  <c r="F46" i="1"/>
  <c r="H46" i="1" s="1"/>
  <c r="F45" i="1"/>
  <c r="H45" i="1" s="1"/>
  <c r="F44" i="1"/>
  <c r="H44" i="1" s="1"/>
  <c r="F36" i="1"/>
  <c r="F35" i="1"/>
  <c r="H35" i="1" s="1"/>
  <c r="F34" i="1"/>
  <c r="H34" i="1" s="1"/>
  <c r="F56" i="1"/>
  <c r="H56" i="1" s="1"/>
  <c r="F55" i="1"/>
  <c r="F54" i="1"/>
  <c r="H54" i="1" s="1"/>
  <c r="F51" i="1"/>
  <c r="H51" i="1" s="1"/>
  <c r="F50" i="1"/>
  <c r="H50" i="1" s="1"/>
  <c r="F49" i="1"/>
  <c r="H49" i="1" s="1"/>
  <c r="F41" i="1"/>
  <c r="H41" i="1" s="1"/>
  <c r="F40" i="1"/>
  <c r="F39" i="1"/>
  <c r="F31" i="1"/>
  <c r="F30" i="1"/>
  <c r="H30" i="1" s="1"/>
  <c r="F29" i="1"/>
  <c r="H29" i="1" s="1"/>
  <c r="F26" i="1"/>
  <c r="H26" i="1" s="1"/>
  <c r="F25" i="1"/>
  <c r="H25" i="1" s="1"/>
  <c r="F24" i="1"/>
  <c r="F16" i="1"/>
  <c r="F15" i="1"/>
  <c r="F14" i="1"/>
  <c r="F21" i="1"/>
  <c r="H21" i="1" s="1"/>
  <c r="F20" i="1"/>
  <c r="H20" i="1" s="1"/>
  <c r="F19" i="1"/>
  <c r="H19" i="1" s="1"/>
  <c r="A11" i="1"/>
  <c r="A10" i="1"/>
  <c r="C10" i="1" s="1"/>
  <c r="A9" i="1"/>
  <c r="C9" i="1" s="1"/>
  <c r="A8" i="1"/>
  <c r="A7" i="1"/>
  <c r="C7" i="1" s="1"/>
  <c r="I11" i="1" l="1"/>
  <c r="I10" i="1"/>
  <c r="I7" i="1"/>
  <c r="I8" i="1"/>
  <c r="H40" i="1"/>
  <c r="H24" i="1"/>
  <c r="H16" i="1"/>
  <c r="C8" i="1"/>
  <c r="I35" i="1"/>
  <c r="H36" i="1"/>
  <c r="C11" i="1"/>
  <c r="H55" i="1"/>
  <c r="H39" i="1"/>
  <c r="H31" i="1"/>
  <c r="H14" i="1"/>
  <c r="H15" i="1"/>
  <c r="I20" i="1" l="1"/>
  <c r="I40" i="1"/>
  <c r="I34" i="1"/>
  <c r="I29" i="1"/>
  <c r="I55" i="1"/>
  <c r="I26" i="1"/>
  <c r="I19" i="1"/>
  <c r="I24" i="1"/>
  <c r="I45" i="1"/>
  <c r="I25" i="1"/>
  <c r="I56" i="1"/>
  <c r="I49" i="1"/>
  <c r="I31" i="1"/>
  <c r="I36" i="1"/>
  <c r="I44" i="1"/>
  <c r="I50" i="1"/>
  <c r="I39" i="1"/>
  <c r="I51" i="1"/>
  <c r="I23" i="1"/>
  <c r="I47" i="1"/>
  <c r="I32" i="1"/>
  <c r="I48" i="1"/>
  <c r="I28" i="1"/>
  <c r="I30" i="1"/>
  <c r="I54" i="1"/>
  <c r="I17" i="1"/>
  <c r="I33" i="1"/>
  <c r="I52" i="1"/>
  <c r="I21" i="1"/>
  <c r="I37" i="1"/>
  <c r="I53" i="1"/>
  <c r="I22" i="1"/>
  <c r="I38" i="1"/>
  <c r="I46" i="1"/>
  <c r="I18" i="1"/>
  <c r="I42" i="1"/>
  <c r="I27" i="1"/>
  <c r="I43" i="1"/>
  <c r="I15" i="1"/>
  <c r="I41" i="1"/>
  <c r="I16" i="1"/>
</calcChain>
</file>

<file path=xl/sharedStrings.xml><?xml version="1.0" encoding="utf-8"?>
<sst xmlns="http://schemas.openxmlformats.org/spreadsheetml/2006/main" count="33" uniqueCount="20">
  <si>
    <t>MAP</t>
  </si>
  <si>
    <t>UBM</t>
  </si>
  <si>
    <t>diff</t>
  </si>
  <si>
    <t>Cindy</t>
  </si>
  <si>
    <t>Arti</t>
  </si>
  <si>
    <t>EW</t>
  </si>
  <si>
    <t>Jourdan</t>
  </si>
  <si>
    <t>Len</t>
  </si>
  <si>
    <t>Samarth_close</t>
  </si>
  <si>
    <t>Samarth_distance</t>
  </si>
  <si>
    <t>M</t>
  </si>
  <si>
    <t>Kara</t>
  </si>
  <si>
    <t>Mariah</t>
  </si>
  <si>
    <t>Yuting</t>
  </si>
  <si>
    <t>256 laptop</t>
  </si>
  <si>
    <t>256 headphone</t>
  </si>
  <si>
    <t>32 laptop</t>
  </si>
  <si>
    <t>% of avg self</t>
  </si>
  <si>
    <t>silent</t>
  </si>
  <si>
    <t>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</si>
</sst>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91AA-C1E6-45D9-A5B7-863430D01390}">
  <dimension ref="A1:N63"/>
  <sheetViews>
    <sheetView tabSelected="1" workbookViewId="0">
      <selection activeCell="K3" sqref="K3"/>
    </sheetView>
  </sheetViews>
  <sheetFormatPr defaultColWidth="11.5546875" defaultRowHeight="14.55" x14ac:dyDescent="0.3"/>
  <sheetData>
    <row r="1" spans="1:14" x14ac:dyDescent="0.3">
      <c r="A1" t="s">
        <v>15</v>
      </c>
      <c r="F1" t="s">
        <v>14</v>
      </c>
      <c r="K1" t="s">
        <v>16</v>
      </c>
    </row>
    <row r="2" spans="1:14" x14ac:dyDescent="0.3">
      <c r="A2" t="s">
        <v>0</v>
      </c>
      <c r="B2" t="s">
        <v>1</v>
      </c>
      <c r="C2" t="s">
        <v>2</v>
      </c>
      <c r="D2" t="s">
        <v>17</v>
      </c>
      <c r="F2" t="s">
        <v>0</v>
      </c>
      <c r="G2" t="s">
        <v>1</v>
      </c>
      <c r="H2" t="s">
        <v>2</v>
      </c>
      <c r="I2" t="s">
        <v>17</v>
      </c>
      <c r="K2" t="s">
        <v>0</v>
      </c>
      <c r="L2" t="s">
        <v>1</v>
      </c>
      <c r="M2" t="s">
        <v>2</v>
      </c>
      <c r="N2" t="s">
        <v>17</v>
      </c>
    </row>
    <row r="3" spans="1:14" x14ac:dyDescent="0.3">
      <c r="F3" t="s">
        <v>18</v>
      </c>
      <c r="K3" t="s">
        <v>18</v>
      </c>
    </row>
    <row r="4" spans="1:14" x14ac:dyDescent="0.3">
      <c r="F4">
        <f>-23366.0576600751</f>
        <v>-23366.057660075101</v>
      </c>
      <c r="G4">
        <v>-22402.5082115816</v>
      </c>
      <c r="K4">
        <f>-20190.4643314234</f>
        <v>-20190.464331423402</v>
      </c>
      <c r="L4">
        <v>-24935.697789792299</v>
      </c>
    </row>
    <row r="6" spans="1:14" x14ac:dyDescent="0.3">
      <c r="A6" t="s">
        <v>19</v>
      </c>
      <c r="F6" t="s">
        <v>19</v>
      </c>
      <c r="K6" t="s">
        <v>19</v>
      </c>
    </row>
    <row r="7" spans="1:14" x14ac:dyDescent="0.3">
      <c r="A7">
        <f>-26165.4846055258</f>
        <v>-26165.484605525799</v>
      </c>
      <c r="B7">
        <v>-25735.771256836899</v>
      </c>
      <c r="C7">
        <f>A7-B7</f>
        <v>-429.71334868889971</v>
      </c>
      <c r="F7">
        <f>-24883.4434631717</f>
        <v>-24883.443463171701</v>
      </c>
      <c r="G7">
        <v>-25830.0007951843</v>
      </c>
      <c r="H7">
        <f>F7-G7</f>
        <v>946.55733201259864</v>
      </c>
      <c r="I7" s="2">
        <f>F7/$I$12</f>
        <v>0.97937154668796766</v>
      </c>
      <c r="K7">
        <f>-27151.3885848567</f>
        <v>-27151.388584856701</v>
      </c>
      <c r="L7">
        <v>-28191.771808664798</v>
      </c>
      <c r="M7">
        <f>K7-L7</f>
        <v>1040.3832238080977</v>
      </c>
    </row>
    <row r="8" spans="1:14" x14ac:dyDescent="0.3">
      <c r="A8">
        <f>-26669.7611632803</f>
        <v>-26669.761163280298</v>
      </c>
      <c r="B8">
        <v>-26909.6024581073</v>
      </c>
      <c r="C8">
        <f t="shared" ref="C8:C12" si="0">A8-B8</f>
        <v>239.84129482700155</v>
      </c>
      <c r="F8">
        <f>-25734.4605125803</f>
        <v>-25734.460512580299</v>
      </c>
      <c r="G8">
        <v>-26561.516086403801</v>
      </c>
      <c r="H8">
        <f t="shared" ref="H8:H63" si="1">F8-G8</f>
        <v>827.05557382350162</v>
      </c>
      <c r="I8" s="2">
        <f t="shared" ref="I8:I11" si="2">F8/$I$12</f>
        <v>1.0128661827969403</v>
      </c>
    </row>
    <row r="9" spans="1:14" x14ac:dyDescent="0.3">
      <c r="A9">
        <f>-26793.6830010692</f>
        <v>-26793.683001069199</v>
      </c>
      <c r="B9">
        <v>-26943.197152917</v>
      </c>
      <c r="C9">
        <f t="shared" si="0"/>
        <v>149.51415184780126</v>
      </c>
      <c r="F9">
        <f>-25604.7825439525</f>
        <v>-25604.7825439525</v>
      </c>
      <c r="G9">
        <v>-26117.2326991972</v>
      </c>
      <c r="H9">
        <f t="shared" si="1"/>
        <v>512.4501552447</v>
      </c>
      <c r="I9" s="2">
        <f t="shared" si="2"/>
        <v>1.0077622705150919</v>
      </c>
    </row>
    <row r="10" spans="1:14" x14ac:dyDescent="0.3">
      <c r="A10">
        <f>-27311.5295920719</f>
        <v>-27311.5295920719</v>
      </c>
      <c r="B10">
        <v>-26942.799491677401</v>
      </c>
      <c r="C10">
        <f t="shared" si="0"/>
        <v>-368.73010039449946</v>
      </c>
      <c r="H10">
        <f t="shared" si="1"/>
        <v>0</v>
      </c>
      <c r="I10" s="2">
        <f t="shared" si="2"/>
        <v>0</v>
      </c>
    </row>
    <row r="11" spans="1:14" x14ac:dyDescent="0.3">
      <c r="A11">
        <f>-26532.071834632</f>
        <v>-26532.071834631999</v>
      </c>
      <c r="B11">
        <v>-26575.1517090702</v>
      </c>
      <c r="C11">
        <f t="shared" si="0"/>
        <v>43.079874438200932</v>
      </c>
      <c r="H11">
        <f t="shared" si="1"/>
        <v>0</v>
      </c>
      <c r="I11" s="2">
        <f t="shared" si="2"/>
        <v>0</v>
      </c>
    </row>
    <row r="12" spans="1:14" x14ac:dyDescent="0.3">
      <c r="C12">
        <f t="shared" si="0"/>
        <v>0</v>
      </c>
      <c r="H12">
        <f t="shared" si="1"/>
        <v>0</v>
      </c>
      <c r="I12">
        <f>AVERAGE(F7:F11)</f>
        <v>-25407.562173234834</v>
      </c>
    </row>
    <row r="13" spans="1:14" x14ac:dyDescent="0.3">
      <c r="F13" t="s">
        <v>4</v>
      </c>
      <c r="H13" t="e">
        <f>F13-G13</f>
        <v>#VALUE!</v>
      </c>
    </row>
    <row r="14" spans="1:14" x14ac:dyDescent="0.3">
      <c r="F14">
        <f>-29533.0241709741</f>
        <v>-29533.024170974099</v>
      </c>
      <c r="G14">
        <v>-29045.186057837502</v>
      </c>
      <c r="H14">
        <f>F14-G14</f>
        <v>-487.8381131365968</v>
      </c>
      <c r="I14" s="2">
        <f>F14/$I$12</f>
        <v>1.1623714219259162</v>
      </c>
      <c r="K14">
        <f>-29840.0484424166</f>
        <v>-29840.048442416599</v>
      </c>
      <c r="L14">
        <v>-29496.422869612801</v>
      </c>
      <c r="M14">
        <f>K14-L14</f>
        <v>-343.6255728037977</v>
      </c>
    </row>
    <row r="15" spans="1:14" x14ac:dyDescent="0.3">
      <c r="F15">
        <f>-29661.2407701413</f>
        <v>-29661.240770141299</v>
      </c>
      <c r="G15">
        <v>-29643.136454164902</v>
      </c>
      <c r="H15">
        <f>F15-G15</f>
        <v>-18.104315976397629</v>
      </c>
      <c r="I15" s="2">
        <f>F15/$I$12</f>
        <v>1.1674178171012184</v>
      </c>
      <c r="K15">
        <f>-29238.1236875855</f>
        <v>-29238.123687585499</v>
      </c>
      <c r="L15">
        <v>-29093.133709977999</v>
      </c>
      <c r="M15">
        <f>K15-L15</f>
        <v>-144.9899776074999</v>
      </c>
    </row>
    <row r="16" spans="1:14" x14ac:dyDescent="0.3">
      <c r="F16">
        <f>-30490.2673637781</f>
        <v>-30490.267363778101</v>
      </c>
      <c r="G16">
        <v>-30608.424962445701</v>
      </c>
      <c r="H16">
        <f>F16-G16</f>
        <v>118.15759866759981</v>
      </c>
      <c r="I16" s="2">
        <f>F16/$I$12</f>
        <v>1.2000469449169568</v>
      </c>
      <c r="K16">
        <f>-30016.2293593583</f>
        <v>-30016.229359358302</v>
      </c>
      <c r="L16">
        <v>-29526.5708350512</v>
      </c>
      <c r="M16">
        <f>K16-L16</f>
        <v>-489.6585243071022</v>
      </c>
    </row>
    <row r="17" spans="6:9" x14ac:dyDescent="0.3">
      <c r="H17">
        <f>F17-G17</f>
        <v>0</v>
      </c>
      <c r="I17" s="2">
        <f>F17/$I$12</f>
        <v>0</v>
      </c>
    </row>
    <row r="18" spans="6:9" x14ac:dyDescent="0.3">
      <c r="F18" t="s">
        <v>3</v>
      </c>
      <c r="H18" t="e">
        <f>F18-G18</f>
        <v>#VALUE!</v>
      </c>
      <c r="I18" s="2" t="e">
        <f>F18/$I$12</f>
        <v>#VALUE!</v>
      </c>
    </row>
    <row r="19" spans="6:9" x14ac:dyDescent="0.3">
      <c r="F19">
        <f>-28205.3427729966</f>
        <v>-28205.342772996599</v>
      </c>
      <c r="G19">
        <v>-28120.251641549399</v>
      </c>
      <c r="H19">
        <f>F19-G19</f>
        <v>-85.091131447199587</v>
      </c>
      <c r="I19" s="2">
        <f>F19/$I$12</f>
        <v>1.1101160583878857</v>
      </c>
    </row>
    <row r="20" spans="6:9" x14ac:dyDescent="0.3">
      <c r="F20">
        <f>-28130.0540919844</f>
        <v>-28130.054091984399</v>
      </c>
      <c r="G20">
        <v>-28352.9605433176</v>
      </c>
      <c r="H20">
        <f>F20-G20</f>
        <v>222.9064513332014</v>
      </c>
      <c r="I20" s="2">
        <f>F20/$I$12</f>
        <v>1.1071528193136737</v>
      </c>
    </row>
    <row r="21" spans="6:9" x14ac:dyDescent="0.3">
      <c r="F21">
        <f>-28687.2961101285</f>
        <v>-28687.2961101285</v>
      </c>
      <c r="G21">
        <v>-29011.438276285498</v>
      </c>
      <c r="H21">
        <f>F21-G21</f>
        <v>324.14216615699843</v>
      </c>
      <c r="I21" s="2">
        <f>F21/$I$12</f>
        <v>1.1290849517372685</v>
      </c>
    </row>
    <row r="22" spans="6:9" x14ac:dyDescent="0.3">
      <c r="H22">
        <f>F22-G22</f>
        <v>0</v>
      </c>
      <c r="I22" s="2">
        <f>F22/$I$12</f>
        <v>0</v>
      </c>
    </row>
    <row r="23" spans="6:9" x14ac:dyDescent="0.3">
      <c r="F23" t="s">
        <v>5</v>
      </c>
      <c r="H23" t="e">
        <f>F23-G23</f>
        <v>#VALUE!</v>
      </c>
      <c r="I23" s="2" t="e">
        <f>F23/$I$12</f>
        <v>#VALUE!</v>
      </c>
    </row>
    <row r="24" spans="6:9" x14ac:dyDescent="0.3">
      <c r="F24">
        <f>-28534.61281052</f>
        <v>-28534.61281052</v>
      </c>
      <c r="G24">
        <v>-29303.060251809198</v>
      </c>
      <c r="H24">
        <f>F24-G24</f>
        <v>768.44744128919774</v>
      </c>
      <c r="I24" s="2">
        <f>F24/$I$12</f>
        <v>1.1230755873375096</v>
      </c>
    </row>
    <row r="25" spans="6:9" x14ac:dyDescent="0.3">
      <c r="F25">
        <f>-27641.001585037</f>
        <v>-27641.001585037</v>
      </c>
      <c r="G25">
        <v>-28393.8745077721</v>
      </c>
      <c r="H25">
        <f>F25-G25</f>
        <v>752.87292273509956</v>
      </c>
      <c r="I25" s="2">
        <f>F25/$I$12</f>
        <v>1.0879045142770505</v>
      </c>
    </row>
    <row r="26" spans="6:9" x14ac:dyDescent="0.3">
      <c r="F26">
        <f>-28273.8185532081</f>
        <v>-28273.818553208101</v>
      </c>
      <c r="G26">
        <v>-28628.097351876499</v>
      </c>
      <c r="H26">
        <f>F26-G26</f>
        <v>354.27879866839794</v>
      </c>
      <c r="I26" s="2">
        <f>F26/$I$12</f>
        <v>1.1128111528540379</v>
      </c>
    </row>
    <row r="27" spans="6:9" x14ac:dyDescent="0.3">
      <c r="H27">
        <f>F27-G27</f>
        <v>0</v>
      </c>
      <c r="I27" s="2">
        <f>F27/$I$12</f>
        <v>0</v>
      </c>
    </row>
    <row r="28" spans="6:9" x14ac:dyDescent="0.3">
      <c r="F28" t="s">
        <v>6</v>
      </c>
      <c r="H28" t="e">
        <f>F28-G28</f>
        <v>#VALUE!</v>
      </c>
      <c r="I28" s="2" t="e">
        <f>F28/$I$12</f>
        <v>#VALUE!</v>
      </c>
    </row>
    <row r="29" spans="6:9" x14ac:dyDescent="0.3">
      <c r="F29">
        <f>-28879.197591357</f>
        <v>-28879.197591356999</v>
      </c>
      <c r="G29">
        <v>-28568.7136379726</v>
      </c>
      <c r="H29">
        <f>F29-G29</f>
        <v>-310.48395338439877</v>
      </c>
      <c r="I29" s="2">
        <f>F29/$I$12</f>
        <v>1.1366378794805942</v>
      </c>
    </row>
    <row r="30" spans="6:9" x14ac:dyDescent="0.3">
      <c r="F30">
        <f>-28432.7058769006</f>
        <v>-28432.7058769006</v>
      </c>
      <c r="G30">
        <v>-28182.085963374098</v>
      </c>
      <c r="H30">
        <f>F30-G30</f>
        <v>-250.61991352650148</v>
      </c>
      <c r="I30" s="2">
        <f>F30/$I$12</f>
        <v>1.1190646974723357</v>
      </c>
    </row>
    <row r="31" spans="6:9" x14ac:dyDescent="0.3">
      <c r="F31">
        <f>-29051.7177574423</f>
        <v>-29051.7177574423</v>
      </c>
      <c r="G31">
        <v>-28723.190825460199</v>
      </c>
      <c r="H31">
        <f>F31-G31</f>
        <v>-328.52693198210181</v>
      </c>
      <c r="I31" s="2">
        <f>F31/$I$12</f>
        <v>1.1434279904290203</v>
      </c>
    </row>
    <row r="32" spans="6:9" x14ac:dyDescent="0.3">
      <c r="H32">
        <f>F32-G32</f>
        <v>0</v>
      </c>
      <c r="I32" s="2">
        <f>F32/$I$12</f>
        <v>0</v>
      </c>
    </row>
    <row r="33" spans="6:9" x14ac:dyDescent="0.3">
      <c r="F33" t="s">
        <v>11</v>
      </c>
      <c r="H33" t="e">
        <f>F33-G33</f>
        <v>#VALUE!</v>
      </c>
      <c r="I33" s="2" t="e">
        <f>F33/$I$12</f>
        <v>#VALUE!</v>
      </c>
    </row>
    <row r="34" spans="6:9" x14ac:dyDescent="0.3">
      <c r="F34">
        <f>-26942.1746314174</f>
        <v>-26942.174631417402</v>
      </c>
      <c r="G34">
        <v>-26693.456416827899</v>
      </c>
      <c r="H34">
        <f>F34-G34</f>
        <v>-248.71821458950217</v>
      </c>
      <c r="I34" s="2">
        <f>F34/$I$12</f>
        <v>1.0603998308739426</v>
      </c>
    </row>
    <row r="35" spans="6:9" x14ac:dyDescent="0.3">
      <c r="F35">
        <f>-28775.1247192529</f>
        <v>-28775.124719252901</v>
      </c>
      <c r="G35">
        <v>-29083.165109882098</v>
      </c>
      <c r="H35">
        <f>F35-G35</f>
        <v>308.04039062919765</v>
      </c>
      <c r="I35" s="2">
        <f>F35/$I$12</f>
        <v>1.1325417418269892</v>
      </c>
    </row>
    <row r="36" spans="6:9" x14ac:dyDescent="0.3">
      <c r="F36">
        <f>-28925.1500097939</f>
        <v>-28925.150009793899</v>
      </c>
      <c r="G36">
        <v>-28434.2342730663</v>
      </c>
      <c r="H36">
        <f>F36-G36</f>
        <v>-490.91573672759841</v>
      </c>
      <c r="I36" s="2">
        <f>F36/$I$12</f>
        <v>1.1384464913467616</v>
      </c>
    </row>
    <row r="37" spans="6:9" x14ac:dyDescent="0.3">
      <c r="H37">
        <f>F37-G37</f>
        <v>0</v>
      </c>
      <c r="I37" s="2">
        <f>F37/$I$12</f>
        <v>0</v>
      </c>
    </row>
    <row r="38" spans="6:9" x14ac:dyDescent="0.3">
      <c r="F38" s="1" t="s">
        <v>7</v>
      </c>
      <c r="G38" t="s">
        <v>10</v>
      </c>
      <c r="H38" t="e">
        <f>F38-G38</f>
        <v>#VALUE!</v>
      </c>
      <c r="I38" s="2" t="e">
        <f>F38/$I$12</f>
        <v>#VALUE!</v>
      </c>
    </row>
    <row r="39" spans="6:9" x14ac:dyDescent="0.3">
      <c r="F39">
        <f>-29004.9405544604</f>
        <v>-29004.940554460401</v>
      </c>
      <c r="G39">
        <v>-28631.7001830232</v>
      </c>
      <c r="H39">
        <f>F39-G39</f>
        <v>-373.24037143720125</v>
      </c>
      <c r="I39" s="2">
        <f>F39/$I$12</f>
        <v>1.1415869163951182</v>
      </c>
    </row>
    <row r="40" spans="6:9" x14ac:dyDescent="0.3">
      <c r="F40">
        <f>-28637.306092838</f>
        <v>-28637.306092838</v>
      </c>
      <c r="G40">
        <v>-28207.589240188499</v>
      </c>
      <c r="H40">
        <f>F40-G40</f>
        <v>-429.71685264950065</v>
      </c>
      <c r="I40" s="2">
        <f>F40/$I$12</f>
        <v>1.1271174265985064</v>
      </c>
    </row>
    <row r="41" spans="6:9" x14ac:dyDescent="0.3">
      <c r="F41">
        <f>-31703.9887410669</f>
        <v>-31703.9887410669</v>
      </c>
      <c r="G41">
        <v>-30261.628858222899</v>
      </c>
      <c r="H41">
        <f>F41-G41</f>
        <v>-1442.3598828440008</v>
      </c>
      <c r="I41" s="2">
        <f>F41/$I$12</f>
        <v>1.2478170288397417</v>
      </c>
    </row>
    <row r="42" spans="6:9" x14ac:dyDescent="0.3">
      <c r="H42">
        <f>F42-G42</f>
        <v>0</v>
      </c>
      <c r="I42" s="2">
        <f>F42/$I$12</f>
        <v>0</v>
      </c>
    </row>
    <row r="43" spans="6:9" x14ac:dyDescent="0.3">
      <c r="F43" t="s">
        <v>12</v>
      </c>
      <c r="H43" t="e">
        <f>F43-G43</f>
        <v>#VALUE!</v>
      </c>
      <c r="I43" s="2" t="e">
        <f>F43/$I$12</f>
        <v>#VALUE!</v>
      </c>
    </row>
    <row r="44" spans="6:9" x14ac:dyDescent="0.3">
      <c r="F44">
        <f>-28536.8513893234</f>
        <v>-28536.851389323401</v>
      </c>
      <c r="G44">
        <v>-28028.733638106001</v>
      </c>
      <c r="H44">
        <f>F44-G44</f>
        <v>-508.11775121739993</v>
      </c>
      <c r="I44" s="2">
        <f>F44/$I$12</f>
        <v>1.1231636941298155</v>
      </c>
    </row>
    <row r="45" spans="6:9" x14ac:dyDescent="0.3">
      <c r="F45">
        <f>-28607.7890403865</f>
        <v>-28607.789040386499</v>
      </c>
      <c r="G45">
        <v>-28035.2061948849</v>
      </c>
      <c r="H45">
        <f>F45-G45</f>
        <v>-572.58284550159806</v>
      </c>
      <c r="I45" s="2">
        <f>F45/$I$12</f>
        <v>1.1259556837972786</v>
      </c>
    </row>
    <row r="46" spans="6:9" x14ac:dyDescent="0.3">
      <c r="F46">
        <f>-27886.6581003246</f>
        <v>-27886.658100324599</v>
      </c>
      <c r="G46">
        <v>-27326.755984341198</v>
      </c>
      <c r="H46">
        <f>F46-G46</f>
        <v>-559.90211598340102</v>
      </c>
      <c r="I46" s="2">
        <f>F46/$I$12</f>
        <v>1.0975731520476737</v>
      </c>
    </row>
    <row r="47" spans="6:9" x14ac:dyDescent="0.3">
      <c r="H47">
        <f>F47-G47</f>
        <v>0</v>
      </c>
      <c r="I47" s="2">
        <f>F47/$I$12</f>
        <v>0</v>
      </c>
    </row>
    <row r="48" spans="6:9" x14ac:dyDescent="0.3">
      <c r="F48" t="s">
        <v>8</v>
      </c>
      <c r="G48" t="s">
        <v>10</v>
      </c>
      <c r="H48" t="e">
        <f>F48-G48</f>
        <v>#VALUE!</v>
      </c>
      <c r="I48" s="2" t="e">
        <f>F48/$I$12</f>
        <v>#VALUE!</v>
      </c>
    </row>
    <row r="49" spans="6:12" x14ac:dyDescent="0.3">
      <c r="F49">
        <f>-27692.0369001733</f>
        <v>-27692.036900173302</v>
      </c>
      <c r="G49">
        <v>-28155.493901713598</v>
      </c>
      <c r="H49">
        <f>F49-G49</f>
        <v>463.45700154029691</v>
      </c>
      <c r="I49" s="2">
        <f>F49/$I$12</f>
        <v>1.0899131806256095</v>
      </c>
    </row>
    <row r="50" spans="6:12" x14ac:dyDescent="0.3">
      <c r="F50">
        <f>-27250.2789627281</f>
        <v>-27250.278962728102</v>
      </c>
      <c r="G50">
        <v>-27585.830917139599</v>
      </c>
      <c r="H50">
        <f>F50-G50</f>
        <v>335.55195441149772</v>
      </c>
      <c r="I50" s="2">
        <f>F50/$I$12</f>
        <v>1.0725263123210793</v>
      </c>
    </row>
    <row r="51" spans="6:12" x14ac:dyDescent="0.3">
      <c r="F51">
        <f>-26820.8615498733</f>
        <v>-26820.861549873302</v>
      </c>
      <c r="G51">
        <v>-27393.002797972102</v>
      </c>
      <c r="H51">
        <f>F51-G51</f>
        <v>572.14124809880013</v>
      </c>
      <c r="I51" s="2">
        <f>F51/$I$12</f>
        <v>1.0556251468362945</v>
      </c>
    </row>
    <row r="52" spans="6:12" x14ac:dyDescent="0.3">
      <c r="H52">
        <f>F52-G52</f>
        <v>0</v>
      </c>
      <c r="I52" s="2">
        <f>F52/$I$12</f>
        <v>0</v>
      </c>
    </row>
    <row r="53" spans="6:12" x14ac:dyDescent="0.3">
      <c r="F53" t="s">
        <v>9</v>
      </c>
      <c r="G53" t="s">
        <v>10</v>
      </c>
      <c r="H53" t="e">
        <f>F53-G53</f>
        <v>#VALUE!</v>
      </c>
      <c r="I53" s="2" t="e">
        <f>F53/$I$12</f>
        <v>#VALUE!</v>
      </c>
    </row>
    <row r="54" spans="6:12" x14ac:dyDescent="0.3">
      <c r="F54">
        <f>-27798.5235881545</f>
        <v>-27798.523588154501</v>
      </c>
      <c r="G54">
        <v>-28634.3970447516</v>
      </c>
      <c r="H54">
        <f>F54-G54</f>
        <v>835.87345659709899</v>
      </c>
      <c r="I54" s="2">
        <f>F54/$I$12</f>
        <v>1.0941043221154994</v>
      </c>
      <c r="K54">
        <f>-27648.4168119829</f>
        <v>-27648.416811982901</v>
      </c>
      <c r="L54">
        <v>-28371.970745434399</v>
      </c>
    </row>
    <row r="55" spans="6:12" x14ac:dyDescent="0.3">
      <c r="F55">
        <f>-26584.2330340033</f>
        <v>-26584.2330340033</v>
      </c>
      <c r="G55">
        <v>-26866.4460844448</v>
      </c>
      <c r="H55">
        <f>F55-G55</f>
        <v>282.21305044149995</v>
      </c>
      <c r="I55" s="2">
        <f>F55/$I$12</f>
        <v>1.0463118363243842</v>
      </c>
    </row>
    <row r="56" spans="6:12" x14ac:dyDescent="0.3">
      <c r="F56">
        <f>-26568.1446598307</f>
        <v>-26568.144659830701</v>
      </c>
      <c r="G56">
        <v>-27350.733718043699</v>
      </c>
      <c r="H56">
        <f>F56-G56</f>
        <v>782.58905821299777</v>
      </c>
      <c r="I56" s="2">
        <f>F56/$I$12</f>
        <v>1.04567862428842</v>
      </c>
    </row>
    <row r="57" spans="6:12" x14ac:dyDescent="0.3">
      <c r="H57">
        <f t="shared" si="1"/>
        <v>0</v>
      </c>
    </row>
    <row r="58" spans="6:12" x14ac:dyDescent="0.3">
      <c r="F58" t="s">
        <v>13</v>
      </c>
      <c r="H58" t="e">
        <f t="shared" si="1"/>
        <v>#VALUE!</v>
      </c>
    </row>
    <row r="59" spans="6:12" x14ac:dyDescent="0.3">
      <c r="F59">
        <f>-28727.522997574</f>
        <v>-28727.522997574</v>
      </c>
      <c r="G59">
        <v>-28870.279109990199</v>
      </c>
      <c r="H59">
        <f t="shared" si="1"/>
        <v>142.75611241619845</v>
      </c>
    </row>
    <row r="60" spans="6:12" x14ac:dyDescent="0.3">
      <c r="H60">
        <f t="shared" si="1"/>
        <v>0</v>
      </c>
    </row>
    <row r="61" spans="6:12" x14ac:dyDescent="0.3">
      <c r="H61">
        <f t="shared" si="1"/>
        <v>0</v>
      </c>
    </row>
    <row r="62" spans="6:12" x14ac:dyDescent="0.3">
      <c r="H62">
        <f t="shared" si="1"/>
        <v>0</v>
      </c>
    </row>
    <row r="63" spans="6:12" x14ac:dyDescent="0.3">
      <c r="H6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Tianren Li</dc:creator>
  <cp:lastModifiedBy>Tianren Li</cp:lastModifiedBy>
  <dcterms:created xsi:type="dcterms:W3CDTF">2018-09-10T01:29:39Z</dcterms:created>
  <dcterms:modified xsi:type="dcterms:W3CDTF">2018-09-10T03:35:22Z</dcterms:modified>
</cp:coreProperties>
</file>