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workspace/policy_value/"/>
    </mc:Choice>
  </mc:AlternateContent>
  <xr:revisionPtr revIDLastSave="0" documentId="13_ncr:1_{89EAADA0-8EB0-3D49-95F3-B8599C0A009A}" xr6:coauthVersionLast="47" xr6:coauthVersionMax="47" xr10:uidLastSave="{00000000-0000-0000-0000-000000000000}"/>
  <bookViews>
    <workbookView xWindow="11060" yWindow="22280" windowWidth="19960" windowHeight="15320" xr2:uid="{81EE75DE-3884-5343-ADE1-AF0163543E6C}"/>
  </bookViews>
  <sheets>
    <sheet name="adjust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" l="1"/>
  <c r="U18" i="2"/>
  <c r="U17" i="2" s="1"/>
  <c r="U19" i="2" s="1"/>
  <c r="T15" i="2"/>
  <c r="T18" i="2"/>
  <c r="T17" i="2" s="1"/>
  <c r="S15" i="2"/>
  <c r="S18" i="2"/>
  <c r="S17" i="2" s="1"/>
  <c r="S19" i="2" s="1"/>
  <c r="R15" i="2"/>
  <c r="R18" i="2"/>
  <c r="R17" i="2" s="1"/>
  <c r="Q15" i="2"/>
  <c r="Q18" i="2"/>
  <c r="Q17" i="2" s="1"/>
  <c r="P15" i="2"/>
  <c r="P18" i="2"/>
  <c r="P17" i="2" s="1"/>
  <c r="P19" i="2" s="1"/>
  <c r="U9" i="2"/>
  <c r="U8" i="2" s="1"/>
  <c r="U10" i="2" s="1"/>
  <c r="T6" i="2"/>
  <c r="T9" i="2"/>
  <c r="T8" i="2"/>
  <c r="T10" i="2" s="1"/>
  <c r="S6" i="2"/>
  <c r="S9" i="2"/>
  <c r="S8" i="2" s="1"/>
  <c r="R6" i="2"/>
  <c r="R9" i="2"/>
  <c r="R8" i="2" s="1"/>
  <c r="Q9" i="2"/>
  <c r="Q8" i="2" s="1"/>
  <c r="Q10" i="2" s="1"/>
  <c r="P9" i="2"/>
  <c r="P8" i="2" s="1"/>
  <c r="P10" i="2" s="1"/>
  <c r="O9" i="2"/>
  <c r="O8" i="2" s="1"/>
  <c r="O10" i="2" s="1"/>
  <c r="L27" i="2"/>
  <c r="K27" i="2"/>
  <c r="J27" i="2"/>
  <c r="K23" i="2"/>
  <c r="J23" i="2"/>
  <c r="L18" i="2"/>
  <c r="K18" i="2"/>
  <c r="J18" i="2"/>
  <c r="K14" i="2"/>
  <c r="J14" i="2"/>
  <c r="J8" i="2"/>
  <c r="J17" i="2" s="1"/>
  <c r="J26" i="2" s="1"/>
  <c r="J28" i="2" s="1"/>
  <c r="J9" i="2"/>
  <c r="K9" i="2"/>
  <c r="L9" i="2"/>
  <c r="J7" i="2"/>
  <c r="J16" i="2" s="1"/>
  <c r="J25" i="2" s="1"/>
  <c r="K7" i="2"/>
  <c r="K16" i="2" s="1"/>
  <c r="K25" i="2" s="1"/>
  <c r="L7" i="2"/>
  <c r="L16" i="2" s="1"/>
  <c r="L25" i="2" s="1"/>
  <c r="I7" i="2"/>
  <c r="I16" i="2" s="1"/>
  <c r="I25" i="2" s="1"/>
  <c r="J5" i="2"/>
  <c r="K5" i="2"/>
  <c r="L5" i="2"/>
  <c r="L14" i="2" s="1"/>
  <c r="L23" i="2" s="1"/>
  <c r="I5" i="2"/>
  <c r="I14" i="2" s="1"/>
  <c r="I23" i="2" s="1"/>
  <c r="D6" i="2"/>
  <c r="E6" i="2"/>
  <c r="F6" i="2"/>
  <c r="C6" i="2"/>
  <c r="E9" i="2"/>
  <c r="D9" i="2"/>
  <c r="D8" i="2" s="1"/>
  <c r="E8" i="2"/>
  <c r="K8" i="2" s="1"/>
  <c r="F8" i="2"/>
  <c r="L8" i="2" s="1"/>
  <c r="C9" i="2"/>
  <c r="I9" i="2" s="1"/>
  <c r="I18" i="2" s="1"/>
  <c r="I27" i="2" s="1"/>
  <c r="F5" i="1"/>
  <c r="G5" i="1"/>
  <c r="G8" i="1" s="1"/>
  <c r="H5" i="1"/>
  <c r="H8" i="1" s="1"/>
  <c r="E5" i="1"/>
  <c r="E8" i="1" s="1"/>
  <c r="N8" i="1"/>
  <c r="M8" i="1"/>
  <c r="L8" i="1"/>
  <c r="K8" i="1"/>
  <c r="F8" i="1"/>
  <c r="T19" i="2" l="1"/>
  <c r="R19" i="2"/>
  <c r="Q19" i="2"/>
  <c r="S10" i="2"/>
  <c r="R10" i="2"/>
  <c r="L10" i="2"/>
  <c r="L17" i="2"/>
  <c r="K10" i="2"/>
  <c r="K17" i="2"/>
  <c r="J10" i="2"/>
  <c r="J19" i="2"/>
  <c r="C8" i="2"/>
  <c r="I8" i="2" s="1"/>
  <c r="I17" i="2" s="1"/>
  <c r="I19" i="2" s="1"/>
  <c r="F10" i="2"/>
  <c r="E10" i="2"/>
  <c r="D10" i="2"/>
  <c r="L19" i="2" l="1"/>
  <c r="L26" i="2"/>
  <c r="L28" i="2" s="1"/>
  <c r="K19" i="2"/>
  <c r="K26" i="2"/>
  <c r="K28" i="2" s="1"/>
  <c r="I26" i="2"/>
  <c r="I28" i="2" s="1"/>
  <c r="C10" i="2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6" authorId="0" shapeId="0" xr:uid="{93348D8D-40C8-1143-9F73-9F55E872CDFD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just fair price
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not bid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<sst xmlns="http://schemas.openxmlformats.org/spreadsheetml/2006/main" count="67" uniqueCount="28">
  <si>
    <t>age now</t>
    <phoneticPr fontId="2" type="noConversion"/>
  </si>
  <si>
    <t>buying price after fee</t>
    <phoneticPr fontId="2" type="noConversion"/>
  </si>
  <si>
    <t>fair price</t>
    <phoneticPr fontId="2" type="noConversion"/>
  </si>
  <si>
    <t>expected duration</t>
    <phoneticPr fontId="2" type="noConversion"/>
  </si>
  <si>
    <t>expected IRR</t>
    <phoneticPr fontId="2" type="noConversion"/>
  </si>
  <si>
    <t>based on APEX</t>
    <phoneticPr fontId="2" type="noConversion"/>
  </si>
  <si>
    <t>add 5% fee</t>
    <phoneticPr fontId="2" type="noConversion"/>
  </si>
  <si>
    <t>fair is based on: -30% risk, 6.3 rate, 3-4% premium</t>
    <phoneticPr fontId="2" type="noConversion"/>
  </si>
  <si>
    <t>fair pv</t>
    <phoneticPr fontId="2" type="noConversion"/>
  </si>
  <si>
    <t>fair future value</t>
    <phoneticPr fontId="2" type="noConversion"/>
  </si>
  <si>
    <t>discounted rate</t>
    <phoneticPr fontId="2" type="noConversion"/>
  </si>
  <si>
    <t>fair is based on: -30% risk, 2% premium</t>
    <phoneticPr fontId="2" type="noConversion"/>
  </si>
  <si>
    <t>expected age</t>
  </si>
  <si>
    <t>expected age</t>
    <phoneticPr fontId="2" type="noConversion"/>
  </si>
  <si>
    <t>10% add on APEX</t>
    <phoneticPr fontId="2" type="noConversion"/>
  </si>
  <si>
    <t>based on average 25%</t>
    <phoneticPr fontId="2" type="noConversion"/>
  </si>
  <si>
    <t>based on equilibrium</t>
    <phoneticPr fontId="2" type="noConversion"/>
  </si>
  <si>
    <t>35bid</t>
    <phoneticPr fontId="2" type="noConversion"/>
  </si>
  <si>
    <t>27bid</t>
    <phoneticPr fontId="2" type="noConversion"/>
  </si>
  <si>
    <t>11bid</t>
    <phoneticPr fontId="2" type="noConversion"/>
  </si>
  <si>
    <t>based on harbour life</t>
    <phoneticPr fontId="2" type="noConversion"/>
  </si>
  <si>
    <t>3bid</t>
    <phoneticPr fontId="2" type="noConversion"/>
  </si>
  <si>
    <t>2bid</t>
    <phoneticPr fontId="2" type="noConversion"/>
  </si>
  <si>
    <t>46bid</t>
    <phoneticPr fontId="2" type="noConversion"/>
  </si>
  <si>
    <t>20bid</t>
    <phoneticPr fontId="2" type="noConversion"/>
  </si>
  <si>
    <t>1bid</t>
    <phoneticPr fontId="2" type="noConversion"/>
  </si>
  <si>
    <t>21bid</t>
    <phoneticPr fontId="2" type="noConversion"/>
  </si>
  <si>
    <t>9bid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</si>
</sst>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.0_);_(* \(#,##0.0\);_(* &quot;-&quot;??_);_(@_)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3" fontId="0" fillId="2" borderId="0" xfId="2" applyFont="1" applyFill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9A8-EE9A-2647-AA0F-5653ED90659C}">
  <dimension ref="B1:U28"/>
  <sheetViews>
    <sheetView tabSelected="1" topLeftCell="J1" zoomScale="115" workbookViewId="0">
      <selection activeCell="U15" sqref="U15"/>
    </sheetView>
  </sheetViews>
  <sheetFormatPr baseColWidth="10" defaultRowHeight="16"/>
  <cols>
    <col min="1" max="1" width="3.5" customWidth="1"/>
    <col min="2" max="2" width="20.1640625" customWidth="1"/>
    <col min="3" max="3" width="6.83203125" bestFit="1" customWidth="1"/>
    <col min="4" max="6" width="6" bestFit="1" customWidth="1"/>
    <col min="7" max="7" width="2.83203125" customWidth="1"/>
    <col min="8" max="8" width="21.33203125" bestFit="1" customWidth="1"/>
    <col min="9" max="12" width="6.83203125" bestFit="1" customWidth="1"/>
    <col min="13" max="13" width="2.5" customWidth="1"/>
    <col min="14" max="14" width="21.33203125" bestFit="1" customWidth="1"/>
    <col min="15" max="15" width="0" hidden="1" customWidth="1"/>
  </cols>
  <sheetData>
    <row r="1" spans="2:21">
      <c r="B1">
        <v>6</v>
      </c>
      <c r="C1" t="s">
        <v>10</v>
      </c>
    </row>
    <row r="2" spans="2:21">
      <c r="B2" t="s">
        <v>11</v>
      </c>
    </row>
    <row r="3" spans="2:21">
      <c r="B3" t="s">
        <v>14</v>
      </c>
      <c r="H3" t="s">
        <v>5</v>
      </c>
      <c r="N3" t="s">
        <v>20</v>
      </c>
    </row>
    <row r="4" spans="2:21">
      <c r="B4" t="s">
        <v>0</v>
      </c>
      <c r="C4">
        <v>75</v>
      </c>
      <c r="D4">
        <v>80</v>
      </c>
      <c r="E4">
        <v>85</v>
      </c>
      <c r="F4">
        <v>90</v>
      </c>
      <c r="H4" t="s">
        <v>0</v>
      </c>
      <c r="I4">
        <v>75</v>
      </c>
      <c r="J4">
        <v>80</v>
      </c>
      <c r="K4">
        <v>85</v>
      </c>
      <c r="L4">
        <v>90</v>
      </c>
      <c r="N4" t="s">
        <v>0</v>
      </c>
      <c r="O4" s="4">
        <v>89</v>
      </c>
      <c r="P4" s="4">
        <v>99</v>
      </c>
      <c r="Q4" s="4">
        <v>90</v>
      </c>
      <c r="R4" s="4">
        <v>77</v>
      </c>
      <c r="S4" s="4">
        <v>95</v>
      </c>
      <c r="T4" s="4">
        <v>83</v>
      </c>
      <c r="U4" s="4">
        <v>88</v>
      </c>
    </row>
    <row r="5" spans="2:21">
      <c r="B5" s="4" t="s">
        <v>13</v>
      </c>
      <c r="C5" s="4">
        <v>87.2</v>
      </c>
      <c r="D5" s="4">
        <v>89.2</v>
      </c>
      <c r="E5" s="4">
        <v>91.6</v>
      </c>
      <c r="F5" s="4">
        <v>94.5</v>
      </c>
      <c r="H5" t="s">
        <v>12</v>
      </c>
      <c r="I5">
        <f>C5</f>
        <v>87.2</v>
      </c>
      <c r="J5">
        <f t="shared" ref="J5:L5" si="0">D5</f>
        <v>89.2</v>
      </c>
      <c r="K5">
        <f t="shared" si="0"/>
        <v>91.6</v>
      </c>
      <c r="L5">
        <f t="shared" si="0"/>
        <v>94.5</v>
      </c>
      <c r="N5" t="s">
        <v>12</v>
      </c>
      <c r="O5" s="4">
        <v>92.9</v>
      </c>
      <c r="P5" s="5">
        <v>100.5</v>
      </c>
      <c r="Q5" s="5">
        <v>94.5</v>
      </c>
      <c r="R5" s="5">
        <v>85.8</v>
      </c>
      <c r="S5" s="5">
        <v>96.6</v>
      </c>
      <c r="T5" s="5">
        <v>87.4</v>
      </c>
      <c r="U5" s="5">
        <v>91</v>
      </c>
    </row>
    <row r="6" spans="2:21">
      <c r="B6" s="4" t="s">
        <v>1</v>
      </c>
      <c r="C6" s="4">
        <f>I6+5</f>
        <v>7</v>
      </c>
      <c r="D6" s="4">
        <f t="shared" ref="D6:F6" si="1">J6+5</f>
        <v>10</v>
      </c>
      <c r="E6" s="4">
        <f t="shared" si="1"/>
        <v>13</v>
      </c>
      <c r="F6" s="4">
        <f t="shared" si="1"/>
        <v>21</v>
      </c>
      <c r="H6" t="s">
        <v>1</v>
      </c>
      <c r="I6" s="4">
        <v>2</v>
      </c>
      <c r="J6" s="4">
        <v>5</v>
      </c>
      <c r="K6" s="4">
        <v>8</v>
      </c>
      <c r="L6" s="4">
        <v>16</v>
      </c>
      <c r="N6" t="s">
        <v>1</v>
      </c>
      <c r="O6" s="4">
        <v>58.789000000000001</v>
      </c>
      <c r="P6" s="5">
        <v>48.25</v>
      </c>
      <c r="Q6" s="5">
        <v>31.2</v>
      </c>
      <c r="R6" s="5">
        <f>51/250*100</f>
        <v>20.399999999999999</v>
      </c>
      <c r="S6" s="5">
        <f>555/1000*100</f>
        <v>55.500000000000007</v>
      </c>
      <c r="T6" s="5">
        <f>150/402.378*100</f>
        <v>37.278380030717386</v>
      </c>
      <c r="U6" s="5">
        <v>38</v>
      </c>
    </row>
    <row r="7" spans="2:21">
      <c r="B7" s="4" t="s">
        <v>2</v>
      </c>
      <c r="C7" s="4">
        <v>34.5</v>
      </c>
      <c r="D7" s="4">
        <v>45.7</v>
      </c>
      <c r="E7" s="4">
        <v>56.9</v>
      </c>
      <c r="F7" s="4">
        <v>66.900000000000006</v>
      </c>
      <c r="H7" t="s">
        <v>8</v>
      </c>
      <c r="I7">
        <f>C7</f>
        <v>34.5</v>
      </c>
      <c r="J7">
        <f t="shared" ref="J7:L8" si="2">D7</f>
        <v>45.7</v>
      </c>
      <c r="K7">
        <f t="shared" si="2"/>
        <v>56.9</v>
      </c>
      <c r="L7">
        <f t="shared" si="2"/>
        <v>66.900000000000006</v>
      </c>
      <c r="N7" t="s">
        <v>8</v>
      </c>
      <c r="O7" s="4">
        <v>70.3</v>
      </c>
      <c r="P7" s="4">
        <v>86.7</v>
      </c>
      <c r="Q7" s="4">
        <v>66.900000000000006</v>
      </c>
      <c r="R7" s="4">
        <v>47.1</v>
      </c>
      <c r="S7" s="4">
        <v>83.4</v>
      </c>
      <c r="T7" s="4">
        <v>67.3</v>
      </c>
      <c r="U7" s="4">
        <v>75.2</v>
      </c>
    </row>
    <row r="8" spans="2:21">
      <c r="B8" t="s">
        <v>9</v>
      </c>
      <c r="C8" s="3">
        <f>C7*(1+$B$1/100)^C9</f>
        <v>70.23452527389432</v>
      </c>
      <c r="D8" s="3">
        <f t="shared" ref="D8:F8" si="3">D7*(1+$B$1/100)^D9</f>
        <v>78.114230787952536</v>
      </c>
      <c r="E8" s="3">
        <f t="shared" si="3"/>
        <v>83.585506242103961</v>
      </c>
      <c r="F8" s="3">
        <f t="shared" si="3"/>
        <v>87.464757823940815</v>
      </c>
      <c r="H8" t="s">
        <v>9</v>
      </c>
      <c r="I8" s="2">
        <f>C8</f>
        <v>70.23452527389432</v>
      </c>
      <c r="J8" s="2">
        <f t="shared" si="2"/>
        <v>78.114230787952536</v>
      </c>
      <c r="K8" s="2">
        <f t="shared" si="2"/>
        <v>83.585506242103961</v>
      </c>
      <c r="L8" s="2">
        <f t="shared" si="2"/>
        <v>87.464757823940815</v>
      </c>
      <c r="N8" t="s">
        <v>9</v>
      </c>
      <c r="O8" s="3">
        <f>O7*(1+$B$1/100)^O9</f>
        <v>88.236485078570382</v>
      </c>
      <c r="P8" s="3">
        <f>P7*(1+$B$1/100)^P9</f>
        <v>94.618900121698744</v>
      </c>
      <c r="Q8" s="3">
        <f>Q7*(1+$B$1/100)^Q9</f>
        <v>86.956592180823435</v>
      </c>
      <c r="R8" s="3">
        <f>R7*(1+$B$1/100)^R9</f>
        <v>78.652498200338513</v>
      </c>
      <c r="S8" s="3">
        <f>S7*(1+$B$1/100)^S9</f>
        <v>91.549385815314977</v>
      </c>
      <c r="T8" s="3">
        <f>T7*(1+$B$1/100)^T9</f>
        <v>86.968278080144231</v>
      </c>
      <c r="U8" s="3">
        <f>U7*(1+$B$1/100)^U9</f>
        <v>89.564403200000029</v>
      </c>
    </row>
    <row r="9" spans="2:21">
      <c r="B9" t="s">
        <v>3</v>
      </c>
      <c r="C9">
        <f>C5-C4</f>
        <v>12.200000000000003</v>
      </c>
      <c r="D9">
        <f>D5-D4</f>
        <v>9.2000000000000028</v>
      </c>
      <c r="E9">
        <f>E5-E4</f>
        <v>6.5999999999999943</v>
      </c>
      <c r="F9">
        <v>4.5999999999999996</v>
      </c>
      <c r="H9" t="s">
        <v>3</v>
      </c>
      <c r="I9">
        <f>C9</f>
        <v>12.200000000000003</v>
      </c>
      <c r="J9">
        <f t="shared" ref="J9:L9" si="4">D9</f>
        <v>9.2000000000000028</v>
      </c>
      <c r="K9">
        <f t="shared" si="4"/>
        <v>6.5999999999999943</v>
      </c>
      <c r="L9">
        <f t="shared" si="4"/>
        <v>4.5999999999999996</v>
      </c>
      <c r="N9" t="s">
        <v>3</v>
      </c>
      <c r="O9">
        <f>O5-O4</f>
        <v>3.9000000000000057</v>
      </c>
      <c r="P9">
        <f>P5-P4</f>
        <v>1.5</v>
      </c>
      <c r="Q9">
        <f>Q5-Q4</f>
        <v>4.5</v>
      </c>
      <c r="R9">
        <f>R5-R4</f>
        <v>8.7999999999999972</v>
      </c>
      <c r="S9">
        <f>S5-S4</f>
        <v>1.5999999999999943</v>
      </c>
      <c r="T9">
        <f>T5-T4</f>
        <v>4.4000000000000057</v>
      </c>
      <c r="U9">
        <f>U5-U4</f>
        <v>3</v>
      </c>
    </row>
    <row r="10" spans="2:21">
      <c r="B10" t="s">
        <v>4</v>
      </c>
      <c r="C10" s="1">
        <f>(C8/C6)^(1/C9)-1</f>
        <v>0.20805381067133233</v>
      </c>
      <c r="D10" s="1">
        <f t="shared" ref="D10" si="5">(D8/D6)^(1/D9)-1</f>
        <v>0.25036234701288196</v>
      </c>
      <c r="E10" s="1">
        <f t="shared" ref="E10" si="6">(E8/E6)^(1/E9)-1</f>
        <v>0.32572263215378605</v>
      </c>
      <c r="F10" s="1">
        <f t="shared" ref="F10" si="7">(F8/F6)^(1/F9)-1</f>
        <v>0.36363661163541394</v>
      </c>
      <c r="H10" t="s">
        <v>4</v>
      </c>
      <c r="I10" s="1">
        <f>(I8/I6)^(1/I9)-1</f>
        <v>0.33869617023840148</v>
      </c>
      <c r="J10" s="1">
        <f t="shared" ref="J10:L10" si="8">(J8/J6)^(1/J9)-1</f>
        <v>0.3482068789712911</v>
      </c>
      <c r="K10" s="1">
        <f t="shared" si="8"/>
        <v>0.42692172449556054</v>
      </c>
      <c r="L10" s="1">
        <f t="shared" si="8"/>
        <v>0.44667979642803624</v>
      </c>
      <c r="N10" t="s">
        <v>4</v>
      </c>
      <c r="O10" s="1">
        <f>(O8/O6)^(1/O9)-1</f>
        <v>0.10973298267516918</v>
      </c>
      <c r="P10" s="1">
        <f>(P8/P6)^(1/P9)-1</f>
        <v>0.56670435915194117</v>
      </c>
      <c r="Q10" s="1">
        <f>(Q8/Q6)^(1/Q9)-1</f>
        <v>0.25580370328604629</v>
      </c>
      <c r="R10" s="1">
        <f>(R8/R6)^(1/R9)-1</f>
        <v>0.16573615847639966</v>
      </c>
      <c r="S10" s="1">
        <f>(S8/S6)^(1/S9)-1</f>
        <v>0.36726133490760415</v>
      </c>
      <c r="T10" s="1">
        <f>(T8/T6)^(1/T9)-1</f>
        <v>0.21231229329262402</v>
      </c>
      <c r="U10" s="1">
        <f>(U8/U6)^(1/U9)-1</f>
        <v>0.33081375172196803</v>
      </c>
    </row>
    <row r="11" spans="2:21">
      <c r="P11" t="s">
        <v>17</v>
      </c>
      <c r="Q11" t="s">
        <v>18</v>
      </c>
      <c r="R11" t="s">
        <v>19</v>
      </c>
      <c r="S11" t="s">
        <v>21</v>
      </c>
      <c r="T11" t="s">
        <v>19</v>
      </c>
      <c r="U11" t="s">
        <v>22</v>
      </c>
    </row>
    <row r="12" spans="2:21">
      <c r="H12" t="s">
        <v>15</v>
      </c>
    </row>
    <row r="13" spans="2:21">
      <c r="H13" t="s">
        <v>0</v>
      </c>
      <c r="I13">
        <v>75</v>
      </c>
      <c r="J13">
        <v>80</v>
      </c>
      <c r="K13">
        <v>85</v>
      </c>
      <c r="L13">
        <v>90</v>
      </c>
      <c r="P13" s="4">
        <v>74</v>
      </c>
      <c r="Q13" s="4">
        <v>95</v>
      </c>
      <c r="R13" s="4">
        <v>94</v>
      </c>
      <c r="S13" s="4">
        <v>73</v>
      </c>
      <c r="T13" s="4">
        <v>88</v>
      </c>
      <c r="U13" s="4">
        <v>77</v>
      </c>
    </row>
    <row r="14" spans="2:21">
      <c r="H14" t="s">
        <v>12</v>
      </c>
      <c r="I14">
        <f>I5</f>
        <v>87.2</v>
      </c>
      <c r="J14">
        <f>J5</f>
        <v>89.2</v>
      </c>
      <c r="K14">
        <f>K5</f>
        <v>91.6</v>
      </c>
      <c r="L14">
        <f>L5</f>
        <v>94.5</v>
      </c>
      <c r="P14" s="4">
        <v>83</v>
      </c>
      <c r="Q14" s="4">
        <v>97.4</v>
      </c>
      <c r="R14" s="4">
        <v>96.3</v>
      </c>
      <c r="S14" s="4">
        <v>82.6</v>
      </c>
      <c r="T14" s="4">
        <v>91</v>
      </c>
      <c r="U14" s="5">
        <v>85.8</v>
      </c>
    </row>
    <row r="15" spans="2:21">
      <c r="H15" t="s">
        <v>1</v>
      </c>
      <c r="I15" s="4">
        <v>20</v>
      </c>
      <c r="J15" s="4">
        <v>23</v>
      </c>
      <c r="K15" s="4">
        <v>26</v>
      </c>
      <c r="L15" s="4">
        <v>30</v>
      </c>
      <c r="P15" s="5">
        <f>70/500*100</f>
        <v>14.000000000000002</v>
      </c>
      <c r="Q15" s="5">
        <f>95/250*100</f>
        <v>38</v>
      </c>
      <c r="R15" s="5">
        <f>580/1000*100</f>
        <v>57.999999999999993</v>
      </c>
      <c r="S15" s="5">
        <f>4.5/16*100</f>
        <v>28.125</v>
      </c>
      <c r="T15" s="5">
        <f>213/337*100</f>
        <v>63.204747774480708</v>
      </c>
      <c r="U15" s="5">
        <f>72/300*100</f>
        <v>24</v>
      </c>
    </row>
    <row r="16" spans="2:21">
      <c r="H16" t="s">
        <v>8</v>
      </c>
      <c r="I16">
        <f t="shared" ref="I16:L18" si="9">I7</f>
        <v>34.5</v>
      </c>
      <c r="J16">
        <f t="shared" si="9"/>
        <v>45.7</v>
      </c>
      <c r="K16">
        <f t="shared" si="9"/>
        <v>56.9</v>
      </c>
      <c r="L16">
        <f t="shared" si="9"/>
        <v>66.900000000000006</v>
      </c>
      <c r="P16" s="5">
        <v>46.4</v>
      </c>
      <c r="Q16" s="5">
        <v>78.900000000000006</v>
      </c>
      <c r="R16" s="5">
        <v>79.599999999999994</v>
      </c>
      <c r="S16" s="5">
        <v>44.2</v>
      </c>
      <c r="T16" s="5">
        <v>75.2</v>
      </c>
      <c r="U16" s="4">
        <v>47.1</v>
      </c>
    </row>
    <row r="17" spans="8:21">
      <c r="H17" t="s">
        <v>9</v>
      </c>
      <c r="I17" s="2">
        <f t="shared" si="9"/>
        <v>70.23452527389432</v>
      </c>
      <c r="J17" s="2">
        <f t="shared" si="9"/>
        <v>78.114230787952536</v>
      </c>
      <c r="K17" s="2">
        <f t="shared" si="9"/>
        <v>83.585506242103961</v>
      </c>
      <c r="L17" s="2">
        <f t="shared" si="9"/>
        <v>87.464757823940815</v>
      </c>
      <c r="P17" s="3">
        <f>P16*(1+$B$1/100)^P18</f>
        <v>78.391823697724945</v>
      </c>
      <c r="Q17" s="3">
        <f>Q16*(1+$B$1/100)^Q18</f>
        <v>90.742570983145612</v>
      </c>
      <c r="R17" s="3">
        <f>R16*(1+$B$1/100)^R18</f>
        <v>91.015751189724867</v>
      </c>
      <c r="S17" s="3">
        <f>S16*(1+$B$1/100)^S18</f>
        <v>77.331881342145877</v>
      </c>
      <c r="T17" s="3">
        <f>T16*(1+$B$1/100)^T18</f>
        <v>89.564403200000029</v>
      </c>
      <c r="U17" s="3">
        <f>U16*(1+$B$1/100)^U18</f>
        <v>78.652498200338513</v>
      </c>
    </row>
    <row r="18" spans="8:21">
      <c r="H18" t="s">
        <v>3</v>
      </c>
      <c r="I18">
        <f t="shared" si="9"/>
        <v>12.200000000000003</v>
      </c>
      <c r="J18">
        <f t="shared" si="9"/>
        <v>9.2000000000000028</v>
      </c>
      <c r="K18">
        <f t="shared" si="9"/>
        <v>6.5999999999999943</v>
      </c>
      <c r="L18">
        <f t="shared" si="9"/>
        <v>4.5999999999999996</v>
      </c>
      <c r="P18">
        <f>P14-P13</f>
        <v>9</v>
      </c>
      <c r="Q18">
        <f>Q14-Q13</f>
        <v>2.4000000000000057</v>
      </c>
      <c r="R18">
        <f>R14-R13</f>
        <v>2.2999999999999972</v>
      </c>
      <c r="S18">
        <f>S14-S13</f>
        <v>9.5999999999999943</v>
      </c>
      <c r="T18">
        <f>T14-T13</f>
        <v>3</v>
      </c>
      <c r="U18">
        <f>U14-U13</f>
        <v>8.7999999999999972</v>
      </c>
    </row>
    <row r="19" spans="8:21">
      <c r="H19" t="s">
        <v>4</v>
      </c>
      <c r="I19" s="1">
        <f>(I17/I15)^(1/I18)-1</f>
        <v>0.10844668231329724</v>
      </c>
      <c r="J19" s="1">
        <f t="shared" ref="J19:L19" si="10">(J17/J15)^(1/J18)-1</f>
        <v>0.14213553530932699</v>
      </c>
      <c r="K19" s="1">
        <f t="shared" si="10"/>
        <v>0.19355397922389095</v>
      </c>
      <c r="L19" s="1">
        <f t="shared" si="10"/>
        <v>0.26189817933456339</v>
      </c>
      <c r="P19" s="1">
        <f>(P17/P15)^(1/P18)-1</f>
        <v>0.21095211553011994</v>
      </c>
      <c r="Q19" s="1">
        <f>(Q17/Q15)^(1/Q18)-1</f>
        <v>0.4371809480076243</v>
      </c>
      <c r="R19" s="1">
        <f>(R17/R15)^(1/R18)-1</f>
        <v>0.21641560931547543</v>
      </c>
      <c r="S19" s="1">
        <f>(S17/S15)^(1/S18)-1</f>
        <v>0.11110954817634267</v>
      </c>
      <c r="T19" s="1">
        <f>(T17/T15)^(1/T18)-1</f>
        <v>0.12321245677428316</v>
      </c>
      <c r="U19" s="1">
        <f>(U17/U15)^(1/U18)-1</f>
        <v>0.14440485315837837</v>
      </c>
    </row>
    <row r="20" spans="8:21">
      <c r="P20" t="s">
        <v>23</v>
      </c>
      <c r="Q20" t="s">
        <v>24</v>
      </c>
      <c r="R20" t="s">
        <v>22</v>
      </c>
      <c r="S20" t="s">
        <v>25</v>
      </c>
      <c r="T20" t="s">
        <v>26</v>
      </c>
      <c r="U20" t="s">
        <v>27</v>
      </c>
    </row>
    <row r="21" spans="8:21">
      <c r="H21" t="s">
        <v>16</v>
      </c>
    </row>
    <row r="22" spans="8:21">
      <c r="H22" t="s">
        <v>0</v>
      </c>
      <c r="I22">
        <v>75</v>
      </c>
      <c r="J22">
        <v>80</v>
      </c>
      <c r="K22">
        <v>85</v>
      </c>
      <c r="L22">
        <v>90</v>
      </c>
    </row>
    <row r="23" spans="8:21">
      <c r="H23" t="s">
        <v>12</v>
      </c>
      <c r="I23">
        <f>I14</f>
        <v>87.2</v>
      </c>
      <c r="J23">
        <f>J14</f>
        <v>89.2</v>
      </c>
      <c r="K23">
        <f>K14</f>
        <v>91.6</v>
      </c>
      <c r="L23">
        <f>L14</f>
        <v>94.5</v>
      </c>
    </row>
    <row r="24" spans="8:21">
      <c r="H24" t="s">
        <v>1</v>
      </c>
      <c r="I24" s="4">
        <v>2</v>
      </c>
      <c r="J24" s="4">
        <v>7.5</v>
      </c>
      <c r="K24" s="4">
        <v>20</v>
      </c>
      <c r="L24" s="4">
        <v>40</v>
      </c>
    </row>
    <row r="25" spans="8:21">
      <c r="H25" t="s">
        <v>8</v>
      </c>
      <c r="I25">
        <f t="shared" ref="I25:L27" si="11">I16</f>
        <v>34.5</v>
      </c>
      <c r="J25">
        <f t="shared" si="11"/>
        <v>45.7</v>
      </c>
      <c r="K25">
        <f t="shared" si="11"/>
        <v>56.9</v>
      </c>
      <c r="L25">
        <f t="shared" si="11"/>
        <v>66.900000000000006</v>
      </c>
    </row>
    <row r="26" spans="8:21">
      <c r="H26" t="s">
        <v>9</v>
      </c>
      <c r="I26" s="2">
        <f t="shared" si="11"/>
        <v>70.23452527389432</v>
      </c>
      <c r="J26" s="2">
        <f t="shared" si="11"/>
        <v>78.114230787952536</v>
      </c>
      <c r="K26" s="2">
        <f t="shared" si="11"/>
        <v>83.585506242103961</v>
      </c>
      <c r="L26" s="2">
        <f t="shared" si="11"/>
        <v>87.464757823940815</v>
      </c>
    </row>
    <row r="27" spans="8:21">
      <c r="H27" t="s">
        <v>3</v>
      </c>
      <c r="I27">
        <f t="shared" si="11"/>
        <v>12.200000000000003</v>
      </c>
      <c r="J27">
        <f t="shared" si="11"/>
        <v>9.2000000000000028</v>
      </c>
      <c r="K27">
        <f t="shared" si="11"/>
        <v>6.5999999999999943</v>
      </c>
      <c r="L27">
        <f t="shared" si="11"/>
        <v>4.5999999999999996</v>
      </c>
    </row>
    <row r="28" spans="8:21">
      <c r="H28" t="s">
        <v>4</v>
      </c>
      <c r="I28" s="1">
        <f>(I26/I24)^(1/I27)-1</f>
        <v>0.33869617023840148</v>
      </c>
      <c r="J28" s="1">
        <f t="shared" ref="J28:L28" si="12">(J26/J24)^(1/J27)-1</f>
        <v>0.29007863954354152</v>
      </c>
      <c r="K28" s="1">
        <f t="shared" si="12"/>
        <v>0.24195599822907154</v>
      </c>
      <c r="L28" s="1">
        <f t="shared" si="12"/>
        <v>0.18539671352974296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E3D6-1E78-834F-BF36-345F3124D89D}">
  <dimension ref="D2:N8"/>
  <sheetViews>
    <sheetView topLeftCell="B1" zoomScale="115" workbookViewId="0">
      <selection activeCell="N7" sqref="N7"/>
    </sheetView>
  </sheetViews>
  <sheetFormatPr baseColWidth="10" defaultRowHeight="16"/>
  <cols>
    <col min="4" max="4" width="25.1640625" customWidth="1"/>
    <col min="5" max="8" width="6" bestFit="1" customWidth="1"/>
    <col min="10" max="10" width="21.33203125" bestFit="1" customWidth="1"/>
    <col min="11" max="14" width="6" bestFit="1" customWidth="1"/>
  </cols>
  <sheetData>
    <row r="2" spans="4:14">
      <c r="D2" t="s">
        <v>7</v>
      </c>
    </row>
    <row r="3" spans="4:14">
      <c r="D3" t="s">
        <v>6</v>
      </c>
      <c r="J3" t="s">
        <v>5</v>
      </c>
    </row>
    <row r="4" spans="4:14">
      <c r="D4" t="s">
        <v>0</v>
      </c>
      <c r="E4">
        <v>75</v>
      </c>
      <c r="F4">
        <v>80</v>
      </c>
      <c r="G4">
        <v>85</v>
      </c>
      <c r="H4">
        <v>90</v>
      </c>
      <c r="J4" t="s">
        <v>0</v>
      </c>
      <c r="K4">
        <v>75</v>
      </c>
      <c r="L4">
        <v>80</v>
      </c>
      <c r="M4">
        <v>85</v>
      </c>
      <c r="N4">
        <v>90</v>
      </c>
    </row>
    <row r="5" spans="4:14">
      <c r="D5" t="s">
        <v>1</v>
      </c>
      <c r="E5">
        <f>K5+5</f>
        <v>7</v>
      </c>
      <c r="F5">
        <f t="shared" ref="F5:H5" si="0">L5+5</f>
        <v>10</v>
      </c>
      <c r="G5">
        <f t="shared" si="0"/>
        <v>13</v>
      </c>
      <c r="H5">
        <f t="shared" si="0"/>
        <v>21</v>
      </c>
      <c r="J5" t="s">
        <v>1</v>
      </c>
      <c r="K5">
        <v>2</v>
      </c>
      <c r="L5">
        <v>5</v>
      </c>
      <c r="M5">
        <v>8</v>
      </c>
      <c r="N5">
        <v>16</v>
      </c>
    </row>
    <row r="6" spans="4:14">
      <c r="D6" t="s">
        <v>2</v>
      </c>
      <c r="E6">
        <v>27.7</v>
      </c>
      <c r="F6">
        <v>40.700000000000003</v>
      </c>
      <c r="G6">
        <v>51.9</v>
      </c>
      <c r="H6">
        <v>62.2</v>
      </c>
      <c r="J6" t="s">
        <v>2</v>
      </c>
      <c r="K6">
        <v>27.7</v>
      </c>
      <c r="L6">
        <v>40.700000000000003</v>
      </c>
      <c r="M6">
        <v>51.9</v>
      </c>
      <c r="N6">
        <v>62.2</v>
      </c>
    </row>
    <row r="7" spans="4:14">
      <c r="D7" t="s">
        <v>3</v>
      </c>
      <c r="E7">
        <v>12.2</v>
      </c>
      <c r="F7">
        <v>9.1999999999999993</v>
      </c>
      <c r="G7">
        <v>6.6</v>
      </c>
      <c r="H7">
        <v>4.5999999999999996</v>
      </c>
      <c r="J7" t="s">
        <v>3</v>
      </c>
      <c r="K7">
        <v>12.2</v>
      </c>
      <c r="L7">
        <v>9.1999999999999993</v>
      </c>
      <c r="M7">
        <v>6.6</v>
      </c>
      <c r="N7">
        <v>4.5999999999999996</v>
      </c>
    </row>
    <row r="8" spans="4:14">
      <c r="D8" t="s">
        <v>4</v>
      </c>
      <c r="E8" s="1">
        <f>(E6/E5)^(1/E7)-1</f>
        <v>0.11934951518380044</v>
      </c>
      <c r="F8" s="1">
        <f t="shared" ref="F8:H8" si="1">(F6/F5)^(1/F7)-1</f>
        <v>0.16482387024028355</v>
      </c>
      <c r="G8" s="1">
        <f t="shared" si="1"/>
        <v>0.2333733104683986</v>
      </c>
      <c r="H8" s="1">
        <f t="shared" si="1"/>
        <v>0.26623832571060602</v>
      </c>
      <c r="J8" t="s">
        <v>4</v>
      </c>
      <c r="K8" s="1">
        <f>(K6/K5)^(1/K7)-1</f>
        <v>0.24039914107968818</v>
      </c>
      <c r="L8" s="1">
        <f t="shared" ref="L8" si="2">(L6/L5)^(1/L7)-1</f>
        <v>0.25597476475491887</v>
      </c>
      <c r="M8" s="1">
        <f t="shared" ref="M8" si="3">(M6/M5)^(1/M7)-1</f>
        <v>0.32752291349297225</v>
      </c>
      <c r="N8" s="1">
        <f t="shared" ref="N8" si="4">(N6/N5)^(1/N7)-1</f>
        <v>0.34335011808715188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adjusted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2023-07-29T16:41:16Z</dcterms:created>
  <dcterms:modified xsi:type="dcterms:W3CDTF">2023-07-30T18:14:58Z</dcterms:modified>
</cp:coreProperties>
</file>