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ummary by Task" sheetId="1" state="visible" r:id="rId2"/>
    <sheet name="Summary (detailed)" sheetId="2" state="visible" r:id="rId3"/>
    <sheet name="Manual Analysis" sheetId="3" state="visible" r:id="rId4"/>
    <sheet name="categories" sheetId="4" state="visible" r:id="rId5"/>
    <sheet name="tasks" sheetId="5" state="visible" r:id="rId6"/>
    <sheet name="time" sheetId="6" state="visible" r:id="rId7"/>
    <sheet name="experiment order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<sst xmlns="http://schemas.openxmlformats.org/spreadsheetml/2006/main" count="261" uniqueCount="154">
  <si>
    <t>Adaptation Count</t>
  </si>
  <si>
    <t>Adaptation Type Count</t>
  </si>
  <si>
    <t>Functionality</t>
  </si>
  <si>
    <t>SO Post</t>
  </si>
  <si>
    <t>Size (LOC)</t>
  </si>
  <si>
    <t>Clone#</t>
  </si>
  <si>
    <t>Control</t>
  </si>
  <si>
    <t>Experiment</t>
  </si>
  <si>
    <t>Task I</t>
  </si>
  <si>
    <t>Calculate the geographic distance between two GPS coordinates</t>
  </si>
  <si>
    <t>Task II</t>
  </si>
  <si>
    <t>get the relative path between two files</t>
  </si>
  <si>
    <t>Task III</t>
  </si>
  <si>
    <t>encode a byte array to a hexadecimal string</t>
  </si>
  <si>
    <t>Task IV</t>
  </si>
  <si>
    <t>add animation to an Android view</t>
  </si>
  <si>
    <t>Overall</t>
  </si>
  <si>
    <t>Desired Functions and SO Examples</t>
  </si>
  <si>
    <t>LOC</t>
  </si>
  <si>
    <t>Assignment</t>
  </si>
  <si>
    <t>Adaptation</t>
  </si>
  <si>
    <t>Time(s)</t>
  </si>
  <si>
    <t>P5, 1st</t>
  </si>
  <si>
    <t>refactor(5), logic(1)</t>
  </si>
  <si>
    <t>P2, 1st</t>
  </si>
  <si>
    <t>harden(1), logic(1), misc(2)</t>
  </si>
  <si>
    <t>P7, 1st</t>
  </si>
  <si>
    <t>refactor(1), logic(2), misc(1)</t>
  </si>
  <si>
    <t>P3, 2nd</t>
  </si>
  <si>
    <t>refactor(6), logic(4), misc(3)</t>
  </si>
  <si>
    <t>P12, 2nd</t>
  </si>
  <si>
    <t>refactor(2), harden(1)</t>
  </si>
  <si>
    <t>P10, 2nd</t>
  </si>
  <si>
    <t>refactor(5), logic(2), misc(1)</t>
  </si>
  <si>
    <t>P16, 2nd</t>
  </si>
  <si>
    <t>refactor(7)</t>
  </si>
  <si>
    <t>P15, 1st</t>
  </si>
  <si>
    <t>refactor(10), logic(14), misc(3)</t>
  </si>
  <si>
    <t>P3, 1st</t>
  </si>
  <si>
    <t>refactor(5), logic(1), exception(2), misc(3)</t>
  </si>
  <si>
    <t>P1, 2nd</t>
  </si>
  <si>
    <t>refactor(3), harden(1), logic(2)</t>
  </si>
  <si>
    <t>P8, 1st</t>
  </si>
  <si>
    <t>harden(1)</t>
  </si>
  <si>
    <t>P6, 1st</t>
  </si>
  <si>
    <t>harden(4), logic(3)</t>
  </si>
  <si>
    <t>P11, 2nd</t>
  </si>
  <si>
    <t>none</t>
  </si>
  <si>
    <t>P9, 1st</t>
  </si>
  <si>
    <t>harden(4), logic(2)</t>
  </si>
  <si>
    <t>P15, 2nd</t>
  </si>
  <si>
    <t>refactor(13), harden(1), logic(5), exception(1), misc(1)</t>
  </si>
  <si>
    <t>P13, 2nd</t>
  </si>
  <si>
    <t>refactor(3), logic(2), exception(1), misc(1)</t>
  </si>
  <si>
    <t>P1, 1st</t>
  </si>
  <si>
    <t>refactor(5), harden(1)</t>
  </si>
  <si>
    <t>P4, 1st</t>
  </si>
  <si>
    <t>refactor(5), harden(1), misc(1)</t>
  </si>
  <si>
    <t>P6, 2nd</t>
  </si>
  <si>
    <t>refactor(1), misc(1)</t>
  </si>
  <si>
    <t>P8, 2nd</t>
  </si>
  <si>
    <t>refactor(2), harden(1), misc(2)</t>
  </si>
  <si>
    <t>P9, 2nd</t>
  </si>
  <si>
    <t>harden(1), logic(1)</t>
  </si>
  <si>
    <t>P12, 1st</t>
  </si>
  <si>
    <t>refactor(3), harden(2), misc(1)</t>
  </si>
  <si>
    <t>P13, 1st</t>
  </si>
  <si>
    <t>refactor(3), misc(1)</t>
  </si>
  <si>
    <t>P14, 2nd</t>
  </si>
  <si>
    <t>refactor(3), harden(1), misc(1)</t>
  </si>
  <si>
    <t>P2, 2nd</t>
  </si>
  <si>
    <t>refactor(3), logic(1)</t>
  </si>
  <si>
    <t>P5, 2nd</t>
  </si>
  <si>
    <t>refactor(1), logic(3)</t>
  </si>
  <si>
    <t>P4, 2nd</t>
  </si>
  <si>
    <t>refactor(1), compile(1), misc(1)</t>
  </si>
  <si>
    <t>P7, 2nd</t>
  </si>
  <si>
    <t>refactor(2), compile(3), logic(3)</t>
  </si>
  <si>
    <t>P10, 1st</t>
  </si>
  <si>
    <t>refactor(3), logic(5)</t>
  </si>
  <si>
    <t>P11, 1st</t>
  </si>
  <si>
    <t>P14, 1st</t>
  </si>
  <si>
    <t>refactor(2), logic(4)</t>
  </si>
  <si>
    <t>P16, 1st</t>
  </si>
  <si>
    <t>refactor(6), logic(4), misc(1)</t>
  </si>
  <si>
    <t>refactoring</t>
  </si>
  <si>
    <t>code hardening</t>
  </si>
  <si>
    <t>logic customization</t>
  </si>
  <si>
    <t>exception handling</t>
  </si>
  <si>
    <t>resolve compile error</t>
  </si>
  <si>
    <t>misc</t>
  </si>
  <si>
    <t>P1</t>
  </si>
  <si>
    <t>Task III (control) 
5 refactoring adaptation
1 code hardening (exception handling)</t>
  </si>
  <si>
    <t>Task II (experiment)
3 refactoring adaptation
1 code hardening (null check)
2 logic customization</t>
  </si>
  <si>
    <t>P2</t>
  </si>
  <si>
    <t>Task I (experiment)
1 logic customization (meter -&gt; km/miles)
1 code hardening (bug fix)
2 misc (add comments, change method visibility modifier)</t>
  </si>
  <si>
    <t>Task IV (control)
3 refactoring
1 logic customization (change the animation type) </t>
  </si>
  <si>
    <t>P3</t>
  </si>
  <si>
    <t>Task II (control)
1 logic customization
2 exception handling
5 refactoring
3 misc </t>
  </si>
  <si>
    <t>Task I (experiment)
4 logic customization
6 refactoring
3 misc </t>
  </si>
  <si>
    <t>P4</t>
  </si>
  <si>
    <t>Task III (experiment)
1 misc
5 refactoring
1 code hardening</t>
  </si>
  <si>
    <t>Task IV (control)
1 resolve compilation error
1 misc
1 refactoring</t>
  </si>
  <si>
    <t>P5</t>
  </si>
  <si>
    <t>Task I (control)
5 refactoring
1 logic customization</t>
  </si>
  <si>
    <t>Task IV (experiment)
1 refactoring
3 logic customization</t>
  </si>
  <si>
    <t>P6</t>
  </si>
  <si>
    <t>Task II (experiment)
3 logic customization
4 code hardening (null check, use StringBuilder instead of StringBuffer in two places, handle an edge case)</t>
  </si>
  <si>
    <t>Task III (control)
1 refactoring
1 misc</t>
  </si>
  <si>
    <t>P7</t>
  </si>
  <si>
    <t>Task I (control)
1 refactoring
1 misc
2 logic customization (change float to double or int, use a different earth radius) </t>
  </si>
  <si>
    <t>Task IV (experiment)
3 resolve compilation error
2 refactoring
3 logic customization</t>
  </si>
  <si>
    <t>P8</t>
  </si>
  <si>
    <t>Task II (control)
1 code hardening (handle an edge case) </t>
  </si>
  <si>
    <t>Task III (experiment)
2 refactoring
2 misc
1 code hardening (null check) </t>
  </si>
  <si>
    <t>P9</t>
  </si>
  <si>
    <t>Task II (experiment)
2 logic customization (change method return type, customize the parameters by inlining and hardcoding them)
4 code hardening (handle potential exceptions, input validity check, null check on a returned object, use String append instead of concatenation)</t>
  </si>
  <si>
    <t>Task III (control)
1 logic customization (append 0x before each hex number)
1 code hardening (null check on input) </t>
  </si>
  <si>
    <t>P10</t>
  </si>
  <si>
    <t>Task IV (control)
5 logic customization
3 refactoring </t>
  </si>
  <si>
    <t>Task I (experiment)
1 misc
5 refactoring
2 logic customization (float to other types, earth radius)   </t>
  </si>
  <si>
    <t>P11</t>
  </si>
  <si>
    <t>Task IV (experiment)
3 logic customization
1 refactoring  </t>
  </si>
  <si>
    <t>Task II (control)
none</t>
  </si>
  <si>
    <t>P12</t>
  </si>
  <si>
    <t>Task III (experiment)
3 refactoring
1 misc
2 code hardening (handle potential exceptions, null check) </t>
  </si>
  <si>
    <t>Task I (control)
2 refactoring (wrap longitude and latitude pairs to Coordinate objects, move the earth radius variable to somewhere else as a constant field)
1 code hardening (check validity of input Coordinate objects) </t>
  </si>
  <si>
    <t>P13</t>
  </si>
  <si>
    <t>Task III (control) 
3 refactoring adaptation
1 misc</t>
  </si>
  <si>
    <t>Task II (experiment)
3 refactoring adaptation
2 logic customization (StringBuffer-&gt;StringBuilder, better path normalization)
1 exception handling
1 misc</t>
  </si>
  <si>
    <t>P14</t>
  </si>
  <si>
    <t>Task IV (control)
2 refactoring
4 logic customization</t>
  </si>
  <si>
    <t>Task III (experiment)
3 refactoring
1 code hardening
1 misc</t>
  </si>
  <si>
    <t>P15</t>
  </si>
  <si>
    <t>Task I (experiment)
3 misc
14 logic customization
10 refactoring</t>
  </si>
  <si>
    <t>Task II (control)
1 misc
13 refactoring
5 logic customization
1 code hardening
1 exception handling</t>
  </si>
  <si>
    <t>P16</t>
  </si>
  <si>
    <t>Task IV (experiment)
1 misc
6 refactoring
4 logic customization</t>
  </si>
  <si>
    <t>Task I (control)
7 refactoring </t>
  </si>
  <si>
    <t>compute the distance between two coordinates on earth</t>
  </si>
  <si>
    <t>get the relative path of a given file and a root folder</t>
  </si>
  <si>
    <t>encode an array of bytes to a hexadecimal string</t>
  </si>
  <si>
    <t>Control (s)</t>
  </si>
  <si>
    <t>Experiment (s)</t>
  </si>
  <si>
    <t>Average</t>
  </si>
  <si>
    <t>SD</t>
  </si>
  <si>
    <t>Task III (control)</t>
  </si>
  <si>
    <t>Task II (experiment)</t>
  </si>
  <si>
    <t>Task I (experiment)</t>
  </si>
  <si>
    <t>Task IV (control)</t>
  </si>
  <si>
    <t>Task II (control)</t>
  </si>
  <si>
    <t>Task III (experiment)</t>
  </si>
  <si>
    <t>Task I (control)</t>
  </si>
  <si>
    <t>Task IV (experiment)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</si>
</sst>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/>
  <cols>
    <col collapsed="false" hidden="false" max="1" min="1" style="0" width="14.4285714285714"/>
    <col collapsed="false" hidden="false" max="2" min="2" style="0" width="37.8622448979592"/>
    <col collapsed="false" hidden="false" max="5" min="3" style="0" width="14.4285714285714"/>
    <col collapsed="false" hidden="false" max="6" min="6" style="0" width="12.4285714285714"/>
    <col collapsed="false" hidden="false" max="1025" min="7" style="0" width="14.4285714285714"/>
  </cols>
  <sheetData>
    <row r="1" customFormat="false" ht="15.75" hidden="false" customHeight="false" outlineLevel="0" collapsed="false">
      <c r="F1" s="1" t="s">
        <v>0</v>
      </c>
      <c r="G1" s="1"/>
      <c r="H1" s="1" t="s">
        <v>1</v>
      </c>
      <c r="I1" s="1"/>
    </row>
    <row r="2" customFormat="false" ht="15.75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6</v>
      </c>
      <c r="I2" s="2" t="s">
        <v>7</v>
      </c>
    </row>
    <row r="3" customFormat="false" ht="15.75" hidden="false" customHeight="false" outlineLevel="0" collapsed="false">
      <c r="A3" s="3" t="s">
        <v>8</v>
      </c>
      <c r="B3" s="4" t="s">
        <v>9</v>
      </c>
      <c r="C3" s="2" t="n">
        <v>837957</v>
      </c>
      <c r="D3" s="4" t="n">
        <v>12</v>
      </c>
      <c r="E3" s="4" t="n">
        <v>2</v>
      </c>
      <c r="F3" s="4" t="n">
        <f aca="false">(6 + 4 + 3 + 7)/4</f>
        <v>5</v>
      </c>
      <c r="G3" s="4" t="n">
        <f aca="false">(4 + 13 + 8 + 27)/4</f>
        <v>13</v>
      </c>
      <c r="H3" s="4" t="n">
        <f aca="false">(2+3+2+1)/4</f>
        <v>2</v>
      </c>
      <c r="I3" s="4" t="n">
        <f aca="false">(3+3+3+3)/4</f>
        <v>3</v>
      </c>
    </row>
    <row r="4" customFormat="false" ht="15.75" hidden="false" customHeight="false" outlineLevel="0" collapsed="false">
      <c r="A4" s="3" t="s">
        <v>10</v>
      </c>
      <c r="B4" s="4" t="s">
        <v>11</v>
      </c>
      <c r="C4" s="2" t="n">
        <v>3054692</v>
      </c>
      <c r="D4" s="4" t="n">
        <v>74</v>
      </c>
      <c r="E4" s="4" t="n">
        <v>2</v>
      </c>
      <c r="F4" s="4" t="n">
        <f aca="false">(11 + 1 + 0 + 21)/4</f>
        <v>8.25</v>
      </c>
      <c r="G4" s="4" t="n">
        <f aca="false">(6 + 7 + 6 + 7)/4</f>
        <v>6.5</v>
      </c>
      <c r="H4" s="4" t="n">
        <f aca="false">(4+1+0+5)/4</f>
        <v>2.5</v>
      </c>
      <c r="I4" s="4" t="n">
        <f aca="false">(3+2+2+4)/4</f>
        <v>2.75</v>
      </c>
    </row>
    <row r="5" customFormat="false" ht="15.75" hidden="false" customHeight="false" outlineLevel="0" collapsed="false">
      <c r="A5" s="3" t="s">
        <v>12</v>
      </c>
      <c r="B5" s="4" t="s">
        <v>13</v>
      </c>
      <c r="C5" s="2" t="n">
        <v>25803281</v>
      </c>
      <c r="D5" s="4" t="n">
        <v>12</v>
      </c>
      <c r="E5" s="4" t="n">
        <v>17</v>
      </c>
      <c r="F5" s="4" t="n">
        <f aca="false">(6 + 2 + 2 + 4)/4</f>
        <v>3.5</v>
      </c>
      <c r="G5" s="4" t="n">
        <f aca="false">(7+5+6+5)/4</f>
        <v>5.75</v>
      </c>
      <c r="H5" s="4" t="n">
        <f aca="false">(2+2+2+2)/4</f>
        <v>2</v>
      </c>
      <c r="I5" s="4" t="n">
        <f aca="false">(3+3+3+3)/4</f>
        <v>3</v>
      </c>
    </row>
    <row r="6" customFormat="false" ht="15.75" hidden="false" customHeight="false" outlineLevel="0" collapsed="false">
      <c r="A6" s="3" t="s">
        <v>14</v>
      </c>
      <c r="B6" s="4" t="s">
        <v>15</v>
      </c>
      <c r="C6" s="2" t="n">
        <v>33464536</v>
      </c>
      <c r="D6" s="4" t="n">
        <v>29</v>
      </c>
      <c r="E6" s="4" t="n">
        <v>4</v>
      </c>
      <c r="F6" s="4" t="n">
        <f aca="false">(4 + 3 + 8 + 6)/4</f>
        <v>5.25</v>
      </c>
      <c r="G6" s="4" t="n">
        <f aca="false">(4+8+4+11)/4</f>
        <v>6.75</v>
      </c>
      <c r="H6" s="4" t="n">
        <f aca="false">(2+3+2+2)/4</f>
        <v>2.25</v>
      </c>
      <c r="I6" s="4" t="n">
        <f aca="false">(2+3+2+3)/4</f>
        <v>2.5</v>
      </c>
    </row>
    <row r="7" customFormat="false" ht="15.75" hidden="false" customHeight="false" outlineLevel="0" collapsed="false">
      <c r="A7" s="3" t="s">
        <v>16</v>
      </c>
      <c r="F7" s="0" t="n">
        <f aca="false">AVERAGE(F3:F6)</f>
        <v>5.5</v>
      </c>
      <c r="G7" s="0" t="n">
        <f aca="false">AVERAGE(G3:G6)</f>
        <v>8</v>
      </c>
      <c r="H7" s="0" t="n">
        <f aca="false">(H3 + H4 + H5 * 2 + H6 * 2)/6</f>
        <v>2.16666666666667</v>
      </c>
      <c r="I7" s="0" t="n">
        <f aca="false">(I3 * 2 + I4 * 2 + I5 + I6) / 6</f>
        <v>2.83333333333333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4285714285714"/>
    <col collapsed="false" hidden="false" max="2" min="2" style="0" width="39.2908163265306"/>
    <col collapsed="false" hidden="false" max="3" min="3" style="0" width="6.4234693877551"/>
    <col collapsed="false" hidden="false" max="4" min="4" style="0" width="8.43367346938776"/>
    <col collapsed="false" hidden="false" max="5" min="5" style="0" width="11.7091836734694"/>
    <col collapsed="false" hidden="false" max="6" min="6" style="0" width="26.8622448979592"/>
    <col collapsed="false" hidden="false" max="7" min="7" style="0" width="10.1326530612245"/>
    <col collapsed="false" hidden="false" max="8" min="8" style="0" width="11.1428571428571"/>
    <col collapsed="false" hidden="false" max="9" min="9" style="0" width="23.0051020408163"/>
    <col collapsed="false" hidden="false" max="1025" min="10" style="0" width="14.4285714285714"/>
  </cols>
  <sheetData>
    <row r="1" customFormat="false" ht="15.75" hidden="false" customHeight="false" outlineLevel="0" collapsed="false">
      <c r="A1" s="5"/>
      <c r="B1" s="6" t="s">
        <v>17</v>
      </c>
      <c r="C1" s="6" t="s">
        <v>18</v>
      </c>
      <c r="D1" s="6" t="s">
        <v>5</v>
      </c>
      <c r="E1" s="1" t="s">
        <v>6</v>
      </c>
      <c r="F1" s="1"/>
      <c r="G1" s="1"/>
      <c r="H1" s="1" t="s">
        <v>7</v>
      </c>
      <c r="I1" s="1"/>
      <c r="J1" s="1"/>
    </row>
    <row r="2" customFormat="false" ht="15.75" hidden="false" customHeight="false" outlineLevel="0" collapsed="false">
      <c r="A2" s="5"/>
      <c r="B2" s="5"/>
      <c r="C2" s="5"/>
      <c r="D2" s="5"/>
      <c r="E2" s="2" t="s">
        <v>19</v>
      </c>
      <c r="F2" s="2" t="s">
        <v>20</v>
      </c>
      <c r="G2" s="2" t="s">
        <v>21</v>
      </c>
      <c r="H2" s="2" t="s">
        <v>19</v>
      </c>
      <c r="I2" s="2" t="s">
        <v>20</v>
      </c>
      <c r="J2" s="2" t="s">
        <v>21</v>
      </c>
    </row>
    <row r="3" customFormat="false" ht="15.75" hidden="false" customHeight="true" outlineLevel="0" collapsed="false">
      <c r="A3" s="7" t="s">
        <v>8</v>
      </c>
      <c r="B3" s="8" t="s">
        <v>9</v>
      </c>
      <c r="C3" s="7" t="n">
        <v>12</v>
      </c>
      <c r="D3" s="7" t="n">
        <v>2</v>
      </c>
      <c r="E3" s="4" t="s">
        <v>22</v>
      </c>
      <c r="F3" s="4" t="s">
        <v>23</v>
      </c>
      <c r="G3" s="3" t="n">
        <f aca="false">7*60+38</f>
        <v>458</v>
      </c>
      <c r="H3" s="4" t="s">
        <v>24</v>
      </c>
      <c r="I3" s="4" t="s">
        <v>25</v>
      </c>
      <c r="J3" s="0" t="n">
        <f aca="false">14*60+30</f>
        <v>870</v>
      </c>
    </row>
    <row r="4" customFormat="false" ht="15.75" hidden="false" customHeight="false" outlineLevel="0" collapsed="false">
      <c r="A4" s="7"/>
      <c r="B4" s="7"/>
      <c r="C4" s="7"/>
      <c r="D4" s="7"/>
      <c r="E4" s="4" t="s">
        <v>26</v>
      </c>
      <c r="F4" s="4" t="s">
        <v>27</v>
      </c>
      <c r="G4" s="4" t="n">
        <v>900</v>
      </c>
      <c r="H4" s="4" t="s">
        <v>28</v>
      </c>
      <c r="I4" s="4" t="s">
        <v>29</v>
      </c>
      <c r="J4" s="0" t="n">
        <f aca="false">15*60</f>
        <v>900</v>
      </c>
    </row>
    <row r="5" customFormat="false" ht="15.75" hidden="false" customHeight="false" outlineLevel="0" collapsed="false">
      <c r="A5" s="7"/>
      <c r="B5" s="7"/>
      <c r="C5" s="7"/>
      <c r="D5" s="7"/>
      <c r="E5" s="4" t="s">
        <v>30</v>
      </c>
      <c r="F5" s="4" t="s">
        <v>31</v>
      </c>
      <c r="G5" s="4" t="n">
        <v>900</v>
      </c>
      <c r="H5" s="4" t="s">
        <v>32</v>
      </c>
      <c r="I5" s="4" t="s">
        <v>33</v>
      </c>
      <c r="J5" s="0" t="n">
        <f aca="false">6*60+6</f>
        <v>366</v>
      </c>
    </row>
    <row r="6" customFormat="false" ht="15.75" hidden="false" customHeight="false" outlineLevel="0" collapsed="false">
      <c r="A6" s="7"/>
      <c r="B6" s="7"/>
      <c r="C6" s="7"/>
      <c r="D6" s="7"/>
      <c r="E6" s="4" t="s">
        <v>34</v>
      </c>
      <c r="F6" s="4" t="s">
        <v>35</v>
      </c>
      <c r="G6" s="4" t="n">
        <v>727</v>
      </c>
      <c r="H6" s="4" t="s">
        <v>36</v>
      </c>
      <c r="I6" s="4" t="s">
        <v>37</v>
      </c>
      <c r="J6" s="4" t="n">
        <v>842</v>
      </c>
    </row>
    <row r="7" customFormat="false" ht="15.75" hidden="false" customHeight="false" outlineLevel="0" collapsed="false">
      <c r="A7" s="7" t="s">
        <v>10</v>
      </c>
      <c r="B7" s="9" t="s">
        <v>11</v>
      </c>
      <c r="C7" s="7" t="n">
        <v>74</v>
      </c>
      <c r="D7" s="7" t="n">
        <v>2</v>
      </c>
      <c r="E7" s="4" t="s">
        <v>38</v>
      </c>
      <c r="F7" s="4" t="s">
        <v>39</v>
      </c>
      <c r="G7" s="3" t="n">
        <f aca="false">15*60</f>
        <v>900</v>
      </c>
      <c r="H7" s="4" t="s">
        <v>40</v>
      </c>
      <c r="I7" s="4" t="s">
        <v>41</v>
      </c>
      <c r="J7" s="0" t="n">
        <f aca="false">10*60+40</f>
        <v>640</v>
      </c>
    </row>
    <row r="8" customFormat="false" ht="15.75" hidden="false" customHeight="false" outlineLevel="0" collapsed="false">
      <c r="A8" s="7"/>
      <c r="B8" s="7"/>
      <c r="C8" s="7"/>
      <c r="D8" s="7"/>
      <c r="E8" s="4" t="s">
        <v>42</v>
      </c>
      <c r="F8" s="4" t="s">
        <v>43</v>
      </c>
      <c r="G8" s="4" t="n">
        <v>900</v>
      </c>
      <c r="H8" s="4" t="s">
        <v>44</v>
      </c>
      <c r="I8" s="4" t="s">
        <v>45</v>
      </c>
      <c r="J8" s="4" t="n">
        <v>900</v>
      </c>
    </row>
    <row r="9" customFormat="false" ht="15.75" hidden="false" customHeight="false" outlineLevel="0" collapsed="false">
      <c r="A9" s="7"/>
      <c r="B9" s="7"/>
      <c r="C9" s="7"/>
      <c r="D9" s="7"/>
      <c r="E9" s="4" t="s">
        <v>46</v>
      </c>
      <c r="F9" s="4" t="s">
        <v>47</v>
      </c>
      <c r="G9" s="3" t="n">
        <f aca="false">10*60+21</f>
        <v>621</v>
      </c>
      <c r="H9" s="4" t="s">
        <v>48</v>
      </c>
      <c r="I9" s="4" t="s">
        <v>49</v>
      </c>
      <c r="J9" s="4" t="n">
        <v>900</v>
      </c>
    </row>
    <row r="10" customFormat="false" ht="15.75" hidden="false" customHeight="false" outlineLevel="0" collapsed="false">
      <c r="A10" s="7"/>
      <c r="B10" s="7"/>
      <c r="C10" s="7"/>
      <c r="D10" s="7"/>
      <c r="E10" s="4" t="s">
        <v>50</v>
      </c>
      <c r="F10" s="4" t="s">
        <v>51</v>
      </c>
      <c r="G10" s="4" t="n">
        <v>863</v>
      </c>
      <c r="H10" s="4" t="s">
        <v>52</v>
      </c>
      <c r="I10" s="4" t="s">
        <v>53</v>
      </c>
      <c r="J10" s="4" t="n">
        <v>900</v>
      </c>
    </row>
    <row r="11" customFormat="false" ht="15.75" hidden="false" customHeight="false" outlineLevel="0" collapsed="false">
      <c r="A11" s="7" t="s">
        <v>12</v>
      </c>
      <c r="B11" s="9" t="s">
        <v>13</v>
      </c>
      <c r="C11" s="7" t="n">
        <v>12</v>
      </c>
      <c r="D11" s="7" t="n">
        <v>17</v>
      </c>
      <c r="E11" s="4" t="s">
        <v>54</v>
      </c>
      <c r="F11" s="4" t="s">
        <v>55</v>
      </c>
      <c r="G11" s="3" t="n">
        <f aca="false">10*60+52</f>
        <v>652</v>
      </c>
      <c r="H11" s="4" t="s">
        <v>56</v>
      </c>
      <c r="I11" s="4" t="s">
        <v>57</v>
      </c>
      <c r="J11" s="0" t="n">
        <f aca="false">11*60+7</f>
        <v>667</v>
      </c>
    </row>
    <row r="12" customFormat="false" ht="15.75" hidden="false" customHeight="false" outlineLevel="0" collapsed="false">
      <c r="A12" s="7"/>
      <c r="B12" s="7"/>
      <c r="C12" s="7"/>
      <c r="D12" s="7"/>
      <c r="E12" s="4" t="s">
        <v>58</v>
      </c>
      <c r="F12" s="4" t="s">
        <v>59</v>
      </c>
      <c r="G12" s="4" t="n">
        <v>900</v>
      </c>
      <c r="H12" s="4" t="s">
        <v>60</v>
      </c>
      <c r="I12" s="4" t="s">
        <v>61</v>
      </c>
      <c r="J12" s="0" t="n">
        <f aca="false">9*60+8</f>
        <v>548</v>
      </c>
    </row>
    <row r="13" customFormat="false" ht="15.75" hidden="false" customHeight="false" outlineLevel="0" collapsed="false">
      <c r="A13" s="7"/>
      <c r="B13" s="7"/>
      <c r="C13" s="7"/>
      <c r="D13" s="7"/>
      <c r="E13" s="4" t="s">
        <v>62</v>
      </c>
      <c r="F13" s="4" t="s">
        <v>63</v>
      </c>
      <c r="G13" s="3" t="n">
        <f aca="false">10*60+35</f>
        <v>635</v>
      </c>
      <c r="H13" s="4" t="s">
        <v>64</v>
      </c>
      <c r="I13" s="4" t="s">
        <v>65</v>
      </c>
      <c r="J13" s="0" t="n">
        <f aca="false">12*60+28</f>
        <v>748</v>
      </c>
    </row>
    <row r="14" customFormat="false" ht="15.75" hidden="false" customHeight="false" outlineLevel="0" collapsed="false">
      <c r="A14" s="7"/>
      <c r="B14" s="7"/>
      <c r="C14" s="7"/>
      <c r="D14" s="7"/>
      <c r="E14" s="4" t="s">
        <v>66</v>
      </c>
      <c r="F14" s="4" t="s">
        <v>67</v>
      </c>
      <c r="G14" s="4" t="n">
        <v>900</v>
      </c>
      <c r="H14" s="4" t="s">
        <v>68</v>
      </c>
      <c r="I14" s="4" t="s">
        <v>69</v>
      </c>
      <c r="J14" s="4" t="n">
        <v>700</v>
      </c>
    </row>
    <row r="15" customFormat="false" ht="15.75" hidden="false" customHeight="false" outlineLevel="0" collapsed="false">
      <c r="A15" s="7" t="s">
        <v>14</v>
      </c>
      <c r="B15" s="9" t="s">
        <v>15</v>
      </c>
      <c r="C15" s="7" t="n">
        <v>29</v>
      </c>
      <c r="D15" s="7" t="n">
        <v>4</v>
      </c>
      <c r="E15" s="4" t="s">
        <v>70</v>
      </c>
      <c r="F15" s="4" t="s">
        <v>71</v>
      </c>
      <c r="G15" s="3" t="n">
        <f aca="false">7*60+21</f>
        <v>441</v>
      </c>
      <c r="H15" s="4" t="s">
        <v>72</v>
      </c>
      <c r="I15" s="4" t="s">
        <v>73</v>
      </c>
      <c r="J15" s="0" t="n">
        <f aca="false">7*60+58</f>
        <v>478</v>
      </c>
    </row>
    <row r="16" customFormat="false" ht="15.75" hidden="false" customHeight="false" outlineLevel="0" collapsed="false">
      <c r="A16" s="7"/>
      <c r="B16" s="7"/>
      <c r="C16" s="7"/>
      <c r="D16" s="7"/>
      <c r="E16" s="4" t="s">
        <v>74</v>
      </c>
      <c r="F16" s="4" t="s">
        <v>75</v>
      </c>
      <c r="G16" s="4" t="n">
        <v>900</v>
      </c>
      <c r="H16" s="4" t="s">
        <v>76</v>
      </c>
      <c r="I16" s="4" t="s">
        <v>77</v>
      </c>
      <c r="J16" s="4" t="n">
        <f aca="false">14*60+47</f>
        <v>887</v>
      </c>
    </row>
    <row r="17" customFormat="false" ht="15.75" hidden="false" customHeight="false" outlineLevel="0" collapsed="false">
      <c r="A17" s="7"/>
      <c r="B17" s="7"/>
      <c r="C17" s="7"/>
      <c r="D17" s="7"/>
      <c r="E17" s="4" t="s">
        <v>78</v>
      </c>
      <c r="F17" s="4" t="s">
        <v>79</v>
      </c>
      <c r="G17" s="4" t="n">
        <v>900</v>
      </c>
      <c r="H17" s="4" t="s">
        <v>80</v>
      </c>
      <c r="I17" s="4" t="s">
        <v>73</v>
      </c>
      <c r="J17" s="0" t="n">
        <f aca="false">10*60+17</f>
        <v>617</v>
      </c>
    </row>
    <row r="18" customFormat="false" ht="15.75" hidden="false" customHeight="false" outlineLevel="0" collapsed="false">
      <c r="A18" s="7"/>
      <c r="B18" s="7"/>
      <c r="C18" s="7"/>
      <c r="D18" s="7"/>
      <c r="E18" s="4" t="s">
        <v>81</v>
      </c>
      <c r="F18" s="4" t="s">
        <v>82</v>
      </c>
      <c r="G18" s="4" t="n">
        <v>862</v>
      </c>
      <c r="H18" s="4" t="s">
        <v>83</v>
      </c>
      <c r="I18" s="4" t="s">
        <v>84</v>
      </c>
      <c r="J18" s="4" t="n">
        <v>773</v>
      </c>
    </row>
  </sheetData>
  <mergeCells count="22">
    <mergeCell ref="A1:A2"/>
    <mergeCell ref="B1:B2"/>
    <mergeCell ref="C1:C2"/>
    <mergeCell ref="D1:D2"/>
    <mergeCell ref="E1:G1"/>
    <mergeCell ref="H1:J1"/>
    <mergeCell ref="A3:A6"/>
    <mergeCell ref="B3:B6"/>
    <mergeCell ref="C3:C6"/>
    <mergeCell ref="D3:D6"/>
    <mergeCell ref="A7:A10"/>
    <mergeCell ref="B7:B10"/>
    <mergeCell ref="C7:C10"/>
    <mergeCell ref="D7:D10"/>
    <mergeCell ref="A11:A14"/>
    <mergeCell ref="B11:B14"/>
    <mergeCell ref="C11:C14"/>
    <mergeCell ref="D11:D14"/>
    <mergeCell ref="A15:A18"/>
    <mergeCell ref="B15:B18"/>
    <mergeCell ref="C15:C18"/>
    <mergeCell ref="D15:D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4285714285714"/>
    <col collapsed="false" hidden="false" max="6" min="6" style="0" width="43.8622448979592"/>
    <col collapsed="false" hidden="false" max="7" min="7" style="0" width="43.5765306122449"/>
    <col collapsed="false" hidden="false" max="8" min="8" style="0" width="18.7091836734694"/>
    <col collapsed="false" hidden="false" max="1025" min="9" style="0" width="14.4285714285714"/>
  </cols>
  <sheetData>
    <row r="1" customFormat="false" ht="15.75" hidden="false" customHeight="false" outlineLevel="0" collapsed="false">
      <c r="B1" s="1" t="s">
        <v>0</v>
      </c>
      <c r="C1" s="1"/>
      <c r="D1" s="1" t="s">
        <v>1</v>
      </c>
      <c r="E1" s="1"/>
      <c r="F1" s="2"/>
      <c r="I1" s="4" t="s">
        <v>6</v>
      </c>
      <c r="J1" s="4" t="s">
        <v>7</v>
      </c>
    </row>
    <row r="2" customFormat="false" ht="15.75" hidden="false" customHeight="false" outlineLevel="0" collapsed="false">
      <c r="B2" s="2" t="s">
        <v>6</v>
      </c>
      <c r="C2" s="2" t="s">
        <v>7</v>
      </c>
      <c r="D2" s="2" t="s">
        <v>6</v>
      </c>
      <c r="E2" s="2" t="s">
        <v>7</v>
      </c>
      <c r="H2" s="4" t="s">
        <v>85</v>
      </c>
      <c r="I2" s="4" t="n">
        <v>51</v>
      </c>
      <c r="J2" s="4" t="n">
        <v>50</v>
      </c>
    </row>
    <row r="3" customFormat="false" ht="15.75" hidden="false" customHeight="false" outlineLevel="0" collapsed="false">
      <c r="A3" s="3" t="s">
        <v>8</v>
      </c>
      <c r="B3" s="4" t="n">
        <f aca="false">(6 + 4 + 3)/3</f>
        <v>4.33333333333333</v>
      </c>
      <c r="C3" s="4" t="n">
        <f aca="false">(4 + 13 + 8)/3</f>
        <v>8.33333333333333</v>
      </c>
      <c r="D3" s="4" t="n">
        <f aca="false">(2+3+2)/3</f>
        <v>2.33333333333333</v>
      </c>
      <c r="E3" s="4" t="n">
        <f aca="false">(3+3+3)/3</f>
        <v>3</v>
      </c>
      <c r="H3" s="4" t="s">
        <v>86</v>
      </c>
      <c r="I3" s="4" t="n">
        <v>5</v>
      </c>
      <c r="J3" s="4" t="n">
        <v>15</v>
      </c>
    </row>
    <row r="4" customFormat="false" ht="15.75" hidden="false" customHeight="false" outlineLevel="0" collapsed="false">
      <c r="A4" s="3" t="s">
        <v>10</v>
      </c>
      <c r="B4" s="4" t="n">
        <f aca="false">(11 + 1 + 0)/3</f>
        <v>4</v>
      </c>
      <c r="C4" s="4" t="n">
        <f aca="false">(6 + 7 + 6)/3</f>
        <v>6.33333333333333</v>
      </c>
      <c r="D4" s="4" t="n">
        <f aca="false">(4+1+0)/3</f>
        <v>1.66666666666667</v>
      </c>
      <c r="E4" s="4" t="n">
        <f aca="false">(3+2+2)/3</f>
        <v>2.33333333333333</v>
      </c>
      <c r="H4" s="4" t="s">
        <v>87</v>
      </c>
      <c r="I4" s="4" t="n">
        <v>20</v>
      </c>
      <c r="J4" s="4" t="n">
        <v>43</v>
      </c>
    </row>
    <row r="5" customFormat="false" ht="15.75" hidden="false" customHeight="false" outlineLevel="0" collapsed="false">
      <c r="A5" s="3" t="s">
        <v>12</v>
      </c>
      <c r="B5" s="4" t="n">
        <f aca="false">(6 + 2 + 2)/3</f>
        <v>3.33333333333333</v>
      </c>
      <c r="C5" s="4" t="n">
        <f aca="false">(7+5+6)/3</f>
        <v>6</v>
      </c>
      <c r="D5" s="4" t="n">
        <f aca="false">(2+2+2)/3</f>
        <v>2</v>
      </c>
      <c r="E5" s="4" t="n">
        <f aca="false">(3+3+3)/3</f>
        <v>3</v>
      </c>
      <c r="H5" s="4" t="s">
        <v>88</v>
      </c>
      <c r="I5" s="4" t="n">
        <v>3</v>
      </c>
      <c r="J5" s="4" t="n">
        <v>1</v>
      </c>
    </row>
    <row r="6" customFormat="false" ht="15.75" hidden="false" customHeight="false" outlineLevel="0" collapsed="false">
      <c r="A6" s="3" t="s">
        <v>14</v>
      </c>
      <c r="B6" s="4" t="n">
        <f aca="false">(4 + 3 + 8)/3</f>
        <v>5</v>
      </c>
      <c r="C6" s="4" t="n">
        <f aca="false">(4+8+4)/3</f>
        <v>5.33333333333333</v>
      </c>
      <c r="D6" s="4" t="n">
        <f aca="false">(2+3+2)/3</f>
        <v>2.33333333333333</v>
      </c>
      <c r="E6" s="4" t="n">
        <f aca="false">(2+3+2)/3</f>
        <v>2.33333333333333</v>
      </c>
      <c r="H6" s="4" t="s">
        <v>89</v>
      </c>
      <c r="I6" s="4" t="n">
        <v>1</v>
      </c>
      <c r="J6" s="4" t="n">
        <v>3</v>
      </c>
    </row>
    <row r="7" customFormat="false" ht="15.75" hidden="false" customHeight="false" outlineLevel="0" collapsed="false">
      <c r="A7" s="3" t="s">
        <v>16</v>
      </c>
      <c r="B7" s="0" t="n">
        <f aca="false">AVERAGE(B3:B6)</f>
        <v>4.16666666666667</v>
      </c>
      <c r="C7" s="0" t="n">
        <f aca="false">AVERAGE(C3:C6)</f>
        <v>6.5</v>
      </c>
      <c r="D7" s="0" t="n">
        <f aca="false">(D3 + D4 + D5 * 2 + D6 * 2)/6</f>
        <v>2.11111111111111</v>
      </c>
      <c r="E7" s="0" t="n">
        <f aca="false">(E3 * 2 + E4 * 2 + E5 + E6) / 6</f>
        <v>2.66666666666667</v>
      </c>
      <c r="H7" s="4" t="s">
        <v>90</v>
      </c>
      <c r="I7" s="4" t="n">
        <v>8</v>
      </c>
      <c r="J7" s="4" t="n">
        <v>16</v>
      </c>
    </row>
    <row r="8" customFormat="false" ht="15.75" hidden="false" customHeight="false" outlineLevel="0" collapsed="false">
      <c r="H8" s="4" t="s">
        <v>16</v>
      </c>
      <c r="I8" s="0" t="n">
        <f aca="false">SUM(I2:I7)/16</f>
        <v>5.5</v>
      </c>
      <c r="J8" s="0" t="n">
        <f aca="false">SUM(J2:J7)/16</f>
        <v>8</v>
      </c>
    </row>
    <row r="12" customFormat="false" ht="15.75" hidden="false" customHeight="false" outlineLevel="0" collapsed="false">
      <c r="E12" s="3" t="s">
        <v>91</v>
      </c>
      <c r="F12" s="10" t="s">
        <v>92</v>
      </c>
      <c r="G12" s="10" t="s">
        <v>93</v>
      </c>
    </row>
    <row r="13" customFormat="false" ht="15.75" hidden="false" customHeight="false" outlineLevel="0" collapsed="false">
      <c r="E13" s="3" t="s">
        <v>94</v>
      </c>
      <c r="F13" s="10" t="s">
        <v>95</v>
      </c>
      <c r="G13" s="10" t="s">
        <v>96</v>
      </c>
    </row>
    <row r="14" customFormat="false" ht="15.75" hidden="false" customHeight="false" outlineLevel="0" collapsed="false">
      <c r="E14" s="3" t="s">
        <v>97</v>
      </c>
      <c r="F14" s="10" t="s">
        <v>98</v>
      </c>
      <c r="G14" s="10" t="s">
        <v>99</v>
      </c>
    </row>
    <row r="15" customFormat="false" ht="15.75" hidden="false" customHeight="false" outlineLevel="0" collapsed="false">
      <c r="E15" s="3" t="s">
        <v>100</v>
      </c>
      <c r="F15" s="10" t="s">
        <v>101</v>
      </c>
      <c r="G15" s="10" t="s">
        <v>102</v>
      </c>
    </row>
    <row r="16" customFormat="false" ht="15.75" hidden="false" customHeight="false" outlineLevel="0" collapsed="false">
      <c r="E16" s="3" t="s">
        <v>103</v>
      </c>
      <c r="F16" s="10" t="s">
        <v>104</v>
      </c>
      <c r="G16" s="10" t="s">
        <v>105</v>
      </c>
    </row>
    <row r="17" customFormat="false" ht="15.75" hidden="false" customHeight="false" outlineLevel="0" collapsed="false">
      <c r="E17" s="3" t="s">
        <v>106</v>
      </c>
      <c r="F17" s="10" t="s">
        <v>107</v>
      </c>
      <c r="G17" s="10" t="s">
        <v>108</v>
      </c>
    </row>
    <row r="18" customFormat="false" ht="15.75" hidden="false" customHeight="false" outlineLevel="0" collapsed="false">
      <c r="E18" s="4" t="s">
        <v>109</v>
      </c>
      <c r="F18" s="10" t="s">
        <v>110</v>
      </c>
      <c r="G18" s="11" t="s">
        <v>111</v>
      </c>
    </row>
    <row r="19" customFormat="false" ht="15.75" hidden="false" customHeight="false" outlineLevel="0" collapsed="false">
      <c r="E19" s="4" t="s">
        <v>112</v>
      </c>
      <c r="F19" s="10" t="s">
        <v>113</v>
      </c>
      <c r="G19" s="10" t="s">
        <v>114</v>
      </c>
    </row>
    <row r="20" customFormat="false" ht="15.75" hidden="false" customHeight="false" outlineLevel="0" collapsed="false">
      <c r="E20" s="4" t="s">
        <v>115</v>
      </c>
      <c r="F20" s="10" t="s">
        <v>116</v>
      </c>
      <c r="G20" s="10" t="s">
        <v>117</v>
      </c>
    </row>
    <row r="21" customFormat="false" ht="15.75" hidden="false" customHeight="false" outlineLevel="0" collapsed="false">
      <c r="E21" s="4" t="s">
        <v>118</v>
      </c>
      <c r="F21" s="10" t="s">
        <v>119</v>
      </c>
      <c r="G21" s="10" t="s">
        <v>120</v>
      </c>
    </row>
    <row r="22" customFormat="false" ht="15.75" hidden="false" customHeight="false" outlineLevel="0" collapsed="false">
      <c r="E22" s="4" t="s">
        <v>121</v>
      </c>
      <c r="F22" s="10" t="s">
        <v>122</v>
      </c>
      <c r="G22" s="10" t="s">
        <v>123</v>
      </c>
    </row>
    <row r="23" customFormat="false" ht="15.75" hidden="false" customHeight="false" outlineLevel="0" collapsed="false">
      <c r="E23" s="4" t="s">
        <v>124</v>
      </c>
      <c r="F23" s="10" t="s">
        <v>125</v>
      </c>
      <c r="G23" s="10" t="s">
        <v>126</v>
      </c>
    </row>
    <row r="24" customFormat="false" ht="15.75" hidden="false" customHeight="false" outlineLevel="0" collapsed="false">
      <c r="E24" s="4" t="s">
        <v>127</v>
      </c>
      <c r="F24" s="10" t="s">
        <v>128</v>
      </c>
      <c r="G24" s="10" t="s">
        <v>129</v>
      </c>
    </row>
    <row r="25" customFormat="false" ht="15.75" hidden="false" customHeight="false" outlineLevel="0" collapsed="false">
      <c r="E25" s="4" t="s">
        <v>130</v>
      </c>
      <c r="F25" s="10" t="s">
        <v>131</v>
      </c>
      <c r="G25" s="10" t="s">
        <v>132</v>
      </c>
    </row>
    <row r="26" customFormat="false" ht="15.75" hidden="false" customHeight="false" outlineLevel="0" collapsed="false">
      <c r="E26" s="4" t="s">
        <v>133</v>
      </c>
      <c r="F26" s="10" t="s">
        <v>134</v>
      </c>
      <c r="G26" s="10" t="s">
        <v>135</v>
      </c>
    </row>
    <row r="27" customFormat="false" ht="15.75" hidden="false" customHeight="false" outlineLevel="0" collapsed="false">
      <c r="E27" s="4" t="s">
        <v>136</v>
      </c>
      <c r="F27" s="10" t="s">
        <v>137</v>
      </c>
      <c r="G27" s="10" t="s">
        <v>138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5" min="1" style="0" width="14.4285714285714"/>
    <col collapsed="false" hidden="false" max="6" min="6" style="0" width="19.7091836734694"/>
    <col collapsed="false" hidden="false" max="1025" min="7" style="0" width="14.4285714285714"/>
  </cols>
  <sheetData>
    <row r="1" customFormat="false" ht="15.75" hidden="false" customHeight="false" outlineLevel="0" collapsed="false"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16</v>
      </c>
    </row>
    <row r="2" customFormat="false" ht="15.75" hidden="false" customHeight="false" outlineLevel="0" collapsed="false">
      <c r="A2" s="4" t="s">
        <v>6</v>
      </c>
      <c r="B2" s="4" t="n">
        <v>51</v>
      </c>
      <c r="C2" s="4" t="n">
        <v>5</v>
      </c>
      <c r="D2" s="4" t="n">
        <v>20</v>
      </c>
      <c r="E2" s="4" t="n">
        <v>3</v>
      </c>
      <c r="F2" s="4" t="n">
        <v>1</v>
      </c>
      <c r="G2" s="4" t="n">
        <v>8</v>
      </c>
      <c r="H2" s="0" t="n">
        <f aca="false">SUM(B2:G2)/16</f>
        <v>5.5</v>
      </c>
    </row>
    <row r="3" customFormat="false" ht="15.75" hidden="false" customHeight="false" outlineLevel="0" collapsed="false">
      <c r="A3" s="4" t="s">
        <v>7</v>
      </c>
      <c r="B3" s="4" t="n">
        <v>50</v>
      </c>
      <c r="C3" s="4" t="n">
        <v>15</v>
      </c>
      <c r="D3" s="4" t="n">
        <v>43</v>
      </c>
      <c r="E3" s="4" t="n">
        <v>1</v>
      </c>
      <c r="F3" s="4" t="n">
        <v>3</v>
      </c>
      <c r="G3" s="4" t="n">
        <v>16</v>
      </c>
      <c r="H3" s="0" t="n">
        <f aca="false">SUM(B3:G3)/16</f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.56632653061224"/>
    <col collapsed="false" hidden="false" max="2" min="2" style="0" width="47.2908163265306"/>
    <col collapsed="false" hidden="false" max="3" min="3" style="0" width="11.5714285714286"/>
    <col collapsed="false" hidden="false" max="4" min="4" style="0" width="10"/>
    <col collapsed="false" hidden="false" max="5" min="5" style="0" width="7.4234693877551"/>
    <col collapsed="false" hidden="false" max="1025" min="6" style="0" width="14.4285714285714"/>
  </cols>
  <sheetData>
    <row r="1" customFormat="false" ht="15.75" hidden="false" customHeight="false" outlineLevel="0" collapsed="false">
      <c r="A1" s="2"/>
      <c r="B1" s="2" t="s">
        <v>2</v>
      </c>
      <c r="C1" s="2" t="s">
        <v>3</v>
      </c>
      <c r="D1" s="2" t="s">
        <v>4</v>
      </c>
      <c r="E1" s="2" t="s">
        <v>5</v>
      </c>
    </row>
    <row r="2" customFormat="false" ht="15.75" hidden="false" customHeight="false" outlineLevel="0" collapsed="false">
      <c r="A2" s="4" t="s">
        <v>8</v>
      </c>
      <c r="B2" s="4" t="s">
        <v>139</v>
      </c>
      <c r="C2" s="2" t="n">
        <v>837957</v>
      </c>
      <c r="D2" s="4" t="n">
        <v>12</v>
      </c>
      <c r="E2" s="4" t="n">
        <v>2</v>
      </c>
    </row>
    <row r="3" customFormat="false" ht="15.75" hidden="false" customHeight="false" outlineLevel="0" collapsed="false">
      <c r="A3" s="4" t="s">
        <v>10</v>
      </c>
      <c r="B3" s="4" t="s">
        <v>140</v>
      </c>
      <c r="C3" s="2" t="n">
        <v>3054692</v>
      </c>
      <c r="D3" s="4" t="n">
        <v>74</v>
      </c>
      <c r="E3" s="4" t="n">
        <v>2</v>
      </c>
    </row>
    <row r="4" customFormat="false" ht="15.75" hidden="false" customHeight="false" outlineLevel="0" collapsed="false">
      <c r="A4" s="4" t="s">
        <v>12</v>
      </c>
      <c r="B4" s="4" t="s">
        <v>141</v>
      </c>
      <c r="C4" s="2" t="n">
        <v>25803281</v>
      </c>
      <c r="D4" s="4" t="n">
        <v>12</v>
      </c>
      <c r="E4" s="4" t="n">
        <v>17</v>
      </c>
    </row>
    <row r="5" customFormat="false" ht="15.75" hidden="false" customHeight="false" outlineLevel="0" collapsed="false">
      <c r="A5" s="4" t="s">
        <v>14</v>
      </c>
      <c r="B5" s="4" t="s">
        <v>15</v>
      </c>
      <c r="C5" s="2" t="n">
        <v>33464536</v>
      </c>
      <c r="D5" s="4" t="n">
        <v>29</v>
      </c>
      <c r="E5" s="4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B1" s="4" t="s">
        <v>6</v>
      </c>
      <c r="C1" s="4" t="s">
        <v>7</v>
      </c>
      <c r="D1" s="4" t="s">
        <v>142</v>
      </c>
      <c r="E1" s="4" t="s">
        <v>143</v>
      </c>
    </row>
    <row r="2" customFormat="false" ht="15.75" hidden="false" customHeight="false" outlineLevel="0" collapsed="false">
      <c r="A2" s="4" t="s">
        <v>91</v>
      </c>
      <c r="B2" s="12" t="n">
        <v>0.452777777777778</v>
      </c>
      <c r="C2" s="12" t="n">
        <v>0.444444444444444</v>
      </c>
      <c r="D2" s="0" t="n">
        <f aca="false">10*60+52</f>
        <v>652</v>
      </c>
      <c r="E2" s="0" t="n">
        <f aca="false">10*60+40</f>
        <v>640</v>
      </c>
    </row>
    <row r="3" customFormat="false" ht="15.75" hidden="false" customHeight="false" outlineLevel="0" collapsed="false">
      <c r="A3" s="4" t="s">
        <v>94</v>
      </c>
      <c r="B3" s="12" t="n">
        <v>0.30625</v>
      </c>
      <c r="C3" s="12" t="n">
        <v>0.604166666666667</v>
      </c>
      <c r="D3" s="0" t="n">
        <f aca="false">7*60+21</f>
        <v>441</v>
      </c>
      <c r="E3" s="0" t="n">
        <f aca="false">14*60+30</f>
        <v>870</v>
      </c>
    </row>
    <row r="4" customFormat="false" ht="15.75" hidden="false" customHeight="false" outlineLevel="0" collapsed="false">
      <c r="A4" s="4" t="s">
        <v>97</v>
      </c>
      <c r="B4" s="12" t="n">
        <v>0.625</v>
      </c>
      <c r="C4" s="12" t="n">
        <v>0.625</v>
      </c>
      <c r="D4" s="0" t="n">
        <f aca="false">15*60</f>
        <v>900</v>
      </c>
      <c r="E4" s="0" t="n">
        <f aca="false">15*60</f>
        <v>900</v>
      </c>
    </row>
    <row r="5" customFormat="false" ht="15.75" hidden="false" customHeight="false" outlineLevel="0" collapsed="false">
      <c r="A5" s="4" t="s">
        <v>100</v>
      </c>
      <c r="B5" s="12" t="n">
        <v>0.625</v>
      </c>
      <c r="C5" s="12" t="n">
        <v>0.463194444444444</v>
      </c>
      <c r="D5" s="4" t="n">
        <v>900</v>
      </c>
      <c r="E5" s="0" t="n">
        <f aca="false">11*60+7</f>
        <v>667</v>
      </c>
    </row>
    <row r="6" customFormat="false" ht="15.75" hidden="false" customHeight="false" outlineLevel="0" collapsed="false">
      <c r="A6" s="4" t="s">
        <v>103</v>
      </c>
      <c r="B6" s="12" t="n">
        <v>0.318055555555556</v>
      </c>
      <c r="C6" s="12" t="n">
        <v>0.331944444444444</v>
      </c>
      <c r="D6" s="0" t="n">
        <f aca="false">7*60+38</f>
        <v>458</v>
      </c>
      <c r="E6" s="0" t="n">
        <f aca="false">7*60+58</f>
        <v>478</v>
      </c>
    </row>
    <row r="7" customFormat="false" ht="15.75" hidden="false" customHeight="false" outlineLevel="0" collapsed="false">
      <c r="A7" s="4" t="s">
        <v>106</v>
      </c>
      <c r="B7" s="12" t="n">
        <v>0.625</v>
      </c>
      <c r="C7" s="12" t="n">
        <v>0.625</v>
      </c>
      <c r="D7" s="4" t="n">
        <v>900</v>
      </c>
      <c r="E7" s="4" t="n">
        <v>900</v>
      </c>
    </row>
    <row r="8" customFormat="false" ht="15.75" hidden="false" customHeight="false" outlineLevel="0" collapsed="false">
      <c r="A8" s="4" t="s">
        <v>109</v>
      </c>
      <c r="B8" s="12" t="n">
        <v>0.625</v>
      </c>
      <c r="C8" s="12" t="n">
        <v>0.615972222222222</v>
      </c>
      <c r="D8" s="4" t="n">
        <v>900</v>
      </c>
      <c r="E8" s="4" t="n">
        <f aca="false">14*60+47</f>
        <v>887</v>
      </c>
    </row>
    <row r="9" customFormat="false" ht="15.75" hidden="false" customHeight="false" outlineLevel="0" collapsed="false">
      <c r="A9" s="4" t="s">
        <v>112</v>
      </c>
      <c r="B9" s="12" t="n">
        <v>0.625</v>
      </c>
      <c r="C9" s="12" t="n">
        <v>0.380555555555556</v>
      </c>
      <c r="D9" s="4" t="n">
        <v>900</v>
      </c>
      <c r="E9" s="0" t="n">
        <f aca="false">9*60+8</f>
        <v>548</v>
      </c>
    </row>
    <row r="10" customFormat="false" ht="15.75" hidden="false" customHeight="false" outlineLevel="0" collapsed="false">
      <c r="A10" s="4" t="s">
        <v>115</v>
      </c>
      <c r="B10" s="12" t="n">
        <v>0.440972222222222</v>
      </c>
      <c r="C10" s="12" t="n">
        <v>0.625</v>
      </c>
      <c r="D10" s="0" t="n">
        <f aca="false">10*60+35</f>
        <v>635</v>
      </c>
      <c r="E10" s="4" t="n">
        <v>900</v>
      </c>
    </row>
    <row r="11" customFormat="false" ht="15.75" hidden="false" customHeight="false" outlineLevel="0" collapsed="false">
      <c r="A11" s="4" t="s">
        <v>118</v>
      </c>
      <c r="B11" s="12" t="n">
        <v>0.625</v>
      </c>
      <c r="C11" s="12" t="n">
        <v>0.254166666666667</v>
      </c>
      <c r="D11" s="4" t="n">
        <v>900</v>
      </c>
      <c r="E11" s="0" t="n">
        <f aca="false">6*60+6</f>
        <v>366</v>
      </c>
    </row>
    <row r="12" customFormat="false" ht="15.75" hidden="false" customHeight="false" outlineLevel="0" collapsed="false">
      <c r="A12" s="4" t="s">
        <v>121</v>
      </c>
      <c r="B12" s="12" t="n">
        <v>0.43125</v>
      </c>
      <c r="C12" s="12" t="n">
        <v>0.428472222222222</v>
      </c>
      <c r="D12" s="0" t="n">
        <f aca="false">10*60+21</f>
        <v>621</v>
      </c>
      <c r="E12" s="0" t="n">
        <f aca="false">10*60+17</f>
        <v>617</v>
      </c>
    </row>
    <row r="13" customFormat="false" ht="15.75" hidden="false" customHeight="false" outlineLevel="0" collapsed="false">
      <c r="A13" s="4" t="s">
        <v>124</v>
      </c>
      <c r="B13" s="12" t="n">
        <v>0.625</v>
      </c>
      <c r="C13" s="12" t="n">
        <v>0.519444444444444</v>
      </c>
      <c r="D13" s="4" t="n">
        <v>900</v>
      </c>
      <c r="E13" s="0" t="n">
        <f aca="false">12*60+28</f>
        <v>748</v>
      </c>
    </row>
    <row r="14" customFormat="false" ht="15.75" hidden="false" customHeight="false" outlineLevel="0" collapsed="false">
      <c r="A14" s="4" t="s">
        <v>127</v>
      </c>
      <c r="B14" s="12" t="n">
        <v>0.625</v>
      </c>
      <c r="C14" s="12" t="n">
        <v>0.625</v>
      </c>
      <c r="D14" s="4" t="n">
        <v>900</v>
      </c>
      <c r="E14" s="4" t="n">
        <v>900</v>
      </c>
    </row>
    <row r="15" customFormat="false" ht="15.75" hidden="false" customHeight="false" outlineLevel="0" collapsed="false">
      <c r="A15" s="4" t="s">
        <v>130</v>
      </c>
      <c r="B15" s="12" t="n">
        <v>0.598611111111111</v>
      </c>
      <c r="C15" s="12" t="n">
        <v>0.486111111111111</v>
      </c>
      <c r="D15" s="4" t="n">
        <v>862</v>
      </c>
      <c r="E15" s="4" t="n">
        <v>700</v>
      </c>
    </row>
    <row r="16" customFormat="false" ht="15.75" hidden="false" customHeight="false" outlineLevel="0" collapsed="false">
      <c r="A16" s="4" t="s">
        <v>133</v>
      </c>
      <c r="B16" s="12" t="n">
        <v>0.599305555555556</v>
      </c>
      <c r="C16" s="12" t="n">
        <v>0.584722222222222</v>
      </c>
      <c r="D16" s="4" t="n">
        <v>863</v>
      </c>
      <c r="E16" s="4" t="n">
        <v>842</v>
      </c>
    </row>
    <row r="17" customFormat="false" ht="15.75" hidden="false" customHeight="false" outlineLevel="0" collapsed="false">
      <c r="A17" s="4" t="s">
        <v>136</v>
      </c>
      <c r="B17" s="12" t="n">
        <v>0.504861111111111</v>
      </c>
      <c r="C17" s="12" t="n">
        <v>0.536805555555556</v>
      </c>
      <c r="D17" s="4" t="n">
        <v>727</v>
      </c>
      <c r="E17" s="4" t="n">
        <v>773</v>
      </c>
    </row>
    <row r="18" customFormat="false" ht="15.75" hidden="false" customHeight="false" outlineLevel="0" collapsed="false">
      <c r="A18" s="4" t="s">
        <v>144</v>
      </c>
      <c r="B18" s="13" t="n">
        <f aca="false">AVERAGE(B2:B14)</f>
        <v>0.534561965811966</v>
      </c>
      <c r="C18" s="13" t="n">
        <f aca="false">AVERAGE(C2:C13)</f>
        <v>0.493113425925926</v>
      </c>
      <c r="D18" s="0" t="n">
        <f aca="false">AVERAGE(D2:D14)</f>
        <v>769.769230769231</v>
      </c>
      <c r="E18" s="0" t="n">
        <f aca="false">AVERAGE(E2:E14)</f>
        <v>724.692307692308</v>
      </c>
    </row>
    <row r="19" customFormat="false" ht="15.75" hidden="false" customHeight="false" outlineLevel="0" collapsed="false">
      <c r="A19" s="4" t="s">
        <v>145</v>
      </c>
      <c r="B19" s="0" t="n">
        <f aca="false">STDEV(B2:B13)</f>
        <v>0.128520997543322</v>
      </c>
      <c r="C19" s="0" t="n">
        <f aca="false">STDEV(C2:C13)</f>
        <v>0.129152905456988</v>
      </c>
      <c r="D19" s="0" t="n">
        <f aca="false">STDEV(D2:D13)</f>
        <v>185.070236462383</v>
      </c>
      <c r="E19" s="0" t="n">
        <f aca="false">STDEV(E2:E13)</f>
        <v>185.980183858063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43367346938776"/>
    <col collapsed="false" hidden="false" max="2" min="2" style="0" width="20.4285714285714"/>
    <col collapsed="false" hidden="false" max="3" min="3" style="0" width="19"/>
    <col collapsed="false" hidden="false" max="1025" min="4" style="0" width="14.4285714285714"/>
  </cols>
  <sheetData>
    <row r="1" customFormat="false" ht="15.75" hidden="false" customHeight="false" outlineLevel="0" collapsed="false">
      <c r="A1" s="3" t="s">
        <v>91</v>
      </c>
      <c r="B1" s="3" t="s">
        <v>146</v>
      </c>
      <c r="C1" s="3" t="s">
        <v>147</v>
      </c>
    </row>
    <row r="2" customFormat="false" ht="15.75" hidden="false" customHeight="false" outlineLevel="0" collapsed="false">
      <c r="A2" s="3" t="s">
        <v>94</v>
      </c>
      <c r="B2" s="3" t="s">
        <v>148</v>
      </c>
      <c r="C2" s="3" t="s">
        <v>149</v>
      </c>
    </row>
    <row r="3" customFormat="false" ht="15.75" hidden="false" customHeight="false" outlineLevel="0" collapsed="false">
      <c r="A3" s="3" t="s">
        <v>97</v>
      </c>
      <c r="B3" s="3" t="s">
        <v>150</v>
      </c>
      <c r="C3" s="3" t="s">
        <v>148</v>
      </c>
    </row>
    <row r="4" customFormat="false" ht="15.75" hidden="false" customHeight="false" outlineLevel="0" collapsed="false">
      <c r="A4" s="3" t="s">
        <v>100</v>
      </c>
      <c r="B4" s="3" t="s">
        <v>151</v>
      </c>
      <c r="C4" s="3" t="s">
        <v>149</v>
      </c>
    </row>
    <row r="5" customFormat="false" ht="15.75" hidden="false" customHeight="false" outlineLevel="0" collapsed="false">
      <c r="A5" s="3" t="s">
        <v>103</v>
      </c>
      <c r="B5" s="4" t="s">
        <v>152</v>
      </c>
      <c r="C5" s="11" t="s">
        <v>153</v>
      </c>
    </row>
    <row r="6" customFormat="false" ht="15.75" hidden="false" customHeight="false" outlineLevel="0" collapsed="false">
      <c r="A6" s="4" t="s">
        <v>106</v>
      </c>
      <c r="B6" s="4" t="s">
        <v>147</v>
      </c>
      <c r="C6" s="3" t="s">
        <v>146</v>
      </c>
    </row>
    <row r="7" customFormat="false" ht="15.75" hidden="false" customHeight="false" outlineLevel="0" collapsed="false">
      <c r="A7" s="4" t="s">
        <v>109</v>
      </c>
      <c r="B7" s="4" t="s">
        <v>152</v>
      </c>
      <c r="C7" s="11" t="s">
        <v>153</v>
      </c>
    </row>
    <row r="8" customFormat="false" ht="15.75" hidden="false" customHeight="false" outlineLevel="0" collapsed="false">
      <c r="A8" s="4" t="s">
        <v>112</v>
      </c>
      <c r="B8" s="3" t="s">
        <v>150</v>
      </c>
      <c r="C8" s="3" t="s">
        <v>151</v>
      </c>
    </row>
    <row r="9" customFormat="false" ht="15.75" hidden="false" customHeight="false" outlineLevel="0" collapsed="false">
      <c r="A9" s="4" t="s">
        <v>115</v>
      </c>
      <c r="B9" s="4" t="s">
        <v>147</v>
      </c>
      <c r="C9" s="4" t="s">
        <v>146</v>
      </c>
    </row>
    <row r="10" customFormat="false" ht="15.75" hidden="false" customHeight="false" outlineLevel="0" collapsed="false">
      <c r="A10" s="4" t="s">
        <v>118</v>
      </c>
      <c r="B10" s="4" t="s">
        <v>149</v>
      </c>
      <c r="C10" s="4" t="s">
        <v>148</v>
      </c>
    </row>
    <row r="11" customFormat="false" ht="15.75" hidden="false" customHeight="false" outlineLevel="0" collapsed="false">
      <c r="A11" s="4" t="s">
        <v>121</v>
      </c>
      <c r="B11" s="4" t="s">
        <v>153</v>
      </c>
      <c r="C11" s="4" t="s">
        <v>150</v>
      </c>
    </row>
    <row r="12" customFormat="false" ht="15.75" hidden="false" customHeight="false" outlineLevel="0" collapsed="false">
      <c r="A12" s="4" t="s">
        <v>124</v>
      </c>
      <c r="B12" s="4" t="s">
        <v>151</v>
      </c>
      <c r="C12" s="4" t="s">
        <v>152</v>
      </c>
    </row>
    <row r="13" customFormat="false" ht="15.75" hidden="false" customHeight="false" outlineLevel="0" collapsed="false">
      <c r="A13" s="4" t="s">
        <v>127</v>
      </c>
      <c r="B13" s="4" t="s">
        <v>146</v>
      </c>
      <c r="C13" s="4" t="s">
        <v>147</v>
      </c>
    </row>
    <row r="14" customFormat="false" ht="15.75" hidden="false" customHeight="false" outlineLevel="0" collapsed="false">
      <c r="A14" s="4" t="s">
        <v>130</v>
      </c>
      <c r="B14" s="4" t="s">
        <v>149</v>
      </c>
      <c r="C14" s="3" t="s">
        <v>151</v>
      </c>
    </row>
    <row r="15" customFormat="false" ht="15.75" hidden="false" customHeight="false" outlineLevel="0" collapsed="false">
      <c r="A15" s="4" t="s">
        <v>133</v>
      </c>
      <c r="B15" s="4" t="s">
        <v>148</v>
      </c>
      <c r="C15" s="3" t="s">
        <v>150</v>
      </c>
    </row>
    <row r="16" customFormat="false" ht="15.75" hidden="false" customHeight="false" outlineLevel="0" collapsed="false">
      <c r="A16" s="4" t="s">
        <v>136</v>
      </c>
      <c r="B16" s="11" t="s">
        <v>153</v>
      </c>
      <c r="C16" s="4" t="s">
        <v>152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