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tiaraherman/Library/Mobile Documents/com~apple~CloudDocs/"/>
    </mc:Choice>
  </mc:AlternateContent>
  <xr:revisionPtr revIDLastSave="0" documentId="13_ncr:1_{47605469-AC0F-A441-BAD1-14EC7525CC09}" xr6:coauthVersionLast="47" xr6:coauthVersionMax="47" xr10:uidLastSave="{00000000-0000-0000-0000-000000000000}"/>
  <bookViews>
    <workbookView xWindow="8320" yWindow="500" windowWidth="20060" windowHeight="16520" activeTab="3" xr2:uid="{7FAA6EA5-EFEB-E444-88B3-16B749D63584}"/>
  </bookViews>
  <sheets>
    <sheet name="Yield calculation + est revenue" sheetId="12" r:id="rId1"/>
    <sheet name="Labour hours" sheetId="13" r:id="rId2"/>
    <sheet name="Job description" sheetId="15" r:id="rId3"/>
    <sheet name="SOPs and reports" sheetId="1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3" l="1"/>
  <c r="F17" i="13"/>
  <c r="F29" i="13"/>
  <c r="F30" i="13"/>
  <c r="F31" i="13"/>
  <c r="F32" i="13"/>
  <c r="F33" i="13"/>
  <c r="F34" i="13"/>
  <c r="F35" i="13"/>
  <c r="F28" i="13"/>
  <c r="F4" i="13"/>
  <c r="F5" i="13"/>
  <c r="F6" i="13"/>
  <c r="F7" i="13"/>
  <c r="F8" i="13"/>
  <c r="F9" i="13"/>
  <c r="F10" i="13"/>
  <c r="F11" i="13"/>
  <c r="F12" i="13"/>
  <c r="F13" i="13"/>
  <c r="F14" i="13"/>
  <c r="F15" i="13"/>
  <c r="F16" i="13"/>
  <c r="F19" i="13"/>
  <c r="F20" i="13"/>
  <c r="F21" i="13"/>
  <c r="F3" i="13"/>
  <c r="L247" i="12"/>
  <c r="H247" i="12"/>
  <c r="L246" i="12"/>
  <c r="H244" i="12"/>
  <c r="I244" i="12"/>
  <c r="N251" i="12"/>
  <c r="N280" i="12"/>
  <c r="M251" i="12"/>
  <c r="M280" i="12"/>
  <c r="L251" i="12"/>
  <c r="L280" i="12"/>
  <c r="K251" i="12"/>
  <c r="K280" i="12"/>
  <c r="J251" i="12"/>
  <c r="J280" i="12"/>
  <c r="I251" i="12"/>
  <c r="I280" i="12"/>
  <c r="H251" i="12"/>
  <c r="H280" i="12"/>
  <c r="G251" i="12"/>
  <c r="G280" i="12"/>
  <c r="F251" i="12"/>
  <c r="F280" i="12"/>
  <c r="E251" i="12"/>
  <c r="E280" i="12"/>
  <c r="D251" i="12"/>
  <c r="D280" i="12"/>
  <c r="C251" i="12"/>
  <c r="C280" i="12"/>
  <c r="N255" i="12"/>
  <c r="N276" i="12"/>
  <c r="M255" i="12"/>
  <c r="M276" i="12"/>
  <c r="L255" i="12"/>
  <c r="L276" i="12"/>
  <c r="K255" i="12"/>
  <c r="K276" i="12"/>
  <c r="J255" i="12"/>
  <c r="J276" i="12"/>
  <c r="I255" i="12"/>
  <c r="I276" i="12"/>
  <c r="H255" i="12"/>
  <c r="H276" i="12"/>
  <c r="G255" i="12"/>
  <c r="G276" i="12"/>
  <c r="F255" i="12"/>
  <c r="F276" i="12"/>
  <c r="E255" i="12"/>
  <c r="E276" i="12"/>
  <c r="D255" i="12"/>
  <c r="D276" i="12"/>
  <c r="C255" i="12"/>
  <c r="C276" i="12"/>
  <c r="AN259" i="12"/>
  <c r="AN263" i="12"/>
  <c r="AN267" i="12"/>
  <c r="AN270" i="12"/>
  <c r="AM259" i="12"/>
  <c r="AM263" i="12"/>
  <c r="AM267" i="12"/>
  <c r="AM270" i="12"/>
  <c r="AL259" i="12"/>
  <c r="AL263" i="12"/>
  <c r="AL267" i="12"/>
  <c r="AL270" i="12"/>
  <c r="AK259" i="12"/>
  <c r="AK263" i="12"/>
  <c r="AK267" i="12"/>
  <c r="AK270" i="12"/>
  <c r="AJ259" i="12"/>
  <c r="AJ263" i="12"/>
  <c r="AJ267" i="12"/>
  <c r="AJ270" i="12"/>
  <c r="AI259" i="12"/>
  <c r="AI263" i="12"/>
  <c r="AI267" i="12"/>
  <c r="AI270" i="12"/>
  <c r="AH259" i="12"/>
  <c r="AH263" i="12"/>
  <c r="AH267" i="12"/>
  <c r="AH270" i="12"/>
  <c r="AG259" i="12"/>
  <c r="AG263" i="12"/>
  <c r="AG267" i="12"/>
  <c r="AG270" i="12"/>
  <c r="AF259" i="12"/>
  <c r="AF263" i="12"/>
  <c r="AF267" i="12"/>
  <c r="AF270" i="12"/>
  <c r="AE259" i="12"/>
  <c r="AE263" i="12"/>
  <c r="AE267" i="12"/>
  <c r="AE270" i="12"/>
  <c r="AD259" i="12"/>
  <c r="AD263" i="12"/>
  <c r="AD267" i="12"/>
  <c r="AD270" i="12"/>
  <c r="AC259" i="12"/>
  <c r="AC263" i="12"/>
  <c r="AC267" i="12"/>
  <c r="AC270" i="12"/>
  <c r="AA259" i="12"/>
  <c r="AA263" i="12"/>
  <c r="AA267" i="12"/>
  <c r="AA270" i="12"/>
  <c r="Z259" i="12"/>
  <c r="Z263" i="12"/>
  <c r="Z267" i="12"/>
  <c r="Z270" i="12"/>
  <c r="Y259" i="12"/>
  <c r="Y263" i="12"/>
  <c r="Y267" i="12"/>
  <c r="Y270" i="12"/>
  <c r="X259" i="12"/>
  <c r="X263" i="12"/>
  <c r="X267" i="12"/>
  <c r="X270" i="12"/>
  <c r="W259" i="12"/>
  <c r="W263" i="12"/>
  <c r="W267" i="12"/>
  <c r="W270" i="12"/>
  <c r="V259" i="12"/>
  <c r="V263" i="12"/>
  <c r="V267" i="12"/>
  <c r="V270" i="12"/>
  <c r="U259" i="12"/>
  <c r="U263" i="12"/>
  <c r="U267" i="12"/>
  <c r="U270" i="12"/>
  <c r="T259" i="12"/>
  <c r="T263" i="12"/>
  <c r="T267" i="12"/>
  <c r="T270" i="12"/>
  <c r="S259" i="12"/>
  <c r="S263" i="12"/>
  <c r="S267" i="12"/>
  <c r="S270" i="12"/>
  <c r="R259" i="12"/>
  <c r="R263" i="12"/>
  <c r="R267" i="12"/>
  <c r="R270" i="12"/>
  <c r="Q259" i="12"/>
  <c r="Q263" i="12"/>
  <c r="Q267" i="12"/>
  <c r="Q270" i="12"/>
  <c r="P259" i="12"/>
  <c r="P263" i="12"/>
  <c r="P267" i="12"/>
  <c r="P270" i="12"/>
  <c r="N259" i="12"/>
  <c r="N263" i="12"/>
  <c r="N267" i="12"/>
  <c r="N270" i="12"/>
  <c r="M259" i="12"/>
  <c r="M263" i="12"/>
  <c r="M267" i="12"/>
  <c r="M270" i="12"/>
  <c r="L259" i="12"/>
  <c r="L263" i="12"/>
  <c r="L267" i="12"/>
  <c r="L270" i="12"/>
  <c r="K259" i="12"/>
  <c r="K263" i="12"/>
  <c r="K267" i="12"/>
  <c r="K270" i="12"/>
  <c r="J259" i="12"/>
  <c r="J263" i="12"/>
  <c r="J267" i="12"/>
  <c r="J270" i="12"/>
  <c r="I259" i="12"/>
  <c r="I263" i="12"/>
  <c r="I267" i="12"/>
  <c r="I270" i="12"/>
  <c r="H259" i="12"/>
  <c r="H263" i="12"/>
  <c r="H267" i="12"/>
  <c r="H270" i="12"/>
  <c r="G259" i="12"/>
  <c r="G263" i="12"/>
  <c r="G267" i="12"/>
  <c r="G270" i="12"/>
  <c r="F259" i="12"/>
  <c r="F263" i="12"/>
  <c r="F267" i="12"/>
  <c r="F270" i="12"/>
  <c r="E259" i="12"/>
  <c r="E263" i="12"/>
  <c r="E267" i="12"/>
  <c r="E270" i="12"/>
  <c r="D259" i="12"/>
  <c r="D263" i="12"/>
  <c r="D267" i="12"/>
  <c r="D270" i="12"/>
  <c r="C259" i="12"/>
  <c r="C263" i="12"/>
  <c r="C267" i="12"/>
  <c r="C270" i="12"/>
  <c r="AN269" i="12"/>
  <c r="AM269" i="12"/>
  <c r="AL269" i="12"/>
  <c r="AK269" i="12"/>
  <c r="AJ269" i="12"/>
  <c r="AI269" i="12"/>
  <c r="AH269" i="12"/>
  <c r="AG269" i="12"/>
  <c r="AF269" i="12"/>
  <c r="AE269" i="12"/>
  <c r="AD269" i="12"/>
  <c r="AC269" i="12"/>
  <c r="AA269" i="12"/>
  <c r="Z269" i="12"/>
  <c r="Y269" i="12"/>
  <c r="X269" i="12"/>
  <c r="W269" i="12"/>
  <c r="V269" i="12"/>
  <c r="U269" i="12"/>
  <c r="T269" i="12"/>
  <c r="S269" i="12"/>
  <c r="R269" i="12"/>
  <c r="Q269" i="12"/>
  <c r="P269" i="12"/>
  <c r="N269" i="12"/>
  <c r="M269" i="12"/>
  <c r="L269" i="12"/>
  <c r="K269" i="12"/>
  <c r="J269" i="12"/>
  <c r="I269" i="12"/>
  <c r="H269" i="12"/>
  <c r="G269" i="12"/>
  <c r="F269" i="12"/>
  <c r="E269" i="12"/>
  <c r="D269" i="12"/>
  <c r="C269" i="12"/>
  <c r="AN268" i="12"/>
  <c r="AM268" i="12"/>
  <c r="AL268" i="12"/>
  <c r="AK268" i="12"/>
  <c r="AJ268" i="12"/>
  <c r="AI268" i="12"/>
  <c r="AH268" i="12"/>
  <c r="AG268" i="12"/>
  <c r="AF268" i="12"/>
  <c r="AE268" i="12"/>
  <c r="AD268" i="12"/>
  <c r="AC268" i="12"/>
  <c r="AA268" i="12"/>
  <c r="Z268" i="12"/>
  <c r="Y268" i="12"/>
  <c r="X268" i="12"/>
  <c r="W268" i="12"/>
  <c r="V268" i="12"/>
  <c r="U268" i="12"/>
  <c r="T268" i="12"/>
  <c r="S268" i="12"/>
  <c r="R268" i="12"/>
  <c r="Q268" i="12"/>
  <c r="P268" i="12"/>
  <c r="N268" i="12"/>
  <c r="M268" i="12"/>
  <c r="L268" i="12"/>
  <c r="K268" i="12"/>
  <c r="J268" i="12"/>
  <c r="I268" i="12"/>
  <c r="H268" i="12"/>
  <c r="G268" i="12"/>
  <c r="F268" i="12"/>
  <c r="E268" i="12"/>
  <c r="D268" i="12"/>
  <c r="C268" i="12"/>
  <c r="AA255" i="12"/>
  <c r="Z255" i="12"/>
  <c r="Y255" i="12"/>
  <c r="X255" i="12"/>
  <c r="W255" i="12"/>
  <c r="V255" i="12"/>
  <c r="U255" i="12"/>
  <c r="T255" i="12"/>
  <c r="S255" i="12"/>
  <c r="R255" i="12"/>
  <c r="Q255" i="12"/>
  <c r="P255" i="12"/>
  <c r="F246" i="12"/>
  <c r="AA251" i="12"/>
  <c r="Z251" i="12"/>
  <c r="Y251" i="12"/>
  <c r="X251" i="12"/>
  <c r="W251" i="12"/>
  <c r="V251" i="12"/>
  <c r="U251" i="12"/>
  <c r="T251" i="12"/>
  <c r="S251" i="12"/>
  <c r="R251" i="12"/>
  <c r="Q251" i="12"/>
  <c r="P251" i="12"/>
  <c r="K246" i="12"/>
  <c r="G246" i="12"/>
  <c r="H246" i="12"/>
  <c r="H204" i="12"/>
  <c r="I204" i="12"/>
  <c r="N211" i="12"/>
  <c r="N240" i="12"/>
  <c r="M211" i="12"/>
  <c r="M240" i="12"/>
  <c r="L211" i="12"/>
  <c r="L240" i="12"/>
  <c r="K211" i="12"/>
  <c r="K240" i="12"/>
  <c r="J211" i="12"/>
  <c r="J240" i="12"/>
  <c r="I211" i="12"/>
  <c r="I240" i="12"/>
  <c r="H211" i="12"/>
  <c r="H240" i="12"/>
  <c r="G211" i="12"/>
  <c r="G240" i="12"/>
  <c r="F211" i="12"/>
  <c r="F240" i="12"/>
  <c r="E211" i="12"/>
  <c r="E240" i="12"/>
  <c r="D211" i="12"/>
  <c r="D240" i="12"/>
  <c r="C211" i="12"/>
  <c r="C240" i="12"/>
  <c r="N215" i="12"/>
  <c r="N236" i="12"/>
  <c r="M215" i="12"/>
  <c r="M236" i="12"/>
  <c r="L215" i="12"/>
  <c r="L236" i="12"/>
  <c r="K215" i="12"/>
  <c r="K236" i="12"/>
  <c r="J215" i="12"/>
  <c r="J236" i="12"/>
  <c r="I215" i="12"/>
  <c r="I236" i="12"/>
  <c r="H215" i="12"/>
  <c r="H236" i="12"/>
  <c r="G215" i="12"/>
  <c r="G236" i="12"/>
  <c r="F215" i="12"/>
  <c r="F236" i="12"/>
  <c r="E215" i="12"/>
  <c r="E236" i="12"/>
  <c r="D215" i="12"/>
  <c r="D236" i="12"/>
  <c r="C215" i="12"/>
  <c r="C236" i="12"/>
  <c r="AN219" i="12"/>
  <c r="AN223" i="12"/>
  <c r="AN227" i="12"/>
  <c r="AN230" i="12"/>
  <c r="AM219" i="12"/>
  <c r="AM223" i="12"/>
  <c r="AM227" i="12"/>
  <c r="AM230" i="12"/>
  <c r="AL219" i="12"/>
  <c r="AL223" i="12"/>
  <c r="AL227" i="12"/>
  <c r="AL230" i="12"/>
  <c r="AK219" i="12"/>
  <c r="AK223" i="12"/>
  <c r="AK227" i="12"/>
  <c r="AK230" i="12"/>
  <c r="AJ219" i="12"/>
  <c r="AJ223" i="12"/>
  <c r="AJ227" i="12"/>
  <c r="AJ230" i="12"/>
  <c r="AI219" i="12"/>
  <c r="AI223" i="12"/>
  <c r="AI227" i="12"/>
  <c r="AI230" i="12"/>
  <c r="AH219" i="12"/>
  <c r="AH223" i="12"/>
  <c r="AH227" i="12"/>
  <c r="AH230" i="12"/>
  <c r="AG219" i="12"/>
  <c r="AG223" i="12"/>
  <c r="AG227" i="12"/>
  <c r="AG230" i="12"/>
  <c r="AF219" i="12"/>
  <c r="AF223" i="12"/>
  <c r="AF227" i="12"/>
  <c r="AF230" i="12"/>
  <c r="AE219" i="12"/>
  <c r="AE223" i="12"/>
  <c r="AE227" i="12"/>
  <c r="AE230" i="12"/>
  <c r="AD219" i="12"/>
  <c r="AD223" i="12"/>
  <c r="AD227" i="12"/>
  <c r="AD230" i="12"/>
  <c r="AC219" i="12"/>
  <c r="AC223" i="12"/>
  <c r="AC227" i="12"/>
  <c r="AC230" i="12"/>
  <c r="AA219" i="12"/>
  <c r="AA223" i="12"/>
  <c r="AA227" i="12"/>
  <c r="AA230" i="12"/>
  <c r="Z219" i="12"/>
  <c r="Z223" i="12"/>
  <c r="Z227" i="12"/>
  <c r="Z230" i="12"/>
  <c r="Y219" i="12"/>
  <c r="Y223" i="12"/>
  <c r="Y227" i="12"/>
  <c r="Y230" i="12"/>
  <c r="X219" i="12"/>
  <c r="X223" i="12"/>
  <c r="X227" i="12"/>
  <c r="X230" i="12"/>
  <c r="W219" i="12"/>
  <c r="W223" i="12"/>
  <c r="W227" i="12"/>
  <c r="W230" i="12"/>
  <c r="V219" i="12"/>
  <c r="V223" i="12"/>
  <c r="V227" i="12"/>
  <c r="V230" i="12"/>
  <c r="U219" i="12"/>
  <c r="U223" i="12"/>
  <c r="U227" i="12"/>
  <c r="U230" i="12"/>
  <c r="T219" i="12"/>
  <c r="T223" i="12"/>
  <c r="T227" i="12"/>
  <c r="T230" i="12"/>
  <c r="S219" i="12"/>
  <c r="S223" i="12"/>
  <c r="S227" i="12"/>
  <c r="S230" i="12"/>
  <c r="R219" i="12"/>
  <c r="R223" i="12"/>
  <c r="R227" i="12"/>
  <c r="R230" i="12"/>
  <c r="Q219" i="12"/>
  <c r="Q223" i="12"/>
  <c r="Q227" i="12"/>
  <c r="Q230" i="12"/>
  <c r="P219" i="12"/>
  <c r="P223" i="12"/>
  <c r="P227" i="12"/>
  <c r="P230" i="12"/>
  <c r="N219" i="12"/>
  <c r="N223" i="12"/>
  <c r="N227" i="12"/>
  <c r="N230" i="12"/>
  <c r="M219" i="12"/>
  <c r="M223" i="12"/>
  <c r="M227" i="12"/>
  <c r="M230" i="12"/>
  <c r="L219" i="12"/>
  <c r="L223" i="12"/>
  <c r="L227" i="12"/>
  <c r="L230" i="12"/>
  <c r="K219" i="12"/>
  <c r="K223" i="12"/>
  <c r="K227" i="12"/>
  <c r="K230" i="12"/>
  <c r="J219" i="12"/>
  <c r="J223" i="12"/>
  <c r="J227" i="12"/>
  <c r="J230" i="12"/>
  <c r="I219" i="12"/>
  <c r="I223" i="12"/>
  <c r="I227" i="12"/>
  <c r="I230" i="12"/>
  <c r="H219" i="12"/>
  <c r="H223" i="12"/>
  <c r="H227" i="12"/>
  <c r="H230" i="12"/>
  <c r="G219" i="12"/>
  <c r="G223" i="12"/>
  <c r="G227" i="12"/>
  <c r="G230" i="12"/>
  <c r="F219" i="12"/>
  <c r="F223" i="12"/>
  <c r="F227" i="12"/>
  <c r="F230" i="12"/>
  <c r="E219" i="12"/>
  <c r="E223" i="12"/>
  <c r="E227" i="12"/>
  <c r="E230" i="12"/>
  <c r="D219" i="12"/>
  <c r="D223" i="12"/>
  <c r="D227" i="12"/>
  <c r="D230" i="12"/>
  <c r="C219" i="12"/>
  <c r="C223" i="12"/>
  <c r="C227" i="12"/>
  <c r="C230" i="12"/>
  <c r="AN229" i="12"/>
  <c r="AM229" i="12"/>
  <c r="AL229" i="12"/>
  <c r="AK229" i="12"/>
  <c r="AJ229" i="12"/>
  <c r="AI229" i="12"/>
  <c r="AH229" i="12"/>
  <c r="AG229" i="12"/>
  <c r="AF229" i="12"/>
  <c r="AE229" i="12"/>
  <c r="AD229" i="12"/>
  <c r="AC229" i="12"/>
  <c r="AA229" i="12"/>
  <c r="Z229" i="12"/>
  <c r="Y229" i="12"/>
  <c r="X229" i="12"/>
  <c r="W229" i="12"/>
  <c r="V229" i="12"/>
  <c r="U229" i="12"/>
  <c r="T229" i="12"/>
  <c r="S229" i="12"/>
  <c r="R229" i="12"/>
  <c r="Q229" i="12"/>
  <c r="P229" i="12"/>
  <c r="N229" i="12"/>
  <c r="M229" i="12"/>
  <c r="L229" i="12"/>
  <c r="K229" i="12"/>
  <c r="J229" i="12"/>
  <c r="I229" i="12"/>
  <c r="H229" i="12"/>
  <c r="G229" i="12"/>
  <c r="F229" i="12"/>
  <c r="E229" i="12"/>
  <c r="D229" i="12"/>
  <c r="C229" i="12"/>
  <c r="AN228" i="12"/>
  <c r="AM228" i="12"/>
  <c r="AL228" i="12"/>
  <c r="AK228" i="12"/>
  <c r="AJ228" i="12"/>
  <c r="AI228" i="12"/>
  <c r="AH228" i="12"/>
  <c r="AG228" i="12"/>
  <c r="AF228" i="12"/>
  <c r="AE228" i="12"/>
  <c r="AD228" i="12"/>
  <c r="AC228" i="12"/>
  <c r="AA228" i="12"/>
  <c r="Z228" i="12"/>
  <c r="Y228" i="12"/>
  <c r="X228" i="12"/>
  <c r="W228" i="12"/>
  <c r="V228" i="12"/>
  <c r="U228" i="12"/>
  <c r="T228" i="12"/>
  <c r="S228" i="12"/>
  <c r="R228" i="12"/>
  <c r="Q228" i="12"/>
  <c r="P228" i="12"/>
  <c r="N228" i="12"/>
  <c r="M228" i="12"/>
  <c r="L228" i="12"/>
  <c r="K228" i="12"/>
  <c r="J228" i="12"/>
  <c r="I228" i="12"/>
  <c r="H228" i="12"/>
  <c r="G228" i="12"/>
  <c r="F228" i="12"/>
  <c r="E228" i="12"/>
  <c r="D228" i="12"/>
  <c r="C228" i="12"/>
  <c r="AA215" i="12"/>
  <c r="Z215" i="12"/>
  <c r="Y215" i="12"/>
  <c r="X215" i="12"/>
  <c r="W215" i="12"/>
  <c r="V215" i="12"/>
  <c r="U215" i="12"/>
  <c r="T215" i="12"/>
  <c r="S215" i="12"/>
  <c r="R215" i="12"/>
  <c r="Q215" i="12"/>
  <c r="P215" i="12"/>
  <c r="F206" i="12"/>
  <c r="AA211" i="12"/>
  <c r="Z211" i="12"/>
  <c r="Y211" i="12"/>
  <c r="X211" i="12"/>
  <c r="W211" i="12"/>
  <c r="V211" i="12"/>
  <c r="U211" i="12"/>
  <c r="T211" i="12"/>
  <c r="S211" i="12"/>
  <c r="R211" i="12"/>
  <c r="Q211" i="12"/>
  <c r="P211" i="12"/>
  <c r="K206" i="12"/>
  <c r="G206" i="12"/>
  <c r="H206" i="12"/>
  <c r="E175" i="12"/>
  <c r="F175" i="12"/>
  <c r="G175" i="12"/>
  <c r="H175" i="12"/>
  <c r="I175" i="12"/>
  <c r="J175" i="12"/>
  <c r="K175" i="12"/>
  <c r="L175" i="12"/>
  <c r="M175" i="12"/>
  <c r="N175" i="12"/>
  <c r="D175" i="12"/>
  <c r="C175" i="12"/>
  <c r="H164" i="12"/>
  <c r="I164" i="12"/>
  <c r="N171" i="12"/>
  <c r="N200" i="12"/>
  <c r="M171" i="12"/>
  <c r="M200" i="12"/>
  <c r="L171" i="12"/>
  <c r="L200" i="12"/>
  <c r="K171" i="12"/>
  <c r="K200" i="12"/>
  <c r="J171" i="12"/>
  <c r="J200" i="12"/>
  <c r="I171" i="12"/>
  <c r="I200" i="12"/>
  <c r="H171" i="12"/>
  <c r="H200" i="12"/>
  <c r="G171" i="12"/>
  <c r="G200" i="12"/>
  <c r="F171" i="12"/>
  <c r="F200" i="12"/>
  <c r="E171" i="12"/>
  <c r="E200" i="12"/>
  <c r="D171" i="12"/>
  <c r="D200" i="12"/>
  <c r="C171" i="12"/>
  <c r="C200" i="12"/>
  <c r="N196" i="12"/>
  <c r="M196" i="12"/>
  <c r="L196" i="12"/>
  <c r="K196" i="12"/>
  <c r="J196" i="12"/>
  <c r="I196" i="12"/>
  <c r="H196" i="12"/>
  <c r="G196" i="12"/>
  <c r="F196" i="12"/>
  <c r="E196" i="12"/>
  <c r="D196" i="12"/>
  <c r="C196" i="12"/>
  <c r="AN179" i="12"/>
  <c r="AN183" i="12"/>
  <c r="AN187" i="12"/>
  <c r="AN190" i="12"/>
  <c r="AM179" i="12"/>
  <c r="AM183" i="12"/>
  <c r="AM187" i="12"/>
  <c r="AM190" i="12"/>
  <c r="AL179" i="12"/>
  <c r="AL183" i="12"/>
  <c r="AL187" i="12"/>
  <c r="AL190" i="12"/>
  <c r="AK179" i="12"/>
  <c r="AK183" i="12"/>
  <c r="AK187" i="12"/>
  <c r="AK190" i="12"/>
  <c r="AJ179" i="12"/>
  <c r="AJ183" i="12"/>
  <c r="AJ187" i="12"/>
  <c r="AJ190" i="12"/>
  <c r="AI179" i="12"/>
  <c r="AI183" i="12"/>
  <c r="AI187" i="12"/>
  <c r="AI190" i="12"/>
  <c r="AH179" i="12"/>
  <c r="AH183" i="12"/>
  <c r="AH187" i="12"/>
  <c r="AH190" i="12"/>
  <c r="AG179" i="12"/>
  <c r="AG183" i="12"/>
  <c r="AG187" i="12"/>
  <c r="AG190" i="12"/>
  <c r="AF179" i="12"/>
  <c r="AF183" i="12"/>
  <c r="AF187" i="12"/>
  <c r="AF190" i="12"/>
  <c r="AE179" i="12"/>
  <c r="AE183" i="12"/>
  <c r="AE187" i="12"/>
  <c r="AE190" i="12"/>
  <c r="AD179" i="12"/>
  <c r="AD183" i="12"/>
  <c r="AD187" i="12"/>
  <c r="AD190" i="12"/>
  <c r="AC179" i="12"/>
  <c r="AC183" i="12"/>
  <c r="AC187" i="12"/>
  <c r="AC190" i="12"/>
  <c r="AA179" i="12"/>
  <c r="AA183" i="12"/>
  <c r="AA187" i="12"/>
  <c r="AA190" i="12"/>
  <c r="Z179" i="12"/>
  <c r="Z183" i="12"/>
  <c r="Z187" i="12"/>
  <c r="Z190" i="12"/>
  <c r="Y179" i="12"/>
  <c r="Y183" i="12"/>
  <c r="Y187" i="12"/>
  <c r="Y190" i="12"/>
  <c r="X179" i="12"/>
  <c r="X183" i="12"/>
  <c r="X187" i="12"/>
  <c r="X190" i="12"/>
  <c r="W179" i="12"/>
  <c r="W183" i="12"/>
  <c r="W187" i="12"/>
  <c r="W190" i="12"/>
  <c r="V179" i="12"/>
  <c r="V183" i="12"/>
  <c r="V187" i="12"/>
  <c r="V190" i="12"/>
  <c r="U179" i="12"/>
  <c r="U183" i="12"/>
  <c r="U187" i="12"/>
  <c r="U190" i="12"/>
  <c r="T179" i="12"/>
  <c r="T183" i="12"/>
  <c r="T187" i="12"/>
  <c r="T190" i="12"/>
  <c r="S179" i="12"/>
  <c r="S183" i="12"/>
  <c r="S187" i="12"/>
  <c r="S190" i="12"/>
  <c r="R179" i="12"/>
  <c r="R183" i="12"/>
  <c r="R187" i="12"/>
  <c r="R190" i="12"/>
  <c r="Q179" i="12"/>
  <c r="Q183" i="12"/>
  <c r="Q187" i="12"/>
  <c r="Q190" i="12"/>
  <c r="P179" i="12"/>
  <c r="P183" i="12"/>
  <c r="P187" i="12"/>
  <c r="P190" i="12"/>
  <c r="N179" i="12"/>
  <c r="N183" i="12"/>
  <c r="N187" i="12"/>
  <c r="N190" i="12"/>
  <c r="M179" i="12"/>
  <c r="M183" i="12"/>
  <c r="M187" i="12"/>
  <c r="M190" i="12"/>
  <c r="L179" i="12"/>
  <c r="L183" i="12"/>
  <c r="L187" i="12"/>
  <c r="L190" i="12"/>
  <c r="K179" i="12"/>
  <c r="K183" i="12"/>
  <c r="K187" i="12"/>
  <c r="K190" i="12"/>
  <c r="J179" i="12"/>
  <c r="J183" i="12"/>
  <c r="J187" i="12"/>
  <c r="J190" i="12"/>
  <c r="I179" i="12"/>
  <c r="I183" i="12"/>
  <c r="I187" i="12"/>
  <c r="I190" i="12"/>
  <c r="H179" i="12"/>
  <c r="H183" i="12"/>
  <c r="H187" i="12"/>
  <c r="H190" i="12"/>
  <c r="G179" i="12"/>
  <c r="G183" i="12"/>
  <c r="G187" i="12"/>
  <c r="G190" i="12"/>
  <c r="F179" i="12"/>
  <c r="F183" i="12"/>
  <c r="F187" i="12"/>
  <c r="F190" i="12"/>
  <c r="E179" i="12"/>
  <c r="E183" i="12"/>
  <c r="E187" i="12"/>
  <c r="E190" i="12"/>
  <c r="D179" i="12"/>
  <c r="D183" i="12"/>
  <c r="D187" i="12"/>
  <c r="D190" i="12"/>
  <c r="C179" i="12"/>
  <c r="C183" i="12"/>
  <c r="C187" i="12"/>
  <c r="C190" i="12"/>
  <c r="AN189" i="12"/>
  <c r="AM189" i="12"/>
  <c r="AL189" i="12"/>
  <c r="AK189" i="12"/>
  <c r="AJ189" i="12"/>
  <c r="AI189" i="12"/>
  <c r="AH189" i="12"/>
  <c r="AG189" i="12"/>
  <c r="AF189" i="12"/>
  <c r="AE189" i="12"/>
  <c r="AD189" i="12"/>
  <c r="AC189" i="12"/>
  <c r="AA189" i="12"/>
  <c r="Z189" i="12"/>
  <c r="Y189" i="12"/>
  <c r="X189" i="12"/>
  <c r="W189" i="12"/>
  <c r="V189" i="12"/>
  <c r="U189" i="12"/>
  <c r="T189" i="12"/>
  <c r="S189" i="12"/>
  <c r="R189" i="12"/>
  <c r="Q189" i="12"/>
  <c r="P189" i="12"/>
  <c r="N189" i="12"/>
  <c r="M189" i="12"/>
  <c r="L189" i="12"/>
  <c r="K189" i="12"/>
  <c r="J189" i="12"/>
  <c r="I189" i="12"/>
  <c r="H189" i="12"/>
  <c r="G189" i="12"/>
  <c r="F189" i="12"/>
  <c r="E189" i="12"/>
  <c r="D189" i="12"/>
  <c r="C189" i="12"/>
  <c r="AN188" i="12"/>
  <c r="AM188" i="12"/>
  <c r="AL188" i="12"/>
  <c r="AK188" i="12"/>
  <c r="AJ188" i="12"/>
  <c r="AI188" i="12"/>
  <c r="AH188" i="12"/>
  <c r="AG188" i="12"/>
  <c r="AF188" i="12"/>
  <c r="AE188" i="12"/>
  <c r="AD188" i="12"/>
  <c r="AC188" i="12"/>
  <c r="AA188" i="12"/>
  <c r="Z188" i="12"/>
  <c r="Y188" i="12"/>
  <c r="X188" i="12"/>
  <c r="W188" i="12"/>
  <c r="V188" i="12"/>
  <c r="U188" i="12"/>
  <c r="T188" i="12"/>
  <c r="S188" i="12"/>
  <c r="R188" i="12"/>
  <c r="Q188" i="12"/>
  <c r="P188" i="12"/>
  <c r="N188" i="12"/>
  <c r="M188" i="12"/>
  <c r="L188" i="12"/>
  <c r="K188" i="12"/>
  <c r="J188" i="12"/>
  <c r="I188" i="12"/>
  <c r="H188" i="12"/>
  <c r="G188" i="12"/>
  <c r="F188" i="12"/>
  <c r="E188" i="12"/>
  <c r="D188" i="12"/>
  <c r="C188" i="12"/>
  <c r="AA175" i="12"/>
  <c r="Z175" i="12"/>
  <c r="Y175" i="12"/>
  <c r="X175" i="12"/>
  <c r="W175" i="12"/>
  <c r="V175" i="12"/>
  <c r="U175" i="12"/>
  <c r="T175" i="12"/>
  <c r="S175" i="12"/>
  <c r="R175" i="12"/>
  <c r="Q175" i="12"/>
  <c r="P175" i="12"/>
  <c r="F166" i="12"/>
  <c r="AA171" i="12"/>
  <c r="Z171" i="12"/>
  <c r="Y171" i="12"/>
  <c r="X171" i="12"/>
  <c r="W171" i="12"/>
  <c r="V171" i="12"/>
  <c r="U171" i="12"/>
  <c r="T171" i="12"/>
  <c r="S171" i="12"/>
  <c r="R171" i="12"/>
  <c r="Q171" i="12"/>
  <c r="P171" i="12"/>
  <c r="K166" i="12"/>
  <c r="G166" i="12"/>
  <c r="H166" i="12"/>
  <c r="N35" i="12"/>
  <c r="M35" i="12"/>
  <c r="L35" i="12"/>
  <c r="K35" i="12"/>
  <c r="J35" i="12"/>
  <c r="I35" i="12"/>
  <c r="H35" i="12"/>
  <c r="G35" i="12"/>
  <c r="F35" i="12"/>
  <c r="E35" i="12"/>
  <c r="D35" i="12"/>
  <c r="C35" i="12"/>
  <c r="N156" i="12"/>
  <c r="M156" i="12"/>
  <c r="L156" i="12"/>
  <c r="K156" i="12"/>
  <c r="J156" i="12"/>
  <c r="I156" i="12"/>
  <c r="H156" i="12"/>
  <c r="G156" i="12"/>
  <c r="F156" i="12"/>
  <c r="E156" i="12"/>
  <c r="D156" i="12"/>
  <c r="C156" i="12"/>
  <c r="N116" i="12"/>
  <c r="M116" i="12"/>
  <c r="L116" i="12"/>
  <c r="K116" i="12"/>
  <c r="J116" i="12"/>
  <c r="I116" i="12"/>
  <c r="H116" i="12"/>
  <c r="G116" i="12"/>
  <c r="F116" i="12"/>
  <c r="E116" i="12"/>
  <c r="D116" i="12"/>
  <c r="C116" i="12"/>
  <c r="N75" i="12"/>
  <c r="M75" i="12"/>
  <c r="L75" i="12"/>
  <c r="K75" i="12"/>
  <c r="J75" i="12"/>
  <c r="I75" i="12"/>
  <c r="H75" i="12"/>
  <c r="G75" i="12"/>
  <c r="F75" i="12"/>
  <c r="E75" i="12"/>
  <c r="D75" i="12"/>
  <c r="C75" i="12"/>
  <c r="H126" i="12"/>
  <c r="H86" i="12"/>
  <c r="S66" i="12"/>
  <c r="E160" i="12"/>
  <c r="H45" i="12"/>
  <c r="H5" i="12"/>
  <c r="K160" i="12"/>
  <c r="X135" i="12"/>
  <c r="K135" i="12"/>
  <c r="K139" i="12"/>
  <c r="K143" i="12"/>
  <c r="K147" i="12"/>
  <c r="P131" i="12"/>
  <c r="L131" i="12"/>
  <c r="L160" i="12"/>
  <c r="K131" i="12"/>
  <c r="X131" i="12"/>
  <c r="H131" i="12"/>
  <c r="G131" i="12"/>
  <c r="D131" i="12"/>
  <c r="D160" i="12"/>
  <c r="C131" i="12"/>
  <c r="K126" i="12"/>
  <c r="G126" i="12"/>
  <c r="F126" i="12"/>
  <c r="U131" i="12"/>
  <c r="I124" i="12"/>
  <c r="N131" i="12"/>
  <c r="H124" i="12"/>
  <c r="L91" i="12"/>
  <c r="K91" i="12"/>
  <c r="X91" i="12"/>
  <c r="H91" i="12"/>
  <c r="U91" i="12"/>
  <c r="G91" i="12"/>
  <c r="D91" i="12"/>
  <c r="C91" i="12"/>
  <c r="P91" i="12"/>
  <c r="K86" i="12"/>
  <c r="F86" i="12"/>
  <c r="G86" i="12"/>
  <c r="I84" i="12"/>
  <c r="N91" i="12"/>
  <c r="N120" i="12"/>
  <c r="H84" i="12"/>
  <c r="I50" i="12"/>
  <c r="V50" i="12"/>
  <c r="K45" i="12"/>
  <c r="F45" i="12"/>
  <c r="G45" i="12"/>
  <c r="H43" i="12"/>
  <c r="I43" i="12"/>
  <c r="G50" i="12"/>
  <c r="G54" i="12"/>
  <c r="K5" i="12"/>
  <c r="F5" i="12"/>
  <c r="G5" i="12"/>
  <c r="H3" i="12"/>
  <c r="I3" i="12"/>
  <c r="I10" i="12"/>
  <c r="I39" i="12"/>
  <c r="K149" i="12"/>
  <c r="K148" i="12"/>
  <c r="K150" i="12"/>
  <c r="D120" i="12"/>
  <c r="L120" i="12"/>
  <c r="D95" i="12"/>
  <c r="L95" i="12"/>
  <c r="G160" i="12"/>
  <c r="T131" i="12"/>
  <c r="G120" i="12"/>
  <c r="G95" i="12"/>
  <c r="G135" i="12"/>
  <c r="H120" i="12"/>
  <c r="Q91" i="12"/>
  <c r="Y91" i="12"/>
  <c r="H95" i="12"/>
  <c r="N95" i="12"/>
  <c r="AA91" i="12"/>
  <c r="C120" i="12"/>
  <c r="K120" i="12"/>
  <c r="T91" i="12"/>
  <c r="C95" i="12"/>
  <c r="K95" i="12"/>
  <c r="AK139" i="12"/>
  <c r="AK143" i="12"/>
  <c r="AK147" i="12"/>
  <c r="E91" i="12"/>
  <c r="I91" i="12"/>
  <c r="M91" i="12"/>
  <c r="N160" i="12"/>
  <c r="N135" i="12"/>
  <c r="AA131" i="12"/>
  <c r="X139" i="12"/>
  <c r="X143" i="12"/>
  <c r="X147" i="12"/>
  <c r="C160" i="12"/>
  <c r="F91" i="12"/>
  <c r="J91" i="12"/>
  <c r="C135" i="12"/>
  <c r="D135" i="12"/>
  <c r="L135" i="12"/>
  <c r="H160" i="12"/>
  <c r="Q131" i="12"/>
  <c r="Y131" i="12"/>
  <c r="H135" i="12"/>
  <c r="E131" i="12"/>
  <c r="I131" i="12"/>
  <c r="M131" i="12"/>
  <c r="F131" i="12"/>
  <c r="J131" i="12"/>
  <c r="I14" i="12"/>
  <c r="AI18" i="12"/>
  <c r="AI22" i="12"/>
  <c r="AI26" i="12"/>
  <c r="I54" i="12"/>
  <c r="G79" i="12"/>
  <c r="T50" i="12"/>
  <c r="E50" i="12"/>
  <c r="E54" i="12"/>
  <c r="I79" i="12"/>
  <c r="M50" i="12"/>
  <c r="M54" i="12"/>
  <c r="N50" i="12"/>
  <c r="N54" i="12"/>
  <c r="J50" i="12"/>
  <c r="J54" i="12"/>
  <c r="F50" i="12"/>
  <c r="F54" i="12"/>
  <c r="L50" i="12"/>
  <c r="L54" i="12"/>
  <c r="H50" i="12"/>
  <c r="H54" i="12"/>
  <c r="D50" i="12"/>
  <c r="D54" i="12"/>
  <c r="C50" i="12"/>
  <c r="C54" i="12"/>
  <c r="K50" i="12"/>
  <c r="K54" i="12"/>
  <c r="V10" i="12"/>
  <c r="AI29" i="12"/>
  <c r="AI28" i="12"/>
  <c r="AI27" i="12"/>
  <c r="J10" i="12"/>
  <c r="N10" i="12"/>
  <c r="M10" i="12"/>
  <c r="K10" i="12"/>
  <c r="L10" i="12"/>
  <c r="E10" i="12"/>
  <c r="H10" i="12"/>
  <c r="D10" i="12"/>
  <c r="G10" i="12"/>
  <c r="C10" i="12"/>
  <c r="P10" i="12"/>
  <c r="F10" i="12"/>
  <c r="AK150" i="12"/>
  <c r="AK149" i="12"/>
  <c r="AK148" i="12"/>
  <c r="M160" i="12"/>
  <c r="M135" i="12"/>
  <c r="Z131" i="12"/>
  <c r="J120" i="12"/>
  <c r="J95" i="12"/>
  <c r="W91" i="12"/>
  <c r="M120" i="12"/>
  <c r="M95" i="12"/>
  <c r="Z91" i="12"/>
  <c r="AK99" i="12"/>
  <c r="AK103" i="12"/>
  <c r="AK107" i="12"/>
  <c r="X99" i="12"/>
  <c r="X103" i="12"/>
  <c r="X107" i="12"/>
  <c r="K99" i="12"/>
  <c r="K103" i="12"/>
  <c r="K107" i="12"/>
  <c r="X95" i="12"/>
  <c r="T135" i="12"/>
  <c r="T139" i="12"/>
  <c r="T143" i="12"/>
  <c r="T147" i="12"/>
  <c r="G139" i="12"/>
  <c r="G143" i="12"/>
  <c r="G147" i="12"/>
  <c r="AG139" i="12"/>
  <c r="AG143" i="12"/>
  <c r="AG147" i="12"/>
  <c r="F160" i="12"/>
  <c r="F135" i="12"/>
  <c r="S131" i="12"/>
  <c r="X150" i="12"/>
  <c r="X148" i="12"/>
  <c r="X149" i="12"/>
  <c r="I160" i="12"/>
  <c r="I135" i="12"/>
  <c r="V131" i="12"/>
  <c r="Y139" i="12"/>
  <c r="Y143" i="12"/>
  <c r="Y147" i="12"/>
  <c r="Y135" i="12"/>
  <c r="AL139" i="12"/>
  <c r="AL143" i="12"/>
  <c r="AL147" i="12"/>
  <c r="L139" i="12"/>
  <c r="L143" i="12"/>
  <c r="L147" i="12"/>
  <c r="F95" i="12"/>
  <c r="S91" i="12"/>
  <c r="F120" i="12"/>
  <c r="AN139" i="12"/>
  <c r="AN143" i="12"/>
  <c r="AN147" i="12"/>
  <c r="AA139" i="12"/>
  <c r="AA143" i="12"/>
  <c r="AA147" i="12"/>
  <c r="N139" i="12"/>
  <c r="N143" i="12"/>
  <c r="N147" i="12"/>
  <c r="AA135" i="12"/>
  <c r="I120" i="12"/>
  <c r="I95" i="12"/>
  <c r="V91" i="12"/>
  <c r="C99" i="12"/>
  <c r="C103" i="12"/>
  <c r="C107" i="12"/>
  <c r="AC99" i="12"/>
  <c r="AC103" i="12"/>
  <c r="AC107" i="12"/>
  <c r="P99" i="12"/>
  <c r="P103" i="12"/>
  <c r="P107" i="12"/>
  <c r="P95" i="12"/>
  <c r="AN99" i="12"/>
  <c r="AN103" i="12"/>
  <c r="AN107" i="12"/>
  <c r="AA99" i="12"/>
  <c r="AA103" i="12"/>
  <c r="AA107" i="12"/>
  <c r="N99" i="12"/>
  <c r="N103" i="12"/>
  <c r="N107" i="12"/>
  <c r="AA95" i="12"/>
  <c r="T99" i="12"/>
  <c r="T103" i="12"/>
  <c r="T107" i="12"/>
  <c r="AG99" i="12"/>
  <c r="AG103" i="12"/>
  <c r="AG107" i="12"/>
  <c r="T95" i="12"/>
  <c r="G99" i="12"/>
  <c r="G103" i="12"/>
  <c r="G107" i="12"/>
  <c r="AH139" i="12"/>
  <c r="AH143" i="12"/>
  <c r="AH147" i="12"/>
  <c r="H139" i="12"/>
  <c r="H143" i="12"/>
  <c r="H147" i="12"/>
  <c r="U139" i="12"/>
  <c r="U143" i="12"/>
  <c r="U147" i="12"/>
  <c r="U135" i="12"/>
  <c r="AC139" i="12"/>
  <c r="AC143" i="12"/>
  <c r="AC147" i="12"/>
  <c r="C139" i="12"/>
  <c r="C143" i="12"/>
  <c r="C147" i="12"/>
  <c r="P135" i="12"/>
  <c r="P139" i="12"/>
  <c r="P143" i="12"/>
  <c r="P147" i="12"/>
  <c r="AD99" i="12"/>
  <c r="AD103" i="12"/>
  <c r="AD107" i="12"/>
  <c r="Q99" i="12"/>
  <c r="Q103" i="12"/>
  <c r="Q107" i="12"/>
  <c r="Q95" i="12"/>
  <c r="D99" i="12"/>
  <c r="D103" i="12"/>
  <c r="D107" i="12"/>
  <c r="J160" i="12"/>
  <c r="J135" i="12"/>
  <c r="W131" i="12"/>
  <c r="E135" i="12"/>
  <c r="R131" i="12"/>
  <c r="Q139" i="12"/>
  <c r="Q143" i="12"/>
  <c r="Q147" i="12"/>
  <c r="Q135" i="12"/>
  <c r="AD139" i="12"/>
  <c r="AD143" i="12"/>
  <c r="AD147" i="12"/>
  <c r="D139" i="12"/>
  <c r="D143" i="12"/>
  <c r="D147" i="12"/>
  <c r="E120" i="12"/>
  <c r="E95" i="12"/>
  <c r="R91" i="12"/>
  <c r="U99" i="12"/>
  <c r="U103" i="12"/>
  <c r="U107" i="12"/>
  <c r="H99" i="12"/>
  <c r="H103" i="12"/>
  <c r="H107" i="12"/>
  <c r="AH99" i="12"/>
  <c r="AH103" i="12"/>
  <c r="AH107" i="12"/>
  <c r="U95" i="12"/>
  <c r="Y99" i="12"/>
  <c r="Y103" i="12"/>
  <c r="Y107" i="12"/>
  <c r="Y95" i="12"/>
  <c r="AL99" i="12"/>
  <c r="AL103" i="12"/>
  <c r="AL107" i="12"/>
  <c r="L99" i="12"/>
  <c r="L103" i="12"/>
  <c r="L107" i="12"/>
  <c r="S10" i="12"/>
  <c r="G14" i="12"/>
  <c r="AG18" i="12"/>
  <c r="AG22" i="12"/>
  <c r="AG26" i="12"/>
  <c r="G39" i="12"/>
  <c r="L14" i="12"/>
  <c r="AL18" i="12"/>
  <c r="AL22" i="12"/>
  <c r="AL26" i="12"/>
  <c r="L39" i="12"/>
  <c r="J14" i="12"/>
  <c r="AJ18" i="12"/>
  <c r="AJ22" i="12"/>
  <c r="AJ26" i="12"/>
  <c r="J39" i="12"/>
  <c r="D39" i="12"/>
  <c r="D14" i="12"/>
  <c r="K14" i="12"/>
  <c r="K39" i="12"/>
  <c r="F14" i="12"/>
  <c r="AF18" i="12"/>
  <c r="AF22" i="12"/>
  <c r="AF26" i="12"/>
  <c r="F39" i="12"/>
  <c r="H39" i="12"/>
  <c r="H14" i="12"/>
  <c r="AH18" i="12"/>
  <c r="AH22" i="12"/>
  <c r="AH26" i="12"/>
  <c r="M39" i="12"/>
  <c r="M14" i="12"/>
  <c r="AM18" i="12"/>
  <c r="AM22" i="12"/>
  <c r="AM26" i="12"/>
  <c r="C14" i="12"/>
  <c r="C39" i="12"/>
  <c r="E39" i="12"/>
  <c r="E14" i="12"/>
  <c r="AE18" i="12"/>
  <c r="AE22" i="12"/>
  <c r="AE26" i="12"/>
  <c r="N14" i="12"/>
  <c r="AN18" i="12"/>
  <c r="AN22" i="12"/>
  <c r="AN26" i="12"/>
  <c r="N39" i="12"/>
  <c r="N79" i="12"/>
  <c r="AA50" i="12"/>
  <c r="AI58" i="12"/>
  <c r="AI62" i="12"/>
  <c r="AI66" i="12"/>
  <c r="V58" i="12"/>
  <c r="V62" i="12"/>
  <c r="V66" i="12"/>
  <c r="V54" i="12"/>
  <c r="I58" i="12"/>
  <c r="I62" i="12"/>
  <c r="I66" i="12"/>
  <c r="K79" i="12"/>
  <c r="X50" i="12"/>
  <c r="C79" i="12"/>
  <c r="P50" i="12"/>
  <c r="F79" i="12"/>
  <c r="S50" i="12"/>
  <c r="T54" i="12"/>
  <c r="G58" i="12"/>
  <c r="G62" i="12"/>
  <c r="G66" i="12"/>
  <c r="T58" i="12"/>
  <c r="T62" i="12"/>
  <c r="T66" i="12"/>
  <c r="AG58" i="12"/>
  <c r="AG62" i="12"/>
  <c r="AG66" i="12"/>
  <c r="H79" i="12"/>
  <c r="U50" i="12"/>
  <c r="D79" i="12"/>
  <c r="Q50" i="12"/>
  <c r="J79" i="12"/>
  <c r="W50" i="12"/>
  <c r="L79" i="12"/>
  <c r="Y50" i="12"/>
  <c r="M79" i="12"/>
  <c r="Z50" i="12"/>
  <c r="E79" i="12"/>
  <c r="R50" i="12"/>
  <c r="W10" i="12"/>
  <c r="Y10" i="12"/>
  <c r="X10" i="12"/>
  <c r="Z10" i="12"/>
  <c r="AA10" i="12"/>
  <c r="R10" i="12"/>
  <c r="U10" i="12"/>
  <c r="T10" i="12"/>
  <c r="I18" i="12"/>
  <c r="I22" i="12"/>
  <c r="I26" i="12"/>
  <c r="V18" i="12"/>
  <c r="V22" i="12"/>
  <c r="V26" i="12"/>
  <c r="Q10" i="12"/>
  <c r="C150" i="12"/>
  <c r="C149" i="12"/>
  <c r="C148" i="12"/>
  <c r="AA109" i="12"/>
  <c r="AA108" i="12"/>
  <c r="AA110" i="12"/>
  <c r="AF99" i="12"/>
  <c r="AF103" i="12"/>
  <c r="AF107" i="12"/>
  <c r="S99" i="12"/>
  <c r="S103" i="12"/>
  <c r="S107" i="12"/>
  <c r="F99" i="12"/>
  <c r="F103" i="12"/>
  <c r="F107" i="12"/>
  <c r="S95" i="12"/>
  <c r="AK110" i="12"/>
  <c r="AK109" i="12"/>
  <c r="AK108" i="12"/>
  <c r="Y110" i="12"/>
  <c r="Y109" i="12"/>
  <c r="Y108" i="12"/>
  <c r="U110" i="12"/>
  <c r="U109" i="12"/>
  <c r="U108" i="12"/>
  <c r="Q149" i="12"/>
  <c r="Q150" i="12"/>
  <c r="Q148" i="12"/>
  <c r="AD110" i="12"/>
  <c r="AD108" i="12"/>
  <c r="AD109" i="12"/>
  <c r="AC149" i="12"/>
  <c r="AC148" i="12"/>
  <c r="AC150" i="12"/>
  <c r="AH149" i="12"/>
  <c r="AH150" i="12"/>
  <c r="AH148" i="12"/>
  <c r="T110" i="12"/>
  <c r="T109" i="12"/>
  <c r="T108" i="12"/>
  <c r="AN109" i="12"/>
  <c r="AN108" i="12"/>
  <c r="AN110" i="12"/>
  <c r="C109" i="12"/>
  <c r="C110" i="12"/>
  <c r="C108" i="12"/>
  <c r="AN150" i="12"/>
  <c r="AN149" i="12"/>
  <c r="AN148" i="12"/>
  <c r="Y149" i="12"/>
  <c r="Y150" i="12"/>
  <c r="Y148" i="12"/>
  <c r="AG148" i="12"/>
  <c r="AG150" i="12"/>
  <c r="AG149" i="12"/>
  <c r="Q110" i="12"/>
  <c r="Q108" i="12"/>
  <c r="Q109" i="12"/>
  <c r="AG110" i="12"/>
  <c r="AG108" i="12"/>
  <c r="AG109" i="12"/>
  <c r="AC110" i="12"/>
  <c r="AC108" i="12"/>
  <c r="AC109" i="12"/>
  <c r="L110" i="12"/>
  <c r="L108" i="12"/>
  <c r="L109" i="12"/>
  <c r="D150" i="12"/>
  <c r="D148" i="12"/>
  <c r="D149" i="12"/>
  <c r="D110" i="12"/>
  <c r="D108" i="12"/>
  <c r="D109" i="12"/>
  <c r="P148" i="12"/>
  <c r="P150" i="12"/>
  <c r="P149" i="12"/>
  <c r="G108" i="12"/>
  <c r="G110" i="12"/>
  <c r="G109" i="12"/>
  <c r="L150" i="12"/>
  <c r="L148" i="12"/>
  <c r="L149" i="12"/>
  <c r="AF139" i="12"/>
  <c r="AF143" i="12"/>
  <c r="AF147" i="12"/>
  <c r="S139" i="12"/>
  <c r="S143" i="12"/>
  <c r="S147" i="12"/>
  <c r="F139" i="12"/>
  <c r="F143" i="12"/>
  <c r="F147" i="12"/>
  <c r="S135" i="12"/>
  <c r="G150" i="12"/>
  <c r="G149" i="12"/>
  <c r="G148" i="12"/>
  <c r="K109" i="12"/>
  <c r="K108" i="12"/>
  <c r="K110" i="12"/>
  <c r="M99" i="12"/>
  <c r="M103" i="12"/>
  <c r="M107" i="12"/>
  <c r="Z95" i="12"/>
  <c r="AM99" i="12"/>
  <c r="AM103" i="12"/>
  <c r="AM107" i="12"/>
  <c r="Z99" i="12"/>
  <c r="Z103" i="12"/>
  <c r="Z107" i="12"/>
  <c r="AM139" i="12"/>
  <c r="AM143" i="12"/>
  <c r="AM147" i="12"/>
  <c r="Z139" i="12"/>
  <c r="Z143" i="12"/>
  <c r="Z147" i="12"/>
  <c r="M139" i="12"/>
  <c r="M143" i="12"/>
  <c r="M147" i="12"/>
  <c r="Z135" i="12"/>
  <c r="H109" i="12"/>
  <c r="H110" i="12"/>
  <c r="H108" i="12"/>
  <c r="H149" i="12"/>
  <c r="H150" i="12"/>
  <c r="H148" i="12"/>
  <c r="AA150" i="12"/>
  <c r="AA149" i="12"/>
  <c r="AA148" i="12"/>
  <c r="AL110" i="12"/>
  <c r="AL108" i="12"/>
  <c r="AL109" i="12"/>
  <c r="AH110" i="12"/>
  <c r="AH109" i="12"/>
  <c r="AH108" i="12"/>
  <c r="AE99" i="12"/>
  <c r="AE103" i="12"/>
  <c r="AE107" i="12"/>
  <c r="R99" i="12"/>
  <c r="R103" i="12"/>
  <c r="R107" i="12"/>
  <c r="E99" i="12"/>
  <c r="E103" i="12"/>
  <c r="E107" i="12"/>
  <c r="R95" i="12"/>
  <c r="AD150" i="12"/>
  <c r="AD148" i="12"/>
  <c r="AD149" i="12"/>
  <c r="AE139" i="12"/>
  <c r="AE143" i="12"/>
  <c r="AE147" i="12"/>
  <c r="R139" i="12"/>
  <c r="R143" i="12"/>
  <c r="R147" i="12"/>
  <c r="E139" i="12"/>
  <c r="E143" i="12"/>
  <c r="E147" i="12"/>
  <c r="R135" i="12"/>
  <c r="AJ139" i="12"/>
  <c r="AJ143" i="12"/>
  <c r="AJ147" i="12"/>
  <c r="W139" i="12"/>
  <c r="W143" i="12"/>
  <c r="W147" i="12"/>
  <c r="J139" i="12"/>
  <c r="J143" i="12"/>
  <c r="J147" i="12"/>
  <c r="W135" i="12"/>
  <c r="U150" i="12"/>
  <c r="U148" i="12"/>
  <c r="U149" i="12"/>
  <c r="N109" i="12"/>
  <c r="N108" i="12"/>
  <c r="N110" i="12"/>
  <c r="P110" i="12"/>
  <c r="P109" i="12"/>
  <c r="P108" i="12"/>
  <c r="AI99" i="12"/>
  <c r="AI103" i="12"/>
  <c r="AI107" i="12"/>
  <c r="I99" i="12"/>
  <c r="I103" i="12"/>
  <c r="I107" i="12"/>
  <c r="V95" i="12"/>
  <c r="V99" i="12"/>
  <c r="V103" i="12"/>
  <c r="V107" i="12"/>
  <c r="N150" i="12"/>
  <c r="N149" i="12"/>
  <c r="N148" i="12"/>
  <c r="AL150" i="12"/>
  <c r="AL148" i="12"/>
  <c r="AL149" i="12"/>
  <c r="AI139" i="12"/>
  <c r="AI143" i="12"/>
  <c r="AI147" i="12"/>
  <c r="V139" i="12"/>
  <c r="V143" i="12"/>
  <c r="V147" i="12"/>
  <c r="I139" i="12"/>
  <c r="I143" i="12"/>
  <c r="I147" i="12"/>
  <c r="V135" i="12"/>
  <c r="T149" i="12"/>
  <c r="T150" i="12"/>
  <c r="T148" i="12"/>
  <c r="X110" i="12"/>
  <c r="X108" i="12"/>
  <c r="X109" i="12"/>
  <c r="AJ99" i="12"/>
  <c r="AJ103" i="12"/>
  <c r="AJ107" i="12"/>
  <c r="W99" i="12"/>
  <c r="W103" i="12"/>
  <c r="W107" i="12"/>
  <c r="J99" i="12"/>
  <c r="J103" i="12"/>
  <c r="J107" i="12"/>
  <c r="W95" i="12"/>
  <c r="AE29" i="12"/>
  <c r="AE28" i="12"/>
  <c r="AE27" i="12"/>
  <c r="AM28" i="12"/>
  <c r="AM27" i="12"/>
  <c r="AM29" i="12"/>
  <c r="AF27" i="12"/>
  <c r="AF29" i="12"/>
  <c r="AF28" i="12"/>
  <c r="AL27" i="12"/>
  <c r="AL29" i="12"/>
  <c r="AL28" i="12"/>
  <c r="AH28" i="12"/>
  <c r="AH27" i="12"/>
  <c r="AH29" i="12"/>
  <c r="X18" i="12"/>
  <c r="AK18" i="12"/>
  <c r="AK22" i="12"/>
  <c r="AK26" i="12"/>
  <c r="AN29" i="12"/>
  <c r="AN28" i="12"/>
  <c r="AN27" i="12"/>
  <c r="P18" i="12"/>
  <c r="P22" i="12"/>
  <c r="P26" i="12"/>
  <c r="AC18" i="12"/>
  <c r="AC22" i="12"/>
  <c r="AC26" i="12"/>
  <c r="AD18" i="12"/>
  <c r="AD22" i="12"/>
  <c r="AD26" i="12"/>
  <c r="Q18" i="12"/>
  <c r="Q22" i="12"/>
  <c r="Q26" i="12"/>
  <c r="AJ29" i="12"/>
  <c r="AJ28" i="12"/>
  <c r="AJ27" i="12"/>
  <c r="AG28" i="12"/>
  <c r="AG27" i="12"/>
  <c r="AG29" i="12"/>
  <c r="AG69" i="12"/>
  <c r="AG67" i="12"/>
  <c r="AG68" i="12"/>
  <c r="I69" i="12"/>
  <c r="I68" i="12"/>
  <c r="I67" i="12"/>
  <c r="E58" i="12"/>
  <c r="E62" i="12"/>
  <c r="E66" i="12"/>
  <c r="AE58" i="12"/>
  <c r="AE62" i="12"/>
  <c r="AE66" i="12"/>
  <c r="R58" i="12"/>
  <c r="R62" i="12"/>
  <c r="R66" i="12"/>
  <c r="R54" i="12"/>
  <c r="AL58" i="12"/>
  <c r="AL62" i="12"/>
  <c r="AL66" i="12"/>
  <c r="Y58" i="12"/>
  <c r="Y62" i="12"/>
  <c r="Y66" i="12"/>
  <c r="L58" i="12"/>
  <c r="L62" i="12"/>
  <c r="L66" i="12"/>
  <c r="Y54" i="12"/>
  <c r="AJ58" i="12"/>
  <c r="AJ62" i="12"/>
  <c r="AJ66" i="12"/>
  <c r="W58" i="12"/>
  <c r="W62" i="12"/>
  <c r="W66" i="12"/>
  <c r="J58" i="12"/>
  <c r="J62" i="12"/>
  <c r="J66" i="12"/>
  <c r="W54" i="12"/>
  <c r="AD58" i="12"/>
  <c r="AD62" i="12"/>
  <c r="AD66" i="12"/>
  <c r="Q58" i="12"/>
  <c r="Q62" i="12"/>
  <c r="Q66" i="12"/>
  <c r="D58" i="12"/>
  <c r="D62" i="12"/>
  <c r="D66" i="12"/>
  <c r="Q54" i="12"/>
  <c r="AH58" i="12"/>
  <c r="AH62" i="12"/>
  <c r="AH66" i="12"/>
  <c r="U58" i="12"/>
  <c r="U62" i="12"/>
  <c r="U66" i="12"/>
  <c r="H58" i="12"/>
  <c r="H62" i="12"/>
  <c r="H66" i="12"/>
  <c r="U54" i="12"/>
  <c r="T68" i="12"/>
  <c r="T67" i="12"/>
  <c r="T69" i="12"/>
  <c r="AF58" i="12"/>
  <c r="AF62" i="12"/>
  <c r="AF66" i="12"/>
  <c r="S58" i="12"/>
  <c r="S62" i="12"/>
  <c r="F58" i="12"/>
  <c r="F62" i="12"/>
  <c r="F66" i="12"/>
  <c r="S54" i="12"/>
  <c r="AC58" i="12"/>
  <c r="AC62" i="12"/>
  <c r="AC66" i="12"/>
  <c r="C58" i="12"/>
  <c r="C62" i="12"/>
  <c r="C66" i="12"/>
  <c r="P58" i="12"/>
  <c r="P62" i="12"/>
  <c r="P66" i="12"/>
  <c r="P54" i="12"/>
  <c r="K58" i="12"/>
  <c r="K62" i="12"/>
  <c r="K66" i="12"/>
  <c r="AK58" i="12"/>
  <c r="AK62" i="12"/>
  <c r="AK66" i="12"/>
  <c r="X58" i="12"/>
  <c r="X62" i="12"/>
  <c r="X66" i="12"/>
  <c r="X54" i="12"/>
  <c r="AN58" i="12"/>
  <c r="AN62" i="12"/>
  <c r="AN66" i="12"/>
  <c r="AA58" i="12"/>
  <c r="AA62" i="12"/>
  <c r="AA66" i="12"/>
  <c r="N58" i="12"/>
  <c r="N62" i="12"/>
  <c r="N66" i="12"/>
  <c r="AA54" i="12"/>
  <c r="G69" i="12"/>
  <c r="G67" i="12"/>
  <c r="G68" i="12"/>
  <c r="V69" i="12"/>
  <c r="V68" i="12"/>
  <c r="V67" i="12"/>
  <c r="Z58" i="12"/>
  <c r="Z62" i="12"/>
  <c r="Z66" i="12"/>
  <c r="M58" i="12"/>
  <c r="M62" i="12"/>
  <c r="M66" i="12"/>
  <c r="AM58" i="12"/>
  <c r="AM62" i="12"/>
  <c r="AM66" i="12"/>
  <c r="Z54" i="12"/>
  <c r="AI69" i="12"/>
  <c r="AI68" i="12"/>
  <c r="AI67" i="12"/>
  <c r="K18" i="12"/>
  <c r="K22" i="12"/>
  <c r="K26" i="12"/>
  <c r="X22" i="12"/>
  <c r="X26" i="12"/>
  <c r="M18" i="12"/>
  <c r="M22" i="12"/>
  <c r="M26" i="12"/>
  <c r="Z18" i="12"/>
  <c r="Z22" i="12"/>
  <c r="Z26" i="12"/>
  <c r="L18" i="12"/>
  <c r="L22" i="12"/>
  <c r="L26" i="12"/>
  <c r="Y18" i="12"/>
  <c r="Y22" i="12"/>
  <c r="Y26" i="12"/>
  <c r="N18" i="12"/>
  <c r="N22" i="12"/>
  <c r="N26" i="12"/>
  <c r="AA18" i="12"/>
  <c r="AA22" i="12"/>
  <c r="AA26" i="12"/>
  <c r="J18" i="12"/>
  <c r="J22" i="12"/>
  <c r="J26" i="12"/>
  <c r="W18" i="12"/>
  <c r="W22" i="12"/>
  <c r="W26" i="12"/>
  <c r="V29" i="12"/>
  <c r="V27" i="12"/>
  <c r="V28" i="12"/>
  <c r="D18" i="12"/>
  <c r="D22" i="12"/>
  <c r="D26" i="12"/>
  <c r="I28" i="12"/>
  <c r="I27" i="12"/>
  <c r="I29" i="12"/>
  <c r="C18" i="12"/>
  <c r="C22" i="12"/>
  <c r="C26" i="12"/>
  <c r="F18" i="12"/>
  <c r="F22" i="12"/>
  <c r="F26" i="12"/>
  <c r="S18" i="12"/>
  <c r="S22" i="12"/>
  <c r="S26" i="12"/>
  <c r="T18" i="12"/>
  <c r="T22" i="12"/>
  <c r="T26" i="12"/>
  <c r="G18" i="12"/>
  <c r="G22" i="12"/>
  <c r="G26" i="12"/>
  <c r="H18" i="12"/>
  <c r="H22" i="12"/>
  <c r="H26" i="12"/>
  <c r="U18" i="12"/>
  <c r="U22" i="12"/>
  <c r="U26" i="12"/>
  <c r="E18" i="12"/>
  <c r="E22" i="12"/>
  <c r="E26" i="12"/>
  <c r="R18" i="12"/>
  <c r="R22" i="12"/>
  <c r="R26" i="12"/>
  <c r="AI150" i="12"/>
  <c r="AI149" i="12"/>
  <c r="AI148" i="12"/>
  <c r="W109" i="12"/>
  <c r="W108" i="12"/>
  <c r="W110" i="12"/>
  <c r="I110" i="12"/>
  <c r="I109" i="12"/>
  <c r="I108" i="12"/>
  <c r="J150" i="12"/>
  <c r="J149" i="12"/>
  <c r="J148" i="12"/>
  <c r="E150" i="12"/>
  <c r="E149" i="12"/>
  <c r="E148" i="12"/>
  <c r="R110" i="12"/>
  <c r="R108" i="12"/>
  <c r="R109" i="12"/>
  <c r="AM150" i="12"/>
  <c r="AM149" i="12"/>
  <c r="AM148" i="12"/>
  <c r="M109" i="12"/>
  <c r="M110" i="12"/>
  <c r="M108" i="12"/>
  <c r="F150" i="12"/>
  <c r="F149" i="12"/>
  <c r="F148" i="12"/>
  <c r="AF109" i="12"/>
  <c r="AF108" i="12"/>
  <c r="AF110" i="12"/>
  <c r="E108" i="12"/>
  <c r="E109" i="12"/>
  <c r="E110" i="12"/>
  <c r="AJ109" i="12"/>
  <c r="AJ108" i="12"/>
  <c r="AJ110" i="12"/>
  <c r="I150" i="12"/>
  <c r="I149" i="12"/>
  <c r="I148" i="12"/>
  <c r="AI110" i="12"/>
  <c r="AI108" i="12"/>
  <c r="AI109" i="12"/>
  <c r="W150" i="12"/>
  <c r="W149" i="12"/>
  <c r="W148" i="12"/>
  <c r="R150" i="12"/>
  <c r="R149" i="12"/>
  <c r="R148" i="12"/>
  <c r="AE110" i="12"/>
  <c r="AE109" i="12"/>
  <c r="AE108" i="12"/>
  <c r="Z110" i="12"/>
  <c r="Z108" i="12"/>
  <c r="Z109" i="12"/>
  <c r="S150" i="12"/>
  <c r="S149" i="12"/>
  <c r="S148" i="12"/>
  <c r="J110" i="12"/>
  <c r="J109" i="12"/>
  <c r="J108" i="12"/>
  <c r="Z150" i="12"/>
  <c r="Z149" i="12"/>
  <c r="Z148" i="12"/>
  <c r="S109" i="12"/>
  <c r="S108" i="12"/>
  <c r="S110" i="12"/>
  <c r="V150" i="12"/>
  <c r="V149" i="12"/>
  <c r="V148" i="12"/>
  <c r="V109" i="12"/>
  <c r="V108" i="12"/>
  <c r="V110" i="12"/>
  <c r="AJ150" i="12"/>
  <c r="AJ149" i="12"/>
  <c r="AJ148" i="12"/>
  <c r="AE150" i="12"/>
  <c r="AE149" i="12"/>
  <c r="AE148" i="12"/>
  <c r="M150" i="12"/>
  <c r="M149" i="12"/>
  <c r="M148" i="12"/>
  <c r="AM110" i="12"/>
  <c r="AM108" i="12"/>
  <c r="AM109" i="12"/>
  <c r="AF150" i="12"/>
  <c r="AF149" i="12"/>
  <c r="AF148" i="12"/>
  <c r="F110" i="12"/>
  <c r="F109" i="12"/>
  <c r="F108" i="12"/>
  <c r="AC27" i="12"/>
  <c r="AC29" i="12"/>
  <c r="AC28" i="12"/>
  <c r="AD29" i="12"/>
  <c r="AD28" i="12"/>
  <c r="AD27" i="12"/>
  <c r="AK27" i="12"/>
  <c r="AK29" i="12"/>
  <c r="AK28" i="12"/>
  <c r="M69" i="12"/>
  <c r="M68" i="12"/>
  <c r="M67" i="12"/>
  <c r="Z69" i="12"/>
  <c r="Z68" i="12"/>
  <c r="Z67" i="12"/>
  <c r="N69" i="12"/>
  <c r="N68" i="12"/>
  <c r="N67" i="12"/>
  <c r="X69" i="12"/>
  <c r="X67" i="12"/>
  <c r="X68" i="12"/>
  <c r="P67" i="12"/>
  <c r="P69" i="12"/>
  <c r="P68" i="12"/>
  <c r="F69" i="12"/>
  <c r="F68" i="12"/>
  <c r="F67" i="12"/>
  <c r="U69" i="12"/>
  <c r="U68" i="12"/>
  <c r="U67" i="12"/>
  <c r="Q69" i="12"/>
  <c r="Q68" i="12"/>
  <c r="Q67" i="12"/>
  <c r="W69" i="12"/>
  <c r="W68" i="12"/>
  <c r="W67" i="12"/>
  <c r="Y69" i="12"/>
  <c r="Y68" i="12"/>
  <c r="Y67" i="12"/>
  <c r="AE69" i="12"/>
  <c r="AE68" i="12"/>
  <c r="AE67" i="12"/>
  <c r="AA69" i="12"/>
  <c r="AA68" i="12"/>
  <c r="AA67" i="12"/>
  <c r="AK69" i="12"/>
  <c r="AK68" i="12"/>
  <c r="AK67" i="12"/>
  <c r="C68" i="12"/>
  <c r="C69" i="12"/>
  <c r="C67" i="12"/>
  <c r="S69" i="12"/>
  <c r="S68" i="12"/>
  <c r="S67" i="12"/>
  <c r="AH69" i="12"/>
  <c r="AH68" i="12"/>
  <c r="AH67" i="12"/>
  <c r="AD69" i="12"/>
  <c r="AD68" i="12"/>
  <c r="AD67" i="12"/>
  <c r="AJ69" i="12"/>
  <c r="AJ68" i="12"/>
  <c r="AJ67" i="12"/>
  <c r="AL69" i="12"/>
  <c r="AL68" i="12"/>
  <c r="AL67" i="12"/>
  <c r="E69" i="12"/>
  <c r="E68" i="12"/>
  <c r="E67" i="12"/>
  <c r="AM69" i="12"/>
  <c r="AM68" i="12"/>
  <c r="AM67" i="12"/>
  <c r="AN69" i="12"/>
  <c r="AN68" i="12"/>
  <c r="AN67" i="12"/>
  <c r="K68" i="12"/>
  <c r="K69" i="12"/>
  <c r="K67" i="12"/>
  <c r="AC69" i="12"/>
  <c r="AC68" i="12"/>
  <c r="AC67" i="12"/>
  <c r="AF69" i="12"/>
  <c r="AF68" i="12"/>
  <c r="AF67" i="12"/>
  <c r="H69" i="12"/>
  <c r="H68" i="12"/>
  <c r="H67" i="12"/>
  <c r="D69" i="12"/>
  <c r="D68" i="12"/>
  <c r="D67" i="12"/>
  <c r="J69" i="12"/>
  <c r="J68" i="12"/>
  <c r="J67" i="12"/>
  <c r="L69" i="12"/>
  <c r="L68" i="12"/>
  <c r="L67" i="12"/>
  <c r="R69" i="12"/>
  <c r="R68" i="12"/>
  <c r="R67" i="12"/>
  <c r="AA29" i="12"/>
  <c r="AA27" i="12"/>
  <c r="AA28" i="12"/>
  <c r="Y28" i="12"/>
  <c r="Y29" i="12"/>
  <c r="Y27" i="12"/>
  <c r="M29" i="12"/>
  <c r="M27" i="12"/>
  <c r="M28" i="12"/>
  <c r="W27" i="12"/>
  <c r="W29" i="12"/>
  <c r="W28" i="12"/>
  <c r="L27" i="12"/>
  <c r="L28" i="12"/>
  <c r="L29" i="12"/>
  <c r="N29" i="12"/>
  <c r="N28" i="12"/>
  <c r="N27" i="12"/>
  <c r="Z29" i="12"/>
  <c r="Z28" i="12"/>
  <c r="Z27" i="12"/>
  <c r="X27" i="12"/>
  <c r="X28" i="12"/>
  <c r="X29" i="12"/>
  <c r="J29" i="12"/>
  <c r="J27" i="12"/>
  <c r="J28" i="12"/>
  <c r="K28" i="12"/>
  <c r="K29" i="12"/>
  <c r="K27" i="12"/>
  <c r="R29" i="12"/>
  <c r="R27" i="12"/>
  <c r="R28" i="12"/>
  <c r="H29" i="12"/>
  <c r="H27" i="12"/>
  <c r="H28" i="12"/>
  <c r="E28" i="12"/>
  <c r="E27" i="12"/>
  <c r="E29" i="12"/>
  <c r="G29" i="12"/>
  <c r="G27" i="12"/>
  <c r="G28" i="12"/>
  <c r="S28" i="12"/>
  <c r="S29" i="12"/>
  <c r="S27" i="12"/>
  <c r="P28" i="12"/>
  <c r="P29" i="12"/>
  <c r="P27" i="12"/>
  <c r="Q29" i="12"/>
  <c r="Q27" i="12"/>
  <c r="Q28" i="12"/>
  <c r="F28" i="12"/>
  <c r="F29" i="12"/>
  <c r="F27" i="12"/>
  <c r="U29" i="12"/>
  <c r="U27" i="12"/>
  <c r="U28" i="12"/>
  <c r="T28" i="12"/>
  <c r="T29" i="12"/>
  <c r="T27" i="12"/>
  <c r="C29" i="12"/>
  <c r="C27" i="12"/>
  <c r="C28" i="12"/>
  <c r="D29" i="12"/>
  <c r="D27" i="12"/>
  <c r="D28" i="12"/>
</calcChain>
</file>

<file path=xl/sharedStrings.xml><?xml version="1.0" encoding="utf-8"?>
<sst xmlns="http://schemas.openxmlformats.org/spreadsheetml/2006/main" count="1723" uniqueCount="177">
  <si>
    <t>Space between plants (cm)</t>
  </si>
  <si>
    <t>Days to harvest</t>
  </si>
  <si>
    <t>Planting Density (plants/m2)</t>
  </si>
  <si>
    <t>Border (m)</t>
  </si>
  <si>
    <t>Min. cycles per year</t>
  </si>
  <si>
    <t>Border area (m2)</t>
  </si>
  <si>
    <t>Growing area (m2)</t>
  </si>
  <si>
    <t>Length of raised bed  (m)</t>
  </si>
  <si>
    <t>Width of raised bed (m)</t>
  </si>
  <si>
    <t>Total Plants/ raised bed</t>
  </si>
  <si>
    <t>(A) Yield estimations (rounded down) /raised bed at harvest (kg)</t>
  </si>
  <si>
    <t>Plants per year per raised bed</t>
  </si>
  <si>
    <t>Annual revenue from Planting 1 (RM):</t>
  </si>
  <si>
    <t>Monthy revenue for 31 day months (RM):</t>
  </si>
  <si>
    <t>Monthy revenue for 30 day months (RM):</t>
  </si>
  <si>
    <t>Monthy revenue for 28 day months (RM):</t>
  </si>
  <si>
    <t xml:space="preserve">Total harvested biomass a year (kg): (B) x 52 weeks </t>
  </si>
  <si>
    <t>(A) Yield estimations (rounded down) /raised bed at harvest (kg) per year</t>
  </si>
  <si>
    <t>Total growing area (m2)</t>
  </si>
  <si>
    <t>Baby - mature plants. Best for fast growing Brassica crops</t>
  </si>
  <si>
    <t>at 3 kg/sqm</t>
  </si>
  <si>
    <t>at 4 kg/sqm</t>
  </si>
  <si>
    <t>at 4.5 kg/sqm</t>
  </si>
  <si>
    <t>at 5 kg/sqm</t>
  </si>
  <si>
    <t>Plants per year for 24 raised beds</t>
  </si>
  <si>
    <t xml:space="preserve">at 3.5 kg/sqm </t>
  </si>
  <si>
    <t>at 5.5 kg/sqm</t>
  </si>
  <si>
    <t>at 6 kg/sqm</t>
  </si>
  <si>
    <t xml:space="preserve">(B): (A) x 5 raised beds per harvest </t>
  </si>
  <si>
    <t>at 2.5 kg/sqm</t>
  </si>
  <si>
    <t>border of 10 cm, planting density of 20 cm</t>
  </si>
  <si>
    <t>border of 10 cm, planting density of 18 cm</t>
  </si>
  <si>
    <t>at 6.5 kg/sqm</t>
  </si>
  <si>
    <t>at 7 kg/sqm</t>
  </si>
  <si>
    <t>at 7.5 kg/sqm</t>
  </si>
  <si>
    <t>at 8 kg/sqm</t>
  </si>
  <si>
    <t xml:space="preserve">(E) Total Revenue: (D) x 52 weeks </t>
  </si>
  <si>
    <r>
      <t xml:space="preserve">(C): (B) </t>
    </r>
    <r>
      <rPr>
        <b/>
        <sz val="14"/>
        <color rgb="FFFF0000"/>
        <rFont val="Calibri (Body)"/>
      </rPr>
      <t>- 10%</t>
    </r>
    <r>
      <rPr>
        <b/>
        <sz val="14"/>
        <color theme="1"/>
        <rFont val="Calibri"/>
        <family val="2"/>
        <scheme val="minor"/>
      </rPr>
      <t xml:space="preserve"> loss</t>
    </r>
  </si>
  <si>
    <r>
      <t xml:space="preserve">(D): revenue at harvest - (C) x RM </t>
    </r>
    <r>
      <rPr>
        <b/>
        <sz val="14"/>
        <color rgb="FF0070C0"/>
        <rFont val="Calibri (Body)"/>
      </rPr>
      <t>2.50</t>
    </r>
    <r>
      <rPr>
        <b/>
        <sz val="14"/>
        <color theme="1"/>
        <rFont val="Calibri"/>
        <family val="2"/>
        <scheme val="minor"/>
      </rPr>
      <t xml:space="preserve"> selling price/kg</t>
    </r>
  </si>
  <si>
    <r>
      <t xml:space="preserve">(C): (B) </t>
    </r>
    <r>
      <rPr>
        <b/>
        <sz val="14"/>
        <color rgb="FFFF0000"/>
        <rFont val="Calibri (Body)"/>
      </rPr>
      <t>- 20%</t>
    </r>
    <r>
      <rPr>
        <b/>
        <sz val="14"/>
        <color theme="1"/>
        <rFont val="Calibri"/>
        <family val="2"/>
        <scheme val="minor"/>
      </rPr>
      <t xml:space="preserve"> loss</t>
    </r>
  </si>
  <si>
    <r>
      <t xml:space="preserve">(C): (B) </t>
    </r>
    <r>
      <rPr>
        <b/>
        <sz val="14"/>
        <color rgb="FFFF0000"/>
        <rFont val="Calibri (Body)"/>
      </rPr>
      <t>- 30%</t>
    </r>
    <r>
      <rPr>
        <b/>
        <sz val="14"/>
        <color theme="1"/>
        <rFont val="Calibri"/>
        <family val="2"/>
        <scheme val="minor"/>
      </rPr>
      <t xml:space="preserve"> loss</t>
    </r>
  </si>
  <si>
    <t>Total length of growth cycle (Germination + time in system)</t>
  </si>
  <si>
    <t>Distance between plants (cm)</t>
  </si>
  <si>
    <t xml:space="preserve">(B): (A) x 6 raised beds per harvest </t>
  </si>
  <si>
    <t>24 x 100sqm raised beds = 2400 m2 of growing area</t>
  </si>
  <si>
    <t>Area per raised bed (m2)</t>
  </si>
  <si>
    <t>600m2 (6 raised beds) are harvested each week.</t>
  </si>
  <si>
    <t>500m2 (5 raised beds) are harvested each week.</t>
  </si>
  <si>
    <t>Plants per year for 20 raised beds</t>
  </si>
  <si>
    <t>20 x 100sqm raised beds = 2000 m2 of growing area</t>
  </si>
  <si>
    <t>Average weight per hill (g) (BEFORE WASTE)</t>
  </si>
  <si>
    <t>Total harvested biomass a year (kg): (B) x 52 weeks  (BEFORE WASTE)</t>
  </si>
  <si>
    <t>Task</t>
  </si>
  <si>
    <t>Prep + germination</t>
  </si>
  <si>
    <t>Description/Steps</t>
  </si>
  <si>
    <t>Conditions</t>
  </si>
  <si>
    <t>Comments</t>
  </si>
  <si>
    <t>Number of people</t>
  </si>
  <si>
    <t>Time taken (hr)</t>
  </si>
  <si>
    <t>Hours per person (hr)</t>
  </si>
  <si>
    <t>3) Cleaning and moving trolley to germination room</t>
  </si>
  <si>
    <t xml:space="preserve">Prep + transplanting </t>
  </si>
  <si>
    <t>2) Seeding. Tray filling + sowing + watering + H2O2 spray + labelling + stacking + input germination data into system</t>
  </si>
  <si>
    <t>2) Transplant</t>
  </si>
  <si>
    <t>3) Tray clean + dry + storage</t>
  </si>
  <si>
    <t>Harvesting</t>
  </si>
  <si>
    <t>2) Harvest</t>
  </si>
  <si>
    <t>3) Raised bed clearing + prep</t>
  </si>
  <si>
    <t xml:space="preserve">Postharvest </t>
  </si>
  <si>
    <t xml:space="preserve">1) Storing, transporting to cold room </t>
  </si>
  <si>
    <t>2) Administration</t>
  </si>
  <si>
    <t>Seedling stage</t>
  </si>
  <si>
    <t>1) Moving germinated trays to seedling area</t>
  </si>
  <si>
    <t>2) Cleaning germination trolley</t>
  </si>
  <si>
    <t>1) Weeding</t>
  </si>
  <si>
    <t>2) Checking for pests, dry areas, flooded areas, nutrient deficiency</t>
  </si>
  <si>
    <t>1) Prep station: personal hygiene prep. Preparing germination schedule, making sure trolley is clean and ready. Prepare trays. Get the seeds, set up the vacuum seeder, get the substrate ready, set up seed wetting station</t>
  </si>
  <si>
    <t>1) Prep station: personal hygiene prep. Ready instrument for transplanting + label prep</t>
  </si>
  <si>
    <t xml:space="preserve">1) Prep station: Personal hygiene prep. Harvest baskets clean and ready, space in fridge available for leftover supply. Harvesting equipment prepared and clean. </t>
  </si>
  <si>
    <t>Frequency</t>
  </si>
  <si>
    <t>Weekly</t>
  </si>
  <si>
    <t>Daily</t>
  </si>
  <si>
    <t>3) Germinating + seeding plants check</t>
  </si>
  <si>
    <t>4) Irrigation mornitoring</t>
  </si>
  <si>
    <t xml:space="preserve">5) Report anomalies to farm manager </t>
  </si>
  <si>
    <t>Administration</t>
  </si>
  <si>
    <t>Farm Manager</t>
  </si>
  <si>
    <t>Helper</t>
  </si>
  <si>
    <t>Farm Manager, Helper</t>
  </si>
  <si>
    <t xml:space="preserve">Cleaning </t>
  </si>
  <si>
    <t xml:space="preserve">1) Soil replacement </t>
  </si>
  <si>
    <t>3) Surface cleaning (tables, equipment, equipment maintenance)</t>
  </si>
  <si>
    <t>4) General tidy up</t>
  </si>
  <si>
    <t>2) Irrigation tank clean + system flush</t>
  </si>
  <si>
    <t>Irrigation</t>
  </si>
  <si>
    <t>1) Level check</t>
  </si>
  <si>
    <t>2) Top up</t>
  </si>
  <si>
    <t xml:space="preserve">6) Check on compost </t>
  </si>
  <si>
    <t>Bi-monthly</t>
  </si>
  <si>
    <t>Helper + Farm manager (supervision)</t>
  </si>
  <si>
    <t>Every 4 growing cycles</t>
  </si>
  <si>
    <t>Every 6 growing cycles</t>
  </si>
  <si>
    <t>Every week</t>
  </si>
  <si>
    <t>Every day</t>
  </si>
  <si>
    <t>Role</t>
  </si>
  <si>
    <t>Tasks</t>
  </si>
  <si>
    <t>Progression</t>
  </si>
  <si>
    <t>1) Oversee the operation of farm</t>
  </si>
  <si>
    <t>2) Prep for every growing task (germination to harvest)</t>
  </si>
  <si>
    <t>3) Manage rota</t>
  </si>
  <si>
    <t>4) Manage stock check and procurement</t>
  </si>
  <si>
    <t xml:space="preserve">5) Manage deliveries and orders </t>
  </si>
  <si>
    <t>6) Responsible for monthly farm report, which includes the month yield and revenue, anomalies, things that can be improved</t>
  </si>
  <si>
    <t>7) Responsible for monthly scientific report, which includes growing patterns, observations, things that can be improved</t>
  </si>
  <si>
    <t>Details</t>
  </si>
  <si>
    <t>Should be no more than 2 pages, with diagrams and photos</t>
  </si>
  <si>
    <t>8) Preparation of checklists and stock check log</t>
  </si>
  <si>
    <t>Should be no more than 4 pages, with diagrams and photos. This should include taking data from the data loggers and presenting this with statistics in diagram form. This should also include any conversations with experts, ideas and potential collaborations</t>
  </si>
  <si>
    <t xml:space="preserve">To ensure that things are started correctly </t>
  </si>
  <si>
    <t>For farm workers</t>
  </si>
  <si>
    <t>For timely orders</t>
  </si>
  <si>
    <t>To distributors</t>
  </si>
  <si>
    <t xml:space="preserve">To pick up on things that can be improved on, and work on these as scientific experiments. Liaise with academics and experts for potential collaborations. More responsibility in putting ideas to fruition. Increase in monthly salary with more responsibility. </t>
  </si>
  <si>
    <t>Farm worker</t>
  </si>
  <si>
    <t>2) Responsible for reporting any anomalies to the Farm Manager</t>
  </si>
  <si>
    <t>1) Responsible for carrying out tasks and delegating tasks determined by the Farm Manager</t>
  </si>
  <si>
    <t>1) Responsible for carrying out tasks delegated to them by the Farm Manager and/or Worker Supervisor</t>
  </si>
  <si>
    <t>Worker Supervisor</t>
  </si>
  <si>
    <t>What to include</t>
  </si>
  <si>
    <t>When it should be completed</t>
  </si>
  <si>
    <t>Document</t>
  </si>
  <si>
    <t>Employee Handbook</t>
  </si>
  <si>
    <t>Agronomy</t>
  </si>
  <si>
    <t>All aspects of agronomy. From growing process to procurement</t>
  </si>
  <si>
    <t>Hygiene and cleanliness</t>
  </si>
  <si>
    <t>Key expectations, obligations, policies for hiring, training, firing, taking leave, sick days, human resource, behaviour, reporting and employee training</t>
  </si>
  <si>
    <t>Personal hygiene process, cleanliness of the farm and monitoring</t>
  </si>
  <si>
    <t>Before we germinate the first seed. Of course this is non-exhaustive and the items in this handbook will change according to how it is carried out in reality (early Nov)</t>
  </si>
  <si>
    <t>Before we hire anyone else (end of August)</t>
  </si>
  <si>
    <t>Report writing guidelines</t>
  </si>
  <si>
    <t>Troubleshooting manual</t>
  </si>
  <si>
    <t>For every single possible problem, to have a solution or at least the first step towards a solution</t>
  </si>
  <si>
    <t>Farm Manager Handbook</t>
  </si>
  <si>
    <t xml:space="preserve">For duties and responsibilities </t>
  </si>
  <si>
    <t xml:space="preserve">Participate in scientific experiments, with ideas and help in report writing </t>
  </si>
  <si>
    <t xml:space="preserve">Taking note from the Farm Manager </t>
  </si>
  <si>
    <t>3) Coordinate with FM about rota</t>
  </si>
  <si>
    <t>10) Deal with worker issues</t>
  </si>
  <si>
    <t>11) Work with Tiara on Standard Operating Procedures</t>
  </si>
  <si>
    <t>9) Hold worker evaluations and report to us</t>
  </si>
  <si>
    <t>1) Stock check AGRONOMY (nutrients, H2O2, seeds, soil, substrate) + order</t>
  </si>
  <si>
    <t>2) Stock check CONSUMABLES (paper towels, bin bags, face masks, cleaning solutions) + order</t>
  </si>
  <si>
    <t>12 x 100sqm raised beds = 1200 m2 of growing area</t>
  </si>
  <si>
    <t>300m2 (3 raised beds) are harvested each week.</t>
  </si>
  <si>
    <t xml:space="preserve">(B): (A) x 3 raised beds per harvest </t>
  </si>
  <si>
    <t>F1 Choysum King 688</t>
  </si>
  <si>
    <t>Plants per year for 12 raised beds</t>
  </si>
  <si>
    <t>9,972 plants every week (1200m2, 18cm planting density), 5 mins each 104 tray, plus 30 mins of time wasting. Will be faster with vacuum seeder.</t>
  </si>
  <si>
    <t>13,965 plants every week (1200m2, 15cm planting density), 5 mins each 104 tray, plus 20-60 mins of time wasting. Will be faster with vacuum seeder.</t>
  </si>
  <si>
    <t>8,235 plants every week (1200m2, 20cm planting density), 5 mins each 104 tray, plus 20-60 mins of time wasting. Will be faster with vacuum seeder.</t>
  </si>
  <si>
    <t>With 104 trays, will need 95.88 trays. + ~5% in spare, = 100 trays</t>
  </si>
  <si>
    <t>With 104 trays, will need 134.27 trays. + ~5% in spare, = 140 trays</t>
  </si>
  <si>
    <t>With 104 trays, will need 79.18 trays. + ~5%  in spare, = 83 trays</t>
  </si>
  <si>
    <t>1200m2 at 15cm planting density at 20 plants/min</t>
  </si>
  <si>
    <t>1200m2 at 18cm planting density at 20 plants/min</t>
  </si>
  <si>
    <t>In hours and mins</t>
  </si>
  <si>
    <t>Hrs</t>
  </si>
  <si>
    <t>Mins</t>
  </si>
  <si>
    <t>1200m2 at 20cm planting density at 20 plants/min</t>
  </si>
  <si>
    <t>This task includes tidying up the harvested plant</t>
  </si>
  <si>
    <t>1200m2 at 15cm planting density at 15 plants/min</t>
  </si>
  <si>
    <t>1200m2 at 18cm planting density at 15 plants/min</t>
  </si>
  <si>
    <t>1200m2 at 20cm planting density at 15 plants/min</t>
  </si>
  <si>
    <t>Plant monitoring and maintenance</t>
  </si>
  <si>
    <t>3 raised beds</t>
  </si>
  <si>
    <t>Based on a 1200m2 growth area</t>
  </si>
  <si>
    <t>Carried out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</si>
</sst>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x14ac:knownFonts="1">
    <font>
      <sz val="12"/>
      <color theme="1"/>
      <name val="Calibri"/>
      <family val="2"/>
      <scheme val="minor"/>
    </font>
    <font>
      <sz val="12"/>
      <color theme="1"/>
      <name val="Calibri"/>
      <family val="2"/>
      <scheme val="minor"/>
    </font>
    <font>
      <b/>
      <sz val="14"/>
      <color theme="1"/>
      <name val="Calibri"/>
      <family val="2"/>
      <scheme val="minor"/>
    </font>
    <font>
      <b/>
      <sz val="14"/>
      <color rgb="FFFF0000"/>
      <name val="Calibri (Body)"/>
    </font>
    <font>
      <b/>
      <sz val="14"/>
      <color rgb="FF0070C0"/>
      <name val="Calibri (Body)"/>
    </font>
    <font>
      <b/>
      <sz val="14"/>
      <color rgb="FF000000"/>
      <name val="Calibri"/>
      <family val="2"/>
      <scheme val="minor"/>
    </font>
    <font>
      <sz val="14"/>
      <color theme="1"/>
      <name val="Calibri"/>
      <family val="2"/>
      <scheme val="minor"/>
    </font>
    <font>
      <sz val="14"/>
      <color rgb="FFFF0000"/>
      <name val="Calibri"/>
      <family val="2"/>
      <scheme val="minor"/>
    </font>
    <font>
      <b/>
      <sz val="14"/>
      <color rgb="FFFF0000"/>
      <name val="Calibri"/>
      <family val="2"/>
      <scheme val="minor"/>
    </font>
    <font>
      <b/>
      <sz val="14"/>
      <color rgb="FF00B050"/>
      <name val="Calibri"/>
      <family val="2"/>
      <scheme val="minor"/>
    </font>
    <font>
      <b/>
      <sz val="14"/>
      <color rgb="FF002060"/>
      <name val="Calibri"/>
      <family val="2"/>
      <scheme val="minor"/>
    </font>
    <font>
      <b/>
      <sz val="14"/>
      <color rgb="FF7030A0"/>
      <name val="Calibri"/>
      <family val="2"/>
      <scheme val="minor"/>
    </font>
    <font>
      <sz val="14"/>
      <name val="Calibri"/>
      <family val="2"/>
      <scheme val="minor"/>
    </font>
    <font>
      <sz val="12"/>
      <color rgb="FFFF000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2CC"/>
        <bgColor rgb="FF000000"/>
      </patternFill>
    </fill>
    <fill>
      <patternFill patternType="solid">
        <fgColor theme="5" tint="0.79998168889431442"/>
        <bgColor indexed="64"/>
      </patternFill>
    </fill>
    <fill>
      <patternFill patternType="solid">
        <fgColor theme="8" tint="0.59999389629810485"/>
        <bgColor indexed="64"/>
      </patternFill>
    </fill>
  </fills>
  <borders count="66">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style="thin">
        <color indexed="64"/>
      </right>
      <top style="thin">
        <color indexed="64"/>
      </top>
      <bottom style="thin">
        <color indexed="64"/>
      </bottom>
      <diagonal/>
    </border>
    <border>
      <left style="thin">
        <color indexed="64"/>
      </left>
      <right style="medium">
        <color theme="5" tint="-0.249977111117893"/>
      </right>
      <top style="thin">
        <color indexed="64"/>
      </top>
      <bottom style="thin">
        <color indexed="64"/>
      </bottom>
      <diagonal/>
    </border>
    <border>
      <left style="medium">
        <color theme="5" tint="-0.249977111117893"/>
      </left>
      <right/>
      <top/>
      <bottom style="medium">
        <color theme="5" tint="-0.249977111117893"/>
      </bottom>
      <diagonal/>
    </border>
    <border>
      <left/>
      <right/>
      <top/>
      <bottom style="medium">
        <color theme="5" tint="-0.249977111117893"/>
      </bottom>
      <diagonal/>
    </border>
    <border>
      <left/>
      <right style="medium">
        <color theme="5" tint="-0.249977111117893"/>
      </right>
      <top/>
      <bottom style="medium">
        <color theme="5" tint="-0.249977111117893"/>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right/>
      <top/>
      <bottom style="thin">
        <color rgb="FF505050"/>
      </bottom>
      <diagonal/>
    </border>
    <border>
      <left/>
      <right/>
      <top style="thin">
        <color rgb="FF505050"/>
      </top>
      <bottom/>
      <diagonal/>
    </border>
    <border>
      <left/>
      <right/>
      <top/>
      <bottom style="medium">
        <color rgb="FF505050"/>
      </bottom>
      <diagonal/>
    </border>
    <border>
      <left style="thin">
        <color rgb="FF505050"/>
      </left>
      <right style="thin">
        <color rgb="FF505050"/>
      </right>
      <top style="thin">
        <color rgb="FF505050"/>
      </top>
      <bottom style="thin">
        <color rgb="FF505050"/>
      </bottom>
      <diagonal/>
    </border>
    <border>
      <left style="medium">
        <color rgb="FF505050"/>
      </left>
      <right/>
      <top style="medium">
        <color rgb="FF505050"/>
      </top>
      <bottom/>
      <diagonal/>
    </border>
    <border>
      <left/>
      <right/>
      <top style="medium">
        <color rgb="FF505050"/>
      </top>
      <bottom/>
      <diagonal/>
    </border>
    <border>
      <left/>
      <right style="medium">
        <color rgb="FF505050"/>
      </right>
      <top style="medium">
        <color rgb="FF505050"/>
      </top>
      <bottom/>
      <diagonal/>
    </border>
    <border>
      <left style="medium">
        <color rgb="FF505050"/>
      </left>
      <right style="thin">
        <color rgb="FF505050"/>
      </right>
      <top style="thin">
        <color rgb="FF505050"/>
      </top>
      <bottom style="thin">
        <color rgb="FF505050"/>
      </bottom>
      <diagonal/>
    </border>
    <border>
      <left style="thin">
        <color rgb="FF505050"/>
      </left>
      <right style="medium">
        <color rgb="FF505050"/>
      </right>
      <top style="thin">
        <color rgb="FF505050"/>
      </top>
      <bottom style="thin">
        <color rgb="FF505050"/>
      </bottom>
      <diagonal/>
    </border>
    <border>
      <left style="medium">
        <color rgb="FF505050"/>
      </left>
      <right style="thin">
        <color rgb="FF505050"/>
      </right>
      <top style="thin">
        <color rgb="FF505050"/>
      </top>
      <bottom style="medium">
        <color rgb="FF505050"/>
      </bottom>
      <diagonal/>
    </border>
    <border>
      <left style="thin">
        <color rgb="FF505050"/>
      </left>
      <right style="thin">
        <color rgb="FF505050"/>
      </right>
      <top style="thin">
        <color rgb="FF505050"/>
      </top>
      <bottom style="medium">
        <color rgb="FF505050"/>
      </bottom>
      <diagonal/>
    </border>
    <border>
      <left style="thin">
        <color rgb="FF505050"/>
      </left>
      <right style="medium">
        <color rgb="FF505050"/>
      </right>
      <top style="thin">
        <color rgb="FF505050"/>
      </top>
      <bottom style="medium">
        <color rgb="FF505050"/>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164">
    <xf numFmtId="0" fontId="0" fillId="0" borderId="0" xfId="0"/>
    <xf numFmtId="0" fontId="0" fillId="0" borderId="0" xfId="0" applyAlignment="1">
      <alignment horizontal="center" vertical="center"/>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5" fillId="7" borderId="3" xfId="0" applyFont="1" applyFill="1" applyBorder="1" applyAlignment="1">
      <alignment horizontal="center" vertical="center" wrapText="1"/>
    </xf>
    <xf numFmtId="0" fontId="6" fillId="0" borderId="0" xfId="0" applyFont="1"/>
    <xf numFmtId="0" fontId="6" fillId="0" borderId="0" xfId="0" applyFont="1" applyBorder="1" applyAlignment="1">
      <alignment horizontal="left" vertical="center" wrapText="1"/>
    </xf>
    <xf numFmtId="0" fontId="7" fillId="0" borderId="0" xfId="0" applyFont="1" applyBorder="1" applyAlignment="1">
      <alignment vertical="center" wrapText="1"/>
    </xf>
    <xf numFmtId="0" fontId="6" fillId="0" borderId="0" xfId="0" applyFont="1" applyBorder="1"/>
    <xf numFmtId="0" fontId="6" fillId="0" borderId="3" xfId="0" applyFont="1" applyFill="1" applyBorder="1" applyAlignment="1">
      <alignment horizontal="center" vertical="center"/>
    </xf>
    <xf numFmtId="0" fontId="6" fillId="8" borderId="3" xfId="0" applyFont="1" applyFill="1" applyBorder="1" applyAlignment="1">
      <alignment horizontal="center" vertical="center"/>
    </xf>
    <xf numFmtId="43" fontId="6" fillId="8" borderId="3" xfId="1" applyFont="1" applyFill="1" applyBorder="1" applyAlignment="1">
      <alignment horizontal="center" vertical="center"/>
    </xf>
    <xf numFmtId="1" fontId="7" fillId="8" borderId="3" xfId="0" applyNumberFormat="1" applyFont="1" applyFill="1" applyBorder="1" applyAlignment="1">
      <alignment horizontal="center" vertical="center"/>
    </xf>
    <xf numFmtId="0" fontId="6" fillId="0" borderId="0" xfId="0" applyFont="1" applyAlignment="1">
      <alignment horizontal="center" vertical="center"/>
    </xf>
    <xf numFmtId="0" fontId="2" fillId="5" borderId="14"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32" xfId="0" applyFont="1" applyFill="1" applyBorder="1" applyAlignment="1">
      <alignment horizontal="center" vertical="center"/>
    </xf>
    <xf numFmtId="0" fontId="6" fillId="0" borderId="11" xfId="0" applyFont="1" applyBorder="1" applyAlignment="1">
      <alignment horizontal="center" vertical="center"/>
    </xf>
    <xf numFmtId="0" fontId="6" fillId="0" borderId="6" xfId="0" applyFont="1" applyBorder="1" applyAlignment="1">
      <alignment horizontal="center" vertical="center"/>
    </xf>
    <xf numFmtId="0" fontId="6" fillId="0" borderId="12" xfId="0" applyFont="1" applyBorder="1" applyAlignment="1">
      <alignment horizontal="center" vertical="center"/>
    </xf>
    <xf numFmtId="2" fontId="6" fillId="0" borderId="33" xfId="0" applyNumberFormat="1" applyFont="1" applyBorder="1" applyAlignment="1">
      <alignment horizontal="center" vertical="center"/>
    </xf>
    <xf numFmtId="2" fontId="6" fillId="0" borderId="34" xfId="0" applyNumberFormat="1" applyFont="1" applyBorder="1" applyAlignment="1">
      <alignment horizontal="center" vertical="center"/>
    </xf>
    <xf numFmtId="2" fontId="6" fillId="0" borderId="35" xfId="0" applyNumberFormat="1" applyFont="1" applyBorder="1" applyAlignment="1">
      <alignment horizontal="center" vertical="center"/>
    </xf>
    <xf numFmtId="2" fontId="6" fillId="0" borderId="11" xfId="0" applyNumberFormat="1" applyFont="1" applyBorder="1" applyAlignment="1">
      <alignment horizontal="center" vertical="center"/>
    </xf>
    <xf numFmtId="0" fontId="6" fillId="0" borderId="0" xfId="0" applyFont="1" applyBorder="1" applyAlignment="1">
      <alignment horizontal="center" vertical="center"/>
    </xf>
    <xf numFmtId="2" fontId="6" fillId="0" borderId="6" xfId="0" applyNumberFormat="1" applyFont="1" applyBorder="1" applyAlignment="1">
      <alignment horizontal="center" vertical="center"/>
    </xf>
    <xf numFmtId="2" fontId="6" fillId="0" borderId="12" xfId="0" applyNumberFormat="1" applyFont="1" applyBorder="1" applyAlignment="1">
      <alignment horizontal="center" vertical="center"/>
    </xf>
    <xf numFmtId="0" fontId="6" fillId="5" borderId="16" xfId="0" applyFont="1" applyFill="1" applyBorder="1" applyAlignment="1">
      <alignment horizontal="center"/>
    </xf>
    <xf numFmtId="0" fontId="6" fillId="5" borderId="17" xfId="0" applyFont="1" applyFill="1" applyBorder="1" applyAlignment="1">
      <alignment horizontal="center"/>
    </xf>
    <xf numFmtId="0" fontId="6" fillId="5" borderId="27" xfId="0" applyFont="1" applyFill="1" applyBorder="1" applyAlignment="1">
      <alignment horizontal="center"/>
    </xf>
    <xf numFmtId="0" fontId="6" fillId="5" borderId="23" xfId="0" applyFont="1" applyFill="1" applyBorder="1" applyAlignment="1">
      <alignment horizontal="center"/>
    </xf>
    <xf numFmtId="0" fontId="2" fillId="5" borderId="5" xfId="0" applyFont="1" applyFill="1" applyBorder="1" applyAlignment="1">
      <alignment horizontal="center" vertical="center"/>
    </xf>
    <xf numFmtId="0" fontId="6" fillId="5" borderId="36" xfId="0" applyFont="1" applyFill="1" applyBorder="1" applyAlignment="1">
      <alignment horizontal="center"/>
    </xf>
    <xf numFmtId="0" fontId="8" fillId="0" borderId="24" xfId="0" applyFont="1" applyBorder="1" applyAlignment="1">
      <alignment horizontal="center" vertical="center" wrapText="1"/>
    </xf>
    <xf numFmtId="43" fontId="6" fillId="0" borderId="4" xfId="1" applyFont="1" applyBorder="1" applyAlignment="1">
      <alignment horizontal="center" vertical="center"/>
    </xf>
    <xf numFmtId="43" fontId="6" fillId="0" borderId="3" xfId="1" applyFont="1" applyBorder="1" applyAlignment="1">
      <alignment horizontal="center" vertical="center"/>
    </xf>
    <xf numFmtId="43" fontId="6" fillId="0" borderId="3" xfId="1" applyFont="1" applyFill="1" applyBorder="1" applyAlignment="1">
      <alignment horizontal="center" vertical="center"/>
    </xf>
    <xf numFmtId="43" fontId="6" fillId="2" borderId="3" xfId="1" applyFont="1" applyFill="1" applyBorder="1" applyAlignment="1">
      <alignment horizontal="center" vertical="center"/>
    </xf>
    <xf numFmtId="43" fontId="6" fillId="0" borderId="5" xfId="1" applyFont="1" applyFill="1" applyBorder="1" applyAlignment="1">
      <alignment horizontal="center" vertical="center"/>
    </xf>
    <xf numFmtId="43" fontId="6" fillId="0" borderId="4" xfId="1" applyFont="1" applyBorder="1" applyAlignment="1">
      <alignment vertical="center"/>
    </xf>
    <xf numFmtId="43" fontId="6" fillId="0" borderId="3" xfId="1" applyFont="1" applyBorder="1" applyAlignment="1">
      <alignment vertical="center"/>
    </xf>
    <xf numFmtId="43" fontId="6" fillId="0" borderId="3" xfId="1" applyFont="1" applyFill="1" applyBorder="1" applyAlignment="1">
      <alignment vertical="center"/>
    </xf>
    <xf numFmtId="43" fontId="6" fillId="2" borderId="3" xfId="1" applyFont="1" applyFill="1" applyBorder="1" applyAlignment="1">
      <alignment vertical="center"/>
    </xf>
    <xf numFmtId="43" fontId="6" fillId="0" borderId="18" xfId="1" applyFont="1" applyFill="1" applyBorder="1" applyAlignment="1">
      <alignment vertical="center"/>
    </xf>
    <xf numFmtId="43" fontId="6" fillId="0" borderId="10" xfId="1" applyFont="1" applyFill="1" applyBorder="1" applyAlignment="1">
      <alignment horizontal="center" vertical="center"/>
    </xf>
    <xf numFmtId="0" fontId="9" fillId="0" borderId="25" xfId="0" applyFont="1" applyBorder="1" applyAlignment="1">
      <alignment horizontal="center" vertical="center" wrapText="1"/>
    </xf>
    <xf numFmtId="43" fontId="6" fillId="0" borderId="10" xfId="1" applyFont="1" applyFill="1" applyBorder="1" applyAlignment="1">
      <alignment vertical="center"/>
    </xf>
    <xf numFmtId="0" fontId="10" fillId="0" borderId="25" xfId="0" applyFont="1" applyBorder="1" applyAlignment="1">
      <alignment horizontal="center" vertical="center" wrapText="1"/>
    </xf>
    <xf numFmtId="0" fontId="11" fillId="0" borderId="26" xfId="0" applyFont="1" applyBorder="1" applyAlignment="1">
      <alignment horizontal="center" vertical="center" wrapText="1"/>
    </xf>
    <xf numFmtId="43" fontId="6" fillId="0" borderId="22" xfId="1" applyFont="1" applyBorder="1" applyAlignment="1">
      <alignment horizontal="center" vertical="center"/>
    </xf>
    <xf numFmtId="43" fontId="6" fillId="0" borderId="1" xfId="1" applyFont="1" applyBorder="1" applyAlignment="1">
      <alignment horizontal="center" vertical="center"/>
    </xf>
    <xf numFmtId="43" fontId="6" fillId="0" borderId="1" xfId="1" applyFont="1" applyFill="1" applyBorder="1" applyAlignment="1">
      <alignment horizontal="center" vertical="center"/>
    </xf>
    <xf numFmtId="43" fontId="6" fillId="2" borderId="1" xfId="1" applyFont="1" applyFill="1" applyBorder="1" applyAlignment="1">
      <alignment horizontal="center" vertical="center"/>
    </xf>
    <xf numFmtId="43" fontId="6" fillId="0" borderId="2" xfId="1" applyFont="1" applyFill="1" applyBorder="1" applyAlignment="1">
      <alignment horizontal="center" vertical="center"/>
    </xf>
    <xf numFmtId="43" fontId="6" fillId="0" borderId="22" xfId="1" applyFont="1" applyBorder="1" applyAlignment="1">
      <alignment vertical="center"/>
    </xf>
    <xf numFmtId="43" fontId="6" fillId="0" borderId="1" xfId="1" applyFont="1" applyBorder="1" applyAlignment="1">
      <alignment vertical="center"/>
    </xf>
    <xf numFmtId="43" fontId="6" fillId="0" borderId="1" xfId="1" applyFont="1" applyFill="1" applyBorder="1" applyAlignment="1">
      <alignment vertical="center"/>
    </xf>
    <xf numFmtId="43" fontId="6" fillId="2" borderId="1" xfId="1" applyFont="1" applyFill="1" applyBorder="1" applyAlignment="1">
      <alignment vertical="center"/>
    </xf>
    <xf numFmtId="43" fontId="6" fillId="0" borderId="15" xfId="1" applyFont="1" applyFill="1" applyBorder="1" applyAlignment="1">
      <alignment vertical="center"/>
    </xf>
    <xf numFmtId="43" fontId="6" fillId="0" borderId="15" xfId="1" applyFont="1" applyFill="1" applyBorder="1" applyAlignment="1">
      <alignment horizontal="center" vertical="center"/>
    </xf>
    <xf numFmtId="1" fontId="12" fillId="8" borderId="3" xfId="0" applyNumberFormat="1" applyFont="1" applyFill="1" applyBorder="1" applyAlignment="1">
      <alignment horizontal="center" vertical="center"/>
    </xf>
    <xf numFmtId="0" fontId="7" fillId="8" borderId="3" xfId="0" applyFont="1" applyFill="1" applyBorder="1" applyAlignment="1">
      <alignment horizontal="center" vertical="center"/>
    </xf>
    <xf numFmtId="0" fontId="6" fillId="3" borderId="0" xfId="0" applyFont="1" applyFill="1" applyBorder="1" applyAlignment="1">
      <alignment horizontal="left" vertical="center" wrapText="1"/>
    </xf>
    <xf numFmtId="43" fontId="6" fillId="0" borderId="0" xfId="0" applyNumberFormat="1" applyFont="1"/>
    <xf numFmtId="0" fontId="6" fillId="0" borderId="21" xfId="0" applyFont="1" applyBorder="1"/>
    <xf numFmtId="0" fontId="6" fillId="0" borderId="6" xfId="0" applyFont="1" applyBorder="1"/>
    <xf numFmtId="0" fontId="6" fillId="0" borderId="38" xfId="0" applyFont="1" applyBorder="1"/>
    <xf numFmtId="0" fontId="2" fillId="5" borderId="42" xfId="0" applyFont="1" applyFill="1" applyBorder="1" applyAlignment="1">
      <alignment horizontal="center" vertical="center"/>
    </xf>
    <xf numFmtId="0" fontId="2" fillId="5" borderId="43" xfId="0" applyFont="1" applyFill="1" applyBorder="1" applyAlignment="1">
      <alignment horizontal="center" vertical="center"/>
    </xf>
    <xf numFmtId="2" fontId="6" fillId="0" borderId="44" xfId="0" applyNumberFormat="1" applyFont="1" applyBorder="1" applyAlignment="1">
      <alignment horizontal="center" vertical="center"/>
    </xf>
    <xf numFmtId="2" fontId="6" fillId="0" borderId="45" xfId="0" applyNumberFormat="1" applyFont="1" applyBorder="1" applyAlignment="1">
      <alignment horizontal="center" vertical="center"/>
    </xf>
    <xf numFmtId="2" fontId="6" fillId="8" borderId="45" xfId="0" applyNumberFormat="1" applyFont="1" applyFill="1" applyBorder="1" applyAlignment="1">
      <alignment horizontal="center" vertical="center"/>
    </xf>
    <xf numFmtId="2" fontId="6" fillId="0" borderId="46" xfId="0" applyNumberFormat="1" applyFont="1" applyBorder="1" applyAlignment="1">
      <alignment horizontal="center" vertical="center"/>
    </xf>
    <xf numFmtId="43" fontId="6" fillId="0" borderId="11" xfId="1" applyFont="1" applyBorder="1" applyAlignment="1">
      <alignment horizontal="center" vertical="center"/>
    </xf>
    <xf numFmtId="43" fontId="6" fillId="0" borderId="6" xfId="1" applyFont="1" applyBorder="1" applyAlignment="1">
      <alignment horizontal="center" vertical="center"/>
    </xf>
    <xf numFmtId="43" fontId="6" fillId="0" borderId="12" xfId="1" applyFont="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center" vertical="center"/>
    </xf>
    <xf numFmtId="0" fontId="0" fillId="0" borderId="47" xfId="0" applyBorder="1" applyAlignment="1">
      <alignment vertical="center"/>
    </xf>
    <xf numFmtId="0" fontId="0" fillId="0" borderId="47" xfId="0" applyBorder="1"/>
    <xf numFmtId="0" fontId="0" fillId="0" borderId="0" xfId="0" applyAlignment="1">
      <alignment horizontal="center" vertical="center" wrapText="1"/>
    </xf>
    <xf numFmtId="0" fontId="6" fillId="0" borderId="49" xfId="0" applyFont="1" applyBorder="1"/>
    <xf numFmtId="0" fontId="2" fillId="5" borderId="50" xfId="0" applyFont="1" applyFill="1" applyBorder="1" applyAlignment="1">
      <alignment horizontal="center" vertical="center"/>
    </xf>
    <xf numFmtId="0" fontId="2" fillId="5" borderId="54" xfId="0" applyFont="1" applyFill="1" applyBorder="1" applyAlignment="1">
      <alignment horizontal="center" vertical="center"/>
    </xf>
    <xf numFmtId="0" fontId="2" fillId="5" borderId="55" xfId="0" applyFont="1" applyFill="1" applyBorder="1" applyAlignment="1">
      <alignment horizontal="center" vertical="center"/>
    </xf>
    <xf numFmtId="0" fontId="6" fillId="0" borderId="56" xfId="0" applyFont="1" applyBorder="1" applyAlignment="1">
      <alignment horizontal="center" vertical="center"/>
    </xf>
    <xf numFmtId="0" fontId="6" fillId="0" borderId="57" xfId="0" applyFont="1" applyBorder="1" applyAlignment="1">
      <alignment horizontal="center" vertical="center"/>
    </xf>
    <xf numFmtId="0" fontId="6" fillId="0" borderId="58" xfId="0" applyFont="1" applyBorder="1" applyAlignment="1">
      <alignment horizontal="center" vertical="center"/>
    </xf>
    <xf numFmtId="0" fontId="6" fillId="0" borderId="0" xfId="0" applyFont="1" applyBorder="1" applyAlignment="1">
      <alignment wrapText="1"/>
    </xf>
    <xf numFmtId="0" fontId="0" fillId="0" borderId="0" xfId="0" applyBorder="1" applyAlignment="1">
      <alignment horizontal="left" vertical="center"/>
    </xf>
    <xf numFmtId="0" fontId="0" fillId="4" borderId="0" xfId="0" applyFill="1" applyAlignment="1">
      <alignment vertical="center" wrapText="1"/>
    </xf>
    <xf numFmtId="0" fontId="0" fillId="4" borderId="0" xfId="0" applyFill="1" applyAlignment="1">
      <alignment horizontal="center" vertical="center"/>
    </xf>
    <xf numFmtId="0" fontId="0" fillId="0" borderId="0" xfId="0" applyBorder="1" applyAlignment="1">
      <alignment horizontal="center" vertical="center"/>
    </xf>
    <xf numFmtId="0" fontId="0" fillId="4" borderId="0" xfId="0" applyFill="1" applyAlignment="1">
      <alignment horizontal="left" vertical="center" wrapText="1"/>
    </xf>
    <xf numFmtId="0" fontId="0" fillId="2" borderId="0" xfId="0" applyFill="1" applyAlignment="1">
      <alignment horizontal="center" vertical="center"/>
    </xf>
    <xf numFmtId="0" fontId="0" fillId="2" borderId="0" xfId="0" applyFill="1" applyAlignment="1">
      <alignment horizontal="left" vertical="center" wrapText="1"/>
    </xf>
    <xf numFmtId="0" fontId="0" fillId="2" borderId="0" xfId="0" applyFill="1" applyAlignment="1">
      <alignment vertical="center" wrapText="1"/>
    </xf>
    <xf numFmtId="0" fontId="0" fillId="0" borderId="59" xfId="0" applyBorder="1" applyAlignment="1">
      <alignment horizontal="center" vertical="center"/>
    </xf>
    <xf numFmtId="0" fontId="0" fillId="4" borderId="59" xfId="0" applyFill="1" applyBorder="1" applyAlignment="1">
      <alignment horizontal="center" vertical="center"/>
    </xf>
    <xf numFmtId="0" fontId="0" fillId="4" borderId="0" xfId="0" applyFill="1" applyBorder="1" applyAlignment="1">
      <alignment horizontal="center" vertical="center"/>
    </xf>
    <xf numFmtId="0" fontId="0" fillId="2" borderId="59" xfId="0" applyFill="1" applyBorder="1" applyAlignment="1">
      <alignment horizontal="center" vertical="center"/>
    </xf>
    <xf numFmtId="0" fontId="0" fillId="2" borderId="0" xfId="0" applyFill="1" applyBorder="1" applyAlignment="1">
      <alignment horizontal="center" vertical="center"/>
    </xf>
    <xf numFmtId="0" fontId="0" fillId="0" borderId="60" xfId="0" applyBorder="1" applyAlignment="1">
      <alignment horizontal="center" vertical="center"/>
    </xf>
    <xf numFmtId="0" fontId="0" fillId="4" borderId="60" xfId="0" applyFill="1" applyBorder="1" applyAlignment="1">
      <alignment horizontal="center" vertical="center"/>
    </xf>
    <xf numFmtId="0" fontId="0" fillId="2" borderId="60" xfId="0" applyFill="1" applyBorder="1" applyAlignment="1">
      <alignment horizontal="center" vertical="center"/>
    </xf>
    <xf numFmtId="0" fontId="0" fillId="6" borderId="63" xfId="0" applyFill="1" applyBorder="1" applyAlignment="1">
      <alignment horizontal="center" vertical="center" wrapText="1"/>
    </xf>
    <xf numFmtId="0" fontId="0" fillId="0" borderId="6" xfId="0" applyBorder="1" applyAlignment="1">
      <alignment horizontal="left" vertical="center"/>
    </xf>
    <xf numFmtId="0" fontId="0" fillId="0" borderId="6" xfId="0" applyBorder="1" applyAlignment="1">
      <alignment horizontal="center" vertical="center"/>
    </xf>
    <xf numFmtId="0" fontId="0" fillId="0" borderId="61" xfId="0" applyBorder="1" applyAlignment="1">
      <alignment horizontal="center" vertical="center"/>
    </xf>
    <xf numFmtId="0" fontId="0" fillId="0" borderId="6" xfId="0" applyBorder="1"/>
    <xf numFmtId="0" fontId="0" fillId="6" borderId="63" xfId="0" applyFill="1" applyBorder="1" applyAlignment="1">
      <alignment horizontal="center" vertical="center"/>
    </xf>
    <xf numFmtId="0" fontId="0" fillId="0" borderId="62" xfId="0" applyBorder="1" applyAlignment="1">
      <alignment horizontal="center" vertical="center"/>
    </xf>
    <xf numFmtId="0" fontId="0" fillId="0" borderId="6" xfId="0" applyBorder="1" applyAlignment="1">
      <alignment horizontal="left" vertical="center" wrapText="1"/>
    </xf>
    <xf numFmtId="0" fontId="0" fillId="0" borderId="19" xfId="0" applyBorder="1" applyAlignment="1">
      <alignment horizontal="center" vertical="center"/>
    </xf>
    <xf numFmtId="0" fontId="0" fillId="9" borderId="0" xfId="0" applyFill="1" applyAlignment="1">
      <alignment horizontal="center" vertical="center"/>
    </xf>
    <xf numFmtId="0" fontId="0" fillId="9" borderId="59" xfId="0" applyFill="1" applyBorder="1" applyAlignment="1">
      <alignment horizontal="center" vertical="center"/>
    </xf>
    <xf numFmtId="0" fontId="0" fillId="9" borderId="0" xfId="0" applyFill="1" applyBorder="1" applyAlignment="1">
      <alignment horizontal="center" vertical="center"/>
    </xf>
    <xf numFmtId="0" fontId="0" fillId="9" borderId="60" xfId="0" applyFill="1" applyBorder="1" applyAlignment="1">
      <alignment horizontal="center" vertical="center"/>
    </xf>
    <xf numFmtId="0" fontId="0" fillId="9" borderId="0" xfId="0" applyFill="1" applyAlignment="1">
      <alignment vertical="center" wrapText="1"/>
    </xf>
    <xf numFmtId="0" fontId="0" fillId="9" borderId="0" xfId="0" applyFill="1" applyAlignment="1">
      <alignment horizontal="left" vertical="center" wrapText="1"/>
    </xf>
    <xf numFmtId="0" fontId="0" fillId="0" borderId="63" xfId="0" applyBorder="1" applyAlignment="1">
      <alignment horizontal="center" vertical="center"/>
    </xf>
    <xf numFmtId="0" fontId="13" fillId="0" borderId="6" xfId="0" applyFont="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2" fillId="6" borderId="13"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39" xfId="0" applyFont="1" applyFill="1" applyBorder="1" applyAlignment="1">
      <alignment horizontal="center" vertical="center" wrapText="1"/>
    </xf>
    <xf numFmtId="0" fontId="2" fillId="6" borderId="40" xfId="0" applyFont="1" applyFill="1" applyBorder="1" applyAlignment="1">
      <alignment horizontal="center" vertical="center" wrapText="1"/>
    </xf>
    <xf numFmtId="0" fontId="2" fillId="6" borderId="41"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9" xfId="0" applyFont="1" applyFill="1" applyBorder="1" applyAlignment="1">
      <alignment horizontal="center" vertical="center" wrapText="1"/>
    </xf>
    <xf numFmtId="0" fontId="2" fillId="6" borderId="20"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37"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2" fillId="6" borderId="29"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6" borderId="51" xfId="0" applyFont="1" applyFill="1" applyBorder="1" applyAlignment="1">
      <alignment horizontal="center" vertical="center" wrapText="1"/>
    </xf>
    <xf numFmtId="0" fontId="2" fillId="6" borderId="52" xfId="0" applyFont="1" applyFill="1" applyBorder="1" applyAlignment="1">
      <alignment horizontal="center" vertical="center" wrapText="1"/>
    </xf>
    <xf numFmtId="0" fontId="2" fillId="6" borderId="53" xfId="0" applyFont="1" applyFill="1" applyBorder="1" applyAlignment="1">
      <alignment horizontal="center" vertical="center" wrapText="1"/>
    </xf>
    <xf numFmtId="0" fontId="0" fillId="0" borderId="65" xfId="0" applyBorder="1" applyAlignment="1">
      <alignment horizontal="center" vertical="center"/>
    </xf>
    <xf numFmtId="0" fontId="0" fillId="0" borderId="60" xfId="0" applyBorder="1" applyAlignment="1">
      <alignment horizontal="center" vertical="center"/>
    </xf>
    <xf numFmtId="0" fontId="0" fillId="0" borderId="62" xfId="0" applyBorder="1" applyAlignment="1">
      <alignment horizontal="center" vertical="center"/>
    </xf>
    <xf numFmtId="0" fontId="0" fillId="0" borderId="64" xfId="0" applyBorder="1" applyAlignment="1">
      <alignment horizontal="center" vertical="center"/>
    </xf>
    <xf numFmtId="0" fontId="0" fillId="0" borderId="61" xfId="0" applyBorder="1" applyAlignment="1">
      <alignment horizontal="center" vertical="center"/>
    </xf>
    <xf numFmtId="0" fontId="0" fillId="6" borderId="6" xfId="0" applyFill="1" applyBorder="1" applyAlignment="1">
      <alignment horizontal="center" vertical="center" wrapText="1"/>
    </xf>
    <xf numFmtId="0" fontId="0" fillId="6" borderId="62" xfId="0" applyFill="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xf>
    <xf numFmtId="0" fontId="0" fillId="0" borderId="0" xfId="0" applyAlignment="1">
      <alignment horizontal="left"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48" xfId="0"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79528-BE4F-7841-A68C-0874582BDB30}">
  <dimension ref="A2:AN280"/>
  <sheetViews>
    <sheetView topLeftCell="A260" zoomScale="75" workbookViewId="0">
      <selection activeCell="A261" sqref="A261"/>
    </sheetView>
  </sheetViews>
  <sheetFormatPr baseColWidth="10" defaultColWidth="10.83203125" defaultRowHeight="19" x14ac:dyDescent="0.25"/>
  <cols>
    <col min="1" max="1" width="23.5" style="5" customWidth="1"/>
    <col min="2" max="2" width="17.6640625" style="5" customWidth="1"/>
    <col min="3" max="3" width="15.5" style="5" customWidth="1"/>
    <col min="4" max="4" width="16.1640625" style="5" customWidth="1"/>
    <col min="5" max="5" width="17" style="5" customWidth="1"/>
    <col min="6" max="6" width="17.33203125" style="5" customWidth="1"/>
    <col min="7" max="7" width="16.6640625" style="5" customWidth="1"/>
    <col min="8" max="8" width="17.33203125" style="5" customWidth="1"/>
    <col min="9" max="9" width="18.5" style="5" customWidth="1"/>
    <col min="10" max="10" width="15.6640625" style="5" customWidth="1"/>
    <col min="11" max="11" width="17.6640625" style="5" customWidth="1"/>
    <col min="12" max="12" width="19.33203125" style="5" customWidth="1"/>
    <col min="13" max="14" width="18.5" style="5" customWidth="1"/>
    <col min="15" max="15" width="19.33203125" style="5" customWidth="1"/>
    <col min="16" max="16" width="19.5" style="5" customWidth="1"/>
    <col min="17" max="17" width="14.5" style="5" customWidth="1"/>
    <col min="18" max="18" width="17.6640625" style="5" customWidth="1"/>
    <col min="19" max="19" width="16.5" style="5" customWidth="1"/>
    <col min="20" max="20" width="15.5" style="5" customWidth="1"/>
    <col min="21" max="21" width="17.83203125" style="5" customWidth="1"/>
    <col min="22" max="27" width="16.6640625" style="5" customWidth="1"/>
    <col min="28" max="28" width="18" style="5" customWidth="1"/>
    <col min="29" max="29" width="18.83203125" style="5" customWidth="1"/>
    <col min="30" max="30" width="17.1640625" style="5" customWidth="1"/>
    <col min="31" max="31" width="17.83203125" style="5" customWidth="1"/>
    <col min="32" max="32" width="16" style="5" customWidth="1"/>
    <col min="33" max="33" width="17" style="5" customWidth="1"/>
    <col min="34" max="35" width="16.5" style="5" customWidth="1"/>
    <col min="36" max="36" width="17.33203125" style="5" customWidth="1"/>
    <col min="37" max="37" width="16.1640625" style="5" customWidth="1"/>
    <col min="38" max="38" width="17" style="5" customWidth="1"/>
    <col min="39" max="39" width="16.83203125" style="5" customWidth="1"/>
    <col min="40" max="40" width="20.1640625" style="5" customWidth="1"/>
    <col min="41" max="16384" width="10.83203125" style="5"/>
  </cols>
  <sheetData>
    <row r="2" spans="1:40" s="8" customFormat="1" ht="72" customHeight="1" x14ac:dyDescent="0.25">
      <c r="A2" s="6" t="s">
        <v>44</v>
      </c>
      <c r="B2" s="7" t="s">
        <v>31</v>
      </c>
      <c r="C2" s="2" t="s">
        <v>7</v>
      </c>
      <c r="D2" s="2" t="s">
        <v>8</v>
      </c>
      <c r="E2" s="2" t="s">
        <v>45</v>
      </c>
      <c r="F2" s="2" t="s">
        <v>0</v>
      </c>
      <c r="G2" s="3" t="s">
        <v>3</v>
      </c>
      <c r="H2" s="2" t="s">
        <v>5</v>
      </c>
      <c r="I2" s="2" t="s">
        <v>6</v>
      </c>
    </row>
    <row r="3" spans="1:40" s="8" customFormat="1" ht="59" customHeight="1" x14ac:dyDescent="0.25">
      <c r="A3" s="6" t="s">
        <v>19</v>
      </c>
      <c r="C3" s="9">
        <v>50</v>
      </c>
      <c r="D3" s="9">
        <v>2</v>
      </c>
      <c r="E3" s="9">
        <v>100</v>
      </c>
      <c r="F3" s="9">
        <v>10</v>
      </c>
      <c r="G3" s="9">
        <v>0.1</v>
      </c>
      <c r="H3" s="9">
        <f>E3-((C3-0.2)*(D3-0.2))</f>
        <v>10.36</v>
      </c>
      <c r="I3" s="9">
        <f>E3-H3</f>
        <v>89.64</v>
      </c>
    </row>
    <row r="4" spans="1:40" s="8" customFormat="1" ht="83" customHeight="1" x14ac:dyDescent="0.25">
      <c r="A4" s="64" t="s">
        <v>46</v>
      </c>
      <c r="C4" s="4" t="s">
        <v>2</v>
      </c>
      <c r="D4" s="4" t="s">
        <v>9</v>
      </c>
      <c r="E4" s="4" t="s">
        <v>1</v>
      </c>
      <c r="F4" s="4" t="s">
        <v>4</v>
      </c>
      <c r="G4" s="4" t="s">
        <v>11</v>
      </c>
      <c r="H4" s="4" t="s">
        <v>24</v>
      </c>
      <c r="I4" s="4" t="s">
        <v>18</v>
      </c>
      <c r="J4" s="4" t="s">
        <v>42</v>
      </c>
      <c r="K4" s="4" t="s">
        <v>41</v>
      </c>
    </row>
    <row r="5" spans="1:40" ht="34" customHeight="1" x14ac:dyDescent="0.25">
      <c r="C5" s="10">
        <v>35.64</v>
      </c>
      <c r="D5" s="11">
        <v>3324</v>
      </c>
      <c r="E5" s="63">
        <v>28</v>
      </c>
      <c r="F5" s="10">
        <f>365/E5</f>
        <v>13.035714285714286</v>
      </c>
      <c r="G5" s="11">
        <f>F5*D5</f>
        <v>43330.71428571429</v>
      </c>
      <c r="H5" s="11">
        <f>G5*24</f>
        <v>1039937.142857143</v>
      </c>
      <c r="I5" s="12">
        <v>2400</v>
      </c>
      <c r="J5" s="12">
        <v>18</v>
      </c>
      <c r="K5" s="62">
        <f>7+E5</f>
        <v>35</v>
      </c>
    </row>
    <row r="7" spans="1:40" ht="20" thickBot="1" x14ac:dyDescent="0.3"/>
    <row r="8" spans="1:40" ht="25" customHeight="1" x14ac:dyDescent="0.25">
      <c r="C8" s="136" t="s">
        <v>10</v>
      </c>
      <c r="D8" s="137"/>
      <c r="E8" s="137"/>
      <c r="F8" s="137"/>
      <c r="G8" s="137"/>
      <c r="H8" s="137"/>
      <c r="I8" s="137"/>
      <c r="J8" s="137"/>
      <c r="K8" s="137"/>
      <c r="L8" s="137"/>
      <c r="M8" s="137"/>
      <c r="N8" s="138"/>
      <c r="O8" s="13"/>
      <c r="P8" s="141" t="s">
        <v>17</v>
      </c>
      <c r="Q8" s="142"/>
      <c r="R8" s="142"/>
      <c r="S8" s="142"/>
      <c r="T8" s="142"/>
      <c r="U8" s="142"/>
      <c r="V8" s="142"/>
      <c r="W8" s="142"/>
      <c r="X8" s="142"/>
      <c r="Y8" s="142"/>
      <c r="Z8" s="142"/>
      <c r="AA8" s="143"/>
    </row>
    <row r="9" spans="1:40" ht="25" customHeight="1" x14ac:dyDescent="0.25">
      <c r="A9" s="65"/>
      <c r="C9" s="14" t="s">
        <v>29</v>
      </c>
      <c r="D9" s="15" t="s">
        <v>20</v>
      </c>
      <c r="E9" s="15" t="s">
        <v>25</v>
      </c>
      <c r="F9" s="15" t="s">
        <v>21</v>
      </c>
      <c r="G9" s="15" t="s">
        <v>22</v>
      </c>
      <c r="H9" s="15" t="s">
        <v>23</v>
      </c>
      <c r="I9" s="15" t="s">
        <v>26</v>
      </c>
      <c r="J9" s="15" t="s">
        <v>27</v>
      </c>
      <c r="K9" s="15" t="s">
        <v>32</v>
      </c>
      <c r="L9" s="15" t="s">
        <v>33</v>
      </c>
      <c r="M9" s="15" t="s">
        <v>34</v>
      </c>
      <c r="N9" s="16" t="s">
        <v>35</v>
      </c>
      <c r="P9" s="17" t="s">
        <v>29</v>
      </c>
      <c r="Q9" s="15" t="s">
        <v>20</v>
      </c>
      <c r="R9" s="15" t="s">
        <v>25</v>
      </c>
      <c r="S9" s="15" t="s">
        <v>21</v>
      </c>
      <c r="T9" s="15" t="s">
        <v>22</v>
      </c>
      <c r="U9" s="15" t="s">
        <v>23</v>
      </c>
      <c r="V9" s="15" t="s">
        <v>26</v>
      </c>
      <c r="W9" s="15" t="s">
        <v>27</v>
      </c>
      <c r="X9" s="15" t="s">
        <v>32</v>
      </c>
      <c r="Y9" s="15" t="s">
        <v>33</v>
      </c>
      <c r="Z9" s="15" t="s">
        <v>34</v>
      </c>
      <c r="AA9" s="18" t="s">
        <v>35</v>
      </c>
    </row>
    <row r="10" spans="1:40" ht="25" customHeight="1" thickBot="1" x14ac:dyDescent="0.3">
      <c r="C10" s="19">
        <f>I3*2.5</f>
        <v>224.1</v>
      </c>
      <c r="D10" s="20">
        <f>I3*3</f>
        <v>268.92</v>
      </c>
      <c r="E10" s="20">
        <f>I3*3.5</f>
        <v>313.74</v>
      </c>
      <c r="F10" s="20">
        <f>I3*4</f>
        <v>358.56</v>
      </c>
      <c r="G10" s="20">
        <f>I3*4.5</f>
        <v>403.38</v>
      </c>
      <c r="H10" s="20">
        <f>I3*5</f>
        <v>448.2</v>
      </c>
      <c r="I10" s="20">
        <f>I3*5.5</f>
        <v>493.02</v>
      </c>
      <c r="J10" s="20">
        <f>I3*6</f>
        <v>537.84</v>
      </c>
      <c r="K10" s="20">
        <f>I3*6.5</f>
        <v>582.66</v>
      </c>
      <c r="L10" s="20">
        <f>I3*7</f>
        <v>627.48</v>
      </c>
      <c r="M10" s="20">
        <f>I3*7.5</f>
        <v>672.3</v>
      </c>
      <c r="N10" s="21">
        <f>I3*8</f>
        <v>717.12</v>
      </c>
      <c r="O10" s="13"/>
      <c r="P10" s="22">
        <f>C10*F5</f>
        <v>2921.3035714285716</v>
      </c>
      <c r="Q10" s="23">
        <f>D10*F5</f>
        <v>3505.5642857142861</v>
      </c>
      <c r="R10" s="23">
        <f>E10*F5</f>
        <v>4089.8250000000003</v>
      </c>
      <c r="S10" s="23">
        <f>F10*F5</f>
        <v>4674.0857142857149</v>
      </c>
      <c r="T10" s="23">
        <f>G10*F5</f>
        <v>5258.346428571429</v>
      </c>
      <c r="U10" s="23">
        <f>H10*F5</f>
        <v>5842.6071428571431</v>
      </c>
      <c r="V10" s="23">
        <f>I10*F5</f>
        <v>6426.8678571428572</v>
      </c>
      <c r="W10" s="23">
        <f>J10*F5</f>
        <v>7011.1285714285723</v>
      </c>
      <c r="X10" s="23">
        <f>K10*F5</f>
        <v>7595.3892857142855</v>
      </c>
      <c r="Y10" s="23">
        <f>L10*F5</f>
        <v>8179.6500000000005</v>
      </c>
      <c r="Z10" s="23">
        <f>M10*F5</f>
        <v>8763.9107142857138</v>
      </c>
      <c r="AA10" s="24">
        <f>N10*F5</f>
        <v>9348.1714285714297</v>
      </c>
    </row>
    <row r="11" spans="1:40" ht="25" customHeight="1" thickBot="1" x14ac:dyDescent="0.3">
      <c r="P11" s="8"/>
      <c r="Q11" s="8"/>
      <c r="R11" s="8"/>
      <c r="S11" s="8"/>
      <c r="T11" s="8"/>
      <c r="U11" s="8"/>
      <c r="V11" s="8"/>
      <c r="W11" s="8"/>
      <c r="X11" s="8"/>
      <c r="Y11" s="8"/>
      <c r="Z11" s="8"/>
      <c r="AA11" s="8"/>
    </row>
    <row r="12" spans="1:40" ht="25" customHeight="1" x14ac:dyDescent="0.25">
      <c r="C12" s="136" t="s">
        <v>43</v>
      </c>
      <c r="D12" s="137"/>
      <c r="E12" s="137"/>
      <c r="F12" s="137"/>
      <c r="G12" s="137"/>
      <c r="H12" s="137"/>
      <c r="I12" s="137"/>
      <c r="J12" s="137"/>
      <c r="K12" s="137"/>
      <c r="L12" s="137"/>
      <c r="M12" s="137"/>
      <c r="N12" s="138"/>
      <c r="P12"/>
      <c r="Q12"/>
      <c r="R12"/>
      <c r="S12"/>
      <c r="T12"/>
      <c r="U12"/>
      <c r="V12"/>
      <c r="W12"/>
      <c r="X12"/>
      <c r="Y12"/>
      <c r="Z12"/>
      <c r="AA12"/>
    </row>
    <row r="13" spans="1:40" ht="25" customHeight="1" x14ac:dyDescent="0.25">
      <c r="C13" s="14" t="s">
        <v>29</v>
      </c>
      <c r="D13" s="15" t="s">
        <v>20</v>
      </c>
      <c r="E13" s="15" t="s">
        <v>25</v>
      </c>
      <c r="F13" s="15" t="s">
        <v>21</v>
      </c>
      <c r="G13" s="15" t="s">
        <v>22</v>
      </c>
      <c r="H13" s="15" t="s">
        <v>23</v>
      </c>
      <c r="I13" s="15" t="s">
        <v>26</v>
      </c>
      <c r="J13" s="15" t="s">
        <v>27</v>
      </c>
      <c r="K13" s="15" t="s">
        <v>32</v>
      </c>
      <c r="L13" s="15" t="s">
        <v>33</v>
      </c>
      <c r="M13" s="15" t="s">
        <v>34</v>
      </c>
      <c r="N13" s="16" t="s">
        <v>35</v>
      </c>
      <c r="P13"/>
      <c r="Q13"/>
      <c r="R13"/>
      <c r="S13"/>
      <c r="T13"/>
      <c r="U13"/>
      <c r="V13"/>
      <c r="W13"/>
      <c r="X13"/>
      <c r="Y13"/>
      <c r="Z13"/>
      <c r="AA13"/>
    </row>
    <row r="14" spans="1:40" ht="25" customHeight="1" thickBot="1" x14ac:dyDescent="0.3">
      <c r="C14" s="19">
        <f>C10*6</f>
        <v>1344.6</v>
      </c>
      <c r="D14" s="20">
        <f>D10*6</f>
        <v>1613.52</v>
      </c>
      <c r="E14" s="20">
        <f t="shared" ref="E14:M14" si="0">E10*6</f>
        <v>1882.44</v>
      </c>
      <c r="F14" s="20">
        <f t="shared" si="0"/>
        <v>2151.36</v>
      </c>
      <c r="G14" s="20">
        <f t="shared" si="0"/>
        <v>2420.2799999999997</v>
      </c>
      <c r="H14" s="20">
        <f t="shared" si="0"/>
        <v>2689.2</v>
      </c>
      <c r="I14" s="20">
        <f t="shared" si="0"/>
        <v>2958.12</v>
      </c>
      <c r="J14" s="20">
        <f t="shared" si="0"/>
        <v>3227.04</v>
      </c>
      <c r="K14" s="20">
        <f t="shared" si="0"/>
        <v>3495.96</v>
      </c>
      <c r="L14" s="20">
        <f>L10*6</f>
        <v>3764.88</v>
      </c>
      <c r="M14" s="20">
        <f t="shared" si="0"/>
        <v>4033.7999999999997</v>
      </c>
      <c r="N14" s="21">
        <f>N10*6</f>
        <v>4302.72</v>
      </c>
      <c r="P14"/>
      <c r="Q14"/>
      <c r="R14"/>
      <c r="S14"/>
      <c r="T14"/>
      <c r="U14"/>
      <c r="V14"/>
      <c r="W14"/>
      <c r="X14"/>
      <c r="Y14"/>
      <c r="Z14"/>
      <c r="AA14"/>
    </row>
    <row r="15" spans="1:40" ht="25" customHeight="1" thickBot="1" x14ac:dyDescent="0.3"/>
    <row r="16" spans="1:40" ht="25" customHeight="1" x14ac:dyDescent="0.25">
      <c r="C16" s="136" t="s">
        <v>37</v>
      </c>
      <c r="D16" s="137"/>
      <c r="E16" s="137"/>
      <c r="F16" s="137"/>
      <c r="G16" s="137"/>
      <c r="H16" s="137"/>
      <c r="I16" s="137"/>
      <c r="J16" s="137"/>
      <c r="K16" s="137"/>
      <c r="L16" s="137"/>
      <c r="M16" s="137"/>
      <c r="N16" s="138"/>
      <c r="P16" s="136" t="s">
        <v>39</v>
      </c>
      <c r="Q16" s="137"/>
      <c r="R16" s="137"/>
      <c r="S16" s="137"/>
      <c r="T16" s="137"/>
      <c r="U16" s="137"/>
      <c r="V16" s="137"/>
      <c r="W16" s="137"/>
      <c r="X16" s="137"/>
      <c r="Y16" s="137"/>
      <c r="Z16" s="137"/>
      <c r="AA16" s="138"/>
      <c r="AC16" s="136" t="s">
        <v>40</v>
      </c>
      <c r="AD16" s="137"/>
      <c r="AE16" s="137"/>
      <c r="AF16" s="137"/>
      <c r="AG16" s="137"/>
      <c r="AH16" s="137"/>
      <c r="AI16" s="137"/>
      <c r="AJ16" s="137"/>
      <c r="AK16" s="137"/>
      <c r="AL16" s="137"/>
      <c r="AM16" s="137"/>
      <c r="AN16" s="138"/>
    </row>
    <row r="17" spans="2:40" ht="25" customHeight="1" x14ac:dyDescent="0.25">
      <c r="C17" s="14" t="s">
        <v>29</v>
      </c>
      <c r="D17" s="15" t="s">
        <v>20</v>
      </c>
      <c r="E17" s="15" t="s">
        <v>25</v>
      </c>
      <c r="F17" s="15" t="s">
        <v>21</v>
      </c>
      <c r="G17" s="15" t="s">
        <v>22</v>
      </c>
      <c r="H17" s="15" t="s">
        <v>23</v>
      </c>
      <c r="I17" s="15" t="s">
        <v>26</v>
      </c>
      <c r="J17" s="15" t="s">
        <v>27</v>
      </c>
      <c r="K17" s="15" t="s">
        <v>32</v>
      </c>
      <c r="L17" s="15" t="s">
        <v>33</v>
      </c>
      <c r="M17" s="15" t="s">
        <v>34</v>
      </c>
      <c r="N17" s="16" t="s">
        <v>35</v>
      </c>
      <c r="P17" s="14" t="s">
        <v>29</v>
      </c>
      <c r="Q17" s="15" t="s">
        <v>20</v>
      </c>
      <c r="R17" s="15" t="s">
        <v>25</v>
      </c>
      <c r="S17" s="15" t="s">
        <v>21</v>
      </c>
      <c r="T17" s="15" t="s">
        <v>22</v>
      </c>
      <c r="U17" s="15" t="s">
        <v>23</v>
      </c>
      <c r="V17" s="15" t="s">
        <v>26</v>
      </c>
      <c r="W17" s="15" t="s">
        <v>27</v>
      </c>
      <c r="X17" s="15" t="s">
        <v>32</v>
      </c>
      <c r="Y17" s="15" t="s">
        <v>33</v>
      </c>
      <c r="Z17" s="15" t="s">
        <v>34</v>
      </c>
      <c r="AA17" s="16" t="s">
        <v>35</v>
      </c>
      <c r="AC17" s="14" t="s">
        <v>29</v>
      </c>
      <c r="AD17" s="15" t="s">
        <v>20</v>
      </c>
      <c r="AE17" s="15" t="s">
        <v>25</v>
      </c>
      <c r="AF17" s="15" t="s">
        <v>21</v>
      </c>
      <c r="AG17" s="15" t="s">
        <v>22</v>
      </c>
      <c r="AH17" s="15" t="s">
        <v>23</v>
      </c>
      <c r="AI17" s="15" t="s">
        <v>26</v>
      </c>
      <c r="AJ17" s="15" t="s">
        <v>27</v>
      </c>
      <c r="AK17" s="15" t="s">
        <v>32</v>
      </c>
      <c r="AL17" s="15" t="s">
        <v>33</v>
      </c>
      <c r="AM17" s="15" t="s">
        <v>34</v>
      </c>
      <c r="AN17" s="16" t="s">
        <v>35</v>
      </c>
    </row>
    <row r="18" spans="2:40" ht="25" customHeight="1" thickBot="1" x14ac:dyDescent="0.3">
      <c r="C18" s="19">
        <f>C14*0.9</f>
        <v>1210.1399999999999</v>
      </c>
      <c r="D18" s="20">
        <f t="shared" ref="D18:N18" si="1">D14*0.9</f>
        <v>1452.1680000000001</v>
      </c>
      <c r="E18" s="20">
        <f t="shared" si="1"/>
        <v>1694.1960000000001</v>
      </c>
      <c r="F18" s="20">
        <f t="shared" si="1"/>
        <v>1936.2240000000002</v>
      </c>
      <c r="G18" s="20">
        <f t="shared" si="1"/>
        <v>2178.252</v>
      </c>
      <c r="H18" s="20">
        <f t="shared" si="1"/>
        <v>2420.2799999999997</v>
      </c>
      <c r="I18" s="20">
        <f t="shared" si="1"/>
        <v>2662.308</v>
      </c>
      <c r="J18" s="20">
        <f>J14*0.9</f>
        <v>2904.3360000000002</v>
      </c>
      <c r="K18" s="20">
        <f t="shared" si="1"/>
        <v>3146.364</v>
      </c>
      <c r="L18" s="20">
        <f t="shared" si="1"/>
        <v>3388.3920000000003</v>
      </c>
      <c r="M18" s="20">
        <f t="shared" si="1"/>
        <v>3630.4199999999996</v>
      </c>
      <c r="N18" s="21">
        <f t="shared" si="1"/>
        <v>3872.4480000000003</v>
      </c>
      <c r="O18" s="26"/>
      <c r="P18" s="25">
        <f t="shared" ref="P18:V18" si="2">C14*0.8</f>
        <v>1075.68</v>
      </c>
      <c r="Q18" s="20">
        <f t="shared" si="2"/>
        <v>1290.816</v>
      </c>
      <c r="R18" s="20">
        <f t="shared" si="2"/>
        <v>1505.9520000000002</v>
      </c>
      <c r="S18" s="20">
        <f t="shared" si="2"/>
        <v>1721.0880000000002</v>
      </c>
      <c r="T18" s="20">
        <f t="shared" si="2"/>
        <v>1936.2239999999999</v>
      </c>
      <c r="U18" s="20">
        <f t="shared" si="2"/>
        <v>2151.36</v>
      </c>
      <c r="V18" s="20">
        <f t="shared" si="2"/>
        <v>2366.4960000000001</v>
      </c>
      <c r="W18" s="20">
        <f t="shared" ref="W18:AA18" si="3">J14*0.8</f>
        <v>2581.6320000000001</v>
      </c>
      <c r="X18" s="20">
        <f>K14*0.8</f>
        <v>2796.768</v>
      </c>
      <c r="Y18" s="20">
        <f t="shared" si="3"/>
        <v>3011.9040000000005</v>
      </c>
      <c r="Z18" s="20">
        <f t="shared" si="3"/>
        <v>3227.04</v>
      </c>
      <c r="AA18" s="21">
        <f t="shared" si="3"/>
        <v>3442.1760000000004</v>
      </c>
      <c r="AB18" s="26"/>
      <c r="AC18" s="19">
        <f>C14*0.7</f>
        <v>941.21999999999991</v>
      </c>
      <c r="AD18" s="20">
        <f t="shared" ref="AD18:AN18" si="4">D14*0.7</f>
        <v>1129.4639999999999</v>
      </c>
      <c r="AE18" s="20">
        <f t="shared" si="4"/>
        <v>1317.7079999999999</v>
      </c>
      <c r="AF18" s="20">
        <f t="shared" si="4"/>
        <v>1505.952</v>
      </c>
      <c r="AG18" s="20">
        <f t="shared" si="4"/>
        <v>1694.1959999999997</v>
      </c>
      <c r="AH18" s="20">
        <f t="shared" si="4"/>
        <v>1882.4399999999998</v>
      </c>
      <c r="AI18" s="20">
        <f t="shared" si="4"/>
        <v>2070.6839999999997</v>
      </c>
      <c r="AJ18" s="20">
        <f t="shared" si="4"/>
        <v>2258.9279999999999</v>
      </c>
      <c r="AK18" s="20">
        <f t="shared" si="4"/>
        <v>2447.172</v>
      </c>
      <c r="AL18" s="20">
        <f t="shared" si="4"/>
        <v>2635.4159999999997</v>
      </c>
      <c r="AM18" s="20">
        <f t="shared" si="4"/>
        <v>2823.66</v>
      </c>
      <c r="AN18" s="21">
        <f t="shared" si="4"/>
        <v>3011.904</v>
      </c>
    </row>
    <row r="19" spans="2:40" ht="25" customHeight="1" thickBot="1" x14ac:dyDescent="0.3">
      <c r="O19" s="8"/>
      <c r="AB19" s="8"/>
    </row>
    <row r="20" spans="2:40" ht="25" customHeight="1" x14ac:dyDescent="0.25">
      <c r="C20" s="136" t="s">
        <v>38</v>
      </c>
      <c r="D20" s="137"/>
      <c r="E20" s="137"/>
      <c r="F20" s="137"/>
      <c r="G20" s="137"/>
      <c r="H20" s="137"/>
      <c r="I20" s="137"/>
      <c r="J20" s="137"/>
      <c r="K20" s="137"/>
      <c r="L20" s="137"/>
      <c r="M20" s="137"/>
      <c r="N20" s="138"/>
      <c r="P20" s="136" t="s">
        <v>38</v>
      </c>
      <c r="Q20" s="137"/>
      <c r="R20" s="137"/>
      <c r="S20" s="137"/>
      <c r="T20" s="137"/>
      <c r="U20" s="137"/>
      <c r="V20" s="137"/>
      <c r="W20" s="137"/>
      <c r="X20" s="137"/>
      <c r="Y20" s="137"/>
      <c r="Z20" s="137"/>
      <c r="AA20" s="138"/>
      <c r="AC20" s="136" t="s">
        <v>38</v>
      </c>
      <c r="AD20" s="137"/>
      <c r="AE20" s="137"/>
      <c r="AF20" s="137"/>
      <c r="AG20" s="137"/>
      <c r="AH20" s="137"/>
      <c r="AI20" s="137"/>
      <c r="AJ20" s="137"/>
      <c r="AK20" s="137"/>
      <c r="AL20" s="137"/>
      <c r="AM20" s="137"/>
      <c r="AN20" s="138"/>
    </row>
    <row r="21" spans="2:40" ht="25" customHeight="1" x14ac:dyDescent="0.25">
      <c r="C21" s="14" t="s">
        <v>29</v>
      </c>
      <c r="D21" s="15" t="s">
        <v>20</v>
      </c>
      <c r="E21" s="15" t="s">
        <v>25</v>
      </c>
      <c r="F21" s="15" t="s">
        <v>21</v>
      </c>
      <c r="G21" s="15" t="s">
        <v>22</v>
      </c>
      <c r="H21" s="15" t="s">
        <v>23</v>
      </c>
      <c r="I21" s="15" t="s">
        <v>26</v>
      </c>
      <c r="J21" s="15" t="s">
        <v>27</v>
      </c>
      <c r="K21" s="15" t="s">
        <v>32</v>
      </c>
      <c r="L21" s="15" t="s">
        <v>33</v>
      </c>
      <c r="M21" s="15" t="s">
        <v>34</v>
      </c>
      <c r="N21" s="16" t="s">
        <v>35</v>
      </c>
      <c r="P21" s="14" t="s">
        <v>29</v>
      </c>
      <c r="Q21" s="15" t="s">
        <v>20</v>
      </c>
      <c r="R21" s="15" t="s">
        <v>25</v>
      </c>
      <c r="S21" s="15" t="s">
        <v>21</v>
      </c>
      <c r="T21" s="15" t="s">
        <v>22</v>
      </c>
      <c r="U21" s="15" t="s">
        <v>23</v>
      </c>
      <c r="V21" s="15" t="s">
        <v>26</v>
      </c>
      <c r="W21" s="15" t="s">
        <v>27</v>
      </c>
      <c r="X21" s="15" t="s">
        <v>32</v>
      </c>
      <c r="Y21" s="15" t="s">
        <v>33</v>
      </c>
      <c r="Z21" s="15" t="s">
        <v>34</v>
      </c>
      <c r="AA21" s="16" t="s">
        <v>35</v>
      </c>
      <c r="AC21" s="14" t="s">
        <v>29</v>
      </c>
      <c r="AD21" s="15" t="s">
        <v>20</v>
      </c>
      <c r="AE21" s="15" t="s">
        <v>25</v>
      </c>
      <c r="AF21" s="15" t="s">
        <v>21</v>
      </c>
      <c r="AG21" s="15" t="s">
        <v>22</v>
      </c>
      <c r="AH21" s="15" t="s">
        <v>23</v>
      </c>
      <c r="AI21" s="15" t="s">
        <v>26</v>
      </c>
      <c r="AJ21" s="15" t="s">
        <v>27</v>
      </c>
      <c r="AK21" s="15" t="s">
        <v>32</v>
      </c>
      <c r="AL21" s="15" t="s">
        <v>33</v>
      </c>
      <c r="AM21" s="15" t="s">
        <v>34</v>
      </c>
      <c r="AN21" s="16" t="s">
        <v>35</v>
      </c>
    </row>
    <row r="22" spans="2:40" ht="25" customHeight="1" thickBot="1" x14ac:dyDescent="0.3">
      <c r="C22" s="19">
        <f t="shared" ref="C22:N22" si="5">C18*2.5</f>
        <v>3025.3499999999995</v>
      </c>
      <c r="D22" s="20">
        <f t="shared" si="5"/>
        <v>3630.42</v>
      </c>
      <c r="E22" s="20">
        <f t="shared" si="5"/>
        <v>4235.4900000000007</v>
      </c>
      <c r="F22" s="20">
        <f t="shared" si="5"/>
        <v>4840.5600000000004</v>
      </c>
      <c r="G22" s="20">
        <f t="shared" si="5"/>
        <v>5445.63</v>
      </c>
      <c r="H22" s="20">
        <f t="shared" si="5"/>
        <v>6050.6999999999989</v>
      </c>
      <c r="I22" s="20">
        <f t="shared" si="5"/>
        <v>6655.77</v>
      </c>
      <c r="J22" s="20">
        <f t="shared" si="5"/>
        <v>7260.84</v>
      </c>
      <c r="K22" s="20">
        <f t="shared" si="5"/>
        <v>7865.91</v>
      </c>
      <c r="L22" s="20">
        <f t="shared" si="5"/>
        <v>8470.9800000000014</v>
      </c>
      <c r="M22" s="20">
        <f t="shared" si="5"/>
        <v>9076.0499999999993</v>
      </c>
      <c r="N22" s="21">
        <f t="shared" si="5"/>
        <v>9681.1200000000008</v>
      </c>
      <c r="O22" s="26"/>
      <c r="P22" s="25">
        <f t="shared" ref="P22:V22" si="6">P18*2.5</f>
        <v>2689.2000000000003</v>
      </c>
      <c r="Q22" s="20">
        <f t="shared" si="6"/>
        <v>3227.04</v>
      </c>
      <c r="R22" s="20">
        <f t="shared" si="6"/>
        <v>3764.8800000000006</v>
      </c>
      <c r="S22" s="20">
        <f t="shared" si="6"/>
        <v>4302.72</v>
      </c>
      <c r="T22" s="20">
        <f t="shared" si="6"/>
        <v>4840.5599999999995</v>
      </c>
      <c r="U22" s="20">
        <f t="shared" si="6"/>
        <v>5378.4000000000005</v>
      </c>
      <c r="V22" s="20">
        <f t="shared" si="6"/>
        <v>5916.24</v>
      </c>
      <c r="W22" s="20">
        <f t="shared" ref="W22:AA22" si="7">W18*2.5</f>
        <v>6454.08</v>
      </c>
      <c r="X22" s="20">
        <f t="shared" si="7"/>
        <v>6991.92</v>
      </c>
      <c r="Y22" s="20">
        <f t="shared" si="7"/>
        <v>7529.7600000000011</v>
      </c>
      <c r="Z22" s="20">
        <f t="shared" si="7"/>
        <v>8067.6</v>
      </c>
      <c r="AA22" s="21">
        <f t="shared" si="7"/>
        <v>8605.44</v>
      </c>
      <c r="AB22" s="26"/>
      <c r="AC22" s="25">
        <f t="shared" ref="AC22:AI22" si="8">AC18*2.5</f>
        <v>2353.0499999999997</v>
      </c>
      <c r="AD22" s="27">
        <f t="shared" si="8"/>
        <v>2823.66</v>
      </c>
      <c r="AE22" s="27">
        <f t="shared" si="8"/>
        <v>3294.2699999999995</v>
      </c>
      <c r="AF22" s="27">
        <f t="shared" si="8"/>
        <v>3764.88</v>
      </c>
      <c r="AG22" s="27">
        <f t="shared" si="8"/>
        <v>4235.4899999999989</v>
      </c>
      <c r="AH22" s="27">
        <f t="shared" si="8"/>
        <v>4706.0999999999995</v>
      </c>
      <c r="AI22" s="27">
        <f t="shared" si="8"/>
        <v>5176.7099999999991</v>
      </c>
      <c r="AJ22" s="27">
        <f t="shared" ref="AJ22:AN22" si="9">AJ18*2.5</f>
        <v>5647.32</v>
      </c>
      <c r="AK22" s="27">
        <f t="shared" si="9"/>
        <v>6117.93</v>
      </c>
      <c r="AL22" s="27">
        <f t="shared" si="9"/>
        <v>6588.5399999999991</v>
      </c>
      <c r="AM22" s="27">
        <f t="shared" si="9"/>
        <v>7059.15</v>
      </c>
      <c r="AN22" s="28">
        <f t="shared" si="9"/>
        <v>7529.76</v>
      </c>
    </row>
    <row r="23" spans="2:40" ht="20" thickBot="1" x14ac:dyDescent="0.3"/>
    <row r="24" spans="2:40" s="8" customFormat="1" ht="25" customHeight="1" x14ac:dyDescent="0.25">
      <c r="B24" s="29"/>
      <c r="C24" s="139" t="s">
        <v>36</v>
      </c>
      <c r="D24" s="139"/>
      <c r="E24" s="139"/>
      <c r="F24" s="139"/>
      <c r="G24" s="139"/>
      <c r="H24" s="139"/>
      <c r="I24" s="139"/>
      <c r="J24" s="139"/>
      <c r="K24" s="139"/>
      <c r="L24" s="139"/>
      <c r="M24" s="139"/>
      <c r="N24" s="139"/>
      <c r="O24" s="30"/>
      <c r="P24" s="139" t="s">
        <v>36</v>
      </c>
      <c r="Q24" s="139"/>
      <c r="R24" s="139"/>
      <c r="S24" s="139"/>
      <c r="T24" s="139"/>
      <c r="U24" s="139"/>
      <c r="V24" s="139"/>
      <c r="W24" s="139"/>
      <c r="X24" s="139"/>
      <c r="Y24" s="139"/>
      <c r="Z24" s="139"/>
      <c r="AA24" s="140"/>
      <c r="AB24" s="30"/>
      <c r="AC24" s="139" t="s">
        <v>36</v>
      </c>
      <c r="AD24" s="139"/>
      <c r="AE24" s="139"/>
      <c r="AF24" s="139"/>
      <c r="AG24" s="139"/>
      <c r="AH24" s="139"/>
      <c r="AI24" s="139"/>
      <c r="AJ24" s="139"/>
      <c r="AK24" s="139"/>
      <c r="AL24" s="139"/>
      <c r="AM24" s="139"/>
      <c r="AN24" s="139"/>
    </row>
    <row r="25" spans="2:40" s="8" customFormat="1" ht="25" customHeight="1" thickBot="1" x14ac:dyDescent="0.3">
      <c r="B25" s="31"/>
      <c r="C25" s="15" t="s">
        <v>29</v>
      </c>
      <c r="D25" s="15" t="s">
        <v>20</v>
      </c>
      <c r="E25" s="15" t="s">
        <v>25</v>
      </c>
      <c r="F25" s="15" t="s">
        <v>21</v>
      </c>
      <c r="G25" s="15" t="s">
        <v>22</v>
      </c>
      <c r="H25" s="15" t="s">
        <v>23</v>
      </c>
      <c r="I25" s="15" t="s">
        <v>26</v>
      </c>
      <c r="J25" s="15" t="s">
        <v>27</v>
      </c>
      <c r="K25" s="15" t="s">
        <v>32</v>
      </c>
      <c r="L25" s="15" t="s">
        <v>33</v>
      </c>
      <c r="M25" s="15" t="s">
        <v>34</v>
      </c>
      <c r="N25" s="15" t="s">
        <v>35</v>
      </c>
      <c r="O25" s="32"/>
      <c r="P25" s="15" t="s">
        <v>29</v>
      </c>
      <c r="Q25" s="15" t="s">
        <v>20</v>
      </c>
      <c r="R25" s="15" t="s">
        <v>25</v>
      </c>
      <c r="S25" s="15" t="s">
        <v>21</v>
      </c>
      <c r="T25" s="15" t="s">
        <v>22</v>
      </c>
      <c r="U25" s="15" t="s">
        <v>23</v>
      </c>
      <c r="V25" s="15" t="s">
        <v>26</v>
      </c>
      <c r="W25" s="15" t="s">
        <v>27</v>
      </c>
      <c r="X25" s="15" t="s">
        <v>32</v>
      </c>
      <c r="Y25" s="15" t="s">
        <v>33</v>
      </c>
      <c r="Z25" s="33" t="s">
        <v>34</v>
      </c>
      <c r="AA25" s="15" t="s">
        <v>35</v>
      </c>
      <c r="AB25" s="34"/>
      <c r="AC25" s="15" t="s">
        <v>29</v>
      </c>
      <c r="AD25" s="15" t="s">
        <v>20</v>
      </c>
      <c r="AE25" s="15" t="s">
        <v>25</v>
      </c>
      <c r="AF25" s="15" t="s">
        <v>21</v>
      </c>
      <c r="AG25" s="15" t="s">
        <v>22</v>
      </c>
      <c r="AH25" s="15" t="s">
        <v>23</v>
      </c>
      <c r="AI25" s="15" t="s">
        <v>26</v>
      </c>
      <c r="AJ25" s="15" t="s">
        <v>27</v>
      </c>
      <c r="AK25" s="15" t="s">
        <v>32</v>
      </c>
      <c r="AL25" s="15" t="s">
        <v>33</v>
      </c>
      <c r="AM25" s="15" t="s">
        <v>34</v>
      </c>
      <c r="AN25" s="16" t="s">
        <v>35</v>
      </c>
    </row>
    <row r="26" spans="2:40" s="8" customFormat="1" ht="60" x14ac:dyDescent="0.25">
      <c r="B26" s="35" t="s">
        <v>12</v>
      </c>
      <c r="C26" s="36">
        <f>C22*52</f>
        <v>157318.19999999998</v>
      </c>
      <c r="D26" s="37">
        <f t="shared" ref="D26:I26" si="10">D22*52</f>
        <v>188781.84</v>
      </c>
      <c r="E26" s="38">
        <f t="shared" si="10"/>
        <v>220245.48000000004</v>
      </c>
      <c r="F26" s="38">
        <f t="shared" si="10"/>
        <v>251709.12000000002</v>
      </c>
      <c r="G26" s="39">
        <f t="shared" si="10"/>
        <v>283172.76</v>
      </c>
      <c r="H26" s="38">
        <f t="shared" si="10"/>
        <v>314636.39999999997</v>
      </c>
      <c r="I26" s="38">
        <f t="shared" si="10"/>
        <v>346100.04000000004</v>
      </c>
      <c r="J26" s="38">
        <f>J22*52</f>
        <v>377563.68</v>
      </c>
      <c r="K26" s="38">
        <f t="shared" ref="K26:N26" si="11">K22*52</f>
        <v>409027.32</v>
      </c>
      <c r="L26" s="38">
        <f t="shared" si="11"/>
        <v>440490.96000000008</v>
      </c>
      <c r="M26" s="38">
        <f t="shared" si="11"/>
        <v>471954.6</v>
      </c>
      <c r="N26" s="40">
        <f t="shared" si="11"/>
        <v>503418.24000000005</v>
      </c>
      <c r="O26" s="35" t="s">
        <v>12</v>
      </c>
      <c r="P26" s="41">
        <f>P22*52</f>
        <v>139838.40000000002</v>
      </c>
      <c r="Q26" s="42">
        <f t="shared" ref="Q26:U26" si="12">Q22*52</f>
        <v>167806.07999999999</v>
      </c>
      <c r="R26" s="43">
        <f t="shared" si="12"/>
        <v>195773.76000000004</v>
      </c>
      <c r="S26" s="43">
        <f t="shared" si="12"/>
        <v>223741.44</v>
      </c>
      <c r="T26" s="43">
        <f t="shared" si="12"/>
        <v>251709.11999999997</v>
      </c>
      <c r="U26" s="44">
        <f t="shared" si="12"/>
        <v>279676.80000000005</v>
      </c>
      <c r="V26" s="44">
        <f>V22*52</f>
        <v>307644.48</v>
      </c>
      <c r="W26" s="43">
        <f>W22*52</f>
        <v>335612.15999999997</v>
      </c>
      <c r="X26" s="43">
        <f t="shared" ref="X26:AA26" si="13">X22*52</f>
        <v>363579.84</v>
      </c>
      <c r="Y26" s="43">
        <f t="shared" si="13"/>
        <v>391547.52000000008</v>
      </c>
      <c r="Z26" s="43">
        <f t="shared" si="13"/>
        <v>419515.2</v>
      </c>
      <c r="AA26" s="45">
        <f t="shared" si="13"/>
        <v>447482.88</v>
      </c>
      <c r="AB26" s="35" t="s">
        <v>12</v>
      </c>
      <c r="AC26" s="36">
        <f>AC22*52</f>
        <v>122358.59999999999</v>
      </c>
      <c r="AD26" s="37">
        <f t="shared" ref="AD26:AH26" si="14">AD22*52</f>
        <v>146830.32</v>
      </c>
      <c r="AE26" s="38">
        <f t="shared" si="14"/>
        <v>171302.03999999998</v>
      </c>
      <c r="AF26" s="38">
        <f t="shared" si="14"/>
        <v>195773.76</v>
      </c>
      <c r="AG26" s="38">
        <f t="shared" si="14"/>
        <v>220245.47999999995</v>
      </c>
      <c r="AH26" s="38">
        <f t="shared" si="14"/>
        <v>244717.19999999998</v>
      </c>
      <c r="AI26" s="39">
        <f>AI22*52</f>
        <v>269188.91999999993</v>
      </c>
      <c r="AJ26" s="39">
        <f>AJ22*52</f>
        <v>293660.64</v>
      </c>
      <c r="AK26" s="38">
        <f t="shared" ref="AK26:AN26" si="15">AK22*52</f>
        <v>318132.36</v>
      </c>
      <c r="AL26" s="38">
        <f t="shared" si="15"/>
        <v>342604.07999999996</v>
      </c>
      <c r="AM26" s="38">
        <f t="shared" si="15"/>
        <v>367075.8</v>
      </c>
      <c r="AN26" s="46">
        <f t="shared" si="15"/>
        <v>391547.52</v>
      </c>
    </row>
    <row r="27" spans="2:40" s="8" customFormat="1" ht="80" x14ac:dyDescent="0.25">
      <c r="B27" s="47" t="s">
        <v>13</v>
      </c>
      <c r="C27" s="36">
        <f>(C26/365)*31</f>
        <v>13361.271780821917</v>
      </c>
      <c r="D27" s="37">
        <f t="shared" ref="D27:N27" si="16">(D26/365)*31</f>
        <v>16033.5261369863</v>
      </c>
      <c r="E27" s="38">
        <f t="shared" si="16"/>
        <v>18705.780493150687</v>
      </c>
      <c r="F27" s="38">
        <f t="shared" si="16"/>
        <v>21378.03484931507</v>
      </c>
      <c r="G27" s="39">
        <f t="shared" si="16"/>
        <v>24050.289205479454</v>
      </c>
      <c r="H27" s="38">
        <f t="shared" si="16"/>
        <v>26722.543561643834</v>
      </c>
      <c r="I27" s="38">
        <f t="shared" si="16"/>
        <v>29394.797917808224</v>
      </c>
      <c r="J27" s="38">
        <f t="shared" si="16"/>
        <v>32067.0522739726</v>
      </c>
      <c r="K27" s="38">
        <f t="shared" si="16"/>
        <v>34739.306630136991</v>
      </c>
      <c r="L27" s="38">
        <f t="shared" si="16"/>
        <v>37411.560986301374</v>
      </c>
      <c r="M27" s="38">
        <f t="shared" si="16"/>
        <v>40083.81534246575</v>
      </c>
      <c r="N27" s="40">
        <f t="shared" si="16"/>
        <v>42756.069698630141</v>
      </c>
      <c r="O27" s="47" t="s">
        <v>13</v>
      </c>
      <c r="P27" s="41">
        <f>(P26/365)*31</f>
        <v>11876.686027397262</v>
      </c>
      <c r="Q27" s="42">
        <f t="shared" ref="Q27:AA27" si="17">(Q26/365)*31</f>
        <v>14252.023232876711</v>
      </c>
      <c r="R27" s="43">
        <f t="shared" si="17"/>
        <v>16627.360438356169</v>
      </c>
      <c r="S27" s="43">
        <f t="shared" si="17"/>
        <v>19002.697643835614</v>
      </c>
      <c r="T27" s="43">
        <f t="shared" si="17"/>
        <v>21378.034849315067</v>
      </c>
      <c r="U27" s="44">
        <f t="shared" si="17"/>
        <v>23753.372054794523</v>
      </c>
      <c r="V27" s="44">
        <f t="shared" si="17"/>
        <v>26128.709260273972</v>
      </c>
      <c r="W27" s="43">
        <f t="shared" si="17"/>
        <v>28504.046465753421</v>
      </c>
      <c r="X27" s="43">
        <f t="shared" si="17"/>
        <v>30879.383671232878</v>
      </c>
      <c r="Y27" s="43">
        <f t="shared" si="17"/>
        <v>33254.720876712337</v>
      </c>
      <c r="Z27" s="43">
        <f t="shared" si="17"/>
        <v>35630.058082191783</v>
      </c>
      <c r="AA27" s="48">
        <f t="shared" si="17"/>
        <v>38005.395287671228</v>
      </c>
      <c r="AB27" s="47" t="s">
        <v>13</v>
      </c>
      <c r="AC27" s="36">
        <f>(AC26/365)*31</f>
        <v>10392.100273972603</v>
      </c>
      <c r="AD27" s="37">
        <f t="shared" ref="AD27:AN27" si="18">(AD26/365)*31</f>
        <v>12470.520328767125</v>
      </c>
      <c r="AE27" s="38">
        <f t="shared" si="18"/>
        <v>14548.940383561641</v>
      </c>
      <c r="AF27" s="38">
        <f t="shared" si="18"/>
        <v>16627.360438356165</v>
      </c>
      <c r="AG27" s="38">
        <f t="shared" si="18"/>
        <v>18705.780493150683</v>
      </c>
      <c r="AH27" s="38">
        <f t="shared" si="18"/>
        <v>20784.200547945205</v>
      </c>
      <c r="AI27" s="39">
        <f t="shared" si="18"/>
        <v>22862.62060273972</v>
      </c>
      <c r="AJ27" s="39">
        <f t="shared" si="18"/>
        <v>24941.040657534249</v>
      </c>
      <c r="AK27" s="38">
        <f t="shared" si="18"/>
        <v>27019.460712328764</v>
      </c>
      <c r="AL27" s="38">
        <f t="shared" si="18"/>
        <v>29097.880767123283</v>
      </c>
      <c r="AM27" s="38">
        <f t="shared" si="18"/>
        <v>31176.300821917805</v>
      </c>
      <c r="AN27" s="46">
        <f t="shared" si="18"/>
        <v>33254.72087671233</v>
      </c>
    </row>
    <row r="28" spans="2:40" s="8" customFormat="1" ht="80" x14ac:dyDescent="0.25">
      <c r="B28" s="49" t="s">
        <v>14</v>
      </c>
      <c r="C28" s="36">
        <f>(C26/365)*30</f>
        <v>12930.263013698628</v>
      </c>
      <c r="D28" s="37">
        <f t="shared" ref="D28:N28" si="19">(D26/365)*30</f>
        <v>15516.315616438354</v>
      </c>
      <c r="E28" s="38">
        <f t="shared" si="19"/>
        <v>18102.368219178086</v>
      </c>
      <c r="F28" s="38">
        <f t="shared" si="19"/>
        <v>20688.420821917811</v>
      </c>
      <c r="G28" s="39">
        <f t="shared" si="19"/>
        <v>23274.473424657535</v>
      </c>
      <c r="H28" s="38">
        <f t="shared" si="19"/>
        <v>25860.526027397256</v>
      </c>
      <c r="I28" s="38">
        <f t="shared" si="19"/>
        <v>28446.578630136992</v>
      </c>
      <c r="J28" s="38">
        <f t="shared" si="19"/>
        <v>31032.631232876709</v>
      </c>
      <c r="K28" s="38">
        <f t="shared" si="19"/>
        <v>33618.683835616444</v>
      </c>
      <c r="L28" s="38">
        <f t="shared" si="19"/>
        <v>36204.736438356173</v>
      </c>
      <c r="M28" s="38">
        <f t="shared" si="19"/>
        <v>38790.789041095886</v>
      </c>
      <c r="N28" s="40">
        <f t="shared" si="19"/>
        <v>41376.841643835622</v>
      </c>
      <c r="O28" s="49" t="s">
        <v>14</v>
      </c>
      <c r="P28" s="41">
        <f>(P26/365)*30</f>
        <v>11493.567123287672</v>
      </c>
      <c r="Q28" s="42">
        <f t="shared" ref="Q28:AA28" si="20">(Q26/365)*30</f>
        <v>13792.280547945204</v>
      </c>
      <c r="R28" s="43">
        <f t="shared" si="20"/>
        <v>16090.993972602744</v>
      </c>
      <c r="S28" s="43">
        <f t="shared" si="20"/>
        <v>18389.707397260274</v>
      </c>
      <c r="T28" s="43">
        <f t="shared" si="20"/>
        <v>20688.420821917807</v>
      </c>
      <c r="U28" s="44">
        <f t="shared" si="20"/>
        <v>22987.134246575344</v>
      </c>
      <c r="V28" s="44">
        <f t="shared" si="20"/>
        <v>25285.847671232874</v>
      </c>
      <c r="W28" s="43">
        <f t="shared" si="20"/>
        <v>27584.561095890407</v>
      </c>
      <c r="X28" s="43">
        <f t="shared" si="20"/>
        <v>29883.274520547948</v>
      </c>
      <c r="Y28" s="43">
        <f t="shared" si="20"/>
        <v>32181.987945205488</v>
      </c>
      <c r="Z28" s="43">
        <f t="shared" si="20"/>
        <v>34480.701369863011</v>
      </c>
      <c r="AA28" s="48">
        <f t="shared" si="20"/>
        <v>36779.414794520548</v>
      </c>
      <c r="AB28" s="49" t="s">
        <v>14</v>
      </c>
      <c r="AC28" s="36">
        <f>(AC26/365)*30</f>
        <v>10056.871232876712</v>
      </c>
      <c r="AD28" s="37">
        <f t="shared" ref="AD28:AN28" si="21">(AD26/365)*30</f>
        <v>12068.245479452056</v>
      </c>
      <c r="AE28" s="38">
        <f t="shared" si="21"/>
        <v>14079.619726027395</v>
      </c>
      <c r="AF28" s="38">
        <f t="shared" si="21"/>
        <v>16090.993972602741</v>
      </c>
      <c r="AG28" s="38">
        <f t="shared" si="21"/>
        <v>18102.368219178079</v>
      </c>
      <c r="AH28" s="38">
        <f t="shared" si="21"/>
        <v>20113.742465753425</v>
      </c>
      <c r="AI28" s="39">
        <f t="shared" si="21"/>
        <v>22125.11671232876</v>
      </c>
      <c r="AJ28" s="39">
        <f t="shared" si="21"/>
        <v>24136.490958904113</v>
      </c>
      <c r="AK28" s="38">
        <f t="shared" si="21"/>
        <v>26147.865205479451</v>
      </c>
      <c r="AL28" s="38">
        <f t="shared" si="21"/>
        <v>28159.23945205479</v>
      </c>
      <c r="AM28" s="38">
        <f t="shared" si="21"/>
        <v>30170.613698630135</v>
      </c>
      <c r="AN28" s="46">
        <f t="shared" si="21"/>
        <v>32181.987945205481</v>
      </c>
    </row>
    <row r="29" spans="2:40" s="8" customFormat="1" ht="81" thickBot="1" x14ac:dyDescent="0.3">
      <c r="B29" s="50" t="s">
        <v>15</v>
      </c>
      <c r="C29" s="51">
        <f>(C26/365)*28</f>
        <v>12068.245479452053</v>
      </c>
      <c r="D29" s="52">
        <f t="shared" ref="D29:N29" si="22">(D26/365)*28</f>
        <v>14481.894575342465</v>
      </c>
      <c r="E29" s="53">
        <f t="shared" si="22"/>
        <v>16895.543671232881</v>
      </c>
      <c r="F29" s="53">
        <f t="shared" si="22"/>
        <v>19309.192767123288</v>
      </c>
      <c r="G29" s="54">
        <f t="shared" si="22"/>
        <v>21722.841863013702</v>
      </c>
      <c r="H29" s="53">
        <f t="shared" si="22"/>
        <v>24136.490958904105</v>
      </c>
      <c r="I29" s="53">
        <f t="shared" si="22"/>
        <v>26550.140054794523</v>
      </c>
      <c r="J29" s="53">
        <f t="shared" si="22"/>
        <v>28963.78915068493</v>
      </c>
      <c r="K29" s="53">
        <f t="shared" si="22"/>
        <v>31377.438246575344</v>
      </c>
      <c r="L29" s="53">
        <f t="shared" si="22"/>
        <v>33791.087342465762</v>
      </c>
      <c r="M29" s="53">
        <f t="shared" si="22"/>
        <v>36204.736438356165</v>
      </c>
      <c r="N29" s="55">
        <f t="shared" si="22"/>
        <v>38618.385534246576</v>
      </c>
      <c r="O29" s="50" t="s">
        <v>15</v>
      </c>
      <c r="P29" s="56">
        <f>(P26/365)*28</f>
        <v>10727.329315068495</v>
      </c>
      <c r="Q29" s="57">
        <f t="shared" ref="Q29:AA29" si="23">(Q26/365)*28</f>
        <v>12872.79517808219</v>
      </c>
      <c r="R29" s="58">
        <f t="shared" si="23"/>
        <v>15018.261041095895</v>
      </c>
      <c r="S29" s="58">
        <f t="shared" si="23"/>
        <v>17163.72690410959</v>
      </c>
      <c r="T29" s="58">
        <f t="shared" si="23"/>
        <v>19309.192767123284</v>
      </c>
      <c r="U29" s="59">
        <f t="shared" si="23"/>
        <v>21454.65863013699</v>
      </c>
      <c r="V29" s="59">
        <f t="shared" si="23"/>
        <v>23600.124493150684</v>
      </c>
      <c r="W29" s="58">
        <f t="shared" si="23"/>
        <v>25745.590356164379</v>
      </c>
      <c r="X29" s="58">
        <f t="shared" si="23"/>
        <v>27891.056219178085</v>
      </c>
      <c r="Y29" s="58">
        <f t="shared" si="23"/>
        <v>30036.52208219179</v>
      </c>
      <c r="Z29" s="58">
        <f t="shared" si="23"/>
        <v>32181.987945205481</v>
      </c>
      <c r="AA29" s="60">
        <f t="shared" si="23"/>
        <v>34327.453808219179</v>
      </c>
      <c r="AB29" s="50" t="s">
        <v>15</v>
      </c>
      <c r="AC29" s="51">
        <f>(AC26/365)*28</f>
        <v>9386.4131506849317</v>
      </c>
      <c r="AD29" s="52">
        <f t="shared" ref="AD29:AN29" si="24">(AD26/365)*28</f>
        <v>11263.695780821919</v>
      </c>
      <c r="AE29" s="53">
        <f t="shared" si="24"/>
        <v>13140.978410958902</v>
      </c>
      <c r="AF29" s="53">
        <f t="shared" si="24"/>
        <v>15018.261041095891</v>
      </c>
      <c r="AG29" s="53">
        <f t="shared" si="24"/>
        <v>16895.543671232874</v>
      </c>
      <c r="AH29" s="53">
        <f t="shared" si="24"/>
        <v>18772.826301369863</v>
      </c>
      <c r="AI29" s="54">
        <f t="shared" si="24"/>
        <v>20650.108931506842</v>
      </c>
      <c r="AJ29" s="54">
        <f t="shared" si="24"/>
        <v>22527.391561643839</v>
      </c>
      <c r="AK29" s="53">
        <f t="shared" si="24"/>
        <v>24404.674191780821</v>
      </c>
      <c r="AL29" s="53">
        <f t="shared" si="24"/>
        <v>26281.956821917804</v>
      </c>
      <c r="AM29" s="53">
        <f t="shared" si="24"/>
        <v>28159.239452054793</v>
      </c>
      <c r="AN29" s="61">
        <f t="shared" si="24"/>
        <v>30036.522082191783</v>
      </c>
    </row>
    <row r="31" spans="2:40" s="8" customFormat="1" x14ac:dyDescent="0.25"/>
    <row r="32" spans="2:40" ht="20" thickBot="1" x14ac:dyDescent="0.3"/>
    <row r="33" spans="1:28" ht="25" customHeight="1" x14ac:dyDescent="0.25">
      <c r="C33" s="130" t="s">
        <v>51</v>
      </c>
      <c r="D33" s="131"/>
      <c r="E33" s="131"/>
      <c r="F33" s="131"/>
      <c r="G33" s="131"/>
      <c r="H33" s="131"/>
      <c r="I33" s="131"/>
      <c r="J33" s="131"/>
      <c r="K33" s="131"/>
      <c r="L33" s="131"/>
      <c r="M33" s="131"/>
      <c r="N33" s="132"/>
    </row>
    <row r="34" spans="1:28" ht="25" customHeight="1" x14ac:dyDescent="0.25">
      <c r="C34" s="14" t="s">
        <v>29</v>
      </c>
      <c r="D34" s="15" t="s">
        <v>20</v>
      </c>
      <c r="E34" s="15" t="s">
        <v>25</v>
      </c>
      <c r="F34" s="15" t="s">
        <v>21</v>
      </c>
      <c r="G34" s="15" t="s">
        <v>22</v>
      </c>
      <c r="H34" s="15" t="s">
        <v>23</v>
      </c>
      <c r="I34" s="15" t="s">
        <v>26</v>
      </c>
      <c r="J34" s="15" t="s">
        <v>27</v>
      </c>
      <c r="K34" s="15" t="s">
        <v>32</v>
      </c>
      <c r="L34" s="15" t="s">
        <v>33</v>
      </c>
      <c r="M34" s="15" t="s">
        <v>34</v>
      </c>
      <c r="N34" s="16" t="s">
        <v>35</v>
      </c>
    </row>
    <row r="35" spans="1:28" ht="25" customHeight="1" thickBot="1" x14ac:dyDescent="0.3">
      <c r="C35" s="75">
        <f t="shared" ref="C35:N35" si="25">C14*52</f>
        <v>69919.199999999997</v>
      </c>
      <c r="D35" s="76">
        <f t="shared" si="25"/>
        <v>83903.039999999994</v>
      </c>
      <c r="E35" s="76">
        <f t="shared" si="25"/>
        <v>97886.88</v>
      </c>
      <c r="F35" s="76">
        <f t="shared" si="25"/>
        <v>111870.72</v>
      </c>
      <c r="G35" s="76">
        <f t="shared" si="25"/>
        <v>125854.55999999998</v>
      </c>
      <c r="H35" s="76">
        <f t="shared" si="25"/>
        <v>139838.39999999999</v>
      </c>
      <c r="I35" s="76">
        <f t="shared" si="25"/>
        <v>153822.24</v>
      </c>
      <c r="J35" s="76">
        <f t="shared" si="25"/>
        <v>167806.07999999999</v>
      </c>
      <c r="K35" s="76">
        <f t="shared" si="25"/>
        <v>181789.92</v>
      </c>
      <c r="L35" s="76">
        <f t="shared" si="25"/>
        <v>195773.76</v>
      </c>
      <c r="M35" s="76">
        <f t="shared" si="25"/>
        <v>209757.59999999998</v>
      </c>
      <c r="N35" s="77">
        <f t="shared" si="25"/>
        <v>223741.44</v>
      </c>
    </row>
    <row r="36" spans="1:28" ht="20" thickBot="1" x14ac:dyDescent="0.3">
      <c r="AB36" s="8"/>
    </row>
    <row r="37" spans="1:28" ht="25" customHeight="1" x14ac:dyDescent="0.25">
      <c r="C37" s="133" t="s">
        <v>50</v>
      </c>
      <c r="D37" s="134"/>
      <c r="E37" s="134"/>
      <c r="F37" s="134"/>
      <c r="G37" s="134"/>
      <c r="H37" s="134"/>
      <c r="I37" s="134"/>
      <c r="J37" s="134"/>
      <c r="K37" s="134"/>
      <c r="L37" s="134"/>
      <c r="M37" s="134"/>
      <c r="N37" s="135"/>
    </row>
    <row r="38" spans="1:28" ht="25" customHeight="1" x14ac:dyDescent="0.25">
      <c r="C38" s="69" t="s">
        <v>29</v>
      </c>
      <c r="D38" s="15" t="s">
        <v>20</v>
      </c>
      <c r="E38" s="15" t="s">
        <v>25</v>
      </c>
      <c r="F38" s="15" t="s">
        <v>21</v>
      </c>
      <c r="G38" s="15" t="s">
        <v>22</v>
      </c>
      <c r="H38" s="15" t="s">
        <v>23</v>
      </c>
      <c r="I38" s="15" t="s">
        <v>26</v>
      </c>
      <c r="J38" s="15" t="s">
        <v>27</v>
      </c>
      <c r="K38" s="15" t="s">
        <v>32</v>
      </c>
      <c r="L38" s="15" t="s">
        <v>33</v>
      </c>
      <c r="M38" s="15" t="s">
        <v>34</v>
      </c>
      <c r="N38" s="70" t="s">
        <v>35</v>
      </c>
    </row>
    <row r="39" spans="1:28" ht="25" customHeight="1" thickBot="1" x14ac:dyDescent="0.3">
      <c r="C39" s="71">
        <f>(C10/D5)*1000</f>
        <v>67.418772563176901</v>
      </c>
      <c r="D39" s="72">
        <f>(D10/D5)*1000</f>
        <v>80.902527075812273</v>
      </c>
      <c r="E39" s="72">
        <f>(E10/D5)*1000</f>
        <v>94.386281588447659</v>
      </c>
      <c r="F39" s="72">
        <f>(F10/D5)*1000</f>
        <v>107.87003610108303</v>
      </c>
      <c r="G39" s="73">
        <f>(G10/D5)*1000</f>
        <v>121.35379061371842</v>
      </c>
      <c r="H39" s="73">
        <f>(H10/D5)*1000</f>
        <v>134.8375451263538</v>
      </c>
      <c r="I39" s="73">
        <f>(I10/D5)*1000</f>
        <v>148.32129963898916</v>
      </c>
      <c r="J39" s="73">
        <f>(J10/D5)*1000</f>
        <v>161.80505415162455</v>
      </c>
      <c r="K39" s="72">
        <f>(K10/D5)*1000</f>
        <v>175.2888086642599</v>
      </c>
      <c r="L39" s="72">
        <f>(L10/D5)*1000</f>
        <v>188.77256317689532</v>
      </c>
      <c r="M39" s="72">
        <f>(M10/D5)*1000</f>
        <v>202.25631768953068</v>
      </c>
      <c r="N39" s="74">
        <f>(N10/D5)*1000</f>
        <v>215.74007220216606</v>
      </c>
    </row>
    <row r="40" spans="1:28" s="67" customFormat="1" ht="20" thickBot="1" x14ac:dyDescent="0.3"/>
    <row r="42" spans="1:28" s="8" customFormat="1" ht="72" customHeight="1" thickBot="1" x14ac:dyDescent="0.3">
      <c r="A42" s="6" t="s">
        <v>49</v>
      </c>
      <c r="B42" s="7" t="s">
        <v>31</v>
      </c>
      <c r="C42" s="2" t="s">
        <v>7</v>
      </c>
      <c r="D42" s="2" t="s">
        <v>8</v>
      </c>
      <c r="E42" s="2" t="s">
        <v>45</v>
      </c>
      <c r="F42" s="2" t="s">
        <v>0</v>
      </c>
      <c r="G42" s="3" t="s">
        <v>3</v>
      </c>
      <c r="H42" s="2" t="s">
        <v>5</v>
      </c>
      <c r="I42" s="2" t="s">
        <v>6</v>
      </c>
    </row>
    <row r="43" spans="1:28" s="8" customFormat="1" ht="59" customHeight="1" thickBot="1" x14ac:dyDescent="0.3">
      <c r="A43" s="6" t="s">
        <v>19</v>
      </c>
      <c r="C43" s="9">
        <v>50</v>
      </c>
      <c r="D43" s="9">
        <v>2</v>
      </c>
      <c r="E43" s="9">
        <v>100</v>
      </c>
      <c r="F43" s="9">
        <v>10</v>
      </c>
      <c r="G43" s="9">
        <v>0.1</v>
      </c>
      <c r="H43" s="9">
        <f>E43-((C43-0.2)*(D43-0.2))</f>
        <v>10.36</v>
      </c>
      <c r="I43" s="9">
        <f>E43-H43</f>
        <v>89.64</v>
      </c>
      <c r="M43" s="68"/>
    </row>
    <row r="44" spans="1:28" s="8" customFormat="1" ht="83" customHeight="1" x14ac:dyDescent="0.25">
      <c r="A44" s="64" t="s">
        <v>47</v>
      </c>
      <c r="C44" s="4" t="s">
        <v>2</v>
      </c>
      <c r="D44" s="4" t="s">
        <v>9</v>
      </c>
      <c r="E44" s="4" t="s">
        <v>1</v>
      </c>
      <c r="F44" s="4" t="s">
        <v>4</v>
      </c>
      <c r="G44" s="4" t="s">
        <v>11</v>
      </c>
      <c r="H44" s="4" t="s">
        <v>48</v>
      </c>
      <c r="I44" s="4" t="s">
        <v>18</v>
      </c>
      <c r="J44" s="4" t="s">
        <v>42</v>
      </c>
      <c r="K44" s="4" t="s">
        <v>41</v>
      </c>
    </row>
    <row r="45" spans="1:28" ht="34" customHeight="1" x14ac:dyDescent="0.25">
      <c r="C45" s="10">
        <v>35.64</v>
      </c>
      <c r="D45" s="11">
        <v>3324</v>
      </c>
      <c r="E45" s="63">
        <v>28</v>
      </c>
      <c r="F45" s="10">
        <f>365/E45</f>
        <v>13.035714285714286</v>
      </c>
      <c r="G45" s="11">
        <f>F45*D45</f>
        <v>43330.71428571429</v>
      </c>
      <c r="H45" s="11">
        <f>G45*20</f>
        <v>866614.2857142858</v>
      </c>
      <c r="I45" s="12">
        <v>2000</v>
      </c>
      <c r="J45" s="12">
        <v>18</v>
      </c>
      <c r="K45" s="62">
        <f>7+E45</f>
        <v>35</v>
      </c>
    </row>
    <row r="47" spans="1:28" ht="20" thickBot="1" x14ac:dyDescent="0.3"/>
    <row r="48" spans="1:28" ht="25" customHeight="1" x14ac:dyDescent="0.25">
      <c r="C48" s="136" t="s">
        <v>10</v>
      </c>
      <c r="D48" s="137"/>
      <c r="E48" s="137"/>
      <c r="F48" s="137"/>
      <c r="G48" s="137"/>
      <c r="H48" s="137"/>
      <c r="I48" s="137"/>
      <c r="J48" s="137"/>
      <c r="K48" s="137"/>
      <c r="L48" s="137"/>
      <c r="M48" s="137"/>
      <c r="N48" s="138"/>
      <c r="O48" s="13"/>
      <c r="P48" s="141" t="s">
        <v>17</v>
      </c>
      <c r="Q48" s="142"/>
      <c r="R48" s="142"/>
      <c r="S48" s="142"/>
      <c r="T48" s="142"/>
      <c r="U48" s="142"/>
      <c r="V48" s="142"/>
      <c r="W48" s="142"/>
      <c r="X48" s="142"/>
      <c r="Y48" s="142"/>
      <c r="Z48" s="142"/>
      <c r="AA48" s="143"/>
    </row>
    <row r="49" spans="1:40" ht="25" customHeight="1" x14ac:dyDescent="0.25">
      <c r="A49" s="65"/>
      <c r="C49" s="14" t="s">
        <v>29</v>
      </c>
      <c r="D49" s="15" t="s">
        <v>20</v>
      </c>
      <c r="E49" s="15" t="s">
        <v>25</v>
      </c>
      <c r="F49" s="15" t="s">
        <v>21</v>
      </c>
      <c r="G49" s="15" t="s">
        <v>22</v>
      </c>
      <c r="H49" s="15" t="s">
        <v>23</v>
      </c>
      <c r="I49" s="15" t="s">
        <v>26</v>
      </c>
      <c r="J49" s="15" t="s">
        <v>27</v>
      </c>
      <c r="K49" s="15" t="s">
        <v>32</v>
      </c>
      <c r="L49" s="15" t="s">
        <v>33</v>
      </c>
      <c r="M49" s="15" t="s">
        <v>34</v>
      </c>
      <c r="N49" s="16" t="s">
        <v>35</v>
      </c>
      <c r="P49" s="17" t="s">
        <v>29</v>
      </c>
      <c r="Q49" s="15" t="s">
        <v>20</v>
      </c>
      <c r="R49" s="15" t="s">
        <v>25</v>
      </c>
      <c r="S49" s="15" t="s">
        <v>21</v>
      </c>
      <c r="T49" s="15" t="s">
        <v>22</v>
      </c>
      <c r="U49" s="15" t="s">
        <v>23</v>
      </c>
      <c r="V49" s="15" t="s">
        <v>26</v>
      </c>
      <c r="W49" s="15" t="s">
        <v>27</v>
      </c>
      <c r="X49" s="15" t="s">
        <v>32</v>
      </c>
      <c r="Y49" s="15" t="s">
        <v>33</v>
      </c>
      <c r="Z49" s="15" t="s">
        <v>34</v>
      </c>
      <c r="AA49" s="18" t="s">
        <v>35</v>
      </c>
    </row>
    <row r="50" spans="1:40" ht="25" customHeight="1" thickBot="1" x14ac:dyDescent="0.3">
      <c r="C50" s="19">
        <f>I43*2.5</f>
        <v>224.1</v>
      </c>
      <c r="D50" s="20">
        <f>I43*3</f>
        <v>268.92</v>
      </c>
      <c r="E50" s="20">
        <f>I43*3.5</f>
        <v>313.74</v>
      </c>
      <c r="F50" s="20">
        <f>I43*4</f>
        <v>358.56</v>
      </c>
      <c r="G50" s="20">
        <f>I43*4.5</f>
        <v>403.38</v>
      </c>
      <c r="H50" s="20">
        <f>I43*5</f>
        <v>448.2</v>
      </c>
      <c r="I50" s="20">
        <f>I43*5.5</f>
        <v>493.02</v>
      </c>
      <c r="J50" s="20">
        <f>I43*6</f>
        <v>537.84</v>
      </c>
      <c r="K50" s="20">
        <f>I43*6.5</f>
        <v>582.66</v>
      </c>
      <c r="L50" s="20">
        <f>I43*7</f>
        <v>627.48</v>
      </c>
      <c r="M50" s="20">
        <f>I43*7.5</f>
        <v>672.3</v>
      </c>
      <c r="N50" s="21">
        <f>I43*8</f>
        <v>717.12</v>
      </c>
      <c r="O50" s="13"/>
      <c r="P50" s="22">
        <f>C50*F45</f>
        <v>2921.3035714285716</v>
      </c>
      <c r="Q50" s="23">
        <f>D50*F45</f>
        <v>3505.5642857142861</v>
      </c>
      <c r="R50" s="23">
        <f>E50*F45</f>
        <v>4089.8250000000003</v>
      </c>
      <c r="S50" s="23">
        <f>F50*F45</f>
        <v>4674.0857142857149</v>
      </c>
      <c r="T50" s="23">
        <f>G50*F45</f>
        <v>5258.346428571429</v>
      </c>
      <c r="U50" s="23">
        <f>H50*F45</f>
        <v>5842.6071428571431</v>
      </c>
      <c r="V50" s="23">
        <f>I50*F45</f>
        <v>6426.8678571428572</v>
      </c>
      <c r="W50" s="23">
        <f>J50*F45</f>
        <v>7011.1285714285723</v>
      </c>
      <c r="X50" s="23">
        <f>K50*F45</f>
        <v>7595.3892857142855</v>
      </c>
      <c r="Y50" s="23">
        <f>L50*F45</f>
        <v>8179.6500000000005</v>
      </c>
      <c r="Z50" s="23">
        <f>M50*F45</f>
        <v>8763.9107142857138</v>
      </c>
      <c r="AA50" s="24">
        <f>N50*F45</f>
        <v>9348.1714285714297</v>
      </c>
    </row>
    <row r="51" spans="1:40" ht="25" customHeight="1" thickBot="1" x14ac:dyDescent="0.3">
      <c r="P51" s="8"/>
      <c r="Q51" s="8"/>
      <c r="R51" s="8"/>
      <c r="S51" s="8"/>
      <c r="T51" s="8"/>
      <c r="U51" s="8"/>
      <c r="V51" s="8"/>
      <c r="W51" s="8"/>
      <c r="X51" s="8"/>
      <c r="Y51" s="8"/>
      <c r="Z51" s="8"/>
      <c r="AA51" s="8"/>
    </row>
    <row r="52" spans="1:40" ht="25" customHeight="1" x14ac:dyDescent="0.25">
      <c r="C52" s="136" t="s">
        <v>28</v>
      </c>
      <c r="D52" s="137"/>
      <c r="E52" s="137"/>
      <c r="F52" s="137"/>
      <c r="G52" s="137"/>
      <c r="H52" s="137"/>
      <c r="I52" s="137"/>
      <c r="J52" s="137"/>
      <c r="K52" s="137"/>
      <c r="L52" s="137"/>
      <c r="M52" s="137"/>
      <c r="N52" s="138"/>
      <c r="P52" s="136" t="s">
        <v>16</v>
      </c>
      <c r="Q52" s="137"/>
      <c r="R52" s="137"/>
      <c r="S52" s="137"/>
      <c r="T52" s="137"/>
      <c r="U52" s="137"/>
      <c r="V52" s="137"/>
      <c r="W52" s="137"/>
      <c r="X52" s="137"/>
      <c r="Y52" s="137"/>
      <c r="Z52" s="137"/>
      <c r="AA52" s="138"/>
    </row>
    <row r="53" spans="1:40" ht="25" customHeight="1" x14ac:dyDescent="0.25">
      <c r="C53" s="14" t="s">
        <v>29</v>
      </c>
      <c r="D53" s="15" t="s">
        <v>20</v>
      </c>
      <c r="E53" s="15" t="s">
        <v>25</v>
      </c>
      <c r="F53" s="15" t="s">
        <v>21</v>
      </c>
      <c r="G53" s="15" t="s">
        <v>22</v>
      </c>
      <c r="H53" s="15" t="s">
        <v>23</v>
      </c>
      <c r="I53" s="15" t="s">
        <v>26</v>
      </c>
      <c r="J53" s="15" t="s">
        <v>27</v>
      </c>
      <c r="K53" s="15" t="s">
        <v>32</v>
      </c>
      <c r="L53" s="15" t="s">
        <v>33</v>
      </c>
      <c r="M53" s="15" t="s">
        <v>34</v>
      </c>
      <c r="N53" s="16" t="s">
        <v>35</v>
      </c>
      <c r="P53" s="14" t="s">
        <v>29</v>
      </c>
      <c r="Q53" s="15" t="s">
        <v>20</v>
      </c>
      <c r="R53" s="15" t="s">
        <v>25</v>
      </c>
      <c r="S53" s="15" t="s">
        <v>21</v>
      </c>
      <c r="T53" s="15" t="s">
        <v>22</v>
      </c>
      <c r="U53" s="15" t="s">
        <v>23</v>
      </c>
      <c r="V53" s="15" t="s">
        <v>26</v>
      </c>
      <c r="W53" s="15" t="s">
        <v>27</v>
      </c>
      <c r="X53" s="15" t="s">
        <v>32</v>
      </c>
      <c r="Y53" s="15" t="s">
        <v>33</v>
      </c>
      <c r="Z53" s="15" t="s">
        <v>34</v>
      </c>
      <c r="AA53" s="16" t="s">
        <v>35</v>
      </c>
    </row>
    <row r="54" spans="1:40" ht="25" customHeight="1" thickBot="1" x14ac:dyDescent="0.3">
      <c r="C54" s="19">
        <f t="shared" ref="C54:N54" si="26">C50*5</f>
        <v>1120.5</v>
      </c>
      <c r="D54" s="20">
        <f t="shared" si="26"/>
        <v>1344.6000000000001</v>
      </c>
      <c r="E54" s="20">
        <f t="shared" si="26"/>
        <v>1568.7</v>
      </c>
      <c r="F54" s="20">
        <f t="shared" si="26"/>
        <v>1792.8</v>
      </c>
      <c r="G54" s="20">
        <f t="shared" si="26"/>
        <v>2016.9</v>
      </c>
      <c r="H54" s="20">
        <f t="shared" si="26"/>
        <v>2241</v>
      </c>
      <c r="I54" s="20">
        <f t="shared" si="26"/>
        <v>2465.1</v>
      </c>
      <c r="J54" s="20">
        <f t="shared" si="26"/>
        <v>2689.2000000000003</v>
      </c>
      <c r="K54" s="20">
        <f t="shared" si="26"/>
        <v>2913.2999999999997</v>
      </c>
      <c r="L54" s="20">
        <f t="shared" si="26"/>
        <v>3137.4</v>
      </c>
      <c r="M54" s="20">
        <f t="shared" si="26"/>
        <v>3361.5</v>
      </c>
      <c r="N54" s="21">
        <f t="shared" si="26"/>
        <v>3585.6</v>
      </c>
      <c r="P54" s="25">
        <f t="shared" ref="P54:V54" si="27">C54*52</f>
        <v>58266</v>
      </c>
      <c r="Q54" s="20">
        <f t="shared" si="27"/>
        <v>69919.200000000012</v>
      </c>
      <c r="R54" s="20">
        <f t="shared" si="27"/>
        <v>81572.400000000009</v>
      </c>
      <c r="S54" s="20">
        <f t="shared" si="27"/>
        <v>93225.599999999991</v>
      </c>
      <c r="T54" s="20">
        <f t="shared" si="27"/>
        <v>104878.8</v>
      </c>
      <c r="U54" s="20">
        <f t="shared" si="27"/>
        <v>116532</v>
      </c>
      <c r="V54" s="20">
        <f t="shared" si="27"/>
        <v>128185.2</v>
      </c>
      <c r="W54" s="20">
        <f t="shared" ref="W54" si="28">J54*52</f>
        <v>139838.40000000002</v>
      </c>
      <c r="X54" s="20">
        <f t="shared" ref="X54" si="29">K54*52</f>
        <v>151491.59999999998</v>
      </c>
      <c r="Y54" s="20">
        <f t="shared" ref="Y54" si="30">L54*52</f>
        <v>163144.80000000002</v>
      </c>
      <c r="Z54" s="20">
        <f t="shared" ref="Z54" si="31">M54*52</f>
        <v>174798</v>
      </c>
      <c r="AA54" s="21">
        <f t="shared" ref="AA54" si="32">N54*52</f>
        <v>186451.19999999998</v>
      </c>
    </row>
    <row r="55" spans="1:40" ht="25" customHeight="1" thickBot="1" x14ac:dyDescent="0.3"/>
    <row r="56" spans="1:40" ht="25" customHeight="1" x14ac:dyDescent="0.25">
      <c r="C56" s="136" t="s">
        <v>37</v>
      </c>
      <c r="D56" s="137"/>
      <c r="E56" s="137"/>
      <c r="F56" s="137"/>
      <c r="G56" s="137"/>
      <c r="H56" s="137"/>
      <c r="I56" s="137"/>
      <c r="J56" s="137"/>
      <c r="K56" s="137"/>
      <c r="L56" s="137"/>
      <c r="M56" s="137"/>
      <c r="N56" s="138"/>
      <c r="P56" s="136" t="s">
        <v>39</v>
      </c>
      <c r="Q56" s="137"/>
      <c r="R56" s="137"/>
      <c r="S56" s="137"/>
      <c r="T56" s="137"/>
      <c r="U56" s="137"/>
      <c r="V56" s="137"/>
      <c r="W56" s="137"/>
      <c r="X56" s="137"/>
      <c r="Y56" s="137"/>
      <c r="Z56" s="137"/>
      <c r="AA56" s="138"/>
      <c r="AC56" s="136" t="s">
        <v>40</v>
      </c>
      <c r="AD56" s="137"/>
      <c r="AE56" s="137"/>
      <c r="AF56" s="137"/>
      <c r="AG56" s="137"/>
      <c r="AH56" s="137"/>
      <c r="AI56" s="137"/>
      <c r="AJ56" s="137"/>
      <c r="AK56" s="137"/>
      <c r="AL56" s="137"/>
      <c r="AM56" s="137"/>
      <c r="AN56" s="138"/>
    </row>
    <row r="57" spans="1:40" ht="25" customHeight="1" x14ac:dyDescent="0.25">
      <c r="C57" s="14" t="s">
        <v>29</v>
      </c>
      <c r="D57" s="15" t="s">
        <v>20</v>
      </c>
      <c r="E57" s="15" t="s">
        <v>25</v>
      </c>
      <c r="F57" s="15" t="s">
        <v>21</v>
      </c>
      <c r="G57" s="15" t="s">
        <v>22</v>
      </c>
      <c r="H57" s="15" t="s">
        <v>23</v>
      </c>
      <c r="I57" s="15" t="s">
        <v>26</v>
      </c>
      <c r="J57" s="15" t="s">
        <v>27</v>
      </c>
      <c r="K57" s="15" t="s">
        <v>32</v>
      </c>
      <c r="L57" s="15" t="s">
        <v>33</v>
      </c>
      <c r="M57" s="15" t="s">
        <v>34</v>
      </c>
      <c r="N57" s="16" t="s">
        <v>35</v>
      </c>
      <c r="P57" s="14" t="s">
        <v>29</v>
      </c>
      <c r="Q57" s="15" t="s">
        <v>20</v>
      </c>
      <c r="R57" s="15" t="s">
        <v>25</v>
      </c>
      <c r="S57" s="15" t="s">
        <v>21</v>
      </c>
      <c r="T57" s="15" t="s">
        <v>22</v>
      </c>
      <c r="U57" s="15" t="s">
        <v>23</v>
      </c>
      <c r="V57" s="15" t="s">
        <v>26</v>
      </c>
      <c r="W57" s="15" t="s">
        <v>27</v>
      </c>
      <c r="X57" s="15" t="s">
        <v>32</v>
      </c>
      <c r="Y57" s="15" t="s">
        <v>33</v>
      </c>
      <c r="Z57" s="15" t="s">
        <v>34</v>
      </c>
      <c r="AA57" s="16" t="s">
        <v>35</v>
      </c>
      <c r="AC57" s="14" t="s">
        <v>29</v>
      </c>
      <c r="AD57" s="15" t="s">
        <v>20</v>
      </c>
      <c r="AE57" s="15" t="s">
        <v>25</v>
      </c>
      <c r="AF57" s="15" t="s">
        <v>21</v>
      </c>
      <c r="AG57" s="15" t="s">
        <v>22</v>
      </c>
      <c r="AH57" s="15" t="s">
        <v>23</v>
      </c>
      <c r="AI57" s="15" t="s">
        <v>26</v>
      </c>
      <c r="AJ57" s="15" t="s">
        <v>27</v>
      </c>
      <c r="AK57" s="15" t="s">
        <v>32</v>
      </c>
      <c r="AL57" s="15" t="s">
        <v>33</v>
      </c>
      <c r="AM57" s="15" t="s">
        <v>34</v>
      </c>
      <c r="AN57" s="16" t="s">
        <v>35</v>
      </c>
    </row>
    <row r="58" spans="1:40" ht="25" customHeight="1" thickBot="1" x14ac:dyDescent="0.3">
      <c r="C58" s="19">
        <f>C54*0.9</f>
        <v>1008.45</v>
      </c>
      <c r="D58" s="20">
        <f t="shared" ref="D58:I58" si="33">D54*0.9</f>
        <v>1210.1400000000001</v>
      </c>
      <c r="E58" s="20">
        <f t="shared" si="33"/>
        <v>1411.8300000000002</v>
      </c>
      <c r="F58" s="20">
        <f t="shared" si="33"/>
        <v>1613.52</v>
      </c>
      <c r="G58" s="20">
        <f t="shared" si="33"/>
        <v>1815.21</v>
      </c>
      <c r="H58" s="20">
        <f t="shared" si="33"/>
        <v>2016.9</v>
      </c>
      <c r="I58" s="20">
        <f t="shared" si="33"/>
        <v>2218.59</v>
      </c>
      <c r="J58" s="20">
        <f>J54*0.9</f>
        <v>2420.2800000000002</v>
      </c>
      <c r="K58" s="20">
        <f t="shared" ref="K58:N58" si="34">K54*0.9</f>
        <v>2621.97</v>
      </c>
      <c r="L58" s="20">
        <f t="shared" si="34"/>
        <v>2823.6600000000003</v>
      </c>
      <c r="M58" s="20">
        <f t="shared" si="34"/>
        <v>3025.35</v>
      </c>
      <c r="N58" s="21">
        <f t="shared" si="34"/>
        <v>3227.04</v>
      </c>
      <c r="O58" s="26"/>
      <c r="P58" s="25">
        <f t="shared" ref="P58:V58" si="35">C54*0.8</f>
        <v>896.40000000000009</v>
      </c>
      <c r="Q58" s="20">
        <f t="shared" si="35"/>
        <v>1075.68</v>
      </c>
      <c r="R58" s="20">
        <f t="shared" si="35"/>
        <v>1254.96</v>
      </c>
      <c r="S58" s="20">
        <f t="shared" si="35"/>
        <v>1434.24</v>
      </c>
      <c r="T58" s="20">
        <f t="shared" si="35"/>
        <v>1613.5200000000002</v>
      </c>
      <c r="U58" s="20">
        <f t="shared" si="35"/>
        <v>1792.8000000000002</v>
      </c>
      <c r="V58" s="20">
        <f t="shared" si="35"/>
        <v>1972.08</v>
      </c>
      <c r="W58" s="20">
        <f t="shared" ref="W58" si="36">J54*0.8</f>
        <v>2151.36</v>
      </c>
      <c r="X58" s="20">
        <f>K54*0.8</f>
        <v>2330.64</v>
      </c>
      <c r="Y58" s="20">
        <f t="shared" ref="Y58" si="37">L54*0.8</f>
        <v>2509.92</v>
      </c>
      <c r="Z58" s="20">
        <f t="shared" ref="Z58" si="38">M54*0.8</f>
        <v>2689.2000000000003</v>
      </c>
      <c r="AA58" s="21">
        <f t="shared" ref="AA58" si="39">N54*0.8</f>
        <v>2868.48</v>
      </c>
      <c r="AB58" s="26"/>
      <c r="AC58" s="19">
        <f>C54*0.7</f>
        <v>784.34999999999991</v>
      </c>
      <c r="AD58" s="20">
        <f t="shared" ref="AD58" si="40">D54*0.7</f>
        <v>941.22</v>
      </c>
      <c r="AE58" s="20">
        <f t="shared" ref="AE58" si="41">E54*0.7</f>
        <v>1098.0899999999999</v>
      </c>
      <c r="AF58" s="20">
        <f t="shared" ref="AF58" si="42">F54*0.7</f>
        <v>1254.9599999999998</v>
      </c>
      <c r="AG58" s="20">
        <f t="shared" ref="AG58" si="43">G54*0.7</f>
        <v>1411.83</v>
      </c>
      <c r="AH58" s="20">
        <f t="shared" ref="AH58" si="44">H54*0.7</f>
        <v>1568.6999999999998</v>
      </c>
      <c r="AI58" s="20">
        <f t="shared" ref="AI58" si="45">I54*0.7</f>
        <v>1725.57</v>
      </c>
      <c r="AJ58" s="20">
        <f t="shared" ref="AJ58" si="46">J54*0.7</f>
        <v>1882.44</v>
      </c>
      <c r="AK58" s="20">
        <f t="shared" ref="AK58" si="47">K54*0.7</f>
        <v>2039.3099999999997</v>
      </c>
      <c r="AL58" s="20">
        <f t="shared" ref="AL58" si="48">L54*0.7</f>
        <v>2196.1799999999998</v>
      </c>
      <c r="AM58" s="20">
        <f t="shared" ref="AM58" si="49">M54*0.7</f>
        <v>2353.0499999999997</v>
      </c>
      <c r="AN58" s="21">
        <f t="shared" ref="AN58" si="50">N54*0.7</f>
        <v>2509.9199999999996</v>
      </c>
    </row>
    <row r="59" spans="1:40" ht="25" customHeight="1" thickBot="1" x14ac:dyDescent="0.3">
      <c r="O59" s="8"/>
      <c r="AB59" s="8"/>
    </row>
    <row r="60" spans="1:40" ht="25" customHeight="1" x14ac:dyDescent="0.25">
      <c r="C60" s="136" t="s">
        <v>38</v>
      </c>
      <c r="D60" s="137"/>
      <c r="E60" s="137"/>
      <c r="F60" s="137"/>
      <c r="G60" s="137"/>
      <c r="H60" s="137"/>
      <c r="I60" s="137"/>
      <c r="J60" s="137"/>
      <c r="K60" s="137"/>
      <c r="L60" s="137"/>
      <c r="M60" s="137"/>
      <c r="N60" s="138"/>
      <c r="P60" s="136" t="s">
        <v>38</v>
      </c>
      <c r="Q60" s="137"/>
      <c r="R60" s="137"/>
      <c r="S60" s="137"/>
      <c r="T60" s="137"/>
      <c r="U60" s="137"/>
      <c r="V60" s="137"/>
      <c r="W60" s="137"/>
      <c r="X60" s="137"/>
      <c r="Y60" s="137"/>
      <c r="Z60" s="137"/>
      <c r="AA60" s="138"/>
      <c r="AC60" s="136" t="s">
        <v>38</v>
      </c>
      <c r="AD60" s="137"/>
      <c r="AE60" s="137"/>
      <c r="AF60" s="137"/>
      <c r="AG60" s="137"/>
      <c r="AH60" s="137"/>
      <c r="AI60" s="137"/>
      <c r="AJ60" s="137"/>
      <c r="AK60" s="137"/>
      <c r="AL60" s="137"/>
      <c r="AM60" s="137"/>
      <c r="AN60" s="138"/>
    </row>
    <row r="61" spans="1:40" ht="25" customHeight="1" x14ac:dyDescent="0.25">
      <c r="C61" s="14" t="s">
        <v>29</v>
      </c>
      <c r="D61" s="15" t="s">
        <v>20</v>
      </c>
      <c r="E61" s="15" t="s">
        <v>25</v>
      </c>
      <c r="F61" s="15" t="s">
        <v>21</v>
      </c>
      <c r="G61" s="15" t="s">
        <v>22</v>
      </c>
      <c r="H61" s="15" t="s">
        <v>23</v>
      </c>
      <c r="I61" s="15" t="s">
        <v>26</v>
      </c>
      <c r="J61" s="15" t="s">
        <v>27</v>
      </c>
      <c r="K61" s="15" t="s">
        <v>32</v>
      </c>
      <c r="L61" s="15" t="s">
        <v>33</v>
      </c>
      <c r="M61" s="15" t="s">
        <v>34</v>
      </c>
      <c r="N61" s="16" t="s">
        <v>35</v>
      </c>
      <c r="P61" s="14" t="s">
        <v>29</v>
      </c>
      <c r="Q61" s="15" t="s">
        <v>20</v>
      </c>
      <c r="R61" s="15" t="s">
        <v>25</v>
      </c>
      <c r="S61" s="15" t="s">
        <v>21</v>
      </c>
      <c r="T61" s="15" t="s">
        <v>22</v>
      </c>
      <c r="U61" s="15" t="s">
        <v>23</v>
      </c>
      <c r="V61" s="15" t="s">
        <v>26</v>
      </c>
      <c r="W61" s="15" t="s">
        <v>27</v>
      </c>
      <c r="X61" s="15" t="s">
        <v>32</v>
      </c>
      <c r="Y61" s="15" t="s">
        <v>33</v>
      </c>
      <c r="Z61" s="15" t="s">
        <v>34</v>
      </c>
      <c r="AA61" s="16" t="s">
        <v>35</v>
      </c>
      <c r="AC61" s="14" t="s">
        <v>29</v>
      </c>
      <c r="AD61" s="15" t="s">
        <v>20</v>
      </c>
      <c r="AE61" s="15" t="s">
        <v>25</v>
      </c>
      <c r="AF61" s="15" t="s">
        <v>21</v>
      </c>
      <c r="AG61" s="15" t="s">
        <v>22</v>
      </c>
      <c r="AH61" s="15" t="s">
        <v>23</v>
      </c>
      <c r="AI61" s="15" t="s">
        <v>26</v>
      </c>
      <c r="AJ61" s="15" t="s">
        <v>27</v>
      </c>
      <c r="AK61" s="15" t="s">
        <v>32</v>
      </c>
      <c r="AL61" s="15" t="s">
        <v>33</v>
      </c>
      <c r="AM61" s="15" t="s">
        <v>34</v>
      </c>
      <c r="AN61" s="16" t="s">
        <v>35</v>
      </c>
    </row>
    <row r="62" spans="1:40" ht="25" customHeight="1" thickBot="1" x14ac:dyDescent="0.3">
      <c r="C62" s="19">
        <f t="shared" ref="C62:N62" si="51">C58*2.5</f>
        <v>2521.125</v>
      </c>
      <c r="D62" s="20">
        <f t="shared" si="51"/>
        <v>3025.3500000000004</v>
      </c>
      <c r="E62" s="20">
        <f t="shared" si="51"/>
        <v>3529.5750000000003</v>
      </c>
      <c r="F62" s="20">
        <f t="shared" si="51"/>
        <v>4033.8</v>
      </c>
      <c r="G62" s="20">
        <f t="shared" si="51"/>
        <v>4538.0249999999996</v>
      </c>
      <c r="H62" s="20">
        <f t="shared" si="51"/>
        <v>5042.25</v>
      </c>
      <c r="I62" s="20">
        <f t="shared" si="51"/>
        <v>5546.4750000000004</v>
      </c>
      <c r="J62" s="20">
        <f t="shared" si="51"/>
        <v>6050.7000000000007</v>
      </c>
      <c r="K62" s="20">
        <f t="shared" si="51"/>
        <v>6554.9249999999993</v>
      </c>
      <c r="L62" s="20">
        <f t="shared" si="51"/>
        <v>7059.1500000000005</v>
      </c>
      <c r="M62" s="20">
        <f t="shared" si="51"/>
        <v>7563.375</v>
      </c>
      <c r="N62" s="21">
        <f t="shared" si="51"/>
        <v>8067.6</v>
      </c>
      <c r="O62" s="26"/>
      <c r="P62" s="25">
        <f t="shared" ref="P62:V62" si="52">P58*2.5</f>
        <v>2241</v>
      </c>
      <c r="Q62" s="20">
        <f t="shared" si="52"/>
        <v>2689.2000000000003</v>
      </c>
      <c r="R62" s="20">
        <f t="shared" si="52"/>
        <v>3137.4</v>
      </c>
      <c r="S62" s="20">
        <f t="shared" si="52"/>
        <v>3585.6</v>
      </c>
      <c r="T62" s="20">
        <f t="shared" si="52"/>
        <v>4033.8000000000006</v>
      </c>
      <c r="U62" s="20">
        <f t="shared" si="52"/>
        <v>4482</v>
      </c>
      <c r="V62" s="20">
        <f t="shared" si="52"/>
        <v>4930.2</v>
      </c>
      <c r="W62" s="20">
        <f t="shared" ref="W62:AA62" si="53">W58*2.5</f>
        <v>5378.4000000000005</v>
      </c>
      <c r="X62" s="20">
        <f t="shared" si="53"/>
        <v>5826.5999999999995</v>
      </c>
      <c r="Y62" s="20">
        <f t="shared" si="53"/>
        <v>6274.8</v>
      </c>
      <c r="Z62" s="20">
        <f t="shared" si="53"/>
        <v>6723.0000000000009</v>
      </c>
      <c r="AA62" s="21">
        <f t="shared" si="53"/>
        <v>7171.2</v>
      </c>
      <c r="AB62" s="26"/>
      <c r="AC62" s="25">
        <f t="shared" ref="AC62:AI62" si="54">AC58*2.5</f>
        <v>1960.8749999999998</v>
      </c>
      <c r="AD62" s="27">
        <f t="shared" si="54"/>
        <v>2353.0500000000002</v>
      </c>
      <c r="AE62" s="27">
        <f t="shared" si="54"/>
        <v>2745.2249999999999</v>
      </c>
      <c r="AF62" s="27">
        <f t="shared" si="54"/>
        <v>3137.3999999999996</v>
      </c>
      <c r="AG62" s="27">
        <f t="shared" si="54"/>
        <v>3529.5749999999998</v>
      </c>
      <c r="AH62" s="27">
        <f t="shared" si="54"/>
        <v>3921.7499999999995</v>
      </c>
      <c r="AI62" s="27">
        <f t="shared" si="54"/>
        <v>4313.9250000000002</v>
      </c>
      <c r="AJ62" s="27">
        <f t="shared" ref="AJ62:AN62" si="55">AJ58*2.5</f>
        <v>4706.1000000000004</v>
      </c>
      <c r="AK62" s="27">
        <f t="shared" si="55"/>
        <v>5098.2749999999996</v>
      </c>
      <c r="AL62" s="27">
        <f t="shared" si="55"/>
        <v>5490.45</v>
      </c>
      <c r="AM62" s="27">
        <f t="shared" si="55"/>
        <v>5882.6249999999991</v>
      </c>
      <c r="AN62" s="28">
        <f t="shared" si="55"/>
        <v>6274.7999999999993</v>
      </c>
    </row>
    <row r="63" spans="1:40" ht="20" thickBot="1" x14ac:dyDescent="0.3"/>
    <row r="64" spans="1:40" s="8" customFormat="1" ht="25" customHeight="1" x14ac:dyDescent="0.25">
      <c r="B64" s="29"/>
      <c r="C64" s="139" t="s">
        <v>36</v>
      </c>
      <c r="D64" s="139"/>
      <c r="E64" s="139"/>
      <c r="F64" s="139"/>
      <c r="G64" s="139"/>
      <c r="H64" s="139"/>
      <c r="I64" s="139"/>
      <c r="J64" s="139"/>
      <c r="K64" s="139"/>
      <c r="L64" s="139"/>
      <c r="M64" s="139"/>
      <c r="N64" s="139"/>
      <c r="O64" s="30"/>
      <c r="P64" s="139" t="s">
        <v>36</v>
      </c>
      <c r="Q64" s="139"/>
      <c r="R64" s="139"/>
      <c r="S64" s="139"/>
      <c r="T64" s="139"/>
      <c r="U64" s="139"/>
      <c r="V64" s="139"/>
      <c r="W64" s="139"/>
      <c r="X64" s="139"/>
      <c r="Y64" s="139"/>
      <c r="Z64" s="139"/>
      <c r="AA64" s="140"/>
      <c r="AB64" s="30"/>
      <c r="AC64" s="139" t="s">
        <v>36</v>
      </c>
      <c r="AD64" s="139"/>
      <c r="AE64" s="139"/>
      <c r="AF64" s="139"/>
      <c r="AG64" s="139"/>
      <c r="AH64" s="139"/>
      <c r="AI64" s="139"/>
      <c r="AJ64" s="139"/>
      <c r="AK64" s="139"/>
      <c r="AL64" s="139"/>
      <c r="AM64" s="139"/>
      <c r="AN64" s="139"/>
    </row>
    <row r="65" spans="2:40" s="8" customFormat="1" ht="25" customHeight="1" thickBot="1" x14ac:dyDescent="0.3">
      <c r="B65" s="31"/>
      <c r="C65" s="15" t="s">
        <v>29</v>
      </c>
      <c r="D65" s="15" t="s">
        <v>20</v>
      </c>
      <c r="E65" s="15" t="s">
        <v>25</v>
      </c>
      <c r="F65" s="15" t="s">
        <v>21</v>
      </c>
      <c r="G65" s="15" t="s">
        <v>22</v>
      </c>
      <c r="H65" s="15" t="s">
        <v>23</v>
      </c>
      <c r="I65" s="15" t="s">
        <v>26</v>
      </c>
      <c r="J65" s="15" t="s">
        <v>27</v>
      </c>
      <c r="K65" s="15" t="s">
        <v>32</v>
      </c>
      <c r="L65" s="15" t="s">
        <v>33</v>
      </c>
      <c r="M65" s="15" t="s">
        <v>34</v>
      </c>
      <c r="N65" s="15" t="s">
        <v>35</v>
      </c>
      <c r="O65" s="32"/>
      <c r="P65" s="15" t="s">
        <v>29</v>
      </c>
      <c r="Q65" s="15" t="s">
        <v>20</v>
      </c>
      <c r="R65" s="15" t="s">
        <v>25</v>
      </c>
      <c r="S65" s="15" t="s">
        <v>21</v>
      </c>
      <c r="T65" s="15" t="s">
        <v>22</v>
      </c>
      <c r="U65" s="15" t="s">
        <v>23</v>
      </c>
      <c r="V65" s="15" t="s">
        <v>26</v>
      </c>
      <c r="W65" s="15" t="s">
        <v>27</v>
      </c>
      <c r="X65" s="15" t="s">
        <v>32</v>
      </c>
      <c r="Y65" s="15" t="s">
        <v>33</v>
      </c>
      <c r="Z65" s="33" t="s">
        <v>34</v>
      </c>
      <c r="AA65" s="15" t="s">
        <v>35</v>
      </c>
      <c r="AB65" s="34"/>
      <c r="AC65" s="15" t="s">
        <v>29</v>
      </c>
      <c r="AD65" s="15" t="s">
        <v>20</v>
      </c>
      <c r="AE65" s="15" t="s">
        <v>25</v>
      </c>
      <c r="AF65" s="15" t="s">
        <v>21</v>
      </c>
      <c r="AG65" s="15" t="s">
        <v>22</v>
      </c>
      <c r="AH65" s="15" t="s">
        <v>23</v>
      </c>
      <c r="AI65" s="15" t="s">
        <v>26</v>
      </c>
      <c r="AJ65" s="15" t="s">
        <v>27</v>
      </c>
      <c r="AK65" s="15" t="s">
        <v>32</v>
      </c>
      <c r="AL65" s="15" t="s">
        <v>33</v>
      </c>
      <c r="AM65" s="15" t="s">
        <v>34</v>
      </c>
      <c r="AN65" s="16" t="s">
        <v>35</v>
      </c>
    </row>
    <row r="66" spans="2:40" s="8" customFormat="1" ht="60" x14ac:dyDescent="0.25">
      <c r="B66" s="35" t="s">
        <v>12</v>
      </c>
      <c r="C66" s="36">
        <f>C62*52</f>
        <v>131098.5</v>
      </c>
      <c r="D66" s="37">
        <f t="shared" ref="D66:I66" si="56">D62*52</f>
        <v>157318.20000000001</v>
      </c>
      <c r="E66" s="38">
        <f t="shared" si="56"/>
        <v>183537.90000000002</v>
      </c>
      <c r="F66" s="38">
        <f t="shared" si="56"/>
        <v>209757.6</v>
      </c>
      <c r="G66" s="38">
        <f t="shared" si="56"/>
        <v>235977.3</v>
      </c>
      <c r="H66" s="38">
        <f t="shared" si="56"/>
        <v>262197</v>
      </c>
      <c r="I66" s="38">
        <f t="shared" si="56"/>
        <v>288416.7</v>
      </c>
      <c r="J66" s="38">
        <f>J62*52</f>
        <v>314636.40000000002</v>
      </c>
      <c r="K66" s="38">
        <f t="shared" ref="K66:N66" si="57">K62*52</f>
        <v>340856.1</v>
      </c>
      <c r="L66" s="38">
        <f t="shared" si="57"/>
        <v>367075.80000000005</v>
      </c>
      <c r="M66" s="38">
        <f t="shared" si="57"/>
        <v>393295.5</v>
      </c>
      <c r="N66" s="40">
        <f t="shared" si="57"/>
        <v>419515.2</v>
      </c>
      <c r="O66" s="35" t="s">
        <v>12</v>
      </c>
      <c r="P66" s="41">
        <f>P62*52</f>
        <v>116532</v>
      </c>
      <c r="Q66" s="42">
        <f t="shared" ref="Q66:U66" si="58">Q62*52</f>
        <v>139838.40000000002</v>
      </c>
      <c r="R66" s="43">
        <f t="shared" si="58"/>
        <v>163144.80000000002</v>
      </c>
      <c r="S66" s="43">
        <f t="shared" si="58"/>
        <v>186451.19999999998</v>
      </c>
      <c r="T66" s="43">
        <f t="shared" si="58"/>
        <v>209757.60000000003</v>
      </c>
      <c r="U66" s="43">
        <f t="shared" si="58"/>
        <v>233064</v>
      </c>
      <c r="V66" s="43">
        <f>V62*52</f>
        <v>256370.4</v>
      </c>
      <c r="W66" s="43">
        <f>W62*52</f>
        <v>279676.80000000005</v>
      </c>
      <c r="X66" s="43">
        <f t="shared" ref="X66:AA66" si="59">X62*52</f>
        <v>302983.19999999995</v>
      </c>
      <c r="Y66" s="43">
        <f t="shared" si="59"/>
        <v>326289.60000000003</v>
      </c>
      <c r="Z66" s="43">
        <f t="shared" si="59"/>
        <v>349596.00000000006</v>
      </c>
      <c r="AA66" s="45">
        <f t="shared" si="59"/>
        <v>372902.39999999997</v>
      </c>
      <c r="AB66" s="35" t="s">
        <v>12</v>
      </c>
      <c r="AC66" s="36">
        <f>AC62*52</f>
        <v>101965.49999999999</v>
      </c>
      <c r="AD66" s="37">
        <f t="shared" ref="AD66:AH66" si="60">AD62*52</f>
        <v>122358.6</v>
      </c>
      <c r="AE66" s="38">
        <f t="shared" si="60"/>
        <v>142751.69999999998</v>
      </c>
      <c r="AF66" s="38">
        <f t="shared" si="60"/>
        <v>163144.79999999999</v>
      </c>
      <c r="AG66" s="38">
        <f t="shared" si="60"/>
        <v>183537.9</v>
      </c>
      <c r="AH66" s="38">
        <f t="shared" si="60"/>
        <v>203930.99999999997</v>
      </c>
      <c r="AI66" s="39">
        <f>AI62*52</f>
        <v>224324.1</v>
      </c>
      <c r="AJ66" s="39">
        <f>AJ62*52</f>
        <v>244717.2</v>
      </c>
      <c r="AK66" s="38">
        <f t="shared" ref="AK66:AN66" si="61">AK62*52</f>
        <v>265110.3</v>
      </c>
      <c r="AL66" s="38">
        <f t="shared" si="61"/>
        <v>285503.39999999997</v>
      </c>
      <c r="AM66" s="38">
        <f t="shared" si="61"/>
        <v>305896.49999999994</v>
      </c>
      <c r="AN66" s="46">
        <f t="shared" si="61"/>
        <v>326289.59999999998</v>
      </c>
    </row>
    <row r="67" spans="2:40" s="8" customFormat="1" ht="80" x14ac:dyDescent="0.25">
      <c r="B67" s="47" t="s">
        <v>13</v>
      </c>
      <c r="C67" s="36">
        <f>(C66/365)*31</f>
        <v>11134.393150684933</v>
      </c>
      <c r="D67" s="37">
        <f t="shared" ref="D67:N67" si="62">(D66/365)*31</f>
        <v>13361.27178082192</v>
      </c>
      <c r="E67" s="38">
        <f t="shared" si="62"/>
        <v>15588.150410958906</v>
      </c>
      <c r="F67" s="38">
        <f t="shared" si="62"/>
        <v>17815.029041095891</v>
      </c>
      <c r="G67" s="38">
        <f t="shared" si="62"/>
        <v>20041.907671232875</v>
      </c>
      <c r="H67" s="38">
        <f t="shared" si="62"/>
        <v>22268.786301369866</v>
      </c>
      <c r="I67" s="38">
        <f t="shared" si="62"/>
        <v>24495.66493150685</v>
      </c>
      <c r="J67" s="38">
        <f t="shared" si="62"/>
        <v>26722.543561643841</v>
      </c>
      <c r="K67" s="38">
        <f t="shared" si="62"/>
        <v>28949.422191780821</v>
      </c>
      <c r="L67" s="38">
        <f t="shared" si="62"/>
        <v>31176.300821917812</v>
      </c>
      <c r="M67" s="38">
        <f t="shared" si="62"/>
        <v>33403.179452054792</v>
      </c>
      <c r="N67" s="40">
        <f t="shared" si="62"/>
        <v>35630.058082191783</v>
      </c>
      <c r="O67" s="47" t="s">
        <v>13</v>
      </c>
      <c r="P67" s="41">
        <f>(P66/365)*31</f>
        <v>9897.2383561643837</v>
      </c>
      <c r="Q67" s="42">
        <f t="shared" ref="Q67:AA67" si="63">(Q66/365)*31</f>
        <v>11876.686027397262</v>
      </c>
      <c r="R67" s="43">
        <f t="shared" si="63"/>
        <v>13856.133698630139</v>
      </c>
      <c r="S67" s="43">
        <f t="shared" si="63"/>
        <v>15835.581369863012</v>
      </c>
      <c r="T67" s="43">
        <f t="shared" si="63"/>
        <v>17815.029041095895</v>
      </c>
      <c r="U67" s="43">
        <f t="shared" si="63"/>
        <v>19794.476712328767</v>
      </c>
      <c r="V67" s="43">
        <f t="shared" si="63"/>
        <v>21773.924383561643</v>
      </c>
      <c r="W67" s="43">
        <f t="shared" si="63"/>
        <v>23753.372054794523</v>
      </c>
      <c r="X67" s="43">
        <f t="shared" si="63"/>
        <v>25732.819726027392</v>
      </c>
      <c r="Y67" s="43">
        <f t="shared" si="63"/>
        <v>27712.267397260279</v>
      </c>
      <c r="Z67" s="43">
        <f t="shared" si="63"/>
        <v>29691.715068493155</v>
      </c>
      <c r="AA67" s="48">
        <f t="shared" si="63"/>
        <v>31671.162739726024</v>
      </c>
      <c r="AB67" s="47" t="s">
        <v>13</v>
      </c>
      <c r="AC67" s="36">
        <f>(AC66/365)*31</f>
        <v>8660.0835616438344</v>
      </c>
      <c r="AD67" s="37">
        <f t="shared" ref="AD67:AN67" si="64">(AD66/365)*31</f>
        <v>10392.100273972603</v>
      </c>
      <c r="AE67" s="38">
        <f t="shared" si="64"/>
        <v>12124.116986301369</v>
      </c>
      <c r="AF67" s="38">
        <f t="shared" si="64"/>
        <v>13856.133698630136</v>
      </c>
      <c r="AG67" s="38">
        <f t="shared" si="64"/>
        <v>15588.150410958902</v>
      </c>
      <c r="AH67" s="38">
        <f t="shared" si="64"/>
        <v>17320.167123287669</v>
      </c>
      <c r="AI67" s="39">
        <f t="shared" si="64"/>
        <v>19052.183835616437</v>
      </c>
      <c r="AJ67" s="39">
        <f t="shared" si="64"/>
        <v>20784.200547945205</v>
      </c>
      <c r="AK67" s="38">
        <f t="shared" si="64"/>
        <v>22516.217260273974</v>
      </c>
      <c r="AL67" s="38">
        <f t="shared" si="64"/>
        <v>24248.233972602739</v>
      </c>
      <c r="AM67" s="38">
        <f t="shared" si="64"/>
        <v>25980.250684931503</v>
      </c>
      <c r="AN67" s="46">
        <f t="shared" si="64"/>
        <v>27712.267397260272</v>
      </c>
    </row>
    <row r="68" spans="2:40" s="8" customFormat="1" ht="80" x14ac:dyDescent="0.25">
      <c r="B68" s="49" t="s">
        <v>14</v>
      </c>
      <c r="C68" s="36">
        <f>(C66/365)*30</f>
        <v>10775.219178082192</v>
      </c>
      <c r="D68" s="37">
        <f t="shared" ref="D68:N68" si="65">(D66/365)*30</f>
        <v>12930.263013698632</v>
      </c>
      <c r="E68" s="38">
        <f t="shared" si="65"/>
        <v>15085.306849315071</v>
      </c>
      <c r="F68" s="38">
        <f t="shared" si="65"/>
        <v>17240.350684931505</v>
      </c>
      <c r="G68" s="38">
        <f t="shared" si="65"/>
        <v>19395.394520547943</v>
      </c>
      <c r="H68" s="38">
        <f t="shared" si="65"/>
        <v>21550.438356164384</v>
      </c>
      <c r="I68" s="38">
        <f t="shared" si="65"/>
        <v>23705.482191780822</v>
      </c>
      <c r="J68" s="38">
        <f t="shared" si="65"/>
        <v>25860.526027397264</v>
      </c>
      <c r="K68" s="38">
        <f t="shared" si="65"/>
        <v>28015.569863013698</v>
      </c>
      <c r="L68" s="38">
        <f t="shared" si="65"/>
        <v>30170.613698630143</v>
      </c>
      <c r="M68" s="38">
        <f t="shared" si="65"/>
        <v>32325.657534246573</v>
      </c>
      <c r="N68" s="40">
        <f t="shared" si="65"/>
        <v>34480.701369863011</v>
      </c>
      <c r="O68" s="49" t="s">
        <v>14</v>
      </c>
      <c r="P68" s="41">
        <f>(P66/365)*30</f>
        <v>9577.9726027397264</v>
      </c>
      <c r="Q68" s="42">
        <f t="shared" ref="Q68:AA68" si="66">(Q66/365)*30</f>
        <v>11493.567123287672</v>
      </c>
      <c r="R68" s="43">
        <f t="shared" si="66"/>
        <v>13409.161643835618</v>
      </c>
      <c r="S68" s="43">
        <f t="shared" si="66"/>
        <v>15324.75616438356</v>
      </c>
      <c r="T68" s="43">
        <f t="shared" si="66"/>
        <v>17240.350684931509</v>
      </c>
      <c r="U68" s="43">
        <f t="shared" si="66"/>
        <v>19155.945205479453</v>
      </c>
      <c r="V68" s="43">
        <f t="shared" si="66"/>
        <v>21071.539726027397</v>
      </c>
      <c r="W68" s="43">
        <f t="shared" si="66"/>
        <v>22987.134246575344</v>
      </c>
      <c r="X68" s="43">
        <f t="shared" si="66"/>
        <v>24902.728767123284</v>
      </c>
      <c r="Y68" s="43">
        <f t="shared" si="66"/>
        <v>26818.323287671235</v>
      </c>
      <c r="Z68" s="43">
        <f t="shared" si="66"/>
        <v>28733.917808219183</v>
      </c>
      <c r="AA68" s="48">
        <f t="shared" si="66"/>
        <v>30649.512328767119</v>
      </c>
      <c r="AB68" s="49" t="s">
        <v>14</v>
      </c>
      <c r="AC68" s="36">
        <f>(AC66/365)*30</f>
        <v>8380.7260273972588</v>
      </c>
      <c r="AD68" s="37">
        <f t="shared" ref="AD68:AN68" si="67">(AD66/365)*30</f>
        <v>10056.871232876712</v>
      </c>
      <c r="AE68" s="38">
        <f t="shared" si="67"/>
        <v>11733.016438356164</v>
      </c>
      <c r="AF68" s="38">
        <f t="shared" si="67"/>
        <v>13409.161643835614</v>
      </c>
      <c r="AG68" s="38">
        <f t="shared" si="67"/>
        <v>15085.306849315068</v>
      </c>
      <c r="AH68" s="38">
        <f t="shared" si="67"/>
        <v>16761.452054794518</v>
      </c>
      <c r="AI68" s="39">
        <f t="shared" si="67"/>
        <v>18437.597260273971</v>
      </c>
      <c r="AJ68" s="39">
        <f t="shared" si="67"/>
        <v>20113.742465753425</v>
      </c>
      <c r="AK68" s="38">
        <f t="shared" si="67"/>
        <v>21789.887671232878</v>
      </c>
      <c r="AL68" s="38">
        <f t="shared" si="67"/>
        <v>23466.032876712328</v>
      </c>
      <c r="AM68" s="38">
        <f t="shared" si="67"/>
        <v>25142.178082191778</v>
      </c>
      <c r="AN68" s="46">
        <f t="shared" si="67"/>
        <v>26818.323287671228</v>
      </c>
    </row>
    <row r="69" spans="2:40" s="8" customFormat="1" ht="81" thickBot="1" x14ac:dyDescent="0.3">
      <c r="B69" s="50" t="s">
        <v>15</v>
      </c>
      <c r="C69" s="51">
        <f>(C66/365)*28</f>
        <v>10056.871232876712</v>
      </c>
      <c r="D69" s="52">
        <f t="shared" ref="D69:N69" si="68">(D66/365)*28</f>
        <v>12068.245479452056</v>
      </c>
      <c r="E69" s="53">
        <f t="shared" si="68"/>
        <v>14079.6197260274</v>
      </c>
      <c r="F69" s="53">
        <f t="shared" si="68"/>
        <v>16090.993972602741</v>
      </c>
      <c r="G69" s="53">
        <f t="shared" si="68"/>
        <v>18102.368219178083</v>
      </c>
      <c r="H69" s="53">
        <f t="shared" si="68"/>
        <v>20113.742465753425</v>
      </c>
      <c r="I69" s="53">
        <f t="shared" si="68"/>
        <v>22125.116712328767</v>
      </c>
      <c r="J69" s="53">
        <f t="shared" si="68"/>
        <v>24136.490958904113</v>
      </c>
      <c r="K69" s="53">
        <f t="shared" si="68"/>
        <v>26147.865205479451</v>
      </c>
      <c r="L69" s="53">
        <f t="shared" si="68"/>
        <v>28159.2394520548</v>
      </c>
      <c r="M69" s="53">
        <f t="shared" si="68"/>
        <v>30170.613698630135</v>
      </c>
      <c r="N69" s="55">
        <f t="shared" si="68"/>
        <v>32181.987945205481</v>
      </c>
      <c r="O69" s="50" t="s">
        <v>15</v>
      </c>
      <c r="P69" s="56">
        <f>(P66/365)*28</f>
        <v>8939.4410958904118</v>
      </c>
      <c r="Q69" s="57">
        <f t="shared" ref="Q69:AA69" si="69">(Q66/365)*28</f>
        <v>10727.329315068495</v>
      </c>
      <c r="R69" s="58">
        <f t="shared" si="69"/>
        <v>12515.217534246576</v>
      </c>
      <c r="S69" s="58">
        <f t="shared" si="69"/>
        <v>14303.105753424656</v>
      </c>
      <c r="T69" s="58">
        <f t="shared" si="69"/>
        <v>16090.993972602742</v>
      </c>
      <c r="U69" s="58">
        <f t="shared" si="69"/>
        <v>17878.882191780824</v>
      </c>
      <c r="V69" s="58">
        <f t="shared" si="69"/>
        <v>19666.770410958903</v>
      </c>
      <c r="W69" s="58">
        <f t="shared" si="69"/>
        <v>21454.65863013699</v>
      </c>
      <c r="X69" s="58">
        <f t="shared" si="69"/>
        <v>23242.546849315066</v>
      </c>
      <c r="Y69" s="58">
        <f t="shared" si="69"/>
        <v>25030.435068493152</v>
      </c>
      <c r="Z69" s="58">
        <f t="shared" si="69"/>
        <v>26818.323287671235</v>
      </c>
      <c r="AA69" s="60">
        <f t="shared" si="69"/>
        <v>28606.211506849311</v>
      </c>
      <c r="AB69" s="50" t="s">
        <v>15</v>
      </c>
      <c r="AC69" s="51">
        <f>(AC66/365)*28</f>
        <v>7822.0109589041085</v>
      </c>
      <c r="AD69" s="52">
        <f t="shared" ref="AD69:AN69" si="70">(AD66/365)*28</f>
        <v>9386.4131506849317</v>
      </c>
      <c r="AE69" s="53">
        <f t="shared" si="70"/>
        <v>10950.815342465752</v>
      </c>
      <c r="AF69" s="53">
        <f t="shared" si="70"/>
        <v>12515.217534246574</v>
      </c>
      <c r="AG69" s="53">
        <f t="shared" si="70"/>
        <v>14079.619726027397</v>
      </c>
      <c r="AH69" s="53">
        <f t="shared" si="70"/>
        <v>15644.021917808217</v>
      </c>
      <c r="AI69" s="54">
        <f t="shared" si="70"/>
        <v>17208.424109589039</v>
      </c>
      <c r="AJ69" s="54">
        <f t="shared" si="70"/>
        <v>18772.826301369863</v>
      </c>
      <c r="AK69" s="53">
        <f t="shared" si="70"/>
        <v>20337.228493150687</v>
      </c>
      <c r="AL69" s="53">
        <f t="shared" si="70"/>
        <v>21901.630684931504</v>
      </c>
      <c r="AM69" s="53">
        <f t="shared" si="70"/>
        <v>23466.032876712325</v>
      </c>
      <c r="AN69" s="61">
        <f t="shared" si="70"/>
        <v>25030.435068493149</v>
      </c>
    </row>
    <row r="71" spans="2:40" s="8" customFormat="1" x14ac:dyDescent="0.25"/>
    <row r="72" spans="2:40" ht="20" thickBot="1" x14ac:dyDescent="0.3"/>
    <row r="73" spans="2:40" ht="25" customHeight="1" x14ac:dyDescent="0.25">
      <c r="C73" s="130" t="s">
        <v>51</v>
      </c>
      <c r="D73" s="131"/>
      <c r="E73" s="131"/>
      <c r="F73" s="131"/>
      <c r="G73" s="131"/>
      <c r="H73" s="131"/>
      <c r="I73" s="131"/>
      <c r="J73" s="131"/>
      <c r="K73" s="131"/>
      <c r="L73" s="131"/>
      <c r="M73" s="131"/>
      <c r="N73" s="132"/>
    </row>
    <row r="74" spans="2:40" ht="25" customHeight="1" x14ac:dyDescent="0.25">
      <c r="C74" s="14" t="s">
        <v>29</v>
      </c>
      <c r="D74" s="15" t="s">
        <v>20</v>
      </c>
      <c r="E74" s="15" t="s">
        <v>25</v>
      </c>
      <c r="F74" s="15" t="s">
        <v>21</v>
      </c>
      <c r="G74" s="15" t="s">
        <v>22</v>
      </c>
      <c r="H74" s="15" t="s">
        <v>23</v>
      </c>
      <c r="I74" s="15" t="s">
        <v>26</v>
      </c>
      <c r="J74" s="15" t="s">
        <v>27</v>
      </c>
      <c r="K74" s="15" t="s">
        <v>32</v>
      </c>
      <c r="L74" s="15" t="s">
        <v>33</v>
      </c>
      <c r="M74" s="15" t="s">
        <v>34</v>
      </c>
      <c r="N74" s="16" t="s">
        <v>35</v>
      </c>
    </row>
    <row r="75" spans="2:40" ht="25" customHeight="1" thickBot="1" x14ac:dyDescent="0.3">
      <c r="C75" s="75">
        <f t="shared" ref="C75:N75" si="71">C54*52</f>
        <v>58266</v>
      </c>
      <c r="D75" s="76">
        <f t="shared" si="71"/>
        <v>69919.200000000012</v>
      </c>
      <c r="E75" s="76">
        <f t="shared" si="71"/>
        <v>81572.400000000009</v>
      </c>
      <c r="F75" s="76">
        <f t="shared" si="71"/>
        <v>93225.599999999991</v>
      </c>
      <c r="G75" s="76">
        <f t="shared" si="71"/>
        <v>104878.8</v>
      </c>
      <c r="H75" s="76">
        <f t="shared" si="71"/>
        <v>116532</v>
      </c>
      <c r="I75" s="76">
        <f t="shared" si="71"/>
        <v>128185.2</v>
      </c>
      <c r="J75" s="76">
        <f t="shared" si="71"/>
        <v>139838.40000000002</v>
      </c>
      <c r="K75" s="76">
        <f t="shared" si="71"/>
        <v>151491.59999999998</v>
      </c>
      <c r="L75" s="76">
        <f t="shared" si="71"/>
        <v>163144.80000000002</v>
      </c>
      <c r="M75" s="76">
        <f t="shared" si="71"/>
        <v>174798</v>
      </c>
      <c r="N75" s="77">
        <f t="shared" si="71"/>
        <v>186451.19999999998</v>
      </c>
    </row>
    <row r="76" spans="2:40" ht="20" thickBot="1" x14ac:dyDescent="0.3">
      <c r="AB76" s="8"/>
    </row>
    <row r="77" spans="2:40" ht="25" customHeight="1" x14ac:dyDescent="0.25">
      <c r="C77" s="133" t="s">
        <v>50</v>
      </c>
      <c r="D77" s="134"/>
      <c r="E77" s="134"/>
      <c r="F77" s="134"/>
      <c r="G77" s="134"/>
      <c r="H77" s="134"/>
      <c r="I77" s="134"/>
      <c r="J77" s="134"/>
      <c r="K77" s="134"/>
      <c r="L77" s="134"/>
      <c r="M77" s="134"/>
      <c r="N77" s="135"/>
    </row>
    <row r="78" spans="2:40" ht="25" customHeight="1" x14ac:dyDescent="0.25">
      <c r="C78" s="69" t="s">
        <v>29</v>
      </c>
      <c r="D78" s="15" t="s">
        <v>20</v>
      </c>
      <c r="E78" s="15" t="s">
        <v>25</v>
      </c>
      <c r="F78" s="15" t="s">
        <v>21</v>
      </c>
      <c r="G78" s="15" t="s">
        <v>22</v>
      </c>
      <c r="H78" s="15" t="s">
        <v>23</v>
      </c>
      <c r="I78" s="15" t="s">
        <v>26</v>
      </c>
      <c r="J78" s="15" t="s">
        <v>27</v>
      </c>
      <c r="K78" s="15" t="s">
        <v>32</v>
      </c>
      <c r="L78" s="15" t="s">
        <v>33</v>
      </c>
      <c r="M78" s="15" t="s">
        <v>34</v>
      </c>
      <c r="N78" s="70" t="s">
        <v>35</v>
      </c>
    </row>
    <row r="79" spans="2:40" ht="25" customHeight="1" thickBot="1" x14ac:dyDescent="0.3">
      <c r="C79" s="71">
        <f>(C50/D45)*1000</f>
        <v>67.418772563176901</v>
      </c>
      <c r="D79" s="72">
        <f>(D50/D45)*1000</f>
        <v>80.902527075812273</v>
      </c>
      <c r="E79" s="72">
        <f>(E50/D45)*1000</f>
        <v>94.386281588447659</v>
      </c>
      <c r="F79" s="72">
        <f>(F50/D45)*1000</f>
        <v>107.87003610108303</v>
      </c>
      <c r="G79" s="73">
        <f>(G50/D45)*1000</f>
        <v>121.35379061371842</v>
      </c>
      <c r="H79" s="73">
        <f>(H50/D45)*1000</f>
        <v>134.8375451263538</v>
      </c>
      <c r="I79" s="73">
        <f>(I50/D45)*1000</f>
        <v>148.32129963898916</v>
      </c>
      <c r="J79" s="73">
        <f>(J50/D45)*1000</f>
        <v>161.80505415162455</v>
      </c>
      <c r="K79" s="72">
        <f>(K50/D45)*1000</f>
        <v>175.2888086642599</v>
      </c>
      <c r="L79" s="72">
        <f>(L50/D45)*1000</f>
        <v>188.77256317689532</v>
      </c>
      <c r="M79" s="72">
        <f>(M50/D45)*1000</f>
        <v>202.25631768953068</v>
      </c>
      <c r="N79" s="74">
        <f>(N50/D45)*1000</f>
        <v>215.74007220216606</v>
      </c>
    </row>
    <row r="81" spans="1:27" s="67" customFormat="1" ht="20" thickBot="1" x14ac:dyDescent="0.3"/>
    <row r="83" spans="1:27" s="8" customFormat="1" ht="72" customHeight="1" x14ac:dyDescent="0.25">
      <c r="A83" s="6" t="s">
        <v>44</v>
      </c>
      <c r="B83" s="7" t="s">
        <v>30</v>
      </c>
      <c r="C83" s="2" t="s">
        <v>7</v>
      </c>
      <c r="D83" s="2" t="s">
        <v>8</v>
      </c>
      <c r="E83" s="2" t="s">
        <v>45</v>
      </c>
      <c r="F83" s="2" t="s">
        <v>0</v>
      </c>
      <c r="G83" s="3" t="s">
        <v>3</v>
      </c>
      <c r="H83" s="2" t="s">
        <v>5</v>
      </c>
      <c r="I83" s="2" t="s">
        <v>6</v>
      </c>
    </row>
    <row r="84" spans="1:27" s="8" customFormat="1" ht="59" customHeight="1" x14ac:dyDescent="0.25">
      <c r="A84" s="6" t="s">
        <v>19</v>
      </c>
      <c r="C84" s="9">
        <v>50</v>
      </c>
      <c r="D84" s="9">
        <v>2</v>
      </c>
      <c r="E84" s="9">
        <v>100</v>
      </c>
      <c r="F84" s="9">
        <v>10</v>
      </c>
      <c r="G84" s="9">
        <v>0.1</v>
      </c>
      <c r="H84" s="9">
        <f>E84-((C84-0.2)*(D84-0.2))</f>
        <v>10.36</v>
      </c>
      <c r="I84" s="9">
        <f>E84-H84</f>
        <v>89.64</v>
      </c>
    </row>
    <row r="85" spans="1:27" s="8" customFormat="1" ht="83" customHeight="1" x14ac:dyDescent="0.25">
      <c r="A85" s="64" t="s">
        <v>46</v>
      </c>
      <c r="C85" s="4" t="s">
        <v>2</v>
      </c>
      <c r="D85" s="4" t="s">
        <v>9</v>
      </c>
      <c r="E85" s="4" t="s">
        <v>1</v>
      </c>
      <c r="F85" s="4" t="s">
        <v>4</v>
      </c>
      <c r="G85" s="4" t="s">
        <v>11</v>
      </c>
      <c r="H85" s="4" t="s">
        <v>24</v>
      </c>
      <c r="I85" s="4" t="s">
        <v>18</v>
      </c>
      <c r="J85" s="4" t="s">
        <v>42</v>
      </c>
      <c r="K85" s="4" t="s">
        <v>41</v>
      </c>
    </row>
    <row r="86" spans="1:27" ht="34" customHeight="1" x14ac:dyDescent="0.25">
      <c r="C86" s="10">
        <v>28.87</v>
      </c>
      <c r="D86" s="11">
        <v>2745</v>
      </c>
      <c r="E86" s="63">
        <v>28</v>
      </c>
      <c r="F86" s="10">
        <f>365/E86</f>
        <v>13.035714285714286</v>
      </c>
      <c r="G86" s="11">
        <f>F86*D86</f>
        <v>35783.035714285717</v>
      </c>
      <c r="H86" s="11">
        <f>G86*24</f>
        <v>858792.85714285728</v>
      </c>
      <c r="I86" s="12">
        <v>2400</v>
      </c>
      <c r="J86" s="12">
        <v>20</v>
      </c>
      <c r="K86" s="62">
        <f>7+E86</f>
        <v>35</v>
      </c>
    </row>
    <row r="88" spans="1:27" ht="20" thickBot="1" x14ac:dyDescent="0.3"/>
    <row r="89" spans="1:27" ht="25" customHeight="1" x14ac:dyDescent="0.25">
      <c r="C89" s="136" t="s">
        <v>10</v>
      </c>
      <c r="D89" s="137"/>
      <c r="E89" s="137"/>
      <c r="F89" s="137"/>
      <c r="G89" s="137"/>
      <c r="H89" s="137"/>
      <c r="I89" s="137"/>
      <c r="J89" s="137"/>
      <c r="K89" s="137"/>
      <c r="L89" s="137"/>
      <c r="M89" s="137"/>
      <c r="N89" s="138"/>
      <c r="O89" s="13"/>
      <c r="P89" s="141" t="s">
        <v>17</v>
      </c>
      <c r="Q89" s="142"/>
      <c r="R89" s="142"/>
      <c r="S89" s="142"/>
      <c r="T89" s="142"/>
      <c r="U89" s="142"/>
      <c r="V89" s="142"/>
      <c r="W89" s="142"/>
      <c r="X89" s="142"/>
      <c r="Y89" s="142"/>
      <c r="Z89" s="142"/>
      <c r="AA89" s="143"/>
    </row>
    <row r="90" spans="1:27" ht="25" customHeight="1" x14ac:dyDescent="0.25">
      <c r="A90" s="65"/>
      <c r="C90" s="14" t="s">
        <v>29</v>
      </c>
      <c r="D90" s="15" t="s">
        <v>20</v>
      </c>
      <c r="E90" s="15" t="s">
        <v>25</v>
      </c>
      <c r="F90" s="15" t="s">
        <v>21</v>
      </c>
      <c r="G90" s="15" t="s">
        <v>22</v>
      </c>
      <c r="H90" s="15" t="s">
        <v>23</v>
      </c>
      <c r="I90" s="15" t="s">
        <v>26</v>
      </c>
      <c r="J90" s="15" t="s">
        <v>27</v>
      </c>
      <c r="K90" s="15" t="s">
        <v>32</v>
      </c>
      <c r="L90" s="15" t="s">
        <v>33</v>
      </c>
      <c r="M90" s="15" t="s">
        <v>34</v>
      </c>
      <c r="N90" s="16" t="s">
        <v>35</v>
      </c>
      <c r="P90" s="17" t="s">
        <v>29</v>
      </c>
      <c r="Q90" s="15" t="s">
        <v>20</v>
      </c>
      <c r="R90" s="15" t="s">
        <v>25</v>
      </c>
      <c r="S90" s="15" t="s">
        <v>21</v>
      </c>
      <c r="T90" s="15" t="s">
        <v>22</v>
      </c>
      <c r="U90" s="15" t="s">
        <v>23</v>
      </c>
      <c r="V90" s="15" t="s">
        <v>26</v>
      </c>
      <c r="W90" s="15" t="s">
        <v>27</v>
      </c>
      <c r="X90" s="15" t="s">
        <v>32</v>
      </c>
      <c r="Y90" s="15" t="s">
        <v>33</v>
      </c>
      <c r="Z90" s="15" t="s">
        <v>34</v>
      </c>
      <c r="AA90" s="18" t="s">
        <v>35</v>
      </c>
    </row>
    <row r="91" spans="1:27" ht="25" customHeight="1" thickBot="1" x14ac:dyDescent="0.3">
      <c r="C91" s="19">
        <f>I84*2.5</f>
        <v>224.1</v>
      </c>
      <c r="D91" s="20">
        <f>I84*3</f>
        <v>268.92</v>
      </c>
      <c r="E91" s="20">
        <f>I84*3.5</f>
        <v>313.74</v>
      </c>
      <c r="F91" s="20">
        <f>I84*4</f>
        <v>358.56</v>
      </c>
      <c r="G91" s="20">
        <f>I84*4.5</f>
        <v>403.38</v>
      </c>
      <c r="H91" s="20">
        <f>I84*5</f>
        <v>448.2</v>
      </c>
      <c r="I91" s="20">
        <f>I84*5.5</f>
        <v>493.02</v>
      </c>
      <c r="J91" s="20">
        <f>I84*6</f>
        <v>537.84</v>
      </c>
      <c r="K91" s="20">
        <f>I84*6.5</f>
        <v>582.66</v>
      </c>
      <c r="L91" s="20">
        <f>I84*7</f>
        <v>627.48</v>
      </c>
      <c r="M91" s="20">
        <f>I84*7.5</f>
        <v>672.3</v>
      </c>
      <c r="N91" s="21">
        <f>I84*8</f>
        <v>717.12</v>
      </c>
      <c r="O91" s="13"/>
      <c r="P91" s="22">
        <f>C91*F86</f>
        <v>2921.3035714285716</v>
      </c>
      <c r="Q91" s="23">
        <f>D91*F86</f>
        <v>3505.5642857142861</v>
      </c>
      <c r="R91" s="23">
        <f>E91*F86</f>
        <v>4089.8250000000003</v>
      </c>
      <c r="S91" s="23">
        <f>F91*F86</f>
        <v>4674.0857142857149</v>
      </c>
      <c r="T91" s="23">
        <f>G91*F86</f>
        <v>5258.346428571429</v>
      </c>
      <c r="U91" s="23">
        <f>H91*F86</f>
        <v>5842.6071428571431</v>
      </c>
      <c r="V91" s="23">
        <f>I91*F86</f>
        <v>6426.8678571428572</v>
      </c>
      <c r="W91" s="23">
        <f>J91*F86</f>
        <v>7011.1285714285723</v>
      </c>
      <c r="X91" s="23">
        <f>K91*F86</f>
        <v>7595.3892857142855</v>
      </c>
      <c r="Y91" s="23">
        <f>L91*F86</f>
        <v>8179.6500000000005</v>
      </c>
      <c r="Z91" s="23">
        <f>M91*F86</f>
        <v>8763.9107142857138</v>
      </c>
      <c r="AA91" s="24">
        <f>N91*F86</f>
        <v>9348.1714285714297</v>
      </c>
    </row>
    <row r="92" spans="1:27" ht="25" customHeight="1" thickBot="1" x14ac:dyDescent="0.3">
      <c r="P92" s="8"/>
      <c r="Q92" s="8"/>
      <c r="R92" s="8"/>
      <c r="S92" s="8"/>
      <c r="T92" s="8"/>
      <c r="U92" s="8"/>
      <c r="V92" s="8"/>
      <c r="W92" s="8"/>
      <c r="X92" s="8"/>
      <c r="Y92" s="8"/>
      <c r="Z92" s="8"/>
      <c r="AA92" s="8"/>
    </row>
    <row r="93" spans="1:27" ht="25" customHeight="1" x14ac:dyDescent="0.25">
      <c r="C93" s="136" t="s">
        <v>43</v>
      </c>
      <c r="D93" s="137"/>
      <c r="E93" s="137"/>
      <c r="F93" s="137"/>
      <c r="G93" s="137"/>
      <c r="H93" s="137"/>
      <c r="I93" s="137"/>
      <c r="J93" s="137"/>
      <c r="K93" s="137"/>
      <c r="L93" s="137"/>
      <c r="M93" s="137"/>
      <c r="N93" s="138"/>
      <c r="P93" s="136" t="s">
        <v>16</v>
      </c>
      <c r="Q93" s="137"/>
      <c r="R93" s="137"/>
      <c r="S93" s="137"/>
      <c r="T93" s="137"/>
      <c r="U93" s="137"/>
      <c r="V93" s="137"/>
      <c r="W93" s="137"/>
      <c r="X93" s="137"/>
      <c r="Y93" s="137"/>
      <c r="Z93" s="137"/>
      <c r="AA93" s="138"/>
    </row>
    <row r="94" spans="1:27" ht="25" customHeight="1" x14ac:dyDescent="0.25">
      <c r="C94" s="14" t="s">
        <v>29</v>
      </c>
      <c r="D94" s="15" t="s">
        <v>20</v>
      </c>
      <c r="E94" s="15" t="s">
        <v>25</v>
      </c>
      <c r="F94" s="15" t="s">
        <v>21</v>
      </c>
      <c r="G94" s="15" t="s">
        <v>22</v>
      </c>
      <c r="H94" s="15" t="s">
        <v>23</v>
      </c>
      <c r="I94" s="15" t="s">
        <v>26</v>
      </c>
      <c r="J94" s="15" t="s">
        <v>27</v>
      </c>
      <c r="K94" s="15" t="s">
        <v>32</v>
      </c>
      <c r="L94" s="15" t="s">
        <v>33</v>
      </c>
      <c r="M94" s="15" t="s">
        <v>34</v>
      </c>
      <c r="N94" s="16" t="s">
        <v>35</v>
      </c>
      <c r="P94" s="14" t="s">
        <v>29</v>
      </c>
      <c r="Q94" s="15" t="s">
        <v>20</v>
      </c>
      <c r="R94" s="15" t="s">
        <v>25</v>
      </c>
      <c r="S94" s="15" t="s">
        <v>21</v>
      </c>
      <c r="T94" s="15" t="s">
        <v>22</v>
      </c>
      <c r="U94" s="15" t="s">
        <v>23</v>
      </c>
      <c r="V94" s="15" t="s">
        <v>26</v>
      </c>
      <c r="W94" s="15" t="s">
        <v>27</v>
      </c>
      <c r="X94" s="15" t="s">
        <v>32</v>
      </c>
      <c r="Y94" s="15" t="s">
        <v>33</v>
      </c>
      <c r="Z94" s="15" t="s">
        <v>34</v>
      </c>
      <c r="AA94" s="16" t="s">
        <v>35</v>
      </c>
    </row>
    <row r="95" spans="1:27" ht="25" customHeight="1" thickBot="1" x14ac:dyDescent="0.3">
      <c r="C95" s="19">
        <f>C91*6</f>
        <v>1344.6</v>
      </c>
      <c r="D95" s="20">
        <f>D91*6</f>
        <v>1613.52</v>
      </c>
      <c r="E95" s="20">
        <f t="shared" ref="E95:K95" si="72">E91*6</f>
        <v>1882.44</v>
      </c>
      <c r="F95" s="20">
        <f t="shared" si="72"/>
        <v>2151.36</v>
      </c>
      <c r="G95" s="20">
        <f t="shared" si="72"/>
        <v>2420.2799999999997</v>
      </c>
      <c r="H95" s="20">
        <f t="shared" si="72"/>
        <v>2689.2</v>
      </c>
      <c r="I95" s="20">
        <f t="shared" si="72"/>
        <v>2958.12</v>
      </c>
      <c r="J95" s="20">
        <f t="shared" si="72"/>
        <v>3227.04</v>
      </c>
      <c r="K95" s="20">
        <f t="shared" si="72"/>
        <v>3495.96</v>
      </c>
      <c r="L95" s="20">
        <f>L91*6</f>
        <v>3764.88</v>
      </c>
      <c r="M95" s="20">
        <f t="shared" ref="M95" si="73">M91*6</f>
        <v>4033.7999999999997</v>
      </c>
      <c r="N95" s="21">
        <f>N91*6</f>
        <v>4302.72</v>
      </c>
      <c r="P95" s="25">
        <f t="shared" ref="P95:V95" si="74">C95*52</f>
        <v>69919.199999999997</v>
      </c>
      <c r="Q95" s="20">
        <f t="shared" si="74"/>
        <v>83903.039999999994</v>
      </c>
      <c r="R95" s="20">
        <f t="shared" si="74"/>
        <v>97886.88</v>
      </c>
      <c r="S95" s="20">
        <f t="shared" si="74"/>
        <v>111870.72</v>
      </c>
      <c r="T95" s="20">
        <f t="shared" si="74"/>
        <v>125854.55999999998</v>
      </c>
      <c r="U95" s="20">
        <f t="shared" si="74"/>
        <v>139838.39999999999</v>
      </c>
      <c r="V95" s="20">
        <f t="shared" si="74"/>
        <v>153822.24</v>
      </c>
      <c r="W95" s="20">
        <f t="shared" ref="W95" si="75">J95*52</f>
        <v>167806.07999999999</v>
      </c>
      <c r="X95" s="20">
        <f t="shared" ref="X95" si="76">K95*52</f>
        <v>181789.92</v>
      </c>
      <c r="Y95" s="20">
        <f t="shared" ref="Y95" si="77">L95*52</f>
        <v>195773.76</v>
      </c>
      <c r="Z95" s="20">
        <f t="shared" ref="Z95" si="78">M95*52</f>
        <v>209757.59999999998</v>
      </c>
      <c r="AA95" s="21">
        <f t="shared" ref="AA95" si="79">N95*52</f>
        <v>223741.44</v>
      </c>
    </row>
    <row r="96" spans="1:27" ht="25" customHeight="1" thickBot="1" x14ac:dyDescent="0.3"/>
    <row r="97" spans="2:40" ht="25" customHeight="1" x14ac:dyDescent="0.25">
      <c r="C97" s="136" t="s">
        <v>37</v>
      </c>
      <c r="D97" s="137"/>
      <c r="E97" s="137"/>
      <c r="F97" s="137"/>
      <c r="G97" s="137"/>
      <c r="H97" s="137"/>
      <c r="I97" s="137"/>
      <c r="J97" s="137"/>
      <c r="K97" s="137"/>
      <c r="L97" s="137"/>
      <c r="M97" s="137"/>
      <c r="N97" s="138"/>
      <c r="P97" s="136" t="s">
        <v>39</v>
      </c>
      <c r="Q97" s="137"/>
      <c r="R97" s="137"/>
      <c r="S97" s="137"/>
      <c r="T97" s="137"/>
      <c r="U97" s="137"/>
      <c r="V97" s="137"/>
      <c r="W97" s="137"/>
      <c r="X97" s="137"/>
      <c r="Y97" s="137"/>
      <c r="Z97" s="137"/>
      <c r="AA97" s="138"/>
      <c r="AC97" s="136" t="s">
        <v>40</v>
      </c>
      <c r="AD97" s="137"/>
      <c r="AE97" s="137"/>
      <c r="AF97" s="137"/>
      <c r="AG97" s="137"/>
      <c r="AH97" s="137"/>
      <c r="AI97" s="137"/>
      <c r="AJ97" s="137"/>
      <c r="AK97" s="137"/>
      <c r="AL97" s="137"/>
      <c r="AM97" s="137"/>
      <c r="AN97" s="138"/>
    </row>
    <row r="98" spans="2:40" ht="25" customHeight="1" x14ac:dyDescent="0.25">
      <c r="C98" s="14" t="s">
        <v>29</v>
      </c>
      <c r="D98" s="15" t="s">
        <v>20</v>
      </c>
      <c r="E98" s="15" t="s">
        <v>25</v>
      </c>
      <c r="F98" s="15" t="s">
        <v>21</v>
      </c>
      <c r="G98" s="15" t="s">
        <v>22</v>
      </c>
      <c r="H98" s="15" t="s">
        <v>23</v>
      </c>
      <c r="I98" s="15" t="s">
        <v>26</v>
      </c>
      <c r="J98" s="15" t="s">
        <v>27</v>
      </c>
      <c r="K98" s="15" t="s">
        <v>32</v>
      </c>
      <c r="L98" s="15" t="s">
        <v>33</v>
      </c>
      <c r="M98" s="15" t="s">
        <v>34</v>
      </c>
      <c r="N98" s="16" t="s">
        <v>35</v>
      </c>
      <c r="P98" s="14" t="s">
        <v>29</v>
      </c>
      <c r="Q98" s="15" t="s">
        <v>20</v>
      </c>
      <c r="R98" s="15" t="s">
        <v>25</v>
      </c>
      <c r="S98" s="15" t="s">
        <v>21</v>
      </c>
      <c r="T98" s="15" t="s">
        <v>22</v>
      </c>
      <c r="U98" s="15" t="s">
        <v>23</v>
      </c>
      <c r="V98" s="15" t="s">
        <v>26</v>
      </c>
      <c r="W98" s="15" t="s">
        <v>27</v>
      </c>
      <c r="X98" s="15" t="s">
        <v>32</v>
      </c>
      <c r="Y98" s="15" t="s">
        <v>33</v>
      </c>
      <c r="Z98" s="15" t="s">
        <v>34</v>
      </c>
      <c r="AA98" s="16" t="s">
        <v>35</v>
      </c>
      <c r="AC98" s="14" t="s">
        <v>29</v>
      </c>
      <c r="AD98" s="15" t="s">
        <v>20</v>
      </c>
      <c r="AE98" s="15" t="s">
        <v>25</v>
      </c>
      <c r="AF98" s="15" t="s">
        <v>21</v>
      </c>
      <c r="AG98" s="15" t="s">
        <v>22</v>
      </c>
      <c r="AH98" s="15" t="s">
        <v>23</v>
      </c>
      <c r="AI98" s="15" t="s">
        <v>26</v>
      </c>
      <c r="AJ98" s="15" t="s">
        <v>27</v>
      </c>
      <c r="AK98" s="15" t="s">
        <v>32</v>
      </c>
      <c r="AL98" s="15" t="s">
        <v>33</v>
      </c>
      <c r="AM98" s="15" t="s">
        <v>34</v>
      </c>
      <c r="AN98" s="16" t="s">
        <v>35</v>
      </c>
    </row>
    <row r="99" spans="2:40" ht="25" customHeight="1" thickBot="1" x14ac:dyDescent="0.3">
      <c r="C99" s="19">
        <f>C95*0.9</f>
        <v>1210.1399999999999</v>
      </c>
      <c r="D99" s="20">
        <f t="shared" ref="D99:I99" si="80">D95*0.9</f>
        <v>1452.1680000000001</v>
      </c>
      <c r="E99" s="20">
        <f t="shared" si="80"/>
        <v>1694.1960000000001</v>
      </c>
      <c r="F99" s="20">
        <f t="shared" si="80"/>
        <v>1936.2240000000002</v>
      </c>
      <c r="G99" s="20">
        <f t="shared" si="80"/>
        <v>2178.252</v>
      </c>
      <c r="H99" s="20">
        <f t="shared" si="80"/>
        <v>2420.2799999999997</v>
      </c>
      <c r="I99" s="20">
        <f t="shared" si="80"/>
        <v>2662.308</v>
      </c>
      <c r="J99" s="20">
        <f>J95*0.9</f>
        <v>2904.3360000000002</v>
      </c>
      <c r="K99" s="20">
        <f t="shared" ref="K99:N99" si="81">K95*0.9</f>
        <v>3146.364</v>
      </c>
      <c r="L99" s="20">
        <f t="shared" si="81"/>
        <v>3388.3920000000003</v>
      </c>
      <c r="M99" s="20">
        <f t="shared" si="81"/>
        <v>3630.4199999999996</v>
      </c>
      <c r="N99" s="21">
        <f t="shared" si="81"/>
        <v>3872.4480000000003</v>
      </c>
      <c r="O99" s="26"/>
      <c r="P99" s="25">
        <f t="shared" ref="P99:V99" si="82">C95*0.8</f>
        <v>1075.68</v>
      </c>
      <c r="Q99" s="20">
        <f t="shared" si="82"/>
        <v>1290.816</v>
      </c>
      <c r="R99" s="20">
        <f t="shared" si="82"/>
        <v>1505.9520000000002</v>
      </c>
      <c r="S99" s="20">
        <f t="shared" si="82"/>
        <v>1721.0880000000002</v>
      </c>
      <c r="T99" s="20">
        <f t="shared" si="82"/>
        <v>1936.2239999999999</v>
      </c>
      <c r="U99" s="20">
        <f t="shared" si="82"/>
        <v>2151.36</v>
      </c>
      <c r="V99" s="20">
        <f t="shared" si="82"/>
        <v>2366.4960000000001</v>
      </c>
      <c r="W99" s="20">
        <f t="shared" ref="W99" si="83">J95*0.8</f>
        <v>2581.6320000000001</v>
      </c>
      <c r="X99" s="20">
        <f>K95*0.8</f>
        <v>2796.768</v>
      </c>
      <c r="Y99" s="20">
        <f t="shared" ref="Y99" si="84">L95*0.8</f>
        <v>3011.9040000000005</v>
      </c>
      <c r="Z99" s="20">
        <f t="shared" ref="Z99" si="85">M95*0.8</f>
        <v>3227.04</v>
      </c>
      <c r="AA99" s="21">
        <f t="shared" ref="AA99" si="86">N95*0.8</f>
        <v>3442.1760000000004</v>
      </c>
      <c r="AB99" s="26"/>
      <c r="AC99" s="19">
        <f>C95*0.7</f>
        <v>941.21999999999991</v>
      </c>
      <c r="AD99" s="20">
        <f t="shared" ref="AD99" si="87">D95*0.7</f>
        <v>1129.4639999999999</v>
      </c>
      <c r="AE99" s="20">
        <f t="shared" ref="AE99" si="88">E95*0.7</f>
        <v>1317.7079999999999</v>
      </c>
      <c r="AF99" s="20">
        <f t="shared" ref="AF99" si="89">F95*0.7</f>
        <v>1505.952</v>
      </c>
      <c r="AG99" s="20">
        <f t="shared" ref="AG99" si="90">G95*0.7</f>
        <v>1694.1959999999997</v>
      </c>
      <c r="AH99" s="20">
        <f t="shared" ref="AH99" si="91">H95*0.7</f>
        <v>1882.4399999999998</v>
      </c>
      <c r="AI99" s="20">
        <f t="shared" ref="AI99" si="92">I95*0.7</f>
        <v>2070.6839999999997</v>
      </c>
      <c r="AJ99" s="20">
        <f t="shared" ref="AJ99" si="93">J95*0.7</f>
        <v>2258.9279999999999</v>
      </c>
      <c r="AK99" s="20">
        <f t="shared" ref="AK99" si="94">K95*0.7</f>
        <v>2447.172</v>
      </c>
      <c r="AL99" s="20">
        <f t="shared" ref="AL99" si="95">L95*0.7</f>
        <v>2635.4159999999997</v>
      </c>
      <c r="AM99" s="20">
        <f t="shared" ref="AM99" si="96">M95*0.7</f>
        <v>2823.66</v>
      </c>
      <c r="AN99" s="21">
        <f t="shared" ref="AN99" si="97">N95*0.7</f>
        <v>3011.904</v>
      </c>
    </row>
    <row r="100" spans="2:40" ht="25" customHeight="1" thickBot="1" x14ac:dyDescent="0.3">
      <c r="O100" s="8"/>
      <c r="AB100" s="8"/>
    </row>
    <row r="101" spans="2:40" ht="25" customHeight="1" x14ac:dyDescent="0.25">
      <c r="C101" s="136" t="s">
        <v>38</v>
      </c>
      <c r="D101" s="137"/>
      <c r="E101" s="137"/>
      <c r="F101" s="137"/>
      <c r="G101" s="137"/>
      <c r="H101" s="137"/>
      <c r="I101" s="137"/>
      <c r="J101" s="137"/>
      <c r="K101" s="137"/>
      <c r="L101" s="137"/>
      <c r="M101" s="137"/>
      <c r="N101" s="138"/>
      <c r="P101" s="136" t="s">
        <v>38</v>
      </c>
      <c r="Q101" s="137"/>
      <c r="R101" s="137"/>
      <c r="S101" s="137"/>
      <c r="T101" s="137"/>
      <c r="U101" s="137"/>
      <c r="V101" s="137"/>
      <c r="W101" s="137"/>
      <c r="X101" s="137"/>
      <c r="Y101" s="137"/>
      <c r="Z101" s="137"/>
      <c r="AA101" s="138"/>
      <c r="AC101" s="136" t="s">
        <v>38</v>
      </c>
      <c r="AD101" s="137"/>
      <c r="AE101" s="137"/>
      <c r="AF101" s="137"/>
      <c r="AG101" s="137"/>
      <c r="AH101" s="137"/>
      <c r="AI101" s="137"/>
      <c r="AJ101" s="137"/>
      <c r="AK101" s="137"/>
      <c r="AL101" s="137"/>
      <c r="AM101" s="137"/>
      <c r="AN101" s="138"/>
    </row>
    <row r="102" spans="2:40" ht="25" customHeight="1" x14ac:dyDescent="0.25">
      <c r="C102" s="14" t="s">
        <v>29</v>
      </c>
      <c r="D102" s="15" t="s">
        <v>20</v>
      </c>
      <c r="E102" s="15" t="s">
        <v>25</v>
      </c>
      <c r="F102" s="15" t="s">
        <v>21</v>
      </c>
      <c r="G102" s="15" t="s">
        <v>22</v>
      </c>
      <c r="H102" s="15" t="s">
        <v>23</v>
      </c>
      <c r="I102" s="15" t="s">
        <v>26</v>
      </c>
      <c r="J102" s="15" t="s">
        <v>27</v>
      </c>
      <c r="K102" s="15" t="s">
        <v>32</v>
      </c>
      <c r="L102" s="15" t="s">
        <v>33</v>
      </c>
      <c r="M102" s="15" t="s">
        <v>34</v>
      </c>
      <c r="N102" s="16" t="s">
        <v>35</v>
      </c>
      <c r="P102" s="14" t="s">
        <v>29</v>
      </c>
      <c r="Q102" s="15" t="s">
        <v>20</v>
      </c>
      <c r="R102" s="15" t="s">
        <v>25</v>
      </c>
      <c r="S102" s="15" t="s">
        <v>21</v>
      </c>
      <c r="T102" s="15" t="s">
        <v>22</v>
      </c>
      <c r="U102" s="15" t="s">
        <v>23</v>
      </c>
      <c r="V102" s="15" t="s">
        <v>26</v>
      </c>
      <c r="W102" s="15" t="s">
        <v>27</v>
      </c>
      <c r="X102" s="15" t="s">
        <v>32</v>
      </c>
      <c r="Y102" s="15" t="s">
        <v>33</v>
      </c>
      <c r="Z102" s="15" t="s">
        <v>34</v>
      </c>
      <c r="AA102" s="16" t="s">
        <v>35</v>
      </c>
      <c r="AC102" s="14" t="s">
        <v>29</v>
      </c>
      <c r="AD102" s="15" t="s">
        <v>20</v>
      </c>
      <c r="AE102" s="15" t="s">
        <v>25</v>
      </c>
      <c r="AF102" s="15" t="s">
        <v>21</v>
      </c>
      <c r="AG102" s="15" t="s">
        <v>22</v>
      </c>
      <c r="AH102" s="15" t="s">
        <v>23</v>
      </c>
      <c r="AI102" s="15" t="s">
        <v>26</v>
      </c>
      <c r="AJ102" s="15" t="s">
        <v>27</v>
      </c>
      <c r="AK102" s="15" t="s">
        <v>32</v>
      </c>
      <c r="AL102" s="15" t="s">
        <v>33</v>
      </c>
      <c r="AM102" s="15" t="s">
        <v>34</v>
      </c>
      <c r="AN102" s="16" t="s">
        <v>35</v>
      </c>
    </row>
    <row r="103" spans="2:40" ht="25" customHeight="1" thickBot="1" x14ac:dyDescent="0.3">
      <c r="C103" s="19">
        <f t="shared" ref="C103:N103" si="98">C99*2.5</f>
        <v>3025.3499999999995</v>
      </c>
      <c r="D103" s="20">
        <f t="shared" si="98"/>
        <v>3630.42</v>
      </c>
      <c r="E103" s="20">
        <f t="shared" si="98"/>
        <v>4235.4900000000007</v>
      </c>
      <c r="F103" s="20">
        <f t="shared" si="98"/>
        <v>4840.5600000000004</v>
      </c>
      <c r="G103" s="20">
        <f t="shared" si="98"/>
        <v>5445.63</v>
      </c>
      <c r="H103" s="20">
        <f t="shared" si="98"/>
        <v>6050.6999999999989</v>
      </c>
      <c r="I103" s="20">
        <f t="shared" si="98"/>
        <v>6655.77</v>
      </c>
      <c r="J103" s="20">
        <f t="shared" si="98"/>
        <v>7260.84</v>
      </c>
      <c r="K103" s="20">
        <f t="shared" si="98"/>
        <v>7865.91</v>
      </c>
      <c r="L103" s="20">
        <f t="shared" si="98"/>
        <v>8470.9800000000014</v>
      </c>
      <c r="M103" s="20">
        <f t="shared" si="98"/>
        <v>9076.0499999999993</v>
      </c>
      <c r="N103" s="21">
        <f t="shared" si="98"/>
        <v>9681.1200000000008</v>
      </c>
      <c r="O103" s="26"/>
      <c r="P103" s="25">
        <f t="shared" ref="P103:V103" si="99">P99*2.5</f>
        <v>2689.2000000000003</v>
      </c>
      <c r="Q103" s="20">
        <f t="shared" si="99"/>
        <v>3227.04</v>
      </c>
      <c r="R103" s="20">
        <f t="shared" si="99"/>
        <v>3764.8800000000006</v>
      </c>
      <c r="S103" s="20">
        <f t="shared" si="99"/>
        <v>4302.72</v>
      </c>
      <c r="T103" s="20">
        <f t="shared" si="99"/>
        <v>4840.5599999999995</v>
      </c>
      <c r="U103" s="20">
        <f t="shared" si="99"/>
        <v>5378.4000000000005</v>
      </c>
      <c r="V103" s="20">
        <f t="shared" si="99"/>
        <v>5916.24</v>
      </c>
      <c r="W103" s="20">
        <f t="shared" ref="W103:AA103" si="100">W99*2.5</f>
        <v>6454.08</v>
      </c>
      <c r="X103" s="20">
        <f t="shared" si="100"/>
        <v>6991.92</v>
      </c>
      <c r="Y103" s="20">
        <f t="shared" si="100"/>
        <v>7529.7600000000011</v>
      </c>
      <c r="Z103" s="20">
        <f t="shared" si="100"/>
        <v>8067.6</v>
      </c>
      <c r="AA103" s="21">
        <f t="shared" si="100"/>
        <v>8605.44</v>
      </c>
      <c r="AB103" s="26"/>
      <c r="AC103" s="25">
        <f t="shared" ref="AC103:AI103" si="101">AC99*2.5</f>
        <v>2353.0499999999997</v>
      </c>
      <c r="AD103" s="27">
        <f t="shared" si="101"/>
        <v>2823.66</v>
      </c>
      <c r="AE103" s="27">
        <f t="shared" si="101"/>
        <v>3294.2699999999995</v>
      </c>
      <c r="AF103" s="27">
        <f t="shared" si="101"/>
        <v>3764.88</v>
      </c>
      <c r="AG103" s="27">
        <f t="shared" si="101"/>
        <v>4235.4899999999989</v>
      </c>
      <c r="AH103" s="27">
        <f t="shared" si="101"/>
        <v>4706.0999999999995</v>
      </c>
      <c r="AI103" s="27">
        <f t="shared" si="101"/>
        <v>5176.7099999999991</v>
      </c>
      <c r="AJ103" s="27">
        <f t="shared" ref="AJ103:AN103" si="102">AJ99*2.5</f>
        <v>5647.32</v>
      </c>
      <c r="AK103" s="27">
        <f t="shared" si="102"/>
        <v>6117.93</v>
      </c>
      <c r="AL103" s="27">
        <f t="shared" si="102"/>
        <v>6588.5399999999991</v>
      </c>
      <c r="AM103" s="27">
        <f t="shared" si="102"/>
        <v>7059.15</v>
      </c>
      <c r="AN103" s="28">
        <f t="shared" si="102"/>
        <v>7529.76</v>
      </c>
    </row>
    <row r="104" spans="2:40" ht="20" thickBot="1" x14ac:dyDescent="0.3"/>
    <row r="105" spans="2:40" s="8" customFormat="1" ht="25" customHeight="1" x14ac:dyDescent="0.25">
      <c r="B105" s="29"/>
      <c r="C105" s="139" t="s">
        <v>36</v>
      </c>
      <c r="D105" s="139"/>
      <c r="E105" s="139"/>
      <c r="F105" s="139"/>
      <c r="G105" s="139"/>
      <c r="H105" s="139"/>
      <c r="I105" s="139"/>
      <c r="J105" s="139"/>
      <c r="K105" s="139"/>
      <c r="L105" s="139"/>
      <c r="M105" s="139"/>
      <c r="N105" s="139"/>
      <c r="O105" s="30"/>
      <c r="P105" s="139" t="s">
        <v>36</v>
      </c>
      <c r="Q105" s="139"/>
      <c r="R105" s="139"/>
      <c r="S105" s="139"/>
      <c r="T105" s="139"/>
      <c r="U105" s="139"/>
      <c r="V105" s="139"/>
      <c r="W105" s="139"/>
      <c r="X105" s="139"/>
      <c r="Y105" s="139"/>
      <c r="Z105" s="139"/>
      <c r="AA105" s="140"/>
      <c r="AB105" s="30"/>
      <c r="AC105" s="139" t="s">
        <v>36</v>
      </c>
      <c r="AD105" s="139"/>
      <c r="AE105" s="139"/>
      <c r="AF105" s="139"/>
      <c r="AG105" s="139"/>
      <c r="AH105" s="139"/>
      <c r="AI105" s="139"/>
      <c r="AJ105" s="139"/>
      <c r="AK105" s="139"/>
      <c r="AL105" s="139"/>
      <c r="AM105" s="139"/>
      <c r="AN105" s="139"/>
    </row>
    <row r="106" spans="2:40" s="8" customFormat="1" ht="25" customHeight="1" thickBot="1" x14ac:dyDescent="0.3">
      <c r="B106" s="31"/>
      <c r="C106" s="15" t="s">
        <v>29</v>
      </c>
      <c r="D106" s="15" t="s">
        <v>20</v>
      </c>
      <c r="E106" s="15" t="s">
        <v>25</v>
      </c>
      <c r="F106" s="15" t="s">
        <v>21</v>
      </c>
      <c r="G106" s="15" t="s">
        <v>22</v>
      </c>
      <c r="H106" s="15" t="s">
        <v>23</v>
      </c>
      <c r="I106" s="15" t="s">
        <v>26</v>
      </c>
      <c r="J106" s="15" t="s">
        <v>27</v>
      </c>
      <c r="K106" s="15" t="s">
        <v>32</v>
      </c>
      <c r="L106" s="15" t="s">
        <v>33</v>
      </c>
      <c r="M106" s="15" t="s">
        <v>34</v>
      </c>
      <c r="N106" s="15" t="s">
        <v>35</v>
      </c>
      <c r="O106" s="32"/>
      <c r="P106" s="15" t="s">
        <v>29</v>
      </c>
      <c r="Q106" s="15" t="s">
        <v>20</v>
      </c>
      <c r="R106" s="15" t="s">
        <v>25</v>
      </c>
      <c r="S106" s="15" t="s">
        <v>21</v>
      </c>
      <c r="T106" s="15" t="s">
        <v>22</v>
      </c>
      <c r="U106" s="15" t="s">
        <v>23</v>
      </c>
      <c r="V106" s="15" t="s">
        <v>26</v>
      </c>
      <c r="W106" s="15" t="s">
        <v>27</v>
      </c>
      <c r="X106" s="15" t="s">
        <v>32</v>
      </c>
      <c r="Y106" s="15" t="s">
        <v>33</v>
      </c>
      <c r="Z106" s="33" t="s">
        <v>34</v>
      </c>
      <c r="AA106" s="15" t="s">
        <v>35</v>
      </c>
      <c r="AB106" s="34"/>
      <c r="AC106" s="15" t="s">
        <v>29</v>
      </c>
      <c r="AD106" s="15" t="s">
        <v>20</v>
      </c>
      <c r="AE106" s="15" t="s">
        <v>25</v>
      </c>
      <c r="AF106" s="15" t="s">
        <v>21</v>
      </c>
      <c r="AG106" s="15" t="s">
        <v>22</v>
      </c>
      <c r="AH106" s="15" t="s">
        <v>23</v>
      </c>
      <c r="AI106" s="15" t="s">
        <v>26</v>
      </c>
      <c r="AJ106" s="15" t="s">
        <v>27</v>
      </c>
      <c r="AK106" s="15" t="s">
        <v>32</v>
      </c>
      <c r="AL106" s="15" t="s">
        <v>33</v>
      </c>
      <c r="AM106" s="15" t="s">
        <v>34</v>
      </c>
      <c r="AN106" s="16" t="s">
        <v>35</v>
      </c>
    </row>
    <row r="107" spans="2:40" s="8" customFormat="1" ht="60" x14ac:dyDescent="0.25">
      <c r="B107" s="35" t="s">
        <v>12</v>
      </c>
      <c r="C107" s="36">
        <f>C103*52</f>
        <v>157318.19999999998</v>
      </c>
      <c r="D107" s="37">
        <f t="shared" ref="D107:I107" si="103">D103*52</f>
        <v>188781.84</v>
      </c>
      <c r="E107" s="38">
        <f t="shared" si="103"/>
        <v>220245.48000000004</v>
      </c>
      <c r="F107" s="38">
        <f t="shared" si="103"/>
        <v>251709.12000000002</v>
      </c>
      <c r="G107" s="39">
        <f t="shared" si="103"/>
        <v>283172.76</v>
      </c>
      <c r="H107" s="38">
        <f t="shared" si="103"/>
        <v>314636.39999999997</v>
      </c>
      <c r="I107" s="38">
        <f t="shared" si="103"/>
        <v>346100.04000000004</v>
      </c>
      <c r="J107" s="38">
        <f>J103*52</f>
        <v>377563.68</v>
      </c>
      <c r="K107" s="38">
        <f t="shared" ref="K107:N107" si="104">K103*52</f>
        <v>409027.32</v>
      </c>
      <c r="L107" s="38">
        <f t="shared" si="104"/>
        <v>440490.96000000008</v>
      </c>
      <c r="M107" s="38">
        <f t="shared" si="104"/>
        <v>471954.6</v>
      </c>
      <c r="N107" s="40">
        <f t="shared" si="104"/>
        <v>503418.24000000005</v>
      </c>
      <c r="O107" s="35" t="s">
        <v>12</v>
      </c>
      <c r="P107" s="41">
        <f>P103*52</f>
        <v>139838.40000000002</v>
      </c>
      <c r="Q107" s="42">
        <f t="shared" ref="Q107:U107" si="105">Q103*52</f>
        <v>167806.07999999999</v>
      </c>
      <c r="R107" s="43">
        <f t="shared" si="105"/>
        <v>195773.76000000004</v>
      </c>
      <c r="S107" s="43">
        <f t="shared" si="105"/>
        <v>223741.44</v>
      </c>
      <c r="T107" s="43">
        <f t="shared" si="105"/>
        <v>251709.11999999997</v>
      </c>
      <c r="U107" s="44">
        <f t="shared" si="105"/>
        <v>279676.80000000005</v>
      </c>
      <c r="V107" s="44">
        <f>V103*52</f>
        <v>307644.48</v>
      </c>
      <c r="W107" s="43">
        <f>W103*52</f>
        <v>335612.15999999997</v>
      </c>
      <c r="X107" s="43">
        <f t="shared" ref="X107:AA107" si="106">X103*52</f>
        <v>363579.84</v>
      </c>
      <c r="Y107" s="43">
        <f t="shared" si="106"/>
        <v>391547.52000000008</v>
      </c>
      <c r="Z107" s="43">
        <f t="shared" si="106"/>
        <v>419515.2</v>
      </c>
      <c r="AA107" s="45">
        <f t="shared" si="106"/>
        <v>447482.88</v>
      </c>
      <c r="AB107" s="35" t="s">
        <v>12</v>
      </c>
      <c r="AC107" s="36">
        <f>AC103*52</f>
        <v>122358.59999999999</v>
      </c>
      <c r="AD107" s="37">
        <f t="shared" ref="AD107:AH107" si="107">AD103*52</f>
        <v>146830.32</v>
      </c>
      <c r="AE107" s="38">
        <f t="shared" si="107"/>
        <v>171302.03999999998</v>
      </c>
      <c r="AF107" s="38">
        <f t="shared" si="107"/>
        <v>195773.76</v>
      </c>
      <c r="AG107" s="38">
        <f t="shared" si="107"/>
        <v>220245.47999999995</v>
      </c>
      <c r="AH107" s="38">
        <f t="shared" si="107"/>
        <v>244717.19999999998</v>
      </c>
      <c r="AI107" s="39">
        <f>AI103*52</f>
        <v>269188.91999999993</v>
      </c>
      <c r="AJ107" s="39">
        <f>AJ103*52</f>
        <v>293660.64</v>
      </c>
      <c r="AK107" s="38">
        <f t="shared" ref="AK107:AN107" si="108">AK103*52</f>
        <v>318132.36</v>
      </c>
      <c r="AL107" s="38">
        <f t="shared" si="108"/>
        <v>342604.07999999996</v>
      </c>
      <c r="AM107" s="38">
        <f t="shared" si="108"/>
        <v>367075.8</v>
      </c>
      <c r="AN107" s="46">
        <f t="shared" si="108"/>
        <v>391547.52</v>
      </c>
    </row>
    <row r="108" spans="2:40" s="8" customFormat="1" ht="80" x14ac:dyDescent="0.25">
      <c r="B108" s="47" t="s">
        <v>13</v>
      </c>
      <c r="C108" s="36">
        <f>(C107/365)*31</f>
        <v>13361.271780821917</v>
      </c>
      <c r="D108" s="37">
        <f t="shared" ref="D108:N108" si="109">(D107/365)*31</f>
        <v>16033.5261369863</v>
      </c>
      <c r="E108" s="38">
        <f t="shared" si="109"/>
        <v>18705.780493150687</v>
      </c>
      <c r="F108" s="38">
        <f t="shared" si="109"/>
        <v>21378.03484931507</v>
      </c>
      <c r="G108" s="39">
        <f t="shared" si="109"/>
        <v>24050.289205479454</v>
      </c>
      <c r="H108" s="38">
        <f t="shared" si="109"/>
        <v>26722.543561643834</v>
      </c>
      <c r="I108" s="38">
        <f t="shared" si="109"/>
        <v>29394.797917808224</v>
      </c>
      <c r="J108" s="38">
        <f t="shared" si="109"/>
        <v>32067.0522739726</v>
      </c>
      <c r="K108" s="38">
        <f t="shared" si="109"/>
        <v>34739.306630136991</v>
      </c>
      <c r="L108" s="38">
        <f t="shared" si="109"/>
        <v>37411.560986301374</v>
      </c>
      <c r="M108" s="38">
        <f t="shared" si="109"/>
        <v>40083.81534246575</v>
      </c>
      <c r="N108" s="40">
        <f t="shared" si="109"/>
        <v>42756.069698630141</v>
      </c>
      <c r="O108" s="47" t="s">
        <v>13</v>
      </c>
      <c r="P108" s="41">
        <f>(P107/365)*31</f>
        <v>11876.686027397262</v>
      </c>
      <c r="Q108" s="42">
        <f t="shared" ref="Q108:AA108" si="110">(Q107/365)*31</f>
        <v>14252.023232876711</v>
      </c>
      <c r="R108" s="43">
        <f t="shared" si="110"/>
        <v>16627.360438356169</v>
      </c>
      <c r="S108" s="43">
        <f t="shared" si="110"/>
        <v>19002.697643835614</v>
      </c>
      <c r="T108" s="43">
        <f t="shared" si="110"/>
        <v>21378.034849315067</v>
      </c>
      <c r="U108" s="44">
        <f t="shared" si="110"/>
        <v>23753.372054794523</v>
      </c>
      <c r="V108" s="44">
        <f t="shared" si="110"/>
        <v>26128.709260273972</v>
      </c>
      <c r="W108" s="43">
        <f t="shared" si="110"/>
        <v>28504.046465753421</v>
      </c>
      <c r="X108" s="43">
        <f t="shared" si="110"/>
        <v>30879.383671232878</v>
      </c>
      <c r="Y108" s="43">
        <f t="shared" si="110"/>
        <v>33254.720876712337</v>
      </c>
      <c r="Z108" s="43">
        <f t="shared" si="110"/>
        <v>35630.058082191783</v>
      </c>
      <c r="AA108" s="48">
        <f t="shared" si="110"/>
        <v>38005.395287671228</v>
      </c>
      <c r="AB108" s="47" t="s">
        <v>13</v>
      </c>
      <c r="AC108" s="36">
        <f>(AC107/365)*31</f>
        <v>10392.100273972603</v>
      </c>
      <c r="AD108" s="37">
        <f t="shared" ref="AD108:AN108" si="111">(AD107/365)*31</f>
        <v>12470.520328767125</v>
      </c>
      <c r="AE108" s="38">
        <f t="shared" si="111"/>
        <v>14548.940383561641</v>
      </c>
      <c r="AF108" s="38">
        <f t="shared" si="111"/>
        <v>16627.360438356165</v>
      </c>
      <c r="AG108" s="38">
        <f t="shared" si="111"/>
        <v>18705.780493150683</v>
      </c>
      <c r="AH108" s="38">
        <f t="shared" si="111"/>
        <v>20784.200547945205</v>
      </c>
      <c r="AI108" s="39">
        <f t="shared" si="111"/>
        <v>22862.62060273972</v>
      </c>
      <c r="AJ108" s="39">
        <f t="shared" si="111"/>
        <v>24941.040657534249</v>
      </c>
      <c r="AK108" s="38">
        <f t="shared" si="111"/>
        <v>27019.460712328764</v>
      </c>
      <c r="AL108" s="38">
        <f t="shared" si="111"/>
        <v>29097.880767123283</v>
      </c>
      <c r="AM108" s="38">
        <f t="shared" si="111"/>
        <v>31176.300821917805</v>
      </c>
      <c r="AN108" s="46">
        <f t="shared" si="111"/>
        <v>33254.72087671233</v>
      </c>
    </row>
    <row r="109" spans="2:40" s="8" customFormat="1" ht="80" x14ac:dyDescent="0.25">
      <c r="B109" s="49" t="s">
        <v>14</v>
      </c>
      <c r="C109" s="36">
        <f>(C107/365)*30</f>
        <v>12930.263013698628</v>
      </c>
      <c r="D109" s="37">
        <f t="shared" ref="D109:N109" si="112">(D107/365)*30</f>
        <v>15516.315616438354</v>
      </c>
      <c r="E109" s="38">
        <f t="shared" si="112"/>
        <v>18102.368219178086</v>
      </c>
      <c r="F109" s="38">
        <f t="shared" si="112"/>
        <v>20688.420821917811</v>
      </c>
      <c r="G109" s="39">
        <f t="shared" si="112"/>
        <v>23274.473424657535</v>
      </c>
      <c r="H109" s="38">
        <f t="shared" si="112"/>
        <v>25860.526027397256</v>
      </c>
      <c r="I109" s="38">
        <f t="shared" si="112"/>
        <v>28446.578630136992</v>
      </c>
      <c r="J109" s="38">
        <f t="shared" si="112"/>
        <v>31032.631232876709</v>
      </c>
      <c r="K109" s="38">
        <f t="shared" si="112"/>
        <v>33618.683835616444</v>
      </c>
      <c r="L109" s="38">
        <f t="shared" si="112"/>
        <v>36204.736438356173</v>
      </c>
      <c r="M109" s="38">
        <f t="shared" si="112"/>
        <v>38790.789041095886</v>
      </c>
      <c r="N109" s="40">
        <f t="shared" si="112"/>
        <v>41376.841643835622</v>
      </c>
      <c r="O109" s="49" t="s">
        <v>14</v>
      </c>
      <c r="P109" s="41">
        <f>(P107/365)*30</f>
        <v>11493.567123287672</v>
      </c>
      <c r="Q109" s="42">
        <f t="shared" ref="Q109:AA109" si="113">(Q107/365)*30</f>
        <v>13792.280547945204</v>
      </c>
      <c r="R109" s="43">
        <f t="shared" si="113"/>
        <v>16090.993972602744</v>
      </c>
      <c r="S109" s="43">
        <f t="shared" si="113"/>
        <v>18389.707397260274</v>
      </c>
      <c r="T109" s="43">
        <f t="shared" si="113"/>
        <v>20688.420821917807</v>
      </c>
      <c r="U109" s="44">
        <f t="shared" si="113"/>
        <v>22987.134246575344</v>
      </c>
      <c r="V109" s="44">
        <f t="shared" si="113"/>
        <v>25285.847671232874</v>
      </c>
      <c r="W109" s="43">
        <f t="shared" si="113"/>
        <v>27584.561095890407</v>
      </c>
      <c r="X109" s="43">
        <f t="shared" si="113"/>
        <v>29883.274520547948</v>
      </c>
      <c r="Y109" s="43">
        <f t="shared" si="113"/>
        <v>32181.987945205488</v>
      </c>
      <c r="Z109" s="43">
        <f t="shared" si="113"/>
        <v>34480.701369863011</v>
      </c>
      <c r="AA109" s="48">
        <f t="shared" si="113"/>
        <v>36779.414794520548</v>
      </c>
      <c r="AB109" s="49" t="s">
        <v>14</v>
      </c>
      <c r="AC109" s="36">
        <f>(AC107/365)*30</f>
        <v>10056.871232876712</v>
      </c>
      <c r="AD109" s="37">
        <f t="shared" ref="AD109:AN109" si="114">(AD107/365)*30</f>
        <v>12068.245479452056</v>
      </c>
      <c r="AE109" s="38">
        <f t="shared" si="114"/>
        <v>14079.619726027395</v>
      </c>
      <c r="AF109" s="38">
        <f t="shared" si="114"/>
        <v>16090.993972602741</v>
      </c>
      <c r="AG109" s="38">
        <f t="shared" si="114"/>
        <v>18102.368219178079</v>
      </c>
      <c r="AH109" s="38">
        <f t="shared" si="114"/>
        <v>20113.742465753425</v>
      </c>
      <c r="AI109" s="39">
        <f t="shared" si="114"/>
        <v>22125.11671232876</v>
      </c>
      <c r="AJ109" s="39">
        <f t="shared" si="114"/>
        <v>24136.490958904113</v>
      </c>
      <c r="AK109" s="38">
        <f t="shared" si="114"/>
        <v>26147.865205479451</v>
      </c>
      <c r="AL109" s="38">
        <f t="shared" si="114"/>
        <v>28159.23945205479</v>
      </c>
      <c r="AM109" s="38">
        <f t="shared" si="114"/>
        <v>30170.613698630135</v>
      </c>
      <c r="AN109" s="46">
        <f t="shared" si="114"/>
        <v>32181.987945205481</v>
      </c>
    </row>
    <row r="110" spans="2:40" s="8" customFormat="1" ht="81" thickBot="1" x14ac:dyDescent="0.3">
      <c r="B110" s="50" t="s">
        <v>15</v>
      </c>
      <c r="C110" s="51">
        <f>(C107/365)*28</f>
        <v>12068.245479452053</v>
      </c>
      <c r="D110" s="52">
        <f t="shared" ref="D110:N110" si="115">(D107/365)*28</f>
        <v>14481.894575342465</v>
      </c>
      <c r="E110" s="53">
        <f t="shared" si="115"/>
        <v>16895.543671232881</v>
      </c>
      <c r="F110" s="53">
        <f t="shared" si="115"/>
        <v>19309.192767123288</v>
      </c>
      <c r="G110" s="54">
        <f t="shared" si="115"/>
        <v>21722.841863013702</v>
      </c>
      <c r="H110" s="53">
        <f t="shared" si="115"/>
        <v>24136.490958904105</v>
      </c>
      <c r="I110" s="53">
        <f t="shared" si="115"/>
        <v>26550.140054794523</v>
      </c>
      <c r="J110" s="53">
        <f t="shared" si="115"/>
        <v>28963.78915068493</v>
      </c>
      <c r="K110" s="53">
        <f t="shared" si="115"/>
        <v>31377.438246575344</v>
      </c>
      <c r="L110" s="53">
        <f t="shared" si="115"/>
        <v>33791.087342465762</v>
      </c>
      <c r="M110" s="53">
        <f t="shared" si="115"/>
        <v>36204.736438356165</v>
      </c>
      <c r="N110" s="55">
        <f t="shared" si="115"/>
        <v>38618.385534246576</v>
      </c>
      <c r="O110" s="50" t="s">
        <v>15</v>
      </c>
      <c r="P110" s="56">
        <f>(P107/365)*28</f>
        <v>10727.329315068495</v>
      </c>
      <c r="Q110" s="57">
        <f t="shared" ref="Q110:AA110" si="116">(Q107/365)*28</f>
        <v>12872.79517808219</v>
      </c>
      <c r="R110" s="58">
        <f t="shared" si="116"/>
        <v>15018.261041095895</v>
      </c>
      <c r="S110" s="58">
        <f t="shared" si="116"/>
        <v>17163.72690410959</v>
      </c>
      <c r="T110" s="58">
        <f t="shared" si="116"/>
        <v>19309.192767123284</v>
      </c>
      <c r="U110" s="59">
        <f t="shared" si="116"/>
        <v>21454.65863013699</v>
      </c>
      <c r="V110" s="59">
        <f t="shared" si="116"/>
        <v>23600.124493150684</v>
      </c>
      <c r="W110" s="58">
        <f t="shared" si="116"/>
        <v>25745.590356164379</v>
      </c>
      <c r="X110" s="58">
        <f t="shared" si="116"/>
        <v>27891.056219178085</v>
      </c>
      <c r="Y110" s="58">
        <f t="shared" si="116"/>
        <v>30036.52208219179</v>
      </c>
      <c r="Z110" s="58">
        <f t="shared" si="116"/>
        <v>32181.987945205481</v>
      </c>
      <c r="AA110" s="60">
        <f t="shared" si="116"/>
        <v>34327.453808219179</v>
      </c>
      <c r="AB110" s="50" t="s">
        <v>15</v>
      </c>
      <c r="AC110" s="51">
        <f>(AC107/365)*28</f>
        <v>9386.4131506849317</v>
      </c>
      <c r="AD110" s="52">
        <f t="shared" ref="AD110:AN110" si="117">(AD107/365)*28</f>
        <v>11263.695780821919</v>
      </c>
      <c r="AE110" s="53">
        <f t="shared" si="117"/>
        <v>13140.978410958902</v>
      </c>
      <c r="AF110" s="53">
        <f t="shared" si="117"/>
        <v>15018.261041095891</v>
      </c>
      <c r="AG110" s="53">
        <f t="shared" si="117"/>
        <v>16895.543671232874</v>
      </c>
      <c r="AH110" s="53">
        <f t="shared" si="117"/>
        <v>18772.826301369863</v>
      </c>
      <c r="AI110" s="54">
        <f t="shared" si="117"/>
        <v>20650.108931506842</v>
      </c>
      <c r="AJ110" s="54">
        <f t="shared" si="117"/>
        <v>22527.391561643839</v>
      </c>
      <c r="AK110" s="53">
        <f t="shared" si="117"/>
        <v>24404.674191780821</v>
      </c>
      <c r="AL110" s="53">
        <f t="shared" si="117"/>
        <v>26281.956821917804</v>
      </c>
      <c r="AM110" s="53">
        <f t="shared" si="117"/>
        <v>28159.239452054793</v>
      </c>
      <c r="AN110" s="61">
        <f t="shared" si="117"/>
        <v>30036.522082191783</v>
      </c>
    </row>
    <row r="112" spans="2:40" s="8" customFormat="1" x14ac:dyDescent="0.25"/>
    <row r="113" spans="1:28" ht="20" thickBot="1" x14ac:dyDescent="0.3"/>
    <row r="114" spans="1:28" ht="25" customHeight="1" x14ac:dyDescent="0.25">
      <c r="C114" s="130" t="s">
        <v>51</v>
      </c>
      <c r="D114" s="131"/>
      <c r="E114" s="131"/>
      <c r="F114" s="131"/>
      <c r="G114" s="131"/>
      <c r="H114" s="131"/>
      <c r="I114" s="131"/>
      <c r="J114" s="131"/>
      <c r="K114" s="131"/>
      <c r="L114" s="131"/>
      <c r="M114" s="131"/>
      <c r="N114" s="132"/>
    </row>
    <row r="115" spans="1:28" ht="25" customHeight="1" x14ac:dyDescent="0.25">
      <c r="C115" s="14" t="s">
        <v>29</v>
      </c>
      <c r="D115" s="15" t="s">
        <v>20</v>
      </c>
      <c r="E115" s="15" t="s">
        <v>25</v>
      </c>
      <c r="F115" s="15" t="s">
        <v>21</v>
      </c>
      <c r="G115" s="15" t="s">
        <v>22</v>
      </c>
      <c r="H115" s="15" t="s">
        <v>23</v>
      </c>
      <c r="I115" s="15" t="s">
        <v>26</v>
      </c>
      <c r="J115" s="15" t="s">
        <v>27</v>
      </c>
      <c r="K115" s="15" t="s">
        <v>32</v>
      </c>
      <c r="L115" s="15" t="s">
        <v>33</v>
      </c>
      <c r="M115" s="15" t="s">
        <v>34</v>
      </c>
      <c r="N115" s="16" t="s">
        <v>35</v>
      </c>
    </row>
    <row r="116" spans="1:28" ht="25" customHeight="1" thickBot="1" x14ac:dyDescent="0.3">
      <c r="C116" s="75">
        <f t="shared" ref="C116:N116" si="118">C95*52</f>
        <v>69919.199999999997</v>
      </c>
      <c r="D116" s="76">
        <f t="shared" si="118"/>
        <v>83903.039999999994</v>
      </c>
      <c r="E116" s="76">
        <f t="shared" si="118"/>
        <v>97886.88</v>
      </c>
      <c r="F116" s="76">
        <f t="shared" si="118"/>
        <v>111870.72</v>
      </c>
      <c r="G116" s="76">
        <f t="shared" si="118"/>
        <v>125854.55999999998</v>
      </c>
      <c r="H116" s="76">
        <f t="shared" si="118"/>
        <v>139838.39999999999</v>
      </c>
      <c r="I116" s="76">
        <f t="shared" si="118"/>
        <v>153822.24</v>
      </c>
      <c r="J116" s="76">
        <f t="shared" si="118"/>
        <v>167806.07999999999</v>
      </c>
      <c r="K116" s="76">
        <f t="shared" si="118"/>
        <v>181789.92</v>
      </c>
      <c r="L116" s="76">
        <f t="shared" si="118"/>
        <v>195773.76</v>
      </c>
      <c r="M116" s="76">
        <f t="shared" si="118"/>
        <v>209757.59999999998</v>
      </c>
      <c r="N116" s="77">
        <f t="shared" si="118"/>
        <v>223741.44</v>
      </c>
    </row>
    <row r="117" spans="1:28" ht="20" thickBot="1" x14ac:dyDescent="0.3">
      <c r="AB117" s="8"/>
    </row>
    <row r="118" spans="1:28" ht="25" customHeight="1" x14ac:dyDescent="0.25">
      <c r="C118" s="133" t="s">
        <v>50</v>
      </c>
      <c r="D118" s="134"/>
      <c r="E118" s="134"/>
      <c r="F118" s="134"/>
      <c r="G118" s="134"/>
      <c r="H118" s="134"/>
      <c r="I118" s="134"/>
      <c r="J118" s="134"/>
      <c r="K118" s="134"/>
      <c r="L118" s="134"/>
      <c r="M118" s="134"/>
      <c r="N118" s="135"/>
    </row>
    <row r="119" spans="1:28" ht="25" customHeight="1" x14ac:dyDescent="0.25">
      <c r="C119" s="69" t="s">
        <v>29</v>
      </c>
      <c r="D119" s="15" t="s">
        <v>20</v>
      </c>
      <c r="E119" s="15" t="s">
        <v>25</v>
      </c>
      <c r="F119" s="15" t="s">
        <v>21</v>
      </c>
      <c r="G119" s="15" t="s">
        <v>22</v>
      </c>
      <c r="H119" s="15" t="s">
        <v>23</v>
      </c>
      <c r="I119" s="15" t="s">
        <v>26</v>
      </c>
      <c r="J119" s="15" t="s">
        <v>27</v>
      </c>
      <c r="K119" s="15" t="s">
        <v>32</v>
      </c>
      <c r="L119" s="15" t="s">
        <v>33</v>
      </c>
      <c r="M119" s="15" t="s">
        <v>34</v>
      </c>
      <c r="N119" s="70" t="s">
        <v>35</v>
      </c>
    </row>
    <row r="120" spans="1:28" ht="25" customHeight="1" thickBot="1" x14ac:dyDescent="0.3">
      <c r="C120" s="71">
        <f>(C91/D86)*1000</f>
        <v>81.639344262295083</v>
      </c>
      <c r="D120" s="72">
        <f>(D91/D86)*1000</f>
        <v>97.967213114754102</v>
      </c>
      <c r="E120" s="72">
        <f>(E91/D86)*1000</f>
        <v>114.29508196721312</v>
      </c>
      <c r="F120" s="72">
        <f>(F91/D86)*1000</f>
        <v>130.62295081967213</v>
      </c>
      <c r="G120" s="73">
        <f>(G91/D86)*1000</f>
        <v>146.95081967213113</v>
      </c>
      <c r="H120" s="73">
        <f>(H91/D86)*1000</f>
        <v>163.27868852459017</v>
      </c>
      <c r="I120" s="73">
        <f>(I91/D86)*1000</f>
        <v>179.60655737704917</v>
      </c>
      <c r="J120" s="73">
        <f>(J91/D86)*1000</f>
        <v>195.9344262295082</v>
      </c>
      <c r="K120" s="72">
        <f>(K91/D86)*1000</f>
        <v>212.26229508196721</v>
      </c>
      <c r="L120" s="72">
        <f>(L91/D86)*1000</f>
        <v>228.59016393442624</v>
      </c>
      <c r="M120" s="72">
        <f>(M91/D86)*1000</f>
        <v>244.91803278688522</v>
      </c>
      <c r="N120" s="74">
        <f>(N91/D86)*1000</f>
        <v>261.24590163934425</v>
      </c>
    </row>
    <row r="121" spans="1:28" s="66" customFormat="1" ht="20" thickBot="1" x14ac:dyDescent="0.3">
      <c r="C121" s="67"/>
      <c r="D121" s="67"/>
      <c r="E121" s="67"/>
      <c r="F121" s="67"/>
      <c r="G121" s="67"/>
      <c r="H121" s="67"/>
      <c r="I121" s="67"/>
      <c r="J121" s="67"/>
      <c r="K121" s="67"/>
      <c r="L121" s="67"/>
      <c r="M121" s="67"/>
      <c r="N121" s="67"/>
    </row>
    <row r="123" spans="1:28" s="8" customFormat="1" ht="72" customHeight="1" x14ac:dyDescent="0.25">
      <c r="A123" s="6" t="s">
        <v>49</v>
      </c>
      <c r="B123" s="7" t="s">
        <v>30</v>
      </c>
      <c r="C123" s="2" t="s">
        <v>7</v>
      </c>
      <c r="D123" s="2" t="s">
        <v>8</v>
      </c>
      <c r="E123" s="2" t="s">
        <v>45</v>
      </c>
      <c r="F123" s="2" t="s">
        <v>0</v>
      </c>
      <c r="G123" s="3" t="s">
        <v>3</v>
      </c>
      <c r="H123" s="2" t="s">
        <v>5</v>
      </c>
      <c r="I123" s="2" t="s">
        <v>6</v>
      </c>
    </row>
    <row r="124" spans="1:28" s="8" customFormat="1" ht="59" customHeight="1" x14ac:dyDescent="0.25">
      <c r="A124" s="6" t="s">
        <v>19</v>
      </c>
      <c r="C124" s="9">
        <v>50</v>
      </c>
      <c r="D124" s="9">
        <v>2</v>
      </c>
      <c r="E124" s="9">
        <v>100</v>
      </c>
      <c r="F124" s="9">
        <v>10</v>
      </c>
      <c r="G124" s="9">
        <v>0.1</v>
      </c>
      <c r="H124" s="9">
        <f>E124-((C124-0.2)*(D124-0.2))</f>
        <v>10.36</v>
      </c>
      <c r="I124" s="9">
        <f>E124-H124</f>
        <v>89.64</v>
      </c>
    </row>
    <row r="125" spans="1:28" s="8" customFormat="1" ht="83" customHeight="1" x14ac:dyDescent="0.25">
      <c r="A125" s="64" t="s">
        <v>47</v>
      </c>
      <c r="C125" s="4" t="s">
        <v>2</v>
      </c>
      <c r="D125" s="4" t="s">
        <v>9</v>
      </c>
      <c r="E125" s="4" t="s">
        <v>1</v>
      </c>
      <c r="F125" s="4" t="s">
        <v>4</v>
      </c>
      <c r="G125" s="4" t="s">
        <v>11</v>
      </c>
      <c r="H125" s="4" t="s">
        <v>48</v>
      </c>
      <c r="I125" s="4" t="s">
        <v>18</v>
      </c>
      <c r="J125" s="4" t="s">
        <v>42</v>
      </c>
      <c r="K125" s="4" t="s">
        <v>41</v>
      </c>
    </row>
    <row r="126" spans="1:28" ht="34" customHeight="1" x14ac:dyDescent="0.25">
      <c r="C126" s="10">
        <v>28.87</v>
      </c>
      <c r="D126" s="11">
        <v>2745</v>
      </c>
      <c r="E126" s="63">
        <v>28</v>
      </c>
      <c r="F126" s="10">
        <f>365/E126</f>
        <v>13.035714285714286</v>
      </c>
      <c r="G126" s="11">
        <f>F126*D126</f>
        <v>35783.035714285717</v>
      </c>
      <c r="H126" s="11">
        <f>G126*20</f>
        <v>715660.71428571432</v>
      </c>
      <c r="I126" s="12">
        <v>2000</v>
      </c>
      <c r="J126" s="12">
        <v>20</v>
      </c>
      <c r="K126" s="62">
        <f>7+E126</f>
        <v>35</v>
      </c>
    </row>
    <row r="128" spans="1:28" ht="20" thickBot="1" x14ac:dyDescent="0.3"/>
    <row r="129" spans="1:40" ht="25" customHeight="1" x14ac:dyDescent="0.25">
      <c r="C129" s="136" t="s">
        <v>10</v>
      </c>
      <c r="D129" s="137"/>
      <c r="E129" s="137"/>
      <c r="F129" s="137"/>
      <c r="G129" s="137"/>
      <c r="H129" s="137"/>
      <c r="I129" s="137"/>
      <c r="J129" s="137"/>
      <c r="K129" s="137"/>
      <c r="L129" s="137"/>
      <c r="M129" s="137"/>
      <c r="N129" s="138"/>
      <c r="O129" s="13"/>
      <c r="P129" s="141" t="s">
        <v>17</v>
      </c>
      <c r="Q129" s="142"/>
      <c r="R129" s="142"/>
      <c r="S129" s="142"/>
      <c r="T129" s="142"/>
      <c r="U129" s="142"/>
      <c r="V129" s="142"/>
      <c r="W129" s="142"/>
      <c r="X129" s="142"/>
      <c r="Y129" s="142"/>
      <c r="Z129" s="142"/>
      <c r="AA129" s="143"/>
    </row>
    <row r="130" spans="1:40" ht="25" customHeight="1" x14ac:dyDescent="0.25">
      <c r="A130" s="65"/>
      <c r="C130" s="14" t="s">
        <v>29</v>
      </c>
      <c r="D130" s="15" t="s">
        <v>20</v>
      </c>
      <c r="E130" s="15" t="s">
        <v>25</v>
      </c>
      <c r="F130" s="15" t="s">
        <v>21</v>
      </c>
      <c r="G130" s="15" t="s">
        <v>22</v>
      </c>
      <c r="H130" s="15" t="s">
        <v>23</v>
      </c>
      <c r="I130" s="15" t="s">
        <v>26</v>
      </c>
      <c r="J130" s="15" t="s">
        <v>27</v>
      </c>
      <c r="K130" s="15" t="s">
        <v>32</v>
      </c>
      <c r="L130" s="15" t="s">
        <v>33</v>
      </c>
      <c r="M130" s="15" t="s">
        <v>34</v>
      </c>
      <c r="N130" s="16" t="s">
        <v>35</v>
      </c>
      <c r="P130" s="17" t="s">
        <v>29</v>
      </c>
      <c r="Q130" s="15" t="s">
        <v>20</v>
      </c>
      <c r="R130" s="15" t="s">
        <v>25</v>
      </c>
      <c r="S130" s="15" t="s">
        <v>21</v>
      </c>
      <c r="T130" s="15" t="s">
        <v>22</v>
      </c>
      <c r="U130" s="15" t="s">
        <v>23</v>
      </c>
      <c r="V130" s="15" t="s">
        <v>26</v>
      </c>
      <c r="W130" s="15" t="s">
        <v>27</v>
      </c>
      <c r="X130" s="15" t="s">
        <v>32</v>
      </c>
      <c r="Y130" s="15" t="s">
        <v>33</v>
      </c>
      <c r="Z130" s="15" t="s">
        <v>34</v>
      </c>
      <c r="AA130" s="18" t="s">
        <v>35</v>
      </c>
    </row>
    <row r="131" spans="1:40" ht="25" customHeight="1" thickBot="1" x14ac:dyDescent="0.3">
      <c r="C131" s="19">
        <f>I124*2.5</f>
        <v>224.1</v>
      </c>
      <c r="D131" s="20">
        <f>I124*3</f>
        <v>268.92</v>
      </c>
      <c r="E131" s="20">
        <f>I124*3.5</f>
        <v>313.74</v>
      </c>
      <c r="F131" s="20">
        <f>I124*4</f>
        <v>358.56</v>
      </c>
      <c r="G131" s="20">
        <f>I124*4.5</f>
        <v>403.38</v>
      </c>
      <c r="H131" s="20">
        <f>I124*5</f>
        <v>448.2</v>
      </c>
      <c r="I131" s="20">
        <f>I124*5.5</f>
        <v>493.02</v>
      </c>
      <c r="J131" s="20">
        <f>I124*6</f>
        <v>537.84</v>
      </c>
      <c r="K131" s="20">
        <f>I124*6.5</f>
        <v>582.66</v>
      </c>
      <c r="L131" s="20">
        <f>I124*7</f>
        <v>627.48</v>
      </c>
      <c r="M131" s="20">
        <f>I124*7.5</f>
        <v>672.3</v>
      </c>
      <c r="N131" s="21">
        <f>I124*8</f>
        <v>717.12</v>
      </c>
      <c r="O131" s="13"/>
      <c r="P131" s="22">
        <f>C131*F126</f>
        <v>2921.3035714285716</v>
      </c>
      <c r="Q131" s="23">
        <f>D131*F126</f>
        <v>3505.5642857142861</v>
      </c>
      <c r="R131" s="23">
        <f>E131*F126</f>
        <v>4089.8250000000003</v>
      </c>
      <c r="S131" s="23">
        <f>F131*F126</f>
        <v>4674.0857142857149</v>
      </c>
      <c r="T131" s="23">
        <f>G131*F126</f>
        <v>5258.346428571429</v>
      </c>
      <c r="U131" s="23">
        <f>H131*F126</f>
        <v>5842.6071428571431</v>
      </c>
      <c r="V131" s="23">
        <f>I131*F126</f>
        <v>6426.8678571428572</v>
      </c>
      <c r="W131" s="23">
        <f>J131*F126</f>
        <v>7011.1285714285723</v>
      </c>
      <c r="X131" s="23">
        <f>K131*F126</f>
        <v>7595.3892857142855</v>
      </c>
      <c r="Y131" s="23">
        <f>L131*F126</f>
        <v>8179.6500000000005</v>
      </c>
      <c r="Z131" s="23">
        <f>M131*F126</f>
        <v>8763.9107142857138</v>
      </c>
      <c r="AA131" s="24">
        <f>N131*F126</f>
        <v>9348.1714285714297</v>
      </c>
    </row>
    <row r="132" spans="1:40" ht="25" customHeight="1" thickBot="1" x14ac:dyDescent="0.3">
      <c r="P132" s="8"/>
      <c r="Q132" s="8"/>
      <c r="R132" s="8"/>
      <c r="S132" s="8"/>
      <c r="T132" s="8"/>
      <c r="U132" s="8"/>
      <c r="V132" s="8"/>
      <c r="W132" s="8"/>
      <c r="X132" s="8"/>
      <c r="Y132" s="8"/>
      <c r="Z132" s="8"/>
      <c r="AA132" s="8"/>
    </row>
    <row r="133" spans="1:40" ht="25" customHeight="1" x14ac:dyDescent="0.25">
      <c r="C133" s="136" t="s">
        <v>28</v>
      </c>
      <c r="D133" s="137"/>
      <c r="E133" s="137"/>
      <c r="F133" s="137"/>
      <c r="G133" s="137"/>
      <c r="H133" s="137"/>
      <c r="I133" s="137"/>
      <c r="J133" s="137"/>
      <c r="K133" s="137"/>
      <c r="L133" s="137"/>
      <c r="M133" s="137"/>
      <c r="N133" s="138"/>
      <c r="P133" s="136" t="s">
        <v>16</v>
      </c>
      <c r="Q133" s="137"/>
      <c r="R133" s="137"/>
      <c r="S133" s="137"/>
      <c r="T133" s="137"/>
      <c r="U133" s="137"/>
      <c r="V133" s="137"/>
      <c r="W133" s="137"/>
      <c r="X133" s="137"/>
      <c r="Y133" s="137"/>
      <c r="Z133" s="137"/>
      <c r="AA133" s="138"/>
    </row>
    <row r="134" spans="1:40" ht="25" customHeight="1" x14ac:dyDescent="0.25">
      <c r="C134" s="14" t="s">
        <v>29</v>
      </c>
      <c r="D134" s="15" t="s">
        <v>20</v>
      </c>
      <c r="E134" s="15" t="s">
        <v>25</v>
      </c>
      <c r="F134" s="15" t="s">
        <v>21</v>
      </c>
      <c r="G134" s="15" t="s">
        <v>22</v>
      </c>
      <c r="H134" s="15" t="s">
        <v>23</v>
      </c>
      <c r="I134" s="15" t="s">
        <v>26</v>
      </c>
      <c r="J134" s="15" t="s">
        <v>27</v>
      </c>
      <c r="K134" s="15" t="s">
        <v>32</v>
      </c>
      <c r="L134" s="15" t="s">
        <v>33</v>
      </c>
      <c r="M134" s="15" t="s">
        <v>34</v>
      </c>
      <c r="N134" s="16" t="s">
        <v>35</v>
      </c>
      <c r="P134" s="14" t="s">
        <v>29</v>
      </c>
      <c r="Q134" s="15" t="s">
        <v>20</v>
      </c>
      <c r="R134" s="15" t="s">
        <v>25</v>
      </c>
      <c r="S134" s="15" t="s">
        <v>21</v>
      </c>
      <c r="T134" s="15" t="s">
        <v>22</v>
      </c>
      <c r="U134" s="15" t="s">
        <v>23</v>
      </c>
      <c r="V134" s="15" t="s">
        <v>26</v>
      </c>
      <c r="W134" s="15" t="s">
        <v>27</v>
      </c>
      <c r="X134" s="15" t="s">
        <v>32</v>
      </c>
      <c r="Y134" s="15" t="s">
        <v>33</v>
      </c>
      <c r="Z134" s="15" t="s">
        <v>34</v>
      </c>
      <c r="AA134" s="16" t="s">
        <v>35</v>
      </c>
    </row>
    <row r="135" spans="1:40" ht="25" customHeight="1" thickBot="1" x14ac:dyDescent="0.3">
      <c r="C135" s="19">
        <f t="shared" ref="C135:N135" si="119">C131*5</f>
        <v>1120.5</v>
      </c>
      <c r="D135" s="20">
        <f t="shared" si="119"/>
        <v>1344.6000000000001</v>
      </c>
      <c r="E135" s="20">
        <f t="shared" si="119"/>
        <v>1568.7</v>
      </c>
      <c r="F135" s="20">
        <f t="shared" si="119"/>
        <v>1792.8</v>
      </c>
      <c r="G135" s="20">
        <f t="shared" si="119"/>
        <v>2016.9</v>
      </c>
      <c r="H135" s="20">
        <f t="shared" si="119"/>
        <v>2241</v>
      </c>
      <c r="I135" s="20">
        <f t="shared" si="119"/>
        <v>2465.1</v>
      </c>
      <c r="J135" s="20">
        <f t="shared" si="119"/>
        <v>2689.2000000000003</v>
      </c>
      <c r="K135" s="20">
        <f t="shared" si="119"/>
        <v>2913.2999999999997</v>
      </c>
      <c r="L135" s="20">
        <f t="shared" si="119"/>
        <v>3137.4</v>
      </c>
      <c r="M135" s="20">
        <f t="shared" si="119"/>
        <v>3361.5</v>
      </c>
      <c r="N135" s="21">
        <f t="shared" si="119"/>
        <v>3585.6</v>
      </c>
      <c r="P135" s="25">
        <f t="shared" ref="P135:V135" si="120">C135*52</f>
        <v>58266</v>
      </c>
      <c r="Q135" s="20">
        <f t="shared" si="120"/>
        <v>69919.200000000012</v>
      </c>
      <c r="R135" s="20">
        <f t="shared" si="120"/>
        <v>81572.400000000009</v>
      </c>
      <c r="S135" s="20">
        <f t="shared" si="120"/>
        <v>93225.599999999991</v>
      </c>
      <c r="T135" s="20">
        <f t="shared" si="120"/>
        <v>104878.8</v>
      </c>
      <c r="U135" s="20">
        <f t="shared" si="120"/>
        <v>116532</v>
      </c>
      <c r="V135" s="20">
        <f t="shared" si="120"/>
        <v>128185.2</v>
      </c>
      <c r="W135" s="20">
        <f t="shared" ref="W135" si="121">J135*52</f>
        <v>139838.40000000002</v>
      </c>
      <c r="X135" s="20">
        <f t="shared" ref="X135" si="122">K135*52</f>
        <v>151491.59999999998</v>
      </c>
      <c r="Y135" s="20">
        <f t="shared" ref="Y135" si="123">L135*52</f>
        <v>163144.80000000002</v>
      </c>
      <c r="Z135" s="20">
        <f t="shared" ref="Z135" si="124">M135*52</f>
        <v>174798</v>
      </c>
      <c r="AA135" s="21">
        <f t="shared" ref="AA135" si="125">N135*52</f>
        <v>186451.19999999998</v>
      </c>
    </row>
    <row r="136" spans="1:40" ht="25" customHeight="1" thickBot="1" x14ac:dyDescent="0.3"/>
    <row r="137" spans="1:40" ht="25" customHeight="1" x14ac:dyDescent="0.25">
      <c r="C137" s="136" t="s">
        <v>37</v>
      </c>
      <c r="D137" s="137"/>
      <c r="E137" s="137"/>
      <c r="F137" s="137"/>
      <c r="G137" s="137"/>
      <c r="H137" s="137"/>
      <c r="I137" s="137"/>
      <c r="J137" s="137"/>
      <c r="K137" s="137"/>
      <c r="L137" s="137"/>
      <c r="M137" s="137"/>
      <c r="N137" s="138"/>
      <c r="P137" s="136" t="s">
        <v>39</v>
      </c>
      <c r="Q137" s="137"/>
      <c r="R137" s="137"/>
      <c r="S137" s="137"/>
      <c r="T137" s="137"/>
      <c r="U137" s="137"/>
      <c r="V137" s="137"/>
      <c r="W137" s="137"/>
      <c r="X137" s="137"/>
      <c r="Y137" s="137"/>
      <c r="Z137" s="137"/>
      <c r="AA137" s="138"/>
      <c r="AC137" s="136" t="s">
        <v>40</v>
      </c>
      <c r="AD137" s="137"/>
      <c r="AE137" s="137"/>
      <c r="AF137" s="137"/>
      <c r="AG137" s="137"/>
      <c r="AH137" s="137"/>
      <c r="AI137" s="137"/>
      <c r="AJ137" s="137"/>
      <c r="AK137" s="137"/>
      <c r="AL137" s="137"/>
      <c r="AM137" s="137"/>
      <c r="AN137" s="138"/>
    </row>
    <row r="138" spans="1:40" ht="25" customHeight="1" x14ac:dyDescent="0.25">
      <c r="C138" s="14" t="s">
        <v>29</v>
      </c>
      <c r="D138" s="15" t="s">
        <v>20</v>
      </c>
      <c r="E138" s="15" t="s">
        <v>25</v>
      </c>
      <c r="F138" s="15" t="s">
        <v>21</v>
      </c>
      <c r="G138" s="15" t="s">
        <v>22</v>
      </c>
      <c r="H138" s="15" t="s">
        <v>23</v>
      </c>
      <c r="I138" s="15" t="s">
        <v>26</v>
      </c>
      <c r="J138" s="15" t="s">
        <v>27</v>
      </c>
      <c r="K138" s="15" t="s">
        <v>32</v>
      </c>
      <c r="L138" s="15" t="s">
        <v>33</v>
      </c>
      <c r="M138" s="15" t="s">
        <v>34</v>
      </c>
      <c r="N138" s="16" t="s">
        <v>35</v>
      </c>
      <c r="P138" s="14" t="s">
        <v>29</v>
      </c>
      <c r="Q138" s="15" t="s">
        <v>20</v>
      </c>
      <c r="R138" s="15" t="s">
        <v>25</v>
      </c>
      <c r="S138" s="15" t="s">
        <v>21</v>
      </c>
      <c r="T138" s="15" t="s">
        <v>22</v>
      </c>
      <c r="U138" s="15" t="s">
        <v>23</v>
      </c>
      <c r="V138" s="15" t="s">
        <v>26</v>
      </c>
      <c r="W138" s="15" t="s">
        <v>27</v>
      </c>
      <c r="X138" s="15" t="s">
        <v>32</v>
      </c>
      <c r="Y138" s="15" t="s">
        <v>33</v>
      </c>
      <c r="Z138" s="15" t="s">
        <v>34</v>
      </c>
      <c r="AA138" s="16" t="s">
        <v>35</v>
      </c>
      <c r="AC138" s="14" t="s">
        <v>29</v>
      </c>
      <c r="AD138" s="15" t="s">
        <v>20</v>
      </c>
      <c r="AE138" s="15" t="s">
        <v>25</v>
      </c>
      <c r="AF138" s="15" t="s">
        <v>21</v>
      </c>
      <c r="AG138" s="15" t="s">
        <v>22</v>
      </c>
      <c r="AH138" s="15" t="s">
        <v>23</v>
      </c>
      <c r="AI138" s="15" t="s">
        <v>26</v>
      </c>
      <c r="AJ138" s="15" t="s">
        <v>27</v>
      </c>
      <c r="AK138" s="15" t="s">
        <v>32</v>
      </c>
      <c r="AL138" s="15" t="s">
        <v>33</v>
      </c>
      <c r="AM138" s="15" t="s">
        <v>34</v>
      </c>
      <c r="AN138" s="16" t="s">
        <v>35</v>
      </c>
    </row>
    <row r="139" spans="1:40" ht="25" customHeight="1" thickBot="1" x14ac:dyDescent="0.3">
      <c r="C139" s="19">
        <f>C135*0.9</f>
        <v>1008.45</v>
      </c>
      <c r="D139" s="20">
        <f t="shared" ref="D139:I139" si="126">D135*0.9</f>
        <v>1210.1400000000001</v>
      </c>
      <c r="E139" s="20">
        <f t="shared" si="126"/>
        <v>1411.8300000000002</v>
      </c>
      <c r="F139" s="20">
        <f t="shared" si="126"/>
        <v>1613.52</v>
      </c>
      <c r="G139" s="20">
        <f t="shared" si="126"/>
        <v>1815.21</v>
      </c>
      <c r="H139" s="20">
        <f t="shared" si="126"/>
        <v>2016.9</v>
      </c>
      <c r="I139" s="20">
        <f t="shared" si="126"/>
        <v>2218.59</v>
      </c>
      <c r="J139" s="20">
        <f>J135*0.9</f>
        <v>2420.2800000000002</v>
      </c>
      <c r="K139" s="20">
        <f t="shared" ref="K139:N139" si="127">K135*0.9</f>
        <v>2621.97</v>
      </c>
      <c r="L139" s="20">
        <f t="shared" si="127"/>
        <v>2823.6600000000003</v>
      </c>
      <c r="M139" s="20">
        <f t="shared" si="127"/>
        <v>3025.35</v>
      </c>
      <c r="N139" s="21">
        <f t="shared" si="127"/>
        <v>3227.04</v>
      </c>
      <c r="O139" s="26"/>
      <c r="P139" s="25">
        <f t="shared" ref="P139:V139" si="128">C135*0.8</f>
        <v>896.40000000000009</v>
      </c>
      <c r="Q139" s="20">
        <f t="shared" si="128"/>
        <v>1075.68</v>
      </c>
      <c r="R139" s="20">
        <f t="shared" si="128"/>
        <v>1254.96</v>
      </c>
      <c r="S139" s="20">
        <f t="shared" si="128"/>
        <v>1434.24</v>
      </c>
      <c r="T139" s="20">
        <f t="shared" si="128"/>
        <v>1613.5200000000002</v>
      </c>
      <c r="U139" s="20">
        <f t="shared" si="128"/>
        <v>1792.8000000000002</v>
      </c>
      <c r="V139" s="20">
        <f t="shared" si="128"/>
        <v>1972.08</v>
      </c>
      <c r="W139" s="20">
        <f t="shared" ref="W139" si="129">J135*0.8</f>
        <v>2151.36</v>
      </c>
      <c r="X139" s="20">
        <f>K135*0.8</f>
        <v>2330.64</v>
      </c>
      <c r="Y139" s="20">
        <f t="shared" ref="Y139" si="130">L135*0.8</f>
        <v>2509.92</v>
      </c>
      <c r="Z139" s="20">
        <f t="shared" ref="Z139" si="131">M135*0.8</f>
        <v>2689.2000000000003</v>
      </c>
      <c r="AA139" s="21">
        <f t="shared" ref="AA139" si="132">N135*0.8</f>
        <v>2868.48</v>
      </c>
      <c r="AB139" s="26"/>
      <c r="AC139" s="19">
        <f>C135*0.7</f>
        <v>784.34999999999991</v>
      </c>
      <c r="AD139" s="20">
        <f t="shared" ref="AD139" si="133">D135*0.7</f>
        <v>941.22</v>
      </c>
      <c r="AE139" s="20">
        <f t="shared" ref="AE139" si="134">E135*0.7</f>
        <v>1098.0899999999999</v>
      </c>
      <c r="AF139" s="20">
        <f t="shared" ref="AF139" si="135">F135*0.7</f>
        <v>1254.9599999999998</v>
      </c>
      <c r="AG139" s="20">
        <f t="shared" ref="AG139" si="136">G135*0.7</f>
        <v>1411.83</v>
      </c>
      <c r="AH139" s="20">
        <f t="shared" ref="AH139" si="137">H135*0.7</f>
        <v>1568.6999999999998</v>
      </c>
      <c r="AI139" s="20">
        <f t="shared" ref="AI139" si="138">I135*0.7</f>
        <v>1725.57</v>
      </c>
      <c r="AJ139" s="20">
        <f t="shared" ref="AJ139" si="139">J135*0.7</f>
        <v>1882.44</v>
      </c>
      <c r="AK139" s="20">
        <f t="shared" ref="AK139" si="140">K135*0.7</f>
        <v>2039.3099999999997</v>
      </c>
      <c r="AL139" s="20">
        <f t="shared" ref="AL139" si="141">L135*0.7</f>
        <v>2196.1799999999998</v>
      </c>
      <c r="AM139" s="20">
        <f t="shared" ref="AM139" si="142">M135*0.7</f>
        <v>2353.0499999999997</v>
      </c>
      <c r="AN139" s="21">
        <f t="shared" ref="AN139" si="143">N135*0.7</f>
        <v>2509.9199999999996</v>
      </c>
    </row>
    <row r="140" spans="1:40" ht="25" customHeight="1" thickBot="1" x14ac:dyDescent="0.3">
      <c r="O140" s="8"/>
      <c r="AB140" s="8"/>
    </row>
    <row r="141" spans="1:40" ht="25" customHeight="1" x14ac:dyDescent="0.25">
      <c r="C141" s="136" t="s">
        <v>38</v>
      </c>
      <c r="D141" s="137"/>
      <c r="E141" s="137"/>
      <c r="F141" s="137"/>
      <c r="G141" s="137"/>
      <c r="H141" s="137"/>
      <c r="I141" s="137"/>
      <c r="J141" s="137"/>
      <c r="K141" s="137"/>
      <c r="L141" s="137"/>
      <c r="M141" s="137"/>
      <c r="N141" s="138"/>
      <c r="P141" s="136" t="s">
        <v>38</v>
      </c>
      <c r="Q141" s="137"/>
      <c r="R141" s="137"/>
      <c r="S141" s="137"/>
      <c r="T141" s="137"/>
      <c r="U141" s="137"/>
      <c r="V141" s="137"/>
      <c r="W141" s="137"/>
      <c r="X141" s="137"/>
      <c r="Y141" s="137"/>
      <c r="Z141" s="137"/>
      <c r="AA141" s="138"/>
      <c r="AC141" s="136" t="s">
        <v>38</v>
      </c>
      <c r="AD141" s="137"/>
      <c r="AE141" s="137"/>
      <c r="AF141" s="137"/>
      <c r="AG141" s="137"/>
      <c r="AH141" s="137"/>
      <c r="AI141" s="137"/>
      <c r="AJ141" s="137"/>
      <c r="AK141" s="137"/>
      <c r="AL141" s="137"/>
      <c r="AM141" s="137"/>
      <c r="AN141" s="138"/>
    </row>
    <row r="142" spans="1:40" ht="25" customHeight="1" x14ac:dyDescent="0.25">
      <c r="C142" s="14" t="s">
        <v>29</v>
      </c>
      <c r="D142" s="15" t="s">
        <v>20</v>
      </c>
      <c r="E142" s="15" t="s">
        <v>25</v>
      </c>
      <c r="F142" s="15" t="s">
        <v>21</v>
      </c>
      <c r="G142" s="15" t="s">
        <v>22</v>
      </c>
      <c r="H142" s="15" t="s">
        <v>23</v>
      </c>
      <c r="I142" s="15" t="s">
        <v>26</v>
      </c>
      <c r="J142" s="15" t="s">
        <v>27</v>
      </c>
      <c r="K142" s="15" t="s">
        <v>32</v>
      </c>
      <c r="L142" s="15" t="s">
        <v>33</v>
      </c>
      <c r="M142" s="15" t="s">
        <v>34</v>
      </c>
      <c r="N142" s="16" t="s">
        <v>35</v>
      </c>
      <c r="P142" s="14" t="s">
        <v>29</v>
      </c>
      <c r="Q142" s="15" t="s">
        <v>20</v>
      </c>
      <c r="R142" s="15" t="s">
        <v>25</v>
      </c>
      <c r="S142" s="15" t="s">
        <v>21</v>
      </c>
      <c r="T142" s="15" t="s">
        <v>22</v>
      </c>
      <c r="U142" s="15" t="s">
        <v>23</v>
      </c>
      <c r="V142" s="15" t="s">
        <v>26</v>
      </c>
      <c r="W142" s="15" t="s">
        <v>27</v>
      </c>
      <c r="X142" s="15" t="s">
        <v>32</v>
      </c>
      <c r="Y142" s="15" t="s">
        <v>33</v>
      </c>
      <c r="Z142" s="15" t="s">
        <v>34</v>
      </c>
      <c r="AA142" s="16" t="s">
        <v>35</v>
      </c>
      <c r="AC142" s="14" t="s">
        <v>29</v>
      </c>
      <c r="AD142" s="15" t="s">
        <v>20</v>
      </c>
      <c r="AE142" s="15" t="s">
        <v>25</v>
      </c>
      <c r="AF142" s="15" t="s">
        <v>21</v>
      </c>
      <c r="AG142" s="15" t="s">
        <v>22</v>
      </c>
      <c r="AH142" s="15" t="s">
        <v>23</v>
      </c>
      <c r="AI142" s="15" t="s">
        <v>26</v>
      </c>
      <c r="AJ142" s="15" t="s">
        <v>27</v>
      </c>
      <c r="AK142" s="15" t="s">
        <v>32</v>
      </c>
      <c r="AL142" s="15" t="s">
        <v>33</v>
      </c>
      <c r="AM142" s="15" t="s">
        <v>34</v>
      </c>
      <c r="AN142" s="16" t="s">
        <v>35</v>
      </c>
    </row>
    <row r="143" spans="1:40" ht="25" customHeight="1" thickBot="1" x14ac:dyDescent="0.3">
      <c r="C143" s="19">
        <f t="shared" ref="C143:N143" si="144">C139*2.5</f>
        <v>2521.125</v>
      </c>
      <c r="D143" s="20">
        <f t="shared" si="144"/>
        <v>3025.3500000000004</v>
      </c>
      <c r="E143" s="20">
        <f t="shared" si="144"/>
        <v>3529.5750000000003</v>
      </c>
      <c r="F143" s="20">
        <f t="shared" si="144"/>
        <v>4033.8</v>
      </c>
      <c r="G143" s="20">
        <f t="shared" si="144"/>
        <v>4538.0249999999996</v>
      </c>
      <c r="H143" s="20">
        <f t="shared" si="144"/>
        <v>5042.25</v>
      </c>
      <c r="I143" s="20">
        <f t="shared" si="144"/>
        <v>5546.4750000000004</v>
      </c>
      <c r="J143" s="20">
        <f t="shared" si="144"/>
        <v>6050.7000000000007</v>
      </c>
      <c r="K143" s="20">
        <f t="shared" si="144"/>
        <v>6554.9249999999993</v>
      </c>
      <c r="L143" s="20">
        <f t="shared" si="144"/>
        <v>7059.1500000000005</v>
      </c>
      <c r="M143" s="20">
        <f t="shared" si="144"/>
        <v>7563.375</v>
      </c>
      <c r="N143" s="21">
        <f t="shared" si="144"/>
        <v>8067.6</v>
      </c>
      <c r="O143" s="26"/>
      <c r="P143" s="25">
        <f t="shared" ref="P143:V143" si="145">P139*2.5</f>
        <v>2241</v>
      </c>
      <c r="Q143" s="20">
        <f t="shared" si="145"/>
        <v>2689.2000000000003</v>
      </c>
      <c r="R143" s="20">
        <f t="shared" si="145"/>
        <v>3137.4</v>
      </c>
      <c r="S143" s="20">
        <f t="shared" si="145"/>
        <v>3585.6</v>
      </c>
      <c r="T143" s="20">
        <f t="shared" si="145"/>
        <v>4033.8000000000006</v>
      </c>
      <c r="U143" s="20">
        <f t="shared" si="145"/>
        <v>4482</v>
      </c>
      <c r="V143" s="20">
        <f t="shared" si="145"/>
        <v>4930.2</v>
      </c>
      <c r="W143" s="20">
        <f t="shared" ref="W143:AA143" si="146">W139*2.5</f>
        <v>5378.4000000000005</v>
      </c>
      <c r="X143" s="20">
        <f t="shared" si="146"/>
        <v>5826.5999999999995</v>
      </c>
      <c r="Y143" s="20">
        <f t="shared" si="146"/>
        <v>6274.8</v>
      </c>
      <c r="Z143" s="20">
        <f t="shared" si="146"/>
        <v>6723.0000000000009</v>
      </c>
      <c r="AA143" s="21">
        <f t="shared" si="146"/>
        <v>7171.2</v>
      </c>
      <c r="AB143" s="26"/>
      <c r="AC143" s="25">
        <f t="shared" ref="AC143:AI143" si="147">AC139*2.5</f>
        <v>1960.8749999999998</v>
      </c>
      <c r="AD143" s="27">
        <f t="shared" si="147"/>
        <v>2353.0500000000002</v>
      </c>
      <c r="AE143" s="27">
        <f t="shared" si="147"/>
        <v>2745.2249999999999</v>
      </c>
      <c r="AF143" s="27">
        <f t="shared" si="147"/>
        <v>3137.3999999999996</v>
      </c>
      <c r="AG143" s="27">
        <f t="shared" si="147"/>
        <v>3529.5749999999998</v>
      </c>
      <c r="AH143" s="27">
        <f t="shared" si="147"/>
        <v>3921.7499999999995</v>
      </c>
      <c r="AI143" s="27">
        <f t="shared" si="147"/>
        <v>4313.9250000000002</v>
      </c>
      <c r="AJ143" s="27">
        <f t="shared" ref="AJ143:AN143" si="148">AJ139*2.5</f>
        <v>4706.1000000000004</v>
      </c>
      <c r="AK143" s="27">
        <f t="shared" si="148"/>
        <v>5098.2749999999996</v>
      </c>
      <c r="AL143" s="27">
        <f t="shared" si="148"/>
        <v>5490.45</v>
      </c>
      <c r="AM143" s="27">
        <f t="shared" si="148"/>
        <v>5882.6249999999991</v>
      </c>
      <c r="AN143" s="28">
        <f t="shared" si="148"/>
        <v>6274.7999999999993</v>
      </c>
    </row>
    <row r="144" spans="1:40" ht="20" thickBot="1" x14ac:dyDescent="0.3"/>
    <row r="145" spans="2:40" s="8" customFormat="1" ht="25" customHeight="1" x14ac:dyDescent="0.25">
      <c r="B145" s="29"/>
      <c r="C145" s="139" t="s">
        <v>36</v>
      </c>
      <c r="D145" s="139"/>
      <c r="E145" s="139"/>
      <c r="F145" s="139"/>
      <c r="G145" s="139"/>
      <c r="H145" s="139"/>
      <c r="I145" s="139"/>
      <c r="J145" s="139"/>
      <c r="K145" s="139"/>
      <c r="L145" s="139"/>
      <c r="M145" s="139"/>
      <c r="N145" s="139"/>
      <c r="O145" s="30"/>
      <c r="P145" s="139" t="s">
        <v>36</v>
      </c>
      <c r="Q145" s="139"/>
      <c r="R145" s="139"/>
      <c r="S145" s="139"/>
      <c r="T145" s="139"/>
      <c r="U145" s="139"/>
      <c r="V145" s="139"/>
      <c r="W145" s="139"/>
      <c r="X145" s="139"/>
      <c r="Y145" s="139"/>
      <c r="Z145" s="139"/>
      <c r="AA145" s="140"/>
      <c r="AB145" s="30"/>
      <c r="AC145" s="139" t="s">
        <v>36</v>
      </c>
      <c r="AD145" s="139"/>
      <c r="AE145" s="139"/>
      <c r="AF145" s="139"/>
      <c r="AG145" s="139"/>
      <c r="AH145" s="139"/>
      <c r="AI145" s="139"/>
      <c r="AJ145" s="139"/>
      <c r="AK145" s="139"/>
      <c r="AL145" s="139"/>
      <c r="AM145" s="139"/>
      <c r="AN145" s="139"/>
    </row>
    <row r="146" spans="2:40" s="8" customFormat="1" ht="25" customHeight="1" thickBot="1" x14ac:dyDescent="0.3">
      <c r="B146" s="31"/>
      <c r="C146" s="15" t="s">
        <v>29</v>
      </c>
      <c r="D146" s="15" t="s">
        <v>20</v>
      </c>
      <c r="E146" s="15" t="s">
        <v>25</v>
      </c>
      <c r="F146" s="15" t="s">
        <v>21</v>
      </c>
      <c r="G146" s="15" t="s">
        <v>22</v>
      </c>
      <c r="H146" s="15" t="s">
        <v>23</v>
      </c>
      <c r="I146" s="15" t="s">
        <v>26</v>
      </c>
      <c r="J146" s="15" t="s">
        <v>27</v>
      </c>
      <c r="K146" s="15" t="s">
        <v>32</v>
      </c>
      <c r="L146" s="15" t="s">
        <v>33</v>
      </c>
      <c r="M146" s="15" t="s">
        <v>34</v>
      </c>
      <c r="N146" s="15" t="s">
        <v>35</v>
      </c>
      <c r="O146" s="32"/>
      <c r="P146" s="15" t="s">
        <v>29</v>
      </c>
      <c r="Q146" s="15" t="s">
        <v>20</v>
      </c>
      <c r="R146" s="15" t="s">
        <v>25</v>
      </c>
      <c r="S146" s="15" t="s">
        <v>21</v>
      </c>
      <c r="T146" s="15" t="s">
        <v>22</v>
      </c>
      <c r="U146" s="15" t="s">
        <v>23</v>
      </c>
      <c r="V146" s="15" t="s">
        <v>26</v>
      </c>
      <c r="W146" s="15" t="s">
        <v>27</v>
      </c>
      <c r="X146" s="15" t="s">
        <v>32</v>
      </c>
      <c r="Y146" s="15" t="s">
        <v>33</v>
      </c>
      <c r="Z146" s="33" t="s">
        <v>34</v>
      </c>
      <c r="AA146" s="15" t="s">
        <v>35</v>
      </c>
      <c r="AB146" s="34"/>
      <c r="AC146" s="15" t="s">
        <v>29</v>
      </c>
      <c r="AD146" s="15" t="s">
        <v>20</v>
      </c>
      <c r="AE146" s="15" t="s">
        <v>25</v>
      </c>
      <c r="AF146" s="15" t="s">
        <v>21</v>
      </c>
      <c r="AG146" s="15" t="s">
        <v>22</v>
      </c>
      <c r="AH146" s="15" t="s">
        <v>23</v>
      </c>
      <c r="AI146" s="15" t="s">
        <v>26</v>
      </c>
      <c r="AJ146" s="15" t="s">
        <v>27</v>
      </c>
      <c r="AK146" s="15" t="s">
        <v>32</v>
      </c>
      <c r="AL146" s="15" t="s">
        <v>33</v>
      </c>
      <c r="AM146" s="15" t="s">
        <v>34</v>
      </c>
      <c r="AN146" s="16" t="s">
        <v>35</v>
      </c>
    </row>
    <row r="147" spans="2:40" s="8" customFormat="1" ht="60" x14ac:dyDescent="0.25">
      <c r="B147" s="35" t="s">
        <v>12</v>
      </c>
      <c r="C147" s="36">
        <f>C143*52</f>
        <v>131098.5</v>
      </c>
      <c r="D147" s="37">
        <f t="shared" ref="D147:I147" si="149">D143*52</f>
        <v>157318.20000000001</v>
      </c>
      <c r="E147" s="38">
        <f t="shared" si="149"/>
        <v>183537.90000000002</v>
      </c>
      <c r="F147" s="38">
        <f t="shared" si="149"/>
        <v>209757.6</v>
      </c>
      <c r="G147" s="39">
        <f t="shared" si="149"/>
        <v>235977.3</v>
      </c>
      <c r="H147" s="38">
        <f t="shared" si="149"/>
        <v>262197</v>
      </c>
      <c r="I147" s="38">
        <f t="shared" si="149"/>
        <v>288416.7</v>
      </c>
      <c r="J147" s="38">
        <f>J143*52</f>
        <v>314636.40000000002</v>
      </c>
      <c r="K147" s="38">
        <f t="shared" ref="K147:N147" si="150">K143*52</f>
        <v>340856.1</v>
      </c>
      <c r="L147" s="38">
        <f t="shared" si="150"/>
        <v>367075.80000000005</v>
      </c>
      <c r="M147" s="38">
        <f t="shared" si="150"/>
        <v>393295.5</v>
      </c>
      <c r="N147" s="40">
        <f t="shared" si="150"/>
        <v>419515.2</v>
      </c>
      <c r="O147" s="35" t="s">
        <v>12</v>
      </c>
      <c r="P147" s="41">
        <f>P143*52</f>
        <v>116532</v>
      </c>
      <c r="Q147" s="42">
        <f t="shared" ref="Q147:U147" si="151">Q143*52</f>
        <v>139838.40000000002</v>
      </c>
      <c r="R147" s="43">
        <f t="shared" si="151"/>
        <v>163144.80000000002</v>
      </c>
      <c r="S147" s="43">
        <f t="shared" si="151"/>
        <v>186451.19999999998</v>
      </c>
      <c r="T147" s="43">
        <f t="shared" si="151"/>
        <v>209757.60000000003</v>
      </c>
      <c r="U147" s="44">
        <f t="shared" si="151"/>
        <v>233064</v>
      </c>
      <c r="V147" s="44">
        <f>V143*52</f>
        <v>256370.4</v>
      </c>
      <c r="W147" s="43">
        <f>W143*52</f>
        <v>279676.80000000005</v>
      </c>
      <c r="X147" s="43">
        <f t="shared" ref="X147:AA147" si="152">X143*52</f>
        <v>302983.19999999995</v>
      </c>
      <c r="Y147" s="43">
        <f t="shared" si="152"/>
        <v>326289.60000000003</v>
      </c>
      <c r="Z147" s="43">
        <f t="shared" si="152"/>
        <v>349596.00000000006</v>
      </c>
      <c r="AA147" s="45">
        <f t="shared" si="152"/>
        <v>372902.39999999997</v>
      </c>
      <c r="AB147" s="35" t="s">
        <v>12</v>
      </c>
      <c r="AC147" s="36">
        <f>AC143*52</f>
        <v>101965.49999999999</v>
      </c>
      <c r="AD147" s="37">
        <f t="shared" ref="AD147:AH147" si="153">AD143*52</f>
        <v>122358.6</v>
      </c>
      <c r="AE147" s="38">
        <f t="shared" si="153"/>
        <v>142751.69999999998</v>
      </c>
      <c r="AF147" s="38">
        <f t="shared" si="153"/>
        <v>163144.79999999999</v>
      </c>
      <c r="AG147" s="38">
        <f t="shared" si="153"/>
        <v>183537.9</v>
      </c>
      <c r="AH147" s="38">
        <f t="shared" si="153"/>
        <v>203930.99999999997</v>
      </c>
      <c r="AI147" s="39">
        <f>AI143*52</f>
        <v>224324.1</v>
      </c>
      <c r="AJ147" s="39">
        <f>AJ143*52</f>
        <v>244717.2</v>
      </c>
      <c r="AK147" s="38">
        <f t="shared" ref="AK147:AN147" si="154">AK143*52</f>
        <v>265110.3</v>
      </c>
      <c r="AL147" s="38">
        <f t="shared" si="154"/>
        <v>285503.39999999997</v>
      </c>
      <c r="AM147" s="38">
        <f t="shared" si="154"/>
        <v>305896.49999999994</v>
      </c>
      <c r="AN147" s="46">
        <f t="shared" si="154"/>
        <v>326289.59999999998</v>
      </c>
    </row>
    <row r="148" spans="2:40" s="8" customFormat="1" ht="80" x14ac:dyDescent="0.25">
      <c r="B148" s="47" t="s">
        <v>13</v>
      </c>
      <c r="C148" s="36">
        <f>(C147/365)*31</f>
        <v>11134.393150684933</v>
      </c>
      <c r="D148" s="37">
        <f t="shared" ref="D148:N148" si="155">(D147/365)*31</f>
        <v>13361.27178082192</v>
      </c>
      <c r="E148" s="38">
        <f t="shared" si="155"/>
        <v>15588.150410958906</v>
      </c>
      <c r="F148" s="38">
        <f t="shared" si="155"/>
        <v>17815.029041095891</v>
      </c>
      <c r="G148" s="39">
        <f t="shared" si="155"/>
        <v>20041.907671232875</v>
      </c>
      <c r="H148" s="38">
        <f t="shared" si="155"/>
        <v>22268.786301369866</v>
      </c>
      <c r="I148" s="38">
        <f t="shared" si="155"/>
        <v>24495.66493150685</v>
      </c>
      <c r="J148" s="38">
        <f t="shared" si="155"/>
        <v>26722.543561643841</v>
      </c>
      <c r="K148" s="38">
        <f t="shared" si="155"/>
        <v>28949.422191780821</v>
      </c>
      <c r="L148" s="38">
        <f t="shared" si="155"/>
        <v>31176.300821917812</v>
      </c>
      <c r="M148" s="38">
        <f t="shared" si="155"/>
        <v>33403.179452054792</v>
      </c>
      <c r="N148" s="40">
        <f t="shared" si="155"/>
        <v>35630.058082191783</v>
      </c>
      <c r="O148" s="47" t="s">
        <v>13</v>
      </c>
      <c r="P148" s="41">
        <f>(P147/365)*31</f>
        <v>9897.2383561643837</v>
      </c>
      <c r="Q148" s="42">
        <f t="shared" ref="Q148:AA148" si="156">(Q147/365)*31</f>
        <v>11876.686027397262</v>
      </c>
      <c r="R148" s="43">
        <f t="shared" si="156"/>
        <v>13856.133698630139</v>
      </c>
      <c r="S148" s="43">
        <f t="shared" si="156"/>
        <v>15835.581369863012</v>
      </c>
      <c r="T148" s="43">
        <f t="shared" si="156"/>
        <v>17815.029041095895</v>
      </c>
      <c r="U148" s="44">
        <f t="shared" si="156"/>
        <v>19794.476712328767</v>
      </c>
      <c r="V148" s="44">
        <f t="shared" si="156"/>
        <v>21773.924383561643</v>
      </c>
      <c r="W148" s="43">
        <f t="shared" si="156"/>
        <v>23753.372054794523</v>
      </c>
      <c r="X148" s="43">
        <f t="shared" si="156"/>
        <v>25732.819726027392</v>
      </c>
      <c r="Y148" s="43">
        <f t="shared" si="156"/>
        <v>27712.267397260279</v>
      </c>
      <c r="Z148" s="43">
        <f t="shared" si="156"/>
        <v>29691.715068493155</v>
      </c>
      <c r="AA148" s="48">
        <f t="shared" si="156"/>
        <v>31671.162739726024</v>
      </c>
      <c r="AB148" s="47" t="s">
        <v>13</v>
      </c>
      <c r="AC148" s="36">
        <f>(AC147/365)*31</f>
        <v>8660.0835616438344</v>
      </c>
      <c r="AD148" s="37">
        <f t="shared" ref="AD148:AN148" si="157">(AD147/365)*31</f>
        <v>10392.100273972603</v>
      </c>
      <c r="AE148" s="38">
        <f t="shared" si="157"/>
        <v>12124.116986301369</v>
      </c>
      <c r="AF148" s="38">
        <f t="shared" si="157"/>
        <v>13856.133698630136</v>
      </c>
      <c r="AG148" s="38">
        <f t="shared" si="157"/>
        <v>15588.150410958902</v>
      </c>
      <c r="AH148" s="38">
        <f t="shared" si="157"/>
        <v>17320.167123287669</v>
      </c>
      <c r="AI148" s="39">
        <f t="shared" si="157"/>
        <v>19052.183835616437</v>
      </c>
      <c r="AJ148" s="39">
        <f t="shared" si="157"/>
        <v>20784.200547945205</v>
      </c>
      <c r="AK148" s="38">
        <f t="shared" si="157"/>
        <v>22516.217260273974</v>
      </c>
      <c r="AL148" s="38">
        <f t="shared" si="157"/>
        <v>24248.233972602739</v>
      </c>
      <c r="AM148" s="38">
        <f t="shared" si="157"/>
        <v>25980.250684931503</v>
      </c>
      <c r="AN148" s="46">
        <f t="shared" si="157"/>
        <v>27712.267397260272</v>
      </c>
    </row>
    <row r="149" spans="2:40" s="8" customFormat="1" ht="80" x14ac:dyDescent="0.25">
      <c r="B149" s="49" t="s">
        <v>14</v>
      </c>
      <c r="C149" s="36">
        <f>(C147/365)*30</f>
        <v>10775.219178082192</v>
      </c>
      <c r="D149" s="37">
        <f t="shared" ref="D149:N149" si="158">(D147/365)*30</f>
        <v>12930.263013698632</v>
      </c>
      <c r="E149" s="38">
        <f t="shared" si="158"/>
        <v>15085.306849315071</v>
      </c>
      <c r="F149" s="38">
        <f t="shared" si="158"/>
        <v>17240.350684931505</v>
      </c>
      <c r="G149" s="39">
        <f t="shared" si="158"/>
        <v>19395.394520547943</v>
      </c>
      <c r="H149" s="38">
        <f t="shared" si="158"/>
        <v>21550.438356164384</v>
      </c>
      <c r="I149" s="38">
        <f t="shared" si="158"/>
        <v>23705.482191780822</v>
      </c>
      <c r="J149" s="38">
        <f t="shared" si="158"/>
        <v>25860.526027397264</v>
      </c>
      <c r="K149" s="38">
        <f t="shared" si="158"/>
        <v>28015.569863013698</v>
      </c>
      <c r="L149" s="38">
        <f t="shared" si="158"/>
        <v>30170.613698630143</v>
      </c>
      <c r="M149" s="38">
        <f t="shared" si="158"/>
        <v>32325.657534246573</v>
      </c>
      <c r="N149" s="40">
        <f t="shared" si="158"/>
        <v>34480.701369863011</v>
      </c>
      <c r="O149" s="49" t="s">
        <v>14</v>
      </c>
      <c r="P149" s="41">
        <f>(P147/365)*30</f>
        <v>9577.9726027397264</v>
      </c>
      <c r="Q149" s="42">
        <f t="shared" ref="Q149:AA149" si="159">(Q147/365)*30</f>
        <v>11493.567123287672</v>
      </c>
      <c r="R149" s="43">
        <f t="shared" si="159"/>
        <v>13409.161643835618</v>
      </c>
      <c r="S149" s="43">
        <f t="shared" si="159"/>
        <v>15324.75616438356</v>
      </c>
      <c r="T149" s="43">
        <f t="shared" si="159"/>
        <v>17240.350684931509</v>
      </c>
      <c r="U149" s="44">
        <f t="shared" si="159"/>
        <v>19155.945205479453</v>
      </c>
      <c r="V149" s="44">
        <f t="shared" si="159"/>
        <v>21071.539726027397</v>
      </c>
      <c r="W149" s="43">
        <f t="shared" si="159"/>
        <v>22987.134246575344</v>
      </c>
      <c r="X149" s="43">
        <f t="shared" si="159"/>
        <v>24902.728767123284</v>
      </c>
      <c r="Y149" s="43">
        <f t="shared" si="159"/>
        <v>26818.323287671235</v>
      </c>
      <c r="Z149" s="43">
        <f t="shared" si="159"/>
        <v>28733.917808219183</v>
      </c>
      <c r="AA149" s="48">
        <f t="shared" si="159"/>
        <v>30649.512328767119</v>
      </c>
      <c r="AB149" s="49" t="s">
        <v>14</v>
      </c>
      <c r="AC149" s="36">
        <f>(AC147/365)*30</f>
        <v>8380.7260273972588</v>
      </c>
      <c r="AD149" s="37">
        <f t="shared" ref="AD149:AN149" si="160">(AD147/365)*30</f>
        <v>10056.871232876712</v>
      </c>
      <c r="AE149" s="38">
        <f t="shared" si="160"/>
        <v>11733.016438356164</v>
      </c>
      <c r="AF149" s="38">
        <f t="shared" si="160"/>
        <v>13409.161643835614</v>
      </c>
      <c r="AG149" s="38">
        <f t="shared" si="160"/>
        <v>15085.306849315068</v>
      </c>
      <c r="AH149" s="38">
        <f t="shared" si="160"/>
        <v>16761.452054794518</v>
      </c>
      <c r="AI149" s="39">
        <f t="shared" si="160"/>
        <v>18437.597260273971</v>
      </c>
      <c r="AJ149" s="39">
        <f t="shared" si="160"/>
        <v>20113.742465753425</v>
      </c>
      <c r="AK149" s="38">
        <f t="shared" si="160"/>
        <v>21789.887671232878</v>
      </c>
      <c r="AL149" s="38">
        <f t="shared" si="160"/>
        <v>23466.032876712328</v>
      </c>
      <c r="AM149" s="38">
        <f t="shared" si="160"/>
        <v>25142.178082191778</v>
      </c>
      <c r="AN149" s="46">
        <f t="shared" si="160"/>
        <v>26818.323287671228</v>
      </c>
    </row>
    <row r="150" spans="2:40" s="8" customFormat="1" ht="81" thickBot="1" x14ac:dyDescent="0.3">
      <c r="B150" s="50" t="s">
        <v>15</v>
      </c>
      <c r="C150" s="51">
        <f>(C147/365)*28</f>
        <v>10056.871232876712</v>
      </c>
      <c r="D150" s="52">
        <f t="shared" ref="D150:N150" si="161">(D147/365)*28</f>
        <v>12068.245479452056</v>
      </c>
      <c r="E150" s="53">
        <f t="shared" si="161"/>
        <v>14079.6197260274</v>
      </c>
      <c r="F150" s="53">
        <f t="shared" si="161"/>
        <v>16090.993972602741</v>
      </c>
      <c r="G150" s="54">
        <f t="shared" si="161"/>
        <v>18102.368219178083</v>
      </c>
      <c r="H150" s="53">
        <f t="shared" si="161"/>
        <v>20113.742465753425</v>
      </c>
      <c r="I150" s="53">
        <f t="shared" si="161"/>
        <v>22125.116712328767</v>
      </c>
      <c r="J150" s="53">
        <f t="shared" si="161"/>
        <v>24136.490958904113</v>
      </c>
      <c r="K150" s="53">
        <f t="shared" si="161"/>
        <v>26147.865205479451</v>
      </c>
      <c r="L150" s="53">
        <f t="shared" si="161"/>
        <v>28159.2394520548</v>
      </c>
      <c r="M150" s="53">
        <f t="shared" si="161"/>
        <v>30170.613698630135</v>
      </c>
      <c r="N150" s="55">
        <f t="shared" si="161"/>
        <v>32181.987945205481</v>
      </c>
      <c r="O150" s="50" t="s">
        <v>15</v>
      </c>
      <c r="P150" s="56">
        <f>(P147/365)*28</f>
        <v>8939.4410958904118</v>
      </c>
      <c r="Q150" s="57">
        <f t="shared" ref="Q150:AA150" si="162">(Q147/365)*28</f>
        <v>10727.329315068495</v>
      </c>
      <c r="R150" s="58">
        <f t="shared" si="162"/>
        <v>12515.217534246576</v>
      </c>
      <c r="S150" s="58">
        <f t="shared" si="162"/>
        <v>14303.105753424656</v>
      </c>
      <c r="T150" s="58">
        <f t="shared" si="162"/>
        <v>16090.993972602742</v>
      </c>
      <c r="U150" s="59">
        <f t="shared" si="162"/>
        <v>17878.882191780824</v>
      </c>
      <c r="V150" s="59">
        <f t="shared" si="162"/>
        <v>19666.770410958903</v>
      </c>
      <c r="W150" s="58">
        <f t="shared" si="162"/>
        <v>21454.65863013699</v>
      </c>
      <c r="X150" s="58">
        <f t="shared" si="162"/>
        <v>23242.546849315066</v>
      </c>
      <c r="Y150" s="58">
        <f t="shared" si="162"/>
        <v>25030.435068493152</v>
      </c>
      <c r="Z150" s="58">
        <f t="shared" si="162"/>
        <v>26818.323287671235</v>
      </c>
      <c r="AA150" s="60">
        <f t="shared" si="162"/>
        <v>28606.211506849311</v>
      </c>
      <c r="AB150" s="50" t="s">
        <v>15</v>
      </c>
      <c r="AC150" s="51">
        <f>(AC147/365)*28</f>
        <v>7822.0109589041085</v>
      </c>
      <c r="AD150" s="52">
        <f t="shared" ref="AD150:AN150" si="163">(AD147/365)*28</f>
        <v>9386.4131506849317</v>
      </c>
      <c r="AE150" s="53">
        <f t="shared" si="163"/>
        <v>10950.815342465752</v>
      </c>
      <c r="AF150" s="53">
        <f t="shared" si="163"/>
        <v>12515.217534246574</v>
      </c>
      <c r="AG150" s="53">
        <f t="shared" si="163"/>
        <v>14079.619726027397</v>
      </c>
      <c r="AH150" s="53">
        <f t="shared" si="163"/>
        <v>15644.021917808217</v>
      </c>
      <c r="AI150" s="54">
        <f t="shared" si="163"/>
        <v>17208.424109589039</v>
      </c>
      <c r="AJ150" s="54">
        <f t="shared" si="163"/>
        <v>18772.826301369863</v>
      </c>
      <c r="AK150" s="53">
        <f t="shared" si="163"/>
        <v>20337.228493150687</v>
      </c>
      <c r="AL150" s="53">
        <f t="shared" si="163"/>
        <v>21901.630684931504</v>
      </c>
      <c r="AM150" s="53">
        <f t="shared" si="163"/>
        <v>23466.032876712325</v>
      </c>
      <c r="AN150" s="61">
        <f t="shared" si="163"/>
        <v>25030.435068493149</v>
      </c>
    </row>
    <row r="152" spans="2:40" s="8" customFormat="1" x14ac:dyDescent="0.25"/>
    <row r="153" spans="2:40" ht="20" thickBot="1" x14ac:dyDescent="0.3"/>
    <row r="154" spans="2:40" ht="25" customHeight="1" x14ac:dyDescent="0.25">
      <c r="C154" s="130" t="s">
        <v>51</v>
      </c>
      <c r="D154" s="131"/>
      <c r="E154" s="131"/>
      <c r="F154" s="131"/>
      <c r="G154" s="131"/>
      <c r="H154" s="131"/>
      <c r="I154" s="131"/>
      <c r="J154" s="131"/>
      <c r="K154" s="131"/>
      <c r="L154" s="131"/>
      <c r="M154" s="131"/>
      <c r="N154" s="132"/>
    </row>
    <row r="155" spans="2:40" ht="25" customHeight="1" x14ac:dyDescent="0.25">
      <c r="C155" s="14" t="s">
        <v>29</v>
      </c>
      <c r="D155" s="15" t="s">
        <v>20</v>
      </c>
      <c r="E155" s="15" t="s">
        <v>25</v>
      </c>
      <c r="F155" s="15" t="s">
        <v>21</v>
      </c>
      <c r="G155" s="15" t="s">
        <v>22</v>
      </c>
      <c r="H155" s="15" t="s">
        <v>23</v>
      </c>
      <c r="I155" s="15" t="s">
        <v>26</v>
      </c>
      <c r="J155" s="15" t="s">
        <v>27</v>
      </c>
      <c r="K155" s="15" t="s">
        <v>32</v>
      </c>
      <c r="L155" s="15" t="s">
        <v>33</v>
      </c>
      <c r="M155" s="15" t="s">
        <v>34</v>
      </c>
      <c r="N155" s="16" t="s">
        <v>35</v>
      </c>
    </row>
    <row r="156" spans="2:40" ht="25" customHeight="1" thickBot="1" x14ac:dyDescent="0.3">
      <c r="C156" s="75">
        <f t="shared" ref="C156:N156" si="164">C135*52</f>
        <v>58266</v>
      </c>
      <c r="D156" s="76">
        <f t="shared" si="164"/>
        <v>69919.200000000012</v>
      </c>
      <c r="E156" s="76">
        <f t="shared" si="164"/>
        <v>81572.400000000009</v>
      </c>
      <c r="F156" s="76">
        <f t="shared" si="164"/>
        <v>93225.599999999991</v>
      </c>
      <c r="G156" s="76">
        <f t="shared" si="164"/>
        <v>104878.8</v>
      </c>
      <c r="H156" s="76">
        <f t="shared" si="164"/>
        <v>116532</v>
      </c>
      <c r="I156" s="76">
        <f t="shared" si="164"/>
        <v>128185.2</v>
      </c>
      <c r="J156" s="76">
        <f t="shared" si="164"/>
        <v>139838.40000000002</v>
      </c>
      <c r="K156" s="76">
        <f t="shared" si="164"/>
        <v>151491.59999999998</v>
      </c>
      <c r="L156" s="76">
        <f t="shared" si="164"/>
        <v>163144.80000000002</v>
      </c>
      <c r="M156" s="76">
        <f t="shared" si="164"/>
        <v>174798</v>
      </c>
      <c r="N156" s="77">
        <f t="shared" si="164"/>
        <v>186451.19999999998</v>
      </c>
    </row>
    <row r="157" spans="2:40" ht="20" thickBot="1" x14ac:dyDescent="0.3">
      <c r="AB157" s="8"/>
    </row>
    <row r="158" spans="2:40" ht="25" customHeight="1" x14ac:dyDescent="0.25">
      <c r="C158" s="133" t="s">
        <v>50</v>
      </c>
      <c r="D158" s="134"/>
      <c r="E158" s="134"/>
      <c r="F158" s="134"/>
      <c r="G158" s="134"/>
      <c r="H158" s="134"/>
      <c r="I158" s="134"/>
      <c r="J158" s="134"/>
      <c r="K158" s="134"/>
      <c r="L158" s="134"/>
      <c r="M158" s="134"/>
      <c r="N158" s="135"/>
    </row>
    <row r="159" spans="2:40" ht="25" customHeight="1" x14ac:dyDescent="0.25">
      <c r="C159" s="69" t="s">
        <v>29</v>
      </c>
      <c r="D159" s="15" t="s">
        <v>20</v>
      </c>
      <c r="E159" s="15" t="s">
        <v>25</v>
      </c>
      <c r="F159" s="15" t="s">
        <v>21</v>
      </c>
      <c r="G159" s="15" t="s">
        <v>22</v>
      </c>
      <c r="H159" s="15" t="s">
        <v>23</v>
      </c>
      <c r="I159" s="15" t="s">
        <v>26</v>
      </c>
      <c r="J159" s="15" t="s">
        <v>27</v>
      </c>
      <c r="K159" s="15" t="s">
        <v>32</v>
      </c>
      <c r="L159" s="15" t="s">
        <v>33</v>
      </c>
      <c r="M159" s="15" t="s">
        <v>34</v>
      </c>
      <c r="N159" s="70" t="s">
        <v>35</v>
      </c>
    </row>
    <row r="160" spans="2:40" ht="25" customHeight="1" thickBot="1" x14ac:dyDescent="0.3">
      <c r="C160" s="71">
        <f>(C131/D126)*1000</f>
        <v>81.639344262295083</v>
      </c>
      <c r="D160" s="72">
        <f>(D131/D126)*1000</f>
        <v>97.967213114754102</v>
      </c>
      <c r="E160" s="72">
        <f>(E131/D126)*1000</f>
        <v>114.29508196721312</v>
      </c>
      <c r="F160" s="72">
        <f>(F131/D126)*1000</f>
        <v>130.62295081967213</v>
      </c>
      <c r="G160" s="73">
        <f>(G131/D126)*1000</f>
        <v>146.95081967213113</v>
      </c>
      <c r="H160" s="73">
        <f>(H131/D126)*1000</f>
        <v>163.27868852459017</v>
      </c>
      <c r="I160" s="73">
        <f>(I131/D126)*1000</f>
        <v>179.60655737704917</v>
      </c>
      <c r="J160" s="73">
        <f>(J131/D126)*1000</f>
        <v>195.9344262295082</v>
      </c>
      <c r="K160" s="72">
        <f>(K131/D126)*1000</f>
        <v>212.26229508196721</v>
      </c>
      <c r="L160" s="72">
        <f>(L131/D126)*1000</f>
        <v>228.59016393442624</v>
      </c>
      <c r="M160" s="72">
        <f>(M131/D126)*1000</f>
        <v>244.91803278688522</v>
      </c>
      <c r="N160" s="74">
        <f>(N131/D126)*1000</f>
        <v>261.24590163934425</v>
      </c>
    </row>
    <row r="161" spans="1:27" s="87" customFormat="1" ht="20" thickBot="1" x14ac:dyDescent="0.3"/>
    <row r="163" spans="1:27" s="8" customFormat="1" ht="72" customHeight="1" x14ac:dyDescent="0.25">
      <c r="A163" s="6" t="s">
        <v>152</v>
      </c>
      <c r="B163" s="7" t="s">
        <v>30</v>
      </c>
      <c r="C163" s="2" t="s">
        <v>7</v>
      </c>
      <c r="D163" s="2" t="s">
        <v>8</v>
      </c>
      <c r="E163" s="2" t="s">
        <v>45</v>
      </c>
      <c r="F163" s="2" t="s">
        <v>0</v>
      </c>
      <c r="G163" s="3" t="s">
        <v>3</v>
      </c>
      <c r="H163" s="2" t="s">
        <v>5</v>
      </c>
      <c r="I163" s="2" t="s">
        <v>6</v>
      </c>
    </row>
    <row r="164" spans="1:27" s="8" customFormat="1" ht="59" customHeight="1" x14ac:dyDescent="0.25">
      <c r="A164" s="6" t="s">
        <v>19</v>
      </c>
      <c r="C164" s="9">
        <v>50</v>
      </c>
      <c r="D164" s="9">
        <v>2</v>
      </c>
      <c r="E164" s="9">
        <v>100</v>
      </c>
      <c r="F164" s="9">
        <v>10</v>
      </c>
      <c r="G164" s="9">
        <v>0.1</v>
      </c>
      <c r="H164" s="9">
        <f>E164-((C164-0.2)*(D164-0.2))</f>
        <v>10.36</v>
      </c>
      <c r="I164" s="9">
        <f>E164-H164</f>
        <v>89.64</v>
      </c>
    </row>
    <row r="165" spans="1:27" s="8" customFormat="1" ht="83" customHeight="1" x14ac:dyDescent="0.25">
      <c r="A165" s="64" t="s">
        <v>153</v>
      </c>
      <c r="C165" s="4" t="s">
        <v>2</v>
      </c>
      <c r="D165" s="4" t="s">
        <v>9</v>
      </c>
      <c r="E165" s="4" t="s">
        <v>1</v>
      </c>
      <c r="F165" s="4" t="s">
        <v>4</v>
      </c>
      <c r="G165" s="4" t="s">
        <v>11</v>
      </c>
      <c r="H165" s="4" t="s">
        <v>48</v>
      </c>
      <c r="I165" s="4" t="s">
        <v>18</v>
      </c>
      <c r="J165" s="4" t="s">
        <v>42</v>
      </c>
      <c r="K165" s="4" t="s">
        <v>41</v>
      </c>
    </row>
    <row r="166" spans="1:27" ht="34" customHeight="1" x14ac:dyDescent="0.25">
      <c r="C166" s="10">
        <v>28.87</v>
      </c>
      <c r="D166" s="11">
        <v>2745</v>
      </c>
      <c r="E166" s="63">
        <v>28</v>
      </c>
      <c r="F166" s="10">
        <f>365/E166</f>
        <v>13.035714285714286</v>
      </c>
      <c r="G166" s="11">
        <f>F166*D166</f>
        <v>35783.035714285717</v>
      </c>
      <c r="H166" s="11">
        <f>G166*20</f>
        <v>715660.71428571432</v>
      </c>
      <c r="I166" s="12">
        <v>1200</v>
      </c>
      <c r="J166" s="12">
        <v>20</v>
      </c>
      <c r="K166" s="62">
        <f>7+E166</f>
        <v>35</v>
      </c>
    </row>
    <row r="168" spans="1:27" ht="20" thickBot="1" x14ac:dyDescent="0.3"/>
    <row r="169" spans="1:27" ht="25" customHeight="1" x14ac:dyDescent="0.25">
      <c r="C169" s="136" t="s">
        <v>10</v>
      </c>
      <c r="D169" s="137"/>
      <c r="E169" s="137"/>
      <c r="F169" s="137"/>
      <c r="G169" s="137"/>
      <c r="H169" s="137"/>
      <c r="I169" s="137"/>
      <c r="J169" s="137"/>
      <c r="K169" s="137"/>
      <c r="L169" s="137"/>
      <c r="M169" s="137"/>
      <c r="N169" s="138"/>
      <c r="O169" s="13"/>
      <c r="P169" s="141" t="s">
        <v>17</v>
      </c>
      <c r="Q169" s="142"/>
      <c r="R169" s="142"/>
      <c r="S169" s="142"/>
      <c r="T169" s="142"/>
      <c r="U169" s="142"/>
      <c r="V169" s="142"/>
      <c r="W169" s="142"/>
      <c r="X169" s="142"/>
      <c r="Y169" s="142"/>
      <c r="Z169" s="142"/>
      <c r="AA169" s="143"/>
    </row>
    <row r="170" spans="1:27" ht="25" customHeight="1" x14ac:dyDescent="0.25">
      <c r="A170" s="65"/>
      <c r="C170" s="14" t="s">
        <v>29</v>
      </c>
      <c r="D170" s="15" t="s">
        <v>20</v>
      </c>
      <c r="E170" s="15" t="s">
        <v>25</v>
      </c>
      <c r="F170" s="15" t="s">
        <v>21</v>
      </c>
      <c r="G170" s="15" t="s">
        <v>22</v>
      </c>
      <c r="H170" s="15" t="s">
        <v>23</v>
      </c>
      <c r="I170" s="15" t="s">
        <v>26</v>
      </c>
      <c r="J170" s="15" t="s">
        <v>27</v>
      </c>
      <c r="K170" s="15" t="s">
        <v>32</v>
      </c>
      <c r="L170" s="15" t="s">
        <v>33</v>
      </c>
      <c r="M170" s="15" t="s">
        <v>34</v>
      </c>
      <c r="N170" s="16" t="s">
        <v>35</v>
      </c>
      <c r="P170" s="17" t="s">
        <v>29</v>
      </c>
      <c r="Q170" s="15" t="s">
        <v>20</v>
      </c>
      <c r="R170" s="15" t="s">
        <v>25</v>
      </c>
      <c r="S170" s="15" t="s">
        <v>21</v>
      </c>
      <c r="T170" s="15" t="s">
        <v>22</v>
      </c>
      <c r="U170" s="15" t="s">
        <v>23</v>
      </c>
      <c r="V170" s="15" t="s">
        <v>26</v>
      </c>
      <c r="W170" s="15" t="s">
        <v>27</v>
      </c>
      <c r="X170" s="15" t="s">
        <v>32</v>
      </c>
      <c r="Y170" s="15" t="s">
        <v>33</v>
      </c>
      <c r="Z170" s="15" t="s">
        <v>34</v>
      </c>
      <c r="AA170" s="18" t="s">
        <v>35</v>
      </c>
    </row>
    <row r="171" spans="1:27" ht="25" customHeight="1" thickBot="1" x14ac:dyDescent="0.3">
      <c r="C171" s="19">
        <f>I164*2.5</f>
        <v>224.1</v>
      </c>
      <c r="D171" s="20">
        <f>I164*3</f>
        <v>268.92</v>
      </c>
      <c r="E171" s="20">
        <f>I164*3.5</f>
        <v>313.74</v>
      </c>
      <c r="F171" s="20">
        <f>I164*4</f>
        <v>358.56</v>
      </c>
      <c r="G171" s="20">
        <f>I164*4.5</f>
        <v>403.38</v>
      </c>
      <c r="H171" s="20">
        <f>I164*5</f>
        <v>448.2</v>
      </c>
      <c r="I171" s="20">
        <f>I164*5.5</f>
        <v>493.02</v>
      </c>
      <c r="J171" s="20">
        <f>I164*6</f>
        <v>537.84</v>
      </c>
      <c r="K171" s="20">
        <f>I164*6.5</f>
        <v>582.66</v>
      </c>
      <c r="L171" s="20">
        <f>I164*7</f>
        <v>627.48</v>
      </c>
      <c r="M171" s="20">
        <f>I164*7.5</f>
        <v>672.3</v>
      </c>
      <c r="N171" s="21">
        <f>I164*8</f>
        <v>717.12</v>
      </c>
      <c r="O171" s="13"/>
      <c r="P171" s="22">
        <f>C171*F166</f>
        <v>2921.3035714285716</v>
      </c>
      <c r="Q171" s="23">
        <f>D171*F166</f>
        <v>3505.5642857142861</v>
      </c>
      <c r="R171" s="23">
        <f>E171*F166</f>
        <v>4089.8250000000003</v>
      </c>
      <c r="S171" s="23">
        <f>F171*F166</f>
        <v>4674.0857142857149</v>
      </c>
      <c r="T171" s="23">
        <f>G171*F166</f>
        <v>5258.346428571429</v>
      </c>
      <c r="U171" s="23">
        <f>H171*F166</f>
        <v>5842.6071428571431</v>
      </c>
      <c r="V171" s="23">
        <f>I171*F166</f>
        <v>6426.8678571428572</v>
      </c>
      <c r="W171" s="23">
        <f>J171*F166</f>
        <v>7011.1285714285723</v>
      </c>
      <c r="X171" s="23">
        <f>K171*F166</f>
        <v>7595.3892857142855</v>
      </c>
      <c r="Y171" s="23">
        <f>L171*F166</f>
        <v>8179.6500000000005</v>
      </c>
      <c r="Z171" s="23">
        <f>M171*F166</f>
        <v>8763.9107142857138</v>
      </c>
      <c r="AA171" s="24">
        <f>N171*F166</f>
        <v>9348.1714285714297</v>
      </c>
    </row>
    <row r="172" spans="1:27" ht="25" customHeight="1" thickBot="1" x14ac:dyDescent="0.3">
      <c r="P172" s="8"/>
      <c r="Q172" s="8"/>
      <c r="R172" s="8"/>
      <c r="S172" s="8"/>
      <c r="T172" s="8"/>
      <c r="U172" s="8"/>
      <c r="V172" s="8"/>
      <c r="W172" s="8"/>
      <c r="X172" s="8"/>
      <c r="Y172" s="8"/>
      <c r="Z172" s="8"/>
      <c r="AA172" s="8"/>
    </row>
    <row r="173" spans="1:27" ht="25" customHeight="1" x14ac:dyDescent="0.25">
      <c r="C173" s="144" t="s">
        <v>154</v>
      </c>
      <c r="D173" s="145"/>
      <c r="E173" s="145"/>
      <c r="F173" s="145"/>
      <c r="G173" s="145"/>
      <c r="H173" s="145"/>
      <c r="I173" s="145"/>
      <c r="J173" s="145"/>
      <c r="K173" s="145"/>
      <c r="L173" s="145"/>
      <c r="M173" s="145"/>
      <c r="N173" s="146"/>
      <c r="P173" s="136" t="s">
        <v>16</v>
      </c>
      <c r="Q173" s="137"/>
      <c r="R173" s="137"/>
      <c r="S173" s="137"/>
      <c r="T173" s="137"/>
      <c r="U173" s="137"/>
      <c r="V173" s="137"/>
      <c r="W173" s="137"/>
      <c r="X173" s="137"/>
      <c r="Y173" s="137"/>
      <c r="Z173" s="137"/>
      <c r="AA173" s="138"/>
    </row>
    <row r="174" spans="1:27" ht="25" customHeight="1" x14ac:dyDescent="0.25">
      <c r="C174" s="89" t="s">
        <v>29</v>
      </c>
      <c r="D174" s="88" t="s">
        <v>20</v>
      </c>
      <c r="E174" s="88" t="s">
        <v>25</v>
      </c>
      <c r="F174" s="88" t="s">
        <v>21</v>
      </c>
      <c r="G174" s="88" t="s">
        <v>22</v>
      </c>
      <c r="H174" s="88" t="s">
        <v>23</v>
      </c>
      <c r="I174" s="88" t="s">
        <v>26</v>
      </c>
      <c r="J174" s="88" t="s">
        <v>27</v>
      </c>
      <c r="K174" s="88" t="s">
        <v>32</v>
      </c>
      <c r="L174" s="88" t="s">
        <v>33</v>
      </c>
      <c r="M174" s="88" t="s">
        <v>34</v>
      </c>
      <c r="N174" s="90" t="s">
        <v>35</v>
      </c>
      <c r="P174" s="14" t="s">
        <v>29</v>
      </c>
      <c r="Q174" s="15" t="s">
        <v>20</v>
      </c>
      <c r="R174" s="15" t="s">
        <v>25</v>
      </c>
      <c r="S174" s="15" t="s">
        <v>21</v>
      </c>
      <c r="T174" s="15" t="s">
        <v>22</v>
      </c>
      <c r="U174" s="15" t="s">
        <v>23</v>
      </c>
      <c r="V174" s="15" t="s">
        <v>26</v>
      </c>
      <c r="W174" s="15" t="s">
        <v>27</v>
      </c>
      <c r="X174" s="15" t="s">
        <v>32</v>
      </c>
      <c r="Y174" s="15" t="s">
        <v>33</v>
      </c>
      <c r="Z174" s="15" t="s">
        <v>34</v>
      </c>
      <c r="AA174" s="16" t="s">
        <v>35</v>
      </c>
    </row>
    <row r="175" spans="1:27" ht="25" customHeight="1" thickBot="1" x14ac:dyDescent="0.3">
      <c r="C175" s="91">
        <f>C171*3</f>
        <v>672.3</v>
      </c>
      <c r="D175" s="92">
        <f>D171*3</f>
        <v>806.76</v>
      </c>
      <c r="E175" s="92">
        <f t="shared" ref="E175:N175" si="165">E171*3</f>
        <v>941.22</v>
      </c>
      <c r="F175" s="92">
        <f t="shared" si="165"/>
        <v>1075.68</v>
      </c>
      <c r="G175" s="92">
        <f t="shared" si="165"/>
        <v>1210.1399999999999</v>
      </c>
      <c r="H175" s="92">
        <f t="shared" si="165"/>
        <v>1344.6</v>
      </c>
      <c r="I175" s="92">
        <f t="shared" si="165"/>
        <v>1479.06</v>
      </c>
      <c r="J175" s="92">
        <f t="shared" si="165"/>
        <v>1613.52</v>
      </c>
      <c r="K175" s="92">
        <f t="shared" si="165"/>
        <v>1747.98</v>
      </c>
      <c r="L175" s="92">
        <f t="shared" si="165"/>
        <v>1882.44</v>
      </c>
      <c r="M175" s="92">
        <f t="shared" si="165"/>
        <v>2016.8999999999999</v>
      </c>
      <c r="N175" s="93">
        <f t="shared" si="165"/>
        <v>2151.36</v>
      </c>
      <c r="P175" s="25">
        <f t="shared" ref="P175:V175" si="166">C175*52</f>
        <v>34959.599999999999</v>
      </c>
      <c r="Q175" s="20">
        <f t="shared" si="166"/>
        <v>41951.519999999997</v>
      </c>
      <c r="R175" s="20">
        <f t="shared" si="166"/>
        <v>48943.44</v>
      </c>
      <c r="S175" s="20">
        <f t="shared" si="166"/>
        <v>55935.360000000001</v>
      </c>
      <c r="T175" s="20">
        <f t="shared" si="166"/>
        <v>62927.279999999992</v>
      </c>
      <c r="U175" s="20">
        <f t="shared" si="166"/>
        <v>69919.199999999997</v>
      </c>
      <c r="V175" s="20">
        <f t="shared" si="166"/>
        <v>76911.12</v>
      </c>
      <c r="W175" s="20">
        <f t="shared" ref="W175" si="167">J175*52</f>
        <v>83903.039999999994</v>
      </c>
      <c r="X175" s="20">
        <f t="shared" ref="X175" si="168">K175*52</f>
        <v>90894.96</v>
      </c>
      <c r="Y175" s="20">
        <f t="shared" ref="Y175" si="169">L175*52</f>
        <v>97886.88</v>
      </c>
      <c r="Z175" s="20">
        <f t="shared" ref="Z175" si="170">M175*52</f>
        <v>104878.79999999999</v>
      </c>
      <c r="AA175" s="21">
        <f t="shared" ref="AA175" si="171">N175*52</f>
        <v>111870.72</v>
      </c>
    </row>
    <row r="176" spans="1:27" ht="25" customHeight="1" thickBot="1" x14ac:dyDescent="0.3"/>
    <row r="177" spans="2:40" ht="25" customHeight="1" x14ac:dyDescent="0.25">
      <c r="C177" s="136" t="s">
        <v>37</v>
      </c>
      <c r="D177" s="137"/>
      <c r="E177" s="137"/>
      <c r="F177" s="137"/>
      <c r="G177" s="137"/>
      <c r="H177" s="137"/>
      <c r="I177" s="137"/>
      <c r="J177" s="137"/>
      <c r="K177" s="137"/>
      <c r="L177" s="137"/>
      <c r="M177" s="137"/>
      <c r="N177" s="138"/>
      <c r="P177" s="136" t="s">
        <v>39</v>
      </c>
      <c r="Q177" s="137"/>
      <c r="R177" s="137"/>
      <c r="S177" s="137"/>
      <c r="T177" s="137"/>
      <c r="U177" s="137"/>
      <c r="V177" s="137"/>
      <c r="W177" s="137"/>
      <c r="X177" s="137"/>
      <c r="Y177" s="137"/>
      <c r="Z177" s="137"/>
      <c r="AA177" s="138"/>
      <c r="AC177" s="136" t="s">
        <v>40</v>
      </c>
      <c r="AD177" s="137"/>
      <c r="AE177" s="137"/>
      <c r="AF177" s="137"/>
      <c r="AG177" s="137"/>
      <c r="AH177" s="137"/>
      <c r="AI177" s="137"/>
      <c r="AJ177" s="137"/>
      <c r="AK177" s="137"/>
      <c r="AL177" s="137"/>
      <c r="AM177" s="137"/>
      <c r="AN177" s="138"/>
    </row>
    <row r="178" spans="2:40" ht="25" customHeight="1" x14ac:dyDescent="0.25">
      <c r="C178" s="14" t="s">
        <v>29</v>
      </c>
      <c r="D178" s="15" t="s">
        <v>20</v>
      </c>
      <c r="E178" s="15" t="s">
        <v>25</v>
      </c>
      <c r="F178" s="15" t="s">
        <v>21</v>
      </c>
      <c r="G178" s="15" t="s">
        <v>22</v>
      </c>
      <c r="H178" s="15" t="s">
        <v>23</v>
      </c>
      <c r="I178" s="15" t="s">
        <v>26</v>
      </c>
      <c r="J178" s="15" t="s">
        <v>27</v>
      </c>
      <c r="K178" s="15" t="s">
        <v>32</v>
      </c>
      <c r="L178" s="15" t="s">
        <v>33</v>
      </c>
      <c r="M178" s="15" t="s">
        <v>34</v>
      </c>
      <c r="N178" s="16" t="s">
        <v>35</v>
      </c>
      <c r="P178" s="14" t="s">
        <v>29</v>
      </c>
      <c r="Q178" s="15" t="s">
        <v>20</v>
      </c>
      <c r="R178" s="15" t="s">
        <v>25</v>
      </c>
      <c r="S178" s="15" t="s">
        <v>21</v>
      </c>
      <c r="T178" s="15" t="s">
        <v>22</v>
      </c>
      <c r="U178" s="15" t="s">
        <v>23</v>
      </c>
      <c r="V178" s="15" t="s">
        <v>26</v>
      </c>
      <c r="W178" s="15" t="s">
        <v>27</v>
      </c>
      <c r="X178" s="15" t="s">
        <v>32</v>
      </c>
      <c r="Y178" s="15" t="s">
        <v>33</v>
      </c>
      <c r="Z178" s="15" t="s">
        <v>34</v>
      </c>
      <c r="AA178" s="16" t="s">
        <v>35</v>
      </c>
      <c r="AC178" s="14" t="s">
        <v>29</v>
      </c>
      <c r="AD178" s="15" t="s">
        <v>20</v>
      </c>
      <c r="AE178" s="15" t="s">
        <v>25</v>
      </c>
      <c r="AF178" s="15" t="s">
        <v>21</v>
      </c>
      <c r="AG178" s="15" t="s">
        <v>22</v>
      </c>
      <c r="AH178" s="15" t="s">
        <v>23</v>
      </c>
      <c r="AI178" s="15" t="s">
        <v>26</v>
      </c>
      <c r="AJ178" s="15" t="s">
        <v>27</v>
      </c>
      <c r="AK178" s="15" t="s">
        <v>32</v>
      </c>
      <c r="AL178" s="15" t="s">
        <v>33</v>
      </c>
      <c r="AM178" s="15" t="s">
        <v>34</v>
      </c>
      <c r="AN178" s="16" t="s">
        <v>35</v>
      </c>
    </row>
    <row r="179" spans="2:40" ht="25" customHeight="1" thickBot="1" x14ac:dyDescent="0.3">
      <c r="C179" s="19">
        <f>C175*0.9</f>
        <v>605.06999999999994</v>
      </c>
      <c r="D179" s="20">
        <f t="shared" ref="D179:I179" si="172">D175*0.9</f>
        <v>726.08400000000006</v>
      </c>
      <c r="E179" s="20">
        <f t="shared" si="172"/>
        <v>847.09800000000007</v>
      </c>
      <c r="F179" s="20">
        <f t="shared" si="172"/>
        <v>968.11200000000008</v>
      </c>
      <c r="G179" s="20">
        <f t="shared" si="172"/>
        <v>1089.126</v>
      </c>
      <c r="H179" s="20">
        <f t="shared" si="172"/>
        <v>1210.1399999999999</v>
      </c>
      <c r="I179" s="20">
        <f t="shared" si="172"/>
        <v>1331.154</v>
      </c>
      <c r="J179" s="20">
        <f>J175*0.9</f>
        <v>1452.1680000000001</v>
      </c>
      <c r="K179" s="20">
        <f t="shared" ref="K179:N179" si="173">K175*0.9</f>
        <v>1573.182</v>
      </c>
      <c r="L179" s="20">
        <f t="shared" si="173"/>
        <v>1694.1960000000001</v>
      </c>
      <c r="M179" s="20">
        <f t="shared" si="173"/>
        <v>1815.2099999999998</v>
      </c>
      <c r="N179" s="21">
        <f t="shared" si="173"/>
        <v>1936.2240000000002</v>
      </c>
      <c r="O179" s="26"/>
      <c r="P179" s="25">
        <f t="shared" ref="P179:V179" si="174">C175*0.8</f>
        <v>537.84</v>
      </c>
      <c r="Q179" s="20">
        <f t="shared" si="174"/>
        <v>645.40800000000002</v>
      </c>
      <c r="R179" s="20">
        <f t="shared" si="174"/>
        <v>752.97600000000011</v>
      </c>
      <c r="S179" s="20">
        <f t="shared" si="174"/>
        <v>860.5440000000001</v>
      </c>
      <c r="T179" s="20">
        <f t="shared" si="174"/>
        <v>968.11199999999997</v>
      </c>
      <c r="U179" s="20">
        <f t="shared" si="174"/>
        <v>1075.68</v>
      </c>
      <c r="V179" s="20">
        <f t="shared" si="174"/>
        <v>1183.248</v>
      </c>
      <c r="W179" s="20">
        <f t="shared" ref="W179" si="175">J175*0.8</f>
        <v>1290.816</v>
      </c>
      <c r="X179" s="20">
        <f>K175*0.8</f>
        <v>1398.384</v>
      </c>
      <c r="Y179" s="20">
        <f t="shared" ref="Y179" si="176">L175*0.8</f>
        <v>1505.9520000000002</v>
      </c>
      <c r="Z179" s="20">
        <f t="shared" ref="Z179" si="177">M175*0.8</f>
        <v>1613.52</v>
      </c>
      <c r="AA179" s="21">
        <f t="shared" ref="AA179" si="178">N175*0.8</f>
        <v>1721.0880000000002</v>
      </c>
      <c r="AB179" s="26"/>
      <c r="AC179" s="19">
        <f>C175*0.7</f>
        <v>470.60999999999996</v>
      </c>
      <c r="AD179" s="20">
        <f t="shared" ref="AD179" si="179">D175*0.7</f>
        <v>564.73199999999997</v>
      </c>
      <c r="AE179" s="20">
        <f t="shared" ref="AE179" si="180">E175*0.7</f>
        <v>658.85399999999993</v>
      </c>
      <c r="AF179" s="20">
        <f t="shared" ref="AF179" si="181">F175*0.7</f>
        <v>752.976</v>
      </c>
      <c r="AG179" s="20">
        <f t="shared" ref="AG179" si="182">G175*0.7</f>
        <v>847.09799999999984</v>
      </c>
      <c r="AH179" s="20">
        <f t="shared" ref="AH179" si="183">H175*0.7</f>
        <v>941.21999999999991</v>
      </c>
      <c r="AI179" s="20">
        <f t="shared" ref="AI179" si="184">I175*0.7</f>
        <v>1035.3419999999999</v>
      </c>
      <c r="AJ179" s="20">
        <f t="shared" ref="AJ179" si="185">J175*0.7</f>
        <v>1129.4639999999999</v>
      </c>
      <c r="AK179" s="20">
        <f t="shared" ref="AK179" si="186">K175*0.7</f>
        <v>1223.586</v>
      </c>
      <c r="AL179" s="20">
        <f t="shared" ref="AL179" si="187">L175*0.7</f>
        <v>1317.7079999999999</v>
      </c>
      <c r="AM179" s="20">
        <f t="shared" ref="AM179" si="188">M175*0.7</f>
        <v>1411.83</v>
      </c>
      <c r="AN179" s="21">
        <f t="shared" ref="AN179" si="189">N175*0.7</f>
        <v>1505.952</v>
      </c>
    </row>
    <row r="180" spans="2:40" ht="25" customHeight="1" thickBot="1" x14ac:dyDescent="0.3">
      <c r="O180" s="8"/>
      <c r="AB180" s="8"/>
    </row>
    <row r="181" spans="2:40" ht="25" customHeight="1" x14ac:dyDescent="0.25">
      <c r="C181" s="136" t="s">
        <v>38</v>
      </c>
      <c r="D181" s="137"/>
      <c r="E181" s="137"/>
      <c r="F181" s="137"/>
      <c r="G181" s="137"/>
      <c r="H181" s="137"/>
      <c r="I181" s="137"/>
      <c r="J181" s="137"/>
      <c r="K181" s="137"/>
      <c r="L181" s="137"/>
      <c r="M181" s="137"/>
      <c r="N181" s="138"/>
      <c r="P181" s="136" t="s">
        <v>38</v>
      </c>
      <c r="Q181" s="137"/>
      <c r="R181" s="137"/>
      <c r="S181" s="137"/>
      <c r="T181" s="137"/>
      <c r="U181" s="137"/>
      <c r="V181" s="137"/>
      <c r="W181" s="137"/>
      <c r="X181" s="137"/>
      <c r="Y181" s="137"/>
      <c r="Z181" s="137"/>
      <c r="AA181" s="138"/>
      <c r="AC181" s="136" t="s">
        <v>38</v>
      </c>
      <c r="AD181" s="137"/>
      <c r="AE181" s="137"/>
      <c r="AF181" s="137"/>
      <c r="AG181" s="137"/>
      <c r="AH181" s="137"/>
      <c r="AI181" s="137"/>
      <c r="AJ181" s="137"/>
      <c r="AK181" s="137"/>
      <c r="AL181" s="137"/>
      <c r="AM181" s="137"/>
      <c r="AN181" s="138"/>
    </row>
    <row r="182" spans="2:40" ht="25" customHeight="1" x14ac:dyDescent="0.25">
      <c r="C182" s="14" t="s">
        <v>29</v>
      </c>
      <c r="D182" s="15" t="s">
        <v>20</v>
      </c>
      <c r="E182" s="15" t="s">
        <v>25</v>
      </c>
      <c r="F182" s="15" t="s">
        <v>21</v>
      </c>
      <c r="G182" s="15" t="s">
        <v>22</v>
      </c>
      <c r="H182" s="15" t="s">
        <v>23</v>
      </c>
      <c r="I182" s="15" t="s">
        <v>26</v>
      </c>
      <c r="J182" s="15" t="s">
        <v>27</v>
      </c>
      <c r="K182" s="15" t="s">
        <v>32</v>
      </c>
      <c r="L182" s="15" t="s">
        <v>33</v>
      </c>
      <c r="M182" s="15" t="s">
        <v>34</v>
      </c>
      <c r="N182" s="16" t="s">
        <v>35</v>
      </c>
      <c r="P182" s="14" t="s">
        <v>29</v>
      </c>
      <c r="Q182" s="15" t="s">
        <v>20</v>
      </c>
      <c r="R182" s="15" t="s">
        <v>25</v>
      </c>
      <c r="S182" s="15" t="s">
        <v>21</v>
      </c>
      <c r="T182" s="15" t="s">
        <v>22</v>
      </c>
      <c r="U182" s="15" t="s">
        <v>23</v>
      </c>
      <c r="V182" s="15" t="s">
        <v>26</v>
      </c>
      <c r="W182" s="15" t="s">
        <v>27</v>
      </c>
      <c r="X182" s="15" t="s">
        <v>32</v>
      </c>
      <c r="Y182" s="15" t="s">
        <v>33</v>
      </c>
      <c r="Z182" s="15" t="s">
        <v>34</v>
      </c>
      <c r="AA182" s="16" t="s">
        <v>35</v>
      </c>
      <c r="AC182" s="14" t="s">
        <v>29</v>
      </c>
      <c r="AD182" s="15" t="s">
        <v>20</v>
      </c>
      <c r="AE182" s="15" t="s">
        <v>25</v>
      </c>
      <c r="AF182" s="15" t="s">
        <v>21</v>
      </c>
      <c r="AG182" s="15" t="s">
        <v>22</v>
      </c>
      <c r="AH182" s="15" t="s">
        <v>23</v>
      </c>
      <c r="AI182" s="15" t="s">
        <v>26</v>
      </c>
      <c r="AJ182" s="15" t="s">
        <v>27</v>
      </c>
      <c r="AK182" s="15" t="s">
        <v>32</v>
      </c>
      <c r="AL182" s="15" t="s">
        <v>33</v>
      </c>
      <c r="AM182" s="15" t="s">
        <v>34</v>
      </c>
      <c r="AN182" s="16" t="s">
        <v>35</v>
      </c>
    </row>
    <row r="183" spans="2:40" ht="25" customHeight="1" thickBot="1" x14ac:dyDescent="0.3">
      <c r="C183" s="19">
        <f t="shared" ref="C183:N183" si="190">C179*2.5</f>
        <v>1512.6749999999997</v>
      </c>
      <c r="D183" s="20">
        <f t="shared" si="190"/>
        <v>1815.21</v>
      </c>
      <c r="E183" s="20">
        <f t="shared" si="190"/>
        <v>2117.7450000000003</v>
      </c>
      <c r="F183" s="20">
        <f t="shared" si="190"/>
        <v>2420.2800000000002</v>
      </c>
      <c r="G183" s="20">
        <f t="shared" si="190"/>
        <v>2722.8150000000001</v>
      </c>
      <c r="H183" s="20">
        <f t="shared" si="190"/>
        <v>3025.3499999999995</v>
      </c>
      <c r="I183" s="20">
        <f t="shared" si="190"/>
        <v>3327.8850000000002</v>
      </c>
      <c r="J183" s="20">
        <f t="shared" si="190"/>
        <v>3630.42</v>
      </c>
      <c r="K183" s="20">
        <f t="shared" si="190"/>
        <v>3932.9549999999999</v>
      </c>
      <c r="L183" s="20">
        <f t="shared" si="190"/>
        <v>4235.4900000000007</v>
      </c>
      <c r="M183" s="20">
        <f t="shared" si="190"/>
        <v>4538.0249999999996</v>
      </c>
      <c r="N183" s="21">
        <f t="shared" si="190"/>
        <v>4840.5600000000004</v>
      </c>
      <c r="O183" s="26"/>
      <c r="P183" s="25">
        <f t="shared" ref="P183:V183" si="191">P179*2.5</f>
        <v>1344.6000000000001</v>
      </c>
      <c r="Q183" s="20">
        <f t="shared" si="191"/>
        <v>1613.52</v>
      </c>
      <c r="R183" s="20">
        <f t="shared" si="191"/>
        <v>1882.4400000000003</v>
      </c>
      <c r="S183" s="20">
        <f t="shared" si="191"/>
        <v>2151.36</v>
      </c>
      <c r="T183" s="20">
        <f t="shared" si="191"/>
        <v>2420.2799999999997</v>
      </c>
      <c r="U183" s="20">
        <f t="shared" si="191"/>
        <v>2689.2000000000003</v>
      </c>
      <c r="V183" s="20">
        <f t="shared" si="191"/>
        <v>2958.12</v>
      </c>
      <c r="W183" s="20">
        <f t="shared" ref="W183:AA183" si="192">W179*2.5</f>
        <v>3227.04</v>
      </c>
      <c r="X183" s="20">
        <f t="shared" si="192"/>
        <v>3495.96</v>
      </c>
      <c r="Y183" s="20">
        <f t="shared" si="192"/>
        <v>3764.8800000000006</v>
      </c>
      <c r="Z183" s="20">
        <f t="shared" si="192"/>
        <v>4033.8</v>
      </c>
      <c r="AA183" s="21">
        <f t="shared" si="192"/>
        <v>4302.72</v>
      </c>
      <c r="AB183" s="26"/>
      <c r="AC183" s="25">
        <f t="shared" ref="AC183:AI183" si="193">AC179*2.5</f>
        <v>1176.5249999999999</v>
      </c>
      <c r="AD183" s="27">
        <f t="shared" si="193"/>
        <v>1411.83</v>
      </c>
      <c r="AE183" s="27">
        <f t="shared" si="193"/>
        <v>1647.1349999999998</v>
      </c>
      <c r="AF183" s="27">
        <f t="shared" si="193"/>
        <v>1882.44</v>
      </c>
      <c r="AG183" s="27">
        <f t="shared" si="193"/>
        <v>2117.7449999999994</v>
      </c>
      <c r="AH183" s="27">
        <f t="shared" si="193"/>
        <v>2353.0499999999997</v>
      </c>
      <c r="AI183" s="27">
        <f t="shared" si="193"/>
        <v>2588.3549999999996</v>
      </c>
      <c r="AJ183" s="27">
        <f t="shared" ref="AJ183:AN183" si="194">AJ179*2.5</f>
        <v>2823.66</v>
      </c>
      <c r="AK183" s="27">
        <f t="shared" si="194"/>
        <v>3058.9650000000001</v>
      </c>
      <c r="AL183" s="27">
        <f t="shared" si="194"/>
        <v>3294.2699999999995</v>
      </c>
      <c r="AM183" s="27">
        <f t="shared" si="194"/>
        <v>3529.5749999999998</v>
      </c>
      <c r="AN183" s="28">
        <f t="shared" si="194"/>
        <v>3764.88</v>
      </c>
    </row>
    <row r="184" spans="2:40" ht="20" thickBot="1" x14ac:dyDescent="0.3"/>
    <row r="185" spans="2:40" s="8" customFormat="1" ht="25" customHeight="1" x14ac:dyDescent="0.25">
      <c r="B185" s="29"/>
      <c r="C185" s="139" t="s">
        <v>36</v>
      </c>
      <c r="D185" s="139"/>
      <c r="E185" s="139"/>
      <c r="F185" s="139"/>
      <c r="G185" s="139"/>
      <c r="H185" s="139"/>
      <c r="I185" s="139"/>
      <c r="J185" s="139"/>
      <c r="K185" s="139"/>
      <c r="L185" s="139"/>
      <c r="M185" s="139"/>
      <c r="N185" s="139"/>
      <c r="O185" s="30"/>
      <c r="P185" s="139" t="s">
        <v>36</v>
      </c>
      <c r="Q185" s="139"/>
      <c r="R185" s="139"/>
      <c r="S185" s="139"/>
      <c r="T185" s="139"/>
      <c r="U185" s="139"/>
      <c r="V185" s="139"/>
      <c r="W185" s="139"/>
      <c r="X185" s="139"/>
      <c r="Y185" s="139"/>
      <c r="Z185" s="139"/>
      <c r="AA185" s="140"/>
      <c r="AB185" s="30"/>
      <c r="AC185" s="139" t="s">
        <v>36</v>
      </c>
      <c r="AD185" s="139"/>
      <c r="AE185" s="139"/>
      <c r="AF185" s="139"/>
      <c r="AG185" s="139"/>
      <c r="AH185" s="139"/>
      <c r="AI185" s="139"/>
      <c r="AJ185" s="139"/>
      <c r="AK185" s="139"/>
      <c r="AL185" s="139"/>
      <c r="AM185" s="139"/>
      <c r="AN185" s="139"/>
    </row>
    <row r="186" spans="2:40" s="8" customFormat="1" ht="25" customHeight="1" thickBot="1" x14ac:dyDescent="0.3">
      <c r="B186" s="31"/>
      <c r="C186" s="15" t="s">
        <v>29</v>
      </c>
      <c r="D186" s="15" t="s">
        <v>20</v>
      </c>
      <c r="E186" s="15" t="s">
        <v>25</v>
      </c>
      <c r="F186" s="15" t="s">
        <v>21</v>
      </c>
      <c r="G186" s="15" t="s">
        <v>22</v>
      </c>
      <c r="H186" s="15" t="s">
        <v>23</v>
      </c>
      <c r="I186" s="15" t="s">
        <v>26</v>
      </c>
      <c r="J186" s="15" t="s">
        <v>27</v>
      </c>
      <c r="K186" s="15" t="s">
        <v>32</v>
      </c>
      <c r="L186" s="15" t="s">
        <v>33</v>
      </c>
      <c r="M186" s="15" t="s">
        <v>34</v>
      </c>
      <c r="N186" s="15" t="s">
        <v>35</v>
      </c>
      <c r="O186" s="32"/>
      <c r="P186" s="15" t="s">
        <v>29</v>
      </c>
      <c r="Q186" s="15" t="s">
        <v>20</v>
      </c>
      <c r="R186" s="15" t="s">
        <v>25</v>
      </c>
      <c r="S186" s="15" t="s">
        <v>21</v>
      </c>
      <c r="T186" s="15" t="s">
        <v>22</v>
      </c>
      <c r="U186" s="15" t="s">
        <v>23</v>
      </c>
      <c r="V186" s="15" t="s">
        <v>26</v>
      </c>
      <c r="W186" s="15" t="s">
        <v>27</v>
      </c>
      <c r="X186" s="15" t="s">
        <v>32</v>
      </c>
      <c r="Y186" s="15" t="s">
        <v>33</v>
      </c>
      <c r="Z186" s="33" t="s">
        <v>34</v>
      </c>
      <c r="AA186" s="15" t="s">
        <v>35</v>
      </c>
      <c r="AB186" s="34"/>
      <c r="AC186" s="15" t="s">
        <v>29</v>
      </c>
      <c r="AD186" s="15" t="s">
        <v>20</v>
      </c>
      <c r="AE186" s="15" t="s">
        <v>25</v>
      </c>
      <c r="AF186" s="15" t="s">
        <v>21</v>
      </c>
      <c r="AG186" s="15" t="s">
        <v>22</v>
      </c>
      <c r="AH186" s="15" t="s">
        <v>23</v>
      </c>
      <c r="AI186" s="15" t="s">
        <v>26</v>
      </c>
      <c r="AJ186" s="15" t="s">
        <v>27</v>
      </c>
      <c r="AK186" s="15" t="s">
        <v>32</v>
      </c>
      <c r="AL186" s="15" t="s">
        <v>33</v>
      </c>
      <c r="AM186" s="15" t="s">
        <v>34</v>
      </c>
      <c r="AN186" s="16" t="s">
        <v>35</v>
      </c>
    </row>
    <row r="187" spans="2:40" s="8" customFormat="1" ht="60" x14ac:dyDescent="0.25">
      <c r="B187" s="35" t="s">
        <v>12</v>
      </c>
      <c r="C187" s="36">
        <f>C183*52</f>
        <v>78659.099999999991</v>
      </c>
      <c r="D187" s="37">
        <f t="shared" ref="D187:I187" si="195">D183*52</f>
        <v>94390.92</v>
      </c>
      <c r="E187" s="38">
        <f t="shared" si="195"/>
        <v>110122.74000000002</v>
      </c>
      <c r="F187" s="38">
        <f t="shared" si="195"/>
        <v>125854.56000000001</v>
      </c>
      <c r="G187" s="39">
        <f t="shared" si="195"/>
        <v>141586.38</v>
      </c>
      <c r="H187" s="38">
        <f t="shared" si="195"/>
        <v>157318.19999999998</v>
      </c>
      <c r="I187" s="38">
        <f t="shared" si="195"/>
        <v>173050.02000000002</v>
      </c>
      <c r="J187" s="38">
        <f>J183*52</f>
        <v>188781.84</v>
      </c>
      <c r="K187" s="38">
        <f t="shared" ref="K187:N187" si="196">K183*52</f>
        <v>204513.66</v>
      </c>
      <c r="L187" s="38">
        <f t="shared" si="196"/>
        <v>220245.48000000004</v>
      </c>
      <c r="M187" s="38">
        <f t="shared" si="196"/>
        <v>235977.3</v>
      </c>
      <c r="N187" s="40">
        <f t="shared" si="196"/>
        <v>251709.12000000002</v>
      </c>
      <c r="O187" s="35" t="s">
        <v>12</v>
      </c>
      <c r="P187" s="41">
        <f>P183*52</f>
        <v>69919.200000000012</v>
      </c>
      <c r="Q187" s="42">
        <f t="shared" ref="Q187:U187" si="197">Q183*52</f>
        <v>83903.039999999994</v>
      </c>
      <c r="R187" s="43">
        <f t="shared" si="197"/>
        <v>97886.880000000019</v>
      </c>
      <c r="S187" s="43">
        <f t="shared" si="197"/>
        <v>111870.72</v>
      </c>
      <c r="T187" s="43">
        <f t="shared" si="197"/>
        <v>125854.55999999998</v>
      </c>
      <c r="U187" s="44">
        <f t="shared" si="197"/>
        <v>139838.40000000002</v>
      </c>
      <c r="V187" s="44">
        <f>V183*52</f>
        <v>153822.24</v>
      </c>
      <c r="W187" s="43">
        <f>W183*52</f>
        <v>167806.07999999999</v>
      </c>
      <c r="X187" s="43">
        <f t="shared" ref="X187:AA187" si="198">X183*52</f>
        <v>181789.92</v>
      </c>
      <c r="Y187" s="43">
        <f t="shared" si="198"/>
        <v>195773.76000000004</v>
      </c>
      <c r="Z187" s="43">
        <f t="shared" si="198"/>
        <v>209757.6</v>
      </c>
      <c r="AA187" s="45">
        <f t="shared" si="198"/>
        <v>223741.44</v>
      </c>
      <c r="AB187" s="35" t="s">
        <v>12</v>
      </c>
      <c r="AC187" s="36">
        <f>AC183*52</f>
        <v>61179.299999999996</v>
      </c>
      <c r="AD187" s="37">
        <f t="shared" ref="AD187:AH187" si="199">AD183*52</f>
        <v>73415.16</v>
      </c>
      <c r="AE187" s="38">
        <f t="shared" si="199"/>
        <v>85651.01999999999</v>
      </c>
      <c r="AF187" s="38">
        <f t="shared" si="199"/>
        <v>97886.88</v>
      </c>
      <c r="AG187" s="38">
        <f t="shared" si="199"/>
        <v>110122.73999999998</v>
      </c>
      <c r="AH187" s="38">
        <f t="shared" si="199"/>
        <v>122358.59999999999</v>
      </c>
      <c r="AI187" s="39">
        <f>AI183*52</f>
        <v>134594.45999999996</v>
      </c>
      <c r="AJ187" s="39">
        <f>AJ183*52</f>
        <v>146830.32</v>
      </c>
      <c r="AK187" s="38">
        <f t="shared" ref="AK187:AN187" si="200">AK183*52</f>
        <v>159066.18</v>
      </c>
      <c r="AL187" s="38">
        <f t="shared" si="200"/>
        <v>171302.03999999998</v>
      </c>
      <c r="AM187" s="38">
        <f t="shared" si="200"/>
        <v>183537.9</v>
      </c>
      <c r="AN187" s="46">
        <f t="shared" si="200"/>
        <v>195773.76</v>
      </c>
    </row>
    <row r="188" spans="2:40" s="8" customFormat="1" ht="80" x14ac:dyDescent="0.25">
      <c r="B188" s="47" t="s">
        <v>13</v>
      </c>
      <c r="C188" s="36">
        <f>(C187/365)*31</f>
        <v>6680.6358904109584</v>
      </c>
      <c r="D188" s="37">
        <f t="shared" ref="D188:N188" si="201">(D187/365)*31</f>
        <v>8016.7630684931501</v>
      </c>
      <c r="E188" s="38">
        <f t="shared" si="201"/>
        <v>9352.8902465753436</v>
      </c>
      <c r="F188" s="38">
        <f t="shared" si="201"/>
        <v>10689.017424657535</v>
      </c>
      <c r="G188" s="39">
        <f t="shared" si="201"/>
        <v>12025.144602739727</v>
      </c>
      <c r="H188" s="38">
        <f t="shared" si="201"/>
        <v>13361.271780821917</v>
      </c>
      <c r="I188" s="38">
        <f t="shared" si="201"/>
        <v>14697.398958904112</v>
      </c>
      <c r="J188" s="38">
        <f t="shared" si="201"/>
        <v>16033.5261369863</v>
      </c>
      <c r="K188" s="38">
        <f t="shared" si="201"/>
        <v>17369.653315068495</v>
      </c>
      <c r="L188" s="38">
        <f t="shared" si="201"/>
        <v>18705.780493150687</v>
      </c>
      <c r="M188" s="38">
        <f t="shared" si="201"/>
        <v>20041.907671232875</v>
      </c>
      <c r="N188" s="40">
        <f t="shared" si="201"/>
        <v>21378.03484931507</v>
      </c>
      <c r="O188" s="47" t="s">
        <v>13</v>
      </c>
      <c r="P188" s="41">
        <f>(P187/365)*31</f>
        <v>5938.3430136986308</v>
      </c>
      <c r="Q188" s="42">
        <f t="shared" ref="Q188:AA188" si="202">(Q187/365)*31</f>
        <v>7126.0116164383553</v>
      </c>
      <c r="R188" s="43">
        <f t="shared" si="202"/>
        <v>8313.6802191780844</v>
      </c>
      <c r="S188" s="43">
        <f t="shared" si="202"/>
        <v>9501.3488219178071</v>
      </c>
      <c r="T188" s="43">
        <f t="shared" si="202"/>
        <v>10689.017424657533</v>
      </c>
      <c r="U188" s="44">
        <f t="shared" si="202"/>
        <v>11876.686027397262</v>
      </c>
      <c r="V188" s="44">
        <f t="shared" si="202"/>
        <v>13064.354630136986</v>
      </c>
      <c r="W188" s="43">
        <f t="shared" si="202"/>
        <v>14252.023232876711</v>
      </c>
      <c r="X188" s="43">
        <f t="shared" si="202"/>
        <v>15439.691835616439</v>
      </c>
      <c r="Y188" s="43">
        <f t="shared" si="202"/>
        <v>16627.360438356169</v>
      </c>
      <c r="Z188" s="43">
        <f t="shared" si="202"/>
        <v>17815.029041095891</v>
      </c>
      <c r="AA188" s="48">
        <f t="shared" si="202"/>
        <v>19002.697643835614</v>
      </c>
      <c r="AB188" s="47" t="s">
        <v>13</v>
      </c>
      <c r="AC188" s="36">
        <f>(AC187/365)*31</f>
        <v>5196.0501369863014</v>
      </c>
      <c r="AD188" s="37">
        <f t="shared" ref="AD188:AN188" si="203">(AD187/365)*31</f>
        <v>6235.2601643835624</v>
      </c>
      <c r="AE188" s="38">
        <f t="shared" si="203"/>
        <v>7274.4701917808206</v>
      </c>
      <c r="AF188" s="38">
        <f t="shared" si="203"/>
        <v>8313.6802191780826</v>
      </c>
      <c r="AG188" s="38">
        <f t="shared" si="203"/>
        <v>9352.8902465753417</v>
      </c>
      <c r="AH188" s="38">
        <f t="shared" si="203"/>
        <v>10392.100273972603</v>
      </c>
      <c r="AI188" s="39">
        <f t="shared" si="203"/>
        <v>11431.31030136986</v>
      </c>
      <c r="AJ188" s="39">
        <f t="shared" si="203"/>
        <v>12470.520328767125</v>
      </c>
      <c r="AK188" s="38">
        <f t="shared" si="203"/>
        <v>13509.730356164382</v>
      </c>
      <c r="AL188" s="38">
        <f t="shared" si="203"/>
        <v>14548.940383561641</v>
      </c>
      <c r="AM188" s="38">
        <f t="shared" si="203"/>
        <v>15588.150410958902</v>
      </c>
      <c r="AN188" s="46">
        <f t="shared" si="203"/>
        <v>16627.360438356165</v>
      </c>
    </row>
    <row r="189" spans="2:40" s="8" customFormat="1" ht="80" x14ac:dyDescent="0.25">
      <c r="B189" s="49" t="s">
        <v>14</v>
      </c>
      <c r="C189" s="36">
        <f>(C187/365)*30</f>
        <v>6465.1315068493141</v>
      </c>
      <c r="D189" s="37">
        <f t="shared" ref="D189:N189" si="204">(D187/365)*30</f>
        <v>7758.1578082191772</v>
      </c>
      <c r="E189" s="38">
        <f t="shared" si="204"/>
        <v>9051.1841095890431</v>
      </c>
      <c r="F189" s="38">
        <f t="shared" si="204"/>
        <v>10344.210410958905</v>
      </c>
      <c r="G189" s="39">
        <f t="shared" si="204"/>
        <v>11637.236712328768</v>
      </c>
      <c r="H189" s="38">
        <f t="shared" si="204"/>
        <v>12930.263013698628</v>
      </c>
      <c r="I189" s="38">
        <f t="shared" si="204"/>
        <v>14223.289315068496</v>
      </c>
      <c r="J189" s="38">
        <f t="shared" si="204"/>
        <v>15516.315616438354</v>
      </c>
      <c r="K189" s="38">
        <f t="shared" si="204"/>
        <v>16809.341917808222</v>
      </c>
      <c r="L189" s="38">
        <f t="shared" si="204"/>
        <v>18102.368219178086</v>
      </c>
      <c r="M189" s="38">
        <f t="shared" si="204"/>
        <v>19395.394520547943</v>
      </c>
      <c r="N189" s="40">
        <f t="shared" si="204"/>
        <v>20688.420821917811</v>
      </c>
      <c r="O189" s="49" t="s">
        <v>14</v>
      </c>
      <c r="P189" s="41">
        <f>(P187/365)*30</f>
        <v>5746.783561643836</v>
      </c>
      <c r="Q189" s="42">
        <f t="shared" ref="Q189:AA189" si="205">(Q187/365)*30</f>
        <v>6896.1402739726018</v>
      </c>
      <c r="R189" s="43">
        <f t="shared" si="205"/>
        <v>8045.4969863013721</v>
      </c>
      <c r="S189" s="43">
        <f t="shared" si="205"/>
        <v>9194.8536986301369</v>
      </c>
      <c r="T189" s="43">
        <f t="shared" si="205"/>
        <v>10344.210410958904</v>
      </c>
      <c r="U189" s="44">
        <f t="shared" si="205"/>
        <v>11493.567123287672</v>
      </c>
      <c r="V189" s="44">
        <f t="shared" si="205"/>
        <v>12642.923835616437</v>
      </c>
      <c r="W189" s="43">
        <f t="shared" si="205"/>
        <v>13792.280547945204</v>
      </c>
      <c r="X189" s="43">
        <f t="shared" si="205"/>
        <v>14941.637260273974</v>
      </c>
      <c r="Y189" s="43">
        <f t="shared" si="205"/>
        <v>16090.993972602744</v>
      </c>
      <c r="Z189" s="43">
        <f t="shared" si="205"/>
        <v>17240.350684931505</v>
      </c>
      <c r="AA189" s="48">
        <f t="shared" si="205"/>
        <v>18389.707397260274</v>
      </c>
      <c r="AB189" s="49" t="s">
        <v>14</v>
      </c>
      <c r="AC189" s="36">
        <f>(AC187/365)*30</f>
        <v>5028.4356164383562</v>
      </c>
      <c r="AD189" s="37">
        <f t="shared" ref="AD189:AN189" si="206">(AD187/365)*30</f>
        <v>6034.1227397260282</v>
      </c>
      <c r="AE189" s="38">
        <f t="shared" si="206"/>
        <v>7039.8098630136974</v>
      </c>
      <c r="AF189" s="38">
        <f t="shared" si="206"/>
        <v>8045.4969863013703</v>
      </c>
      <c r="AG189" s="38">
        <f t="shared" si="206"/>
        <v>9051.1841095890395</v>
      </c>
      <c r="AH189" s="38">
        <f t="shared" si="206"/>
        <v>10056.871232876712</v>
      </c>
      <c r="AI189" s="39">
        <f t="shared" si="206"/>
        <v>11062.55835616438</v>
      </c>
      <c r="AJ189" s="39">
        <f t="shared" si="206"/>
        <v>12068.245479452056</v>
      </c>
      <c r="AK189" s="38">
        <f t="shared" si="206"/>
        <v>13073.932602739726</v>
      </c>
      <c r="AL189" s="38">
        <f t="shared" si="206"/>
        <v>14079.619726027395</v>
      </c>
      <c r="AM189" s="38">
        <f t="shared" si="206"/>
        <v>15085.306849315068</v>
      </c>
      <c r="AN189" s="46">
        <f t="shared" si="206"/>
        <v>16090.993972602741</v>
      </c>
    </row>
    <row r="190" spans="2:40" s="8" customFormat="1" ht="81" thickBot="1" x14ac:dyDescent="0.3">
      <c r="B190" s="50" t="s">
        <v>15</v>
      </c>
      <c r="C190" s="51">
        <f>(C187/365)*28</f>
        <v>6034.1227397260263</v>
      </c>
      <c r="D190" s="52">
        <f t="shared" ref="D190:N190" si="207">(D187/365)*28</f>
        <v>7240.9472876712325</v>
      </c>
      <c r="E190" s="53">
        <f t="shared" si="207"/>
        <v>8447.7718356164405</v>
      </c>
      <c r="F190" s="53">
        <f t="shared" si="207"/>
        <v>9654.596383561644</v>
      </c>
      <c r="G190" s="54">
        <f t="shared" si="207"/>
        <v>10861.420931506851</v>
      </c>
      <c r="H190" s="53">
        <f t="shared" si="207"/>
        <v>12068.245479452053</v>
      </c>
      <c r="I190" s="53">
        <f t="shared" si="207"/>
        <v>13275.070027397262</v>
      </c>
      <c r="J190" s="53">
        <f t="shared" si="207"/>
        <v>14481.894575342465</v>
      </c>
      <c r="K190" s="53">
        <f t="shared" si="207"/>
        <v>15688.719123287672</v>
      </c>
      <c r="L190" s="53">
        <f t="shared" si="207"/>
        <v>16895.543671232881</v>
      </c>
      <c r="M190" s="53">
        <f t="shared" si="207"/>
        <v>18102.368219178083</v>
      </c>
      <c r="N190" s="55">
        <f t="shared" si="207"/>
        <v>19309.192767123288</v>
      </c>
      <c r="O190" s="50" t="s">
        <v>15</v>
      </c>
      <c r="P190" s="56">
        <f>(P187/365)*28</f>
        <v>5363.6646575342475</v>
      </c>
      <c r="Q190" s="57">
        <f t="shared" ref="Q190:AA190" si="208">(Q187/365)*28</f>
        <v>6436.3975890410948</v>
      </c>
      <c r="R190" s="58">
        <f t="shared" si="208"/>
        <v>7509.1305205479475</v>
      </c>
      <c r="S190" s="58">
        <f t="shared" si="208"/>
        <v>8581.8634520547948</v>
      </c>
      <c r="T190" s="58">
        <f t="shared" si="208"/>
        <v>9654.5963835616421</v>
      </c>
      <c r="U190" s="59">
        <f t="shared" si="208"/>
        <v>10727.329315068495</v>
      </c>
      <c r="V190" s="59">
        <f t="shared" si="208"/>
        <v>11800.062246575342</v>
      </c>
      <c r="W190" s="58">
        <f t="shared" si="208"/>
        <v>12872.79517808219</v>
      </c>
      <c r="X190" s="58">
        <f t="shared" si="208"/>
        <v>13945.528109589042</v>
      </c>
      <c r="Y190" s="58">
        <f t="shared" si="208"/>
        <v>15018.261041095895</v>
      </c>
      <c r="Z190" s="58">
        <f t="shared" si="208"/>
        <v>16090.993972602741</v>
      </c>
      <c r="AA190" s="60">
        <f t="shared" si="208"/>
        <v>17163.72690410959</v>
      </c>
      <c r="AB190" s="50" t="s">
        <v>15</v>
      </c>
      <c r="AC190" s="51">
        <f>(AC187/365)*28</f>
        <v>4693.2065753424658</v>
      </c>
      <c r="AD190" s="52">
        <f t="shared" ref="AD190:AN190" si="209">(AD187/365)*28</f>
        <v>5631.8478904109597</v>
      </c>
      <c r="AE190" s="53">
        <f t="shared" si="209"/>
        <v>6570.4892054794509</v>
      </c>
      <c r="AF190" s="53">
        <f t="shared" si="209"/>
        <v>7509.1305205479457</v>
      </c>
      <c r="AG190" s="53">
        <f t="shared" si="209"/>
        <v>8447.7718356164369</v>
      </c>
      <c r="AH190" s="53">
        <f t="shared" si="209"/>
        <v>9386.4131506849317</v>
      </c>
      <c r="AI190" s="54">
        <f t="shared" si="209"/>
        <v>10325.054465753421</v>
      </c>
      <c r="AJ190" s="54">
        <f t="shared" si="209"/>
        <v>11263.695780821919</v>
      </c>
      <c r="AK190" s="53">
        <f t="shared" si="209"/>
        <v>12202.337095890411</v>
      </c>
      <c r="AL190" s="53">
        <f t="shared" si="209"/>
        <v>13140.978410958902</v>
      </c>
      <c r="AM190" s="53">
        <f t="shared" si="209"/>
        <v>14079.619726027397</v>
      </c>
      <c r="AN190" s="61">
        <f t="shared" si="209"/>
        <v>15018.261041095891</v>
      </c>
    </row>
    <row r="192" spans="2:40" s="8" customFormat="1" x14ac:dyDescent="0.25"/>
    <row r="193" spans="1:28" ht="20" thickBot="1" x14ac:dyDescent="0.3"/>
    <row r="194" spans="1:28" ht="25" customHeight="1" x14ac:dyDescent="0.25">
      <c r="C194" s="130" t="s">
        <v>51</v>
      </c>
      <c r="D194" s="131"/>
      <c r="E194" s="131"/>
      <c r="F194" s="131"/>
      <c r="G194" s="131"/>
      <c r="H194" s="131"/>
      <c r="I194" s="131"/>
      <c r="J194" s="131"/>
      <c r="K194" s="131"/>
      <c r="L194" s="131"/>
      <c r="M194" s="131"/>
      <c r="N194" s="132"/>
    </row>
    <row r="195" spans="1:28" ht="25" customHeight="1" x14ac:dyDescent="0.25">
      <c r="C195" s="14" t="s">
        <v>29</v>
      </c>
      <c r="D195" s="15" t="s">
        <v>20</v>
      </c>
      <c r="E195" s="15" t="s">
        <v>25</v>
      </c>
      <c r="F195" s="15" t="s">
        <v>21</v>
      </c>
      <c r="G195" s="15" t="s">
        <v>22</v>
      </c>
      <c r="H195" s="15" t="s">
        <v>23</v>
      </c>
      <c r="I195" s="15" t="s">
        <v>26</v>
      </c>
      <c r="J195" s="15" t="s">
        <v>27</v>
      </c>
      <c r="K195" s="15" t="s">
        <v>32</v>
      </c>
      <c r="L195" s="15" t="s">
        <v>33</v>
      </c>
      <c r="M195" s="15" t="s">
        <v>34</v>
      </c>
      <c r="N195" s="16" t="s">
        <v>35</v>
      </c>
    </row>
    <row r="196" spans="1:28" ht="25" customHeight="1" thickBot="1" x14ac:dyDescent="0.3">
      <c r="C196" s="75">
        <f t="shared" ref="C196:N196" si="210">C175*52</f>
        <v>34959.599999999999</v>
      </c>
      <c r="D196" s="76">
        <f t="shared" si="210"/>
        <v>41951.519999999997</v>
      </c>
      <c r="E196" s="76">
        <f t="shared" si="210"/>
        <v>48943.44</v>
      </c>
      <c r="F196" s="76">
        <f t="shared" si="210"/>
        <v>55935.360000000001</v>
      </c>
      <c r="G196" s="76">
        <f t="shared" si="210"/>
        <v>62927.279999999992</v>
      </c>
      <c r="H196" s="76">
        <f t="shared" si="210"/>
        <v>69919.199999999997</v>
      </c>
      <c r="I196" s="76">
        <f t="shared" si="210"/>
        <v>76911.12</v>
      </c>
      <c r="J196" s="76">
        <f t="shared" si="210"/>
        <v>83903.039999999994</v>
      </c>
      <c r="K196" s="76">
        <f t="shared" si="210"/>
        <v>90894.96</v>
      </c>
      <c r="L196" s="76">
        <f t="shared" si="210"/>
        <v>97886.88</v>
      </c>
      <c r="M196" s="76">
        <f t="shared" si="210"/>
        <v>104878.79999999999</v>
      </c>
      <c r="N196" s="77">
        <f t="shared" si="210"/>
        <v>111870.72</v>
      </c>
    </row>
    <row r="197" spans="1:28" ht="20" thickBot="1" x14ac:dyDescent="0.3">
      <c r="AB197" s="8"/>
    </row>
    <row r="198" spans="1:28" ht="25" customHeight="1" x14ac:dyDescent="0.25">
      <c r="C198" s="133" t="s">
        <v>50</v>
      </c>
      <c r="D198" s="134"/>
      <c r="E198" s="134"/>
      <c r="F198" s="134"/>
      <c r="G198" s="134"/>
      <c r="H198" s="134"/>
      <c r="I198" s="134"/>
      <c r="J198" s="134"/>
      <c r="K198" s="134"/>
      <c r="L198" s="134"/>
      <c r="M198" s="134"/>
      <c r="N198" s="135"/>
    </row>
    <row r="199" spans="1:28" ht="25" customHeight="1" x14ac:dyDescent="0.25">
      <c r="C199" s="69" t="s">
        <v>29</v>
      </c>
      <c r="D199" s="15" t="s">
        <v>20</v>
      </c>
      <c r="E199" s="15" t="s">
        <v>25</v>
      </c>
      <c r="F199" s="15" t="s">
        <v>21</v>
      </c>
      <c r="G199" s="15" t="s">
        <v>22</v>
      </c>
      <c r="H199" s="15" t="s">
        <v>23</v>
      </c>
      <c r="I199" s="15" t="s">
        <v>26</v>
      </c>
      <c r="J199" s="15" t="s">
        <v>27</v>
      </c>
      <c r="K199" s="15" t="s">
        <v>32</v>
      </c>
      <c r="L199" s="15" t="s">
        <v>33</v>
      </c>
      <c r="M199" s="15" t="s">
        <v>34</v>
      </c>
      <c r="N199" s="70" t="s">
        <v>35</v>
      </c>
    </row>
    <row r="200" spans="1:28" ht="25" customHeight="1" thickBot="1" x14ac:dyDescent="0.3">
      <c r="C200" s="71">
        <f>(C171/D166)*1000</f>
        <v>81.639344262295083</v>
      </c>
      <c r="D200" s="72">
        <f>(D171/D166)*1000</f>
        <v>97.967213114754102</v>
      </c>
      <c r="E200" s="72">
        <f>(E171/D166)*1000</f>
        <v>114.29508196721312</v>
      </c>
      <c r="F200" s="72">
        <f>(F171/D166)*1000</f>
        <v>130.62295081967213</v>
      </c>
      <c r="G200" s="73">
        <f>(G171/D166)*1000</f>
        <v>146.95081967213113</v>
      </c>
      <c r="H200" s="73">
        <f>(H171/D166)*1000</f>
        <v>163.27868852459017</v>
      </c>
      <c r="I200" s="73">
        <f>(I171/D166)*1000</f>
        <v>179.60655737704917</v>
      </c>
      <c r="J200" s="73">
        <f>(J171/D166)*1000</f>
        <v>195.9344262295082</v>
      </c>
      <c r="K200" s="72">
        <f>(K171/D166)*1000</f>
        <v>212.26229508196721</v>
      </c>
      <c r="L200" s="72">
        <f>(L171/D166)*1000</f>
        <v>228.59016393442624</v>
      </c>
      <c r="M200" s="72">
        <f>(M171/D166)*1000</f>
        <v>244.91803278688522</v>
      </c>
      <c r="N200" s="74">
        <f>(N171/D166)*1000</f>
        <v>261.24590163934425</v>
      </c>
    </row>
    <row r="201" spans="1:28" s="87" customFormat="1" ht="20" thickBot="1" x14ac:dyDescent="0.3"/>
    <row r="203" spans="1:28" s="8" customFormat="1" ht="72" customHeight="1" x14ac:dyDescent="0.25">
      <c r="A203" s="6" t="s">
        <v>152</v>
      </c>
      <c r="B203" s="7" t="s">
        <v>30</v>
      </c>
      <c r="C203" s="2" t="s">
        <v>7</v>
      </c>
      <c r="D203" s="2" t="s">
        <v>8</v>
      </c>
      <c r="E203" s="2" t="s">
        <v>45</v>
      </c>
      <c r="F203" s="2" t="s">
        <v>0</v>
      </c>
      <c r="G203" s="3" t="s">
        <v>3</v>
      </c>
      <c r="H203" s="2" t="s">
        <v>5</v>
      </c>
      <c r="I203" s="2" t="s">
        <v>6</v>
      </c>
    </row>
    <row r="204" spans="1:28" s="8" customFormat="1" ht="59" customHeight="1" x14ac:dyDescent="0.25">
      <c r="A204" s="6" t="s">
        <v>19</v>
      </c>
      <c r="C204" s="9">
        <v>50</v>
      </c>
      <c r="D204" s="9">
        <v>2</v>
      </c>
      <c r="E204" s="9">
        <v>100</v>
      </c>
      <c r="F204" s="9">
        <v>10</v>
      </c>
      <c r="G204" s="9">
        <v>0.1</v>
      </c>
      <c r="H204" s="9">
        <f>E204-((C204-0.2)*(D204-0.2))</f>
        <v>10.36</v>
      </c>
      <c r="I204" s="9">
        <f>E204-H204</f>
        <v>89.64</v>
      </c>
    </row>
    <row r="205" spans="1:28" s="8" customFormat="1" ht="83" customHeight="1" x14ac:dyDescent="0.25">
      <c r="A205" s="64" t="s">
        <v>153</v>
      </c>
      <c r="C205" s="4" t="s">
        <v>2</v>
      </c>
      <c r="D205" s="4" t="s">
        <v>9</v>
      </c>
      <c r="E205" s="4" t="s">
        <v>1</v>
      </c>
      <c r="F205" s="4" t="s">
        <v>4</v>
      </c>
      <c r="G205" s="4" t="s">
        <v>11</v>
      </c>
      <c r="H205" s="4" t="s">
        <v>48</v>
      </c>
      <c r="I205" s="4" t="s">
        <v>18</v>
      </c>
      <c r="J205" s="4" t="s">
        <v>42</v>
      </c>
      <c r="K205" s="4" t="s">
        <v>41</v>
      </c>
    </row>
    <row r="206" spans="1:28" ht="34" customHeight="1" x14ac:dyDescent="0.25">
      <c r="C206" s="10">
        <v>35.64</v>
      </c>
      <c r="D206" s="11">
        <v>3324</v>
      </c>
      <c r="E206" s="63">
        <v>28</v>
      </c>
      <c r="F206" s="10">
        <f>365/E206</f>
        <v>13.035714285714286</v>
      </c>
      <c r="G206" s="11">
        <f>F206*D206</f>
        <v>43330.71428571429</v>
      </c>
      <c r="H206" s="11">
        <f>G206*20</f>
        <v>866614.2857142858</v>
      </c>
      <c r="I206" s="12">
        <v>1200</v>
      </c>
      <c r="J206" s="12">
        <v>18</v>
      </c>
      <c r="K206" s="62">
        <f>7+E206</f>
        <v>35</v>
      </c>
    </row>
    <row r="208" spans="1:28" ht="20" thickBot="1" x14ac:dyDescent="0.3"/>
    <row r="209" spans="1:40" ht="25" customHeight="1" x14ac:dyDescent="0.25">
      <c r="C209" s="136" t="s">
        <v>10</v>
      </c>
      <c r="D209" s="137"/>
      <c r="E209" s="137"/>
      <c r="F209" s="137"/>
      <c r="G209" s="137"/>
      <c r="H209" s="137"/>
      <c r="I209" s="137"/>
      <c r="J209" s="137"/>
      <c r="K209" s="137"/>
      <c r="L209" s="137"/>
      <c r="M209" s="137"/>
      <c r="N209" s="138"/>
      <c r="O209" s="13"/>
      <c r="P209" s="141" t="s">
        <v>17</v>
      </c>
      <c r="Q209" s="142"/>
      <c r="R209" s="142"/>
      <c r="S209" s="142"/>
      <c r="T209" s="142"/>
      <c r="U209" s="142"/>
      <c r="V209" s="142"/>
      <c r="W209" s="142"/>
      <c r="X209" s="142"/>
      <c r="Y209" s="142"/>
      <c r="Z209" s="142"/>
      <c r="AA209" s="143"/>
    </row>
    <row r="210" spans="1:40" ht="25" customHeight="1" x14ac:dyDescent="0.25">
      <c r="A210" s="65"/>
      <c r="C210" s="14" t="s">
        <v>29</v>
      </c>
      <c r="D210" s="15" t="s">
        <v>20</v>
      </c>
      <c r="E210" s="15" t="s">
        <v>25</v>
      </c>
      <c r="F210" s="15" t="s">
        <v>21</v>
      </c>
      <c r="G210" s="15" t="s">
        <v>22</v>
      </c>
      <c r="H210" s="15" t="s">
        <v>23</v>
      </c>
      <c r="I210" s="15" t="s">
        <v>26</v>
      </c>
      <c r="J210" s="15" t="s">
        <v>27</v>
      </c>
      <c r="K210" s="15" t="s">
        <v>32</v>
      </c>
      <c r="L210" s="15" t="s">
        <v>33</v>
      </c>
      <c r="M210" s="15" t="s">
        <v>34</v>
      </c>
      <c r="N210" s="16" t="s">
        <v>35</v>
      </c>
      <c r="P210" s="17" t="s">
        <v>29</v>
      </c>
      <c r="Q210" s="15" t="s">
        <v>20</v>
      </c>
      <c r="R210" s="15" t="s">
        <v>25</v>
      </c>
      <c r="S210" s="15" t="s">
        <v>21</v>
      </c>
      <c r="T210" s="15" t="s">
        <v>22</v>
      </c>
      <c r="U210" s="15" t="s">
        <v>23</v>
      </c>
      <c r="V210" s="15" t="s">
        <v>26</v>
      </c>
      <c r="W210" s="15" t="s">
        <v>27</v>
      </c>
      <c r="X210" s="15" t="s">
        <v>32</v>
      </c>
      <c r="Y210" s="15" t="s">
        <v>33</v>
      </c>
      <c r="Z210" s="15" t="s">
        <v>34</v>
      </c>
      <c r="AA210" s="18" t="s">
        <v>35</v>
      </c>
    </row>
    <row r="211" spans="1:40" ht="25" customHeight="1" thickBot="1" x14ac:dyDescent="0.3">
      <c r="C211" s="19">
        <f>I204*2.5</f>
        <v>224.1</v>
      </c>
      <c r="D211" s="20">
        <f>I204*3</f>
        <v>268.92</v>
      </c>
      <c r="E211" s="20">
        <f>I204*3.5</f>
        <v>313.74</v>
      </c>
      <c r="F211" s="20">
        <f>I204*4</f>
        <v>358.56</v>
      </c>
      <c r="G211" s="20">
        <f>I204*4.5</f>
        <v>403.38</v>
      </c>
      <c r="H211" s="20">
        <f>I204*5</f>
        <v>448.2</v>
      </c>
      <c r="I211" s="20">
        <f>I204*5.5</f>
        <v>493.02</v>
      </c>
      <c r="J211" s="20">
        <f>I204*6</f>
        <v>537.84</v>
      </c>
      <c r="K211" s="20">
        <f>I204*6.5</f>
        <v>582.66</v>
      </c>
      <c r="L211" s="20">
        <f>I204*7</f>
        <v>627.48</v>
      </c>
      <c r="M211" s="20">
        <f>I204*7.5</f>
        <v>672.3</v>
      </c>
      <c r="N211" s="21">
        <f>I204*8</f>
        <v>717.12</v>
      </c>
      <c r="O211" s="13"/>
      <c r="P211" s="22">
        <f>C211*F206</f>
        <v>2921.3035714285716</v>
      </c>
      <c r="Q211" s="23">
        <f>D211*F206</f>
        <v>3505.5642857142861</v>
      </c>
      <c r="R211" s="23">
        <f>E211*F206</f>
        <v>4089.8250000000003</v>
      </c>
      <c r="S211" s="23">
        <f>F211*F206</f>
        <v>4674.0857142857149</v>
      </c>
      <c r="T211" s="23">
        <f>G211*F206</f>
        <v>5258.346428571429</v>
      </c>
      <c r="U211" s="23">
        <f>H211*F206</f>
        <v>5842.6071428571431</v>
      </c>
      <c r="V211" s="23">
        <f>I211*F206</f>
        <v>6426.8678571428572</v>
      </c>
      <c r="W211" s="23">
        <f>J211*F206</f>
        <v>7011.1285714285723</v>
      </c>
      <c r="X211" s="23">
        <f>K211*F206</f>
        <v>7595.3892857142855</v>
      </c>
      <c r="Y211" s="23">
        <f>L211*F206</f>
        <v>8179.6500000000005</v>
      </c>
      <c r="Z211" s="23">
        <f>M211*F206</f>
        <v>8763.9107142857138</v>
      </c>
      <c r="AA211" s="24">
        <f>N211*F206</f>
        <v>9348.1714285714297</v>
      </c>
    </row>
    <row r="212" spans="1:40" ht="25" customHeight="1" thickBot="1" x14ac:dyDescent="0.3">
      <c r="P212" s="8"/>
      <c r="Q212" s="8"/>
      <c r="R212" s="8"/>
      <c r="S212" s="8"/>
      <c r="T212" s="8"/>
      <c r="U212" s="8"/>
      <c r="V212" s="8"/>
      <c r="W212" s="8"/>
      <c r="X212" s="8"/>
      <c r="Y212" s="8"/>
      <c r="Z212" s="8"/>
      <c r="AA212" s="8"/>
    </row>
    <row r="213" spans="1:40" ht="25" customHeight="1" x14ac:dyDescent="0.25">
      <c r="C213" s="144" t="s">
        <v>154</v>
      </c>
      <c r="D213" s="145"/>
      <c r="E213" s="145"/>
      <c r="F213" s="145"/>
      <c r="G213" s="145"/>
      <c r="H213" s="145"/>
      <c r="I213" s="145"/>
      <c r="J213" s="145"/>
      <c r="K213" s="145"/>
      <c r="L213" s="145"/>
      <c r="M213" s="145"/>
      <c r="N213" s="146"/>
      <c r="P213" s="136" t="s">
        <v>16</v>
      </c>
      <c r="Q213" s="137"/>
      <c r="R213" s="137"/>
      <c r="S213" s="137"/>
      <c r="T213" s="137"/>
      <c r="U213" s="137"/>
      <c r="V213" s="137"/>
      <c r="W213" s="137"/>
      <c r="X213" s="137"/>
      <c r="Y213" s="137"/>
      <c r="Z213" s="137"/>
      <c r="AA213" s="138"/>
    </row>
    <row r="214" spans="1:40" ht="25" customHeight="1" x14ac:dyDescent="0.25">
      <c r="C214" s="89" t="s">
        <v>29</v>
      </c>
      <c r="D214" s="88" t="s">
        <v>20</v>
      </c>
      <c r="E214" s="88" t="s">
        <v>25</v>
      </c>
      <c r="F214" s="88" t="s">
        <v>21</v>
      </c>
      <c r="G214" s="88" t="s">
        <v>22</v>
      </c>
      <c r="H214" s="88" t="s">
        <v>23</v>
      </c>
      <c r="I214" s="88" t="s">
        <v>26</v>
      </c>
      <c r="J214" s="88" t="s">
        <v>27</v>
      </c>
      <c r="K214" s="88" t="s">
        <v>32</v>
      </c>
      <c r="L214" s="88" t="s">
        <v>33</v>
      </c>
      <c r="M214" s="88" t="s">
        <v>34</v>
      </c>
      <c r="N214" s="90" t="s">
        <v>35</v>
      </c>
      <c r="P214" s="14" t="s">
        <v>29</v>
      </c>
      <c r="Q214" s="15" t="s">
        <v>20</v>
      </c>
      <c r="R214" s="15" t="s">
        <v>25</v>
      </c>
      <c r="S214" s="15" t="s">
        <v>21</v>
      </c>
      <c r="T214" s="15" t="s">
        <v>22</v>
      </c>
      <c r="U214" s="15" t="s">
        <v>23</v>
      </c>
      <c r="V214" s="15" t="s">
        <v>26</v>
      </c>
      <c r="W214" s="15" t="s">
        <v>27</v>
      </c>
      <c r="X214" s="15" t="s">
        <v>32</v>
      </c>
      <c r="Y214" s="15" t="s">
        <v>33</v>
      </c>
      <c r="Z214" s="15" t="s">
        <v>34</v>
      </c>
      <c r="AA214" s="16" t="s">
        <v>35</v>
      </c>
    </row>
    <row r="215" spans="1:40" ht="25" customHeight="1" thickBot="1" x14ac:dyDescent="0.3">
      <c r="C215" s="91">
        <f>C211*3</f>
        <v>672.3</v>
      </c>
      <c r="D215" s="92">
        <f>D211*3</f>
        <v>806.76</v>
      </c>
      <c r="E215" s="92">
        <f t="shared" ref="E215:N215" si="211">E211*3</f>
        <v>941.22</v>
      </c>
      <c r="F215" s="92">
        <f t="shared" si="211"/>
        <v>1075.68</v>
      </c>
      <c r="G215" s="92">
        <f t="shared" si="211"/>
        <v>1210.1399999999999</v>
      </c>
      <c r="H215" s="92">
        <f t="shared" si="211"/>
        <v>1344.6</v>
      </c>
      <c r="I215" s="92">
        <f t="shared" si="211"/>
        <v>1479.06</v>
      </c>
      <c r="J215" s="92">
        <f t="shared" si="211"/>
        <v>1613.52</v>
      </c>
      <c r="K215" s="92">
        <f t="shared" si="211"/>
        <v>1747.98</v>
      </c>
      <c r="L215" s="92">
        <f t="shared" si="211"/>
        <v>1882.44</v>
      </c>
      <c r="M215" s="92">
        <f t="shared" si="211"/>
        <v>2016.8999999999999</v>
      </c>
      <c r="N215" s="93">
        <f t="shared" si="211"/>
        <v>2151.36</v>
      </c>
      <c r="P215" s="25">
        <f t="shared" ref="P215:V215" si="212">C215*52</f>
        <v>34959.599999999999</v>
      </c>
      <c r="Q215" s="20">
        <f t="shared" si="212"/>
        <v>41951.519999999997</v>
      </c>
      <c r="R215" s="20">
        <f t="shared" si="212"/>
        <v>48943.44</v>
      </c>
      <c r="S215" s="20">
        <f t="shared" si="212"/>
        <v>55935.360000000001</v>
      </c>
      <c r="T215" s="20">
        <f t="shared" si="212"/>
        <v>62927.279999999992</v>
      </c>
      <c r="U215" s="20">
        <f t="shared" si="212"/>
        <v>69919.199999999997</v>
      </c>
      <c r="V215" s="20">
        <f t="shared" si="212"/>
        <v>76911.12</v>
      </c>
      <c r="W215" s="20">
        <f t="shared" ref="W215" si="213">J215*52</f>
        <v>83903.039999999994</v>
      </c>
      <c r="X215" s="20">
        <f t="shared" ref="X215" si="214">K215*52</f>
        <v>90894.96</v>
      </c>
      <c r="Y215" s="20">
        <f t="shared" ref="Y215" si="215">L215*52</f>
        <v>97886.88</v>
      </c>
      <c r="Z215" s="20">
        <f t="shared" ref="Z215" si="216">M215*52</f>
        <v>104878.79999999999</v>
      </c>
      <c r="AA215" s="21">
        <f t="shared" ref="AA215" si="217">N215*52</f>
        <v>111870.72</v>
      </c>
    </row>
    <row r="216" spans="1:40" ht="25" customHeight="1" thickBot="1" x14ac:dyDescent="0.3"/>
    <row r="217" spans="1:40" ht="25" customHeight="1" x14ac:dyDescent="0.25">
      <c r="C217" s="136" t="s">
        <v>37</v>
      </c>
      <c r="D217" s="137"/>
      <c r="E217" s="137"/>
      <c r="F217" s="137"/>
      <c r="G217" s="137"/>
      <c r="H217" s="137"/>
      <c r="I217" s="137"/>
      <c r="J217" s="137"/>
      <c r="K217" s="137"/>
      <c r="L217" s="137"/>
      <c r="M217" s="137"/>
      <c r="N217" s="138"/>
      <c r="P217" s="136" t="s">
        <v>39</v>
      </c>
      <c r="Q217" s="137"/>
      <c r="R217" s="137"/>
      <c r="S217" s="137"/>
      <c r="T217" s="137"/>
      <c r="U217" s="137"/>
      <c r="V217" s="137"/>
      <c r="W217" s="137"/>
      <c r="X217" s="137"/>
      <c r="Y217" s="137"/>
      <c r="Z217" s="137"/>
      <c r="AA217" s="138"/>
      <c r="AC217" s="136" t="s">
        <v>40</v>
      </c>
      <c r="AD217" s="137"/>
      <c r="AE217" s="137"/>
      <c r="AF217" s="137"/>
      <c r="AG217" s="137"/>
      <c r="AH217" s="137"/>
      <c r="AI217" s="137"/>
      <c r="AJ217" s="137"/>
      <c r="AK217" s="137"/>
      <c r="AL217" s="137"/>
      <c r="AM217" s="137"/>
      <c r="AN217" s="138"/>
    </row>
    <row r="218" spans="1:40" ht="25" customHeight="1" x14ac:dyDescent="0.25">
      <c r="C218" s="14" t="s">
        <v>29</v>
      </c>
      <c r="D218" s="15" t="s">
        <v>20</v>
      </c>
      <c r="E218" s="15" t="s">
        <v>25</v>
      </c>
      <c r="F218" s="15" t="s">
        <v>21</v>
      </c>
      <c r="G218" s="15" t="s">
        <v>22</v>
      </c>
      <c r="H218" s="15" t="s">
        <v>23</v>
      </c>
      <c r="I218" s="15" t="s">
        <v>26</v>
      </c>
      <c r="J218" s="15" t="s">
        <v>27</v>
      </c>
      <c r="K218" s="15" t="s">
        <v>32</v>
      </c>
      <c r="L218" s="15" t="s">
        <v>33</v>
      </c>
      <c r="M218" s="15" t="s">
        <v>34</v>
      </c>
      <c r="N218" s="16" t="s">
        <v>35</v>
      </c>
      <c r="P218" s="14" t="s">
        <v>29</v>
      </c>
      <c r="Q218" s="15" t="s">
        <v>20</v>
      </c>
      <c r="R218" s="15" t="s">
        <v>25</v>
      </c>
      <c r="S218" s="15" t="s">
        <v>21</v>
      </c>
      <c r="T218" s="15" t="s">
        <v>22</v>
      </c>
      <c r="U218" s="15" t="s">
        <v>23</v>
      </c>
      <c r="V218" s="15" t="s">
        <v>26</v>
      </c>
      <c r="W218" s="15" t="s">
        <v>27</v>
      </c>
      <c r="X218" s="15" t="s">
        <v>32</v>
      </c>
      <c r="Y218" s="15" t="s">
        <v>33</v>
      </c>
      <c r="Z218" s="15" t="s">
        <v>34</v>
      </c>
      <c r="AA218" s="16" t="s">
        <v>35</v>
      </c>
      <c r="AC218" s="14" t="s">
        <v>29</v>
      </c>
      <c r="AD218" s="15" t="s">
        <v>20</v>
      </c>
      <c r="AE218" s="15" t="s">
        <v>25</v>
      </c>
      <c r="AF218" s="15" t="s">
        <v>21</v>
      </c>
      <c r="AG218" s="15" t="s">
        <v>22</v>
      </c>
      <c r="AH218" s="15" t="s">
        <v>23</v>
      </c>
      <c r="AI218" s="15" t="s">
        <v>26</v>
      </c>
      <c r="AJ218" s="15" t="s">
        <v>27</v>
      </c>
      <c r="AK218" s="15" t="s">
        <v>32</v>
      </c>
      <c r="AL218" s="15" t="s">
        <v>33</v>
      </c>
      <c r="AM218" s="15" t="s">
        <v>34</v>
      </c>
      <c r="AN218" s="16" t="s">
        <v>35</v>
      </c>
    </row>
    <row r="219" spans="1:40" ht="25" customHeight="1" thickBot="1" x14ac:dyDescent="0.3">
      <c r="C219" s="19">
        <f>C215*0.9</f>
        <v>605.06999999999994</v>
      </c>
      <c r="D219" s="20">
        <f t="shared" ref="D219:I219" si="218">D215*0.9</f>
        <v>726.08400000000006</v>
      </c>
      <c r="E219" s="20">
        <f t="shared" si="218"/>
        <v>847.09800000000007</v>
      </c>
      <c r="F219" s="20">
        <f t="shared" si="218"/>
        <v>968.11200000000008</v>
      </c>
      <c r="G219" s="20">
        <f t="shared" si="218"/>
        <v>1089.126</v>
      </c>
      <c r="H219" s="20">
        <f t="shared" si="218"/>
        <v>1210.1399999999999</v>
      </c>
      <c r="I219" s="20">
        <f t="shared" si="218"/>
        <v>1331.154</v>
      </c>
      <c r="J219" s="20">
        <f>J215*0.9</f>
        <v>1452.1680000000001</v>
      </c>
      <c r="K219" s="20">
        <f t="shared" ref="K219:N219" si="219">K215*0.9</f>
        <v>1573.182</v>
      </c>
      <c r="L219" s="20">
        <f t="shared" si="219"/>
        <v>1694.1960000000001</v>
      </c>
      <c r="M219" s="20">
        <f t="shared" si="219"/>
        <v>1815.2099999999998</v>
      </c>
      <c r="N219" s="21">
        <f t="shared" si="219"/>
        <v>1936.2240000000002</v>
      </c>
      <c r="O219" s="26"/>
      <c r="P219" s="25">
        <f t="shared" ref="P219:V219" si="220">C215*0.8</f>
        <v>537.84</v>
      </c>
      <c r="Q219" s="20">
        <f t="shared" si="220"/>
        <v>645.40800000000002</v>
      </c>
      <c r="R219" s="20">
        <f t="shared" si="220"/>
        <v>752.97600000000011</v>
      </c>
      <c r="S219" s="20">
        <f t="shared" si="220"/>
        <v>860.5440000000001</v>
      </c>
      <c r="T219" s="20">
        <f t="shared" si="220"/>
        <v>968.11199999999997</v>
      </c>
      <c r="U219" s="20">
        <f t="shared" si="220"/>
        <v>1075.68</v>
      </c>
      <c r="V219" s="20">
        <f t="shared" si="220"/>
        <v>1183.248</v>
      </c>
      <c r="W219" s="20">
        <f t="shared" ref="W219" si="221">J215*0.8</f>
        <v>1290.816</v>
      </c>
      <c r="X219" s="20">
        <f>K215*0.8</f>
        <v>1398.384</v>
      </c>
      <c r="Y219" s="20">
        <f t="shared" ref="Y219" si="222">L215*0.8</f>
        <v>1505.9520000000002</v>
      </c>
      <c r="Z219" s="20">
        <f t="shared" ref="Z219" si="223">M215*0.8</f>
        <v>1613.52</v>
      </c>
      <c r="AA219" s="21">
        <f t="shared" ref="AA219" si="224">N215*0.8</f>
        <v>1721.0880000000002</v>
      </c>
      <c r="AB219" s="26"/>
      <c r="AC219" s="19">
        <f>C215*0.7</f>
        <v>470.60999999999996</v>
      </c>
      <c r="AD219" s="20">
        <f t="shared" ref="AD219" si="225">D215*0.7</f>
        <v>564.73199999999997</v>
      </c>
      <c r="AE219" s="20">
        <f t="shared" ref="AE219" si="226">E215*0.7</f>
        <v>658.85399999999993</v>
      </c>
      <c r="AF219" s="20">
        <f t="shared" ref="AF219" si="227">F215*0.7</f>
        <v>752.976</v>
      </c>
      <c r="AG219" s="20">
        <f t="shared" ref="AG219" si="228">G215*0.7</f>
        <v>847.09799999999984</v>
      </c>
      <c r="AH219" s="20">
        <f t="shared" ref="AH219" si="229">H215*0.7</f>
        <v>941.21999999999991</v>
      </c>
      <c r="AI219" s="20">
        <f t="shared" ref="AI219" si="230">I215*0.7</f>
        <v>1035.3419999999999</v>
      </c>
      <c r="AJ219" s="20">
        <f t="shared" ref="AJ219" si="231">J215*0.7</f>
        <v>1129.4639999999999</v>
      </c>
      <c r="AK219" s="20">
        <f t="shared" ref="AK219" si="232">K215*0.7</f>
        <v>1223.586</v>
      </c>
      <c r="AL219" s="20">
        <f t="shared" ref="AL219" si="233">L215*0.7</f>
        <v>1317.7079999999999</v>
      </c>
      <c r="AM219" s="20">
        <f t="shared" ref="AM219" si="234">M215*0.7</f>
        <v>1411.83</v>
      </c>
      <c r="AN219" s="21">
        <f t="shared" ref="AN219" si="235">N215*0.7</f>
        <v>1505.952</v>
      </c>
    </row>
    <row r="220" spans="1:40" ht="25" customHeight="1" thickBot="1" x14ac:dyDescent="0.3">
      <c r="O220" s="8"/>
      <c r="AB220" s="8"/>
    </row>
    <row r="221" spans="1:40" ht="25" customHeight="1" x14ac:dyDescent="0.25">
      <c r="C221" s="136" t="s">
        <v>38</v>
      </c>
      <c r="D221" s="137"/>
      <c r="E221" s="137"/>
      <c r="F221" s="137"/>
      <c r="G221" s="137"/>
      <c r="H221" s="137"/>
      <c r="I221" s="137"/>
      <c r="J221" s="137"/>
      <c r="K221" s="137"/>
      <c r="L221" s="137"/>
      <c r="M221" s="137"/>
      <c r="N221" s="138"/>
      <c r="P221" s="136" t="s">
        <v>38</v>
      </c>
      <c r="Q221" s="137"/>
      <c r="R221" s="137"/>
      <c r="S221" s="137"/>
      <c r="T221" s="137"/>
      <c r="U221" s="137"/>
      <c r="V221" s="137"/>
      <c r="W221" s="137"/>
      <c r="X221" s="137"/>
      <c r="Y221" s="137"/>
      <c r="Z221" s="137"/>
      <c r="AA221" s="138"/>
      <c r="AC221" s="136" t="s">
        <v>38</v>
      </c>
      <c r="AD221" s="137"/>
      <c r="AE221" s="137"/>
      <c r="AF221" s="137"/>
      <c r="AG221" s="137"/>
      <c r="AH221" s="137"/>
      <c r="AI221" s="137"/>
      <c r="AJ221" s="137"/>
      <c r="AK221" s="137"/>
      <c r="AL221" s="137"/>
      <c r="AM221" s="137"/>
      <c r="AN221" s="138"/>
    </row>
    <row r="222" spans="1:40" ht="25" customHeight="1" x14ac:dyDescent="0.25">
      <c r="C222" s="14" t="s">
        <v>29</v>
      </c>
      <c r="D222" s="15" t="s">
        <v>20</v>
      </c>
      <c r="E222" s="15" t="s">
        <v>25</v>
      </c>
      <c r="F222" s="15" t="s">
        <v>21</v>
      </c>
      <c r="G222" s="15" t="s">
        <v>22</v>
      </c>
      <c r="H222" s="15" t="s">
        <v>23</v>
      </c>
      <c r="I222" s="15" t="s">
        <v>26</v>
      </c>
      <c r="J222" s="15" t="s">
        <v>27</v>
      </c>
      <c r="K222" s="15" t="s">
        <v>32</v>
      </c>
      <c r="L222" s="15" t="s">
        <v>33</v>
      </c>
      <c r="M222" s="15" t="s">
        <v>34</v>
      </c>
      <c r="N222" s="16" t="s">
        <v>35</v>
      </c>
      <c r="P222" s="14" t="s">
        <v>29</v>
      </c>
      <c r="Q222" s="15" t="s">
        <v>20</v>
      </c>
      <c r="R222" s="15" t="s">
        <v>25</v>
      </c>
      <c r="S222" s="15" t="s">
        <v>21</v>
      </c>
      <c r="T222" s="15" t="s">
        <v>22</v>
      </c>
      <c r="U222" s="15" t="s">
        <v>23</v>
      </c>
      <c r="V222" s="15" t="s">
        <v>26</v>
      </c>
      <c r="W222" s="15" t="s">
        <v>27</v>
      </c>
      <c r="X222" s="15" t="s">
        <v>32</v>
      </c>
      <c r="Y222" s="15" t="s">
        <v>33</v>
      </c>
      <c r="Z222" s="15" t="s">
        <v>34</v>
      </c>
      <c r="AA222" s="16" t="s">
        <v>35</v>
      </c>
      <c r="AC222" s="14" t="s">
        <v>29</v>
      </c>
      <c r="AD222" s="15" t="s">
        <v>20</v>
      </c>
      <c r="AE222" s="15" t="s">
        <v>25</v>
      </c>
      <c r="AF222" s="15" t="s">
        <v>21</v>
      </c>
      <c r="AG222" s="15" t="s">
        <v>22</v>
      </c>
      <c r="AH222" s="15" t="s">
        <v>23</v>
      </c>
      <c r="AI222" s="15" t="s">
        <v>26</v>
      </c>
      <c r="AJ222" s="15" t="s">
        <v>27</v>
      </c>
      <c r="AK222" s="15" t="s">
        <v>32</v>
      </c>
      <c r="AL222" s="15" t="s">
        <v>33</v>
      </c>
      <c r="AM222" s="15" t="s">
        <v>34</v>
      </c>
      <c r="AN222" s="16" t="s">
        <v>35</v>
      </c>
    </row>
    <row r="223" spans="1:40" ht="25" customHeight="1" thickBot="1" x14ac:dyDescent="0.3">
      <c r="C223" s="19">
        <f t="shared" ref="C223:N223" si="236">C219*2.5</f>
        <v>1512.6749999999997</v>
      </c>
      <c r="D223" s="20">
        <f t="shared" si="236"/>
        <v>1815.21</v>
      </c>
      <c r="E223" s="20">
        <f t="shared" si="236"/>
        <v>2117.7450000000003</v>
      </c>
      <c r="F223" s="20">
        <f t="shared" si="236"/>
        <v>2420.2800000000002</v>
      </c>
      <c r="G223" s="20">
        <f t="shared" si="236"/>
        <v>2722.8150000000001</v>
      </c>
      <c r="H223" s="20">
        <f t="shared" si="236"/>
        <v>3025.3499999999995</v>
      </c>
      <c r="I223" s="20">
        <f t="shared" si="236"/>
        <v>3327.8850000000002</v>
      </c>
      <c r="J223" s="20">
        <f t="shared" si="236"/>
        <v>3630.42</v>
      </c>
      <c r="K223" s="20">
        <f t="shared" si="236"/>
        <v>3932.9549999999999</v>
      </c>
      <c r="L223" s="20">
        <f t="shared" si="236"/>
        <v>4235.4900000000007</v>
      </c>
      <c r="M223" s="20">
        <f t="shared" si="236"/>
        <v>4538.0249999999996</v>
      </c>
      <c r="N223" s="21">
        <f t="shared" si="236"/>
        <v>4840.5600000000004</v>
      </c>
      <c r="O223" s="26"/>
      <c r="P223" s="25">
        <f t="shared" ref="P223:V223" si="237">P219*2.5</f>
        <v>1344.6000000000001</v>
      </c>
      <c r="Q223" s="20">
        <f t="shared" si="237"/>
        <v>1613.52</v>
      </c>
      <c r="R223" s="20">
        <f t="shared" si="237"/>
        <v>1882.4400000000003</v>
      </c>
      <c r="S223" s="20">
        <f t="shared" si="237"/>
        <v>2151.36</v>
      </c>
      <c r="T223" s="20">
        <f t="shared" si="237"/>
        <v>2420.2799999999997</v>
      </c>
      <c r="U223" s="20">
        <f t="shared" si="237"/>
        <v>2689.2000000000003</v>
      </c>
      <c r="V223" s="20">
        <f t="shared" si="237"/>
        <v>2958.12</v>
      </c>
      <c r="W223" s="20">
        <f t="shared" ref="W223:AA223" si="238">W219*2.5</f>
        <v>3227.04</v>
      </c>
      <c r="X223" s="20">
        <f t="shared" si="238"/>
        <v>3495.96</v>
      </c>
      <c r="Y223" s="20">
        <f t="shared" si="238"/>
        <v>3764.8800000000006</v>
      </c>
      <c r="Z223" s="20">
        <f t="shared" si="238"/>
        <v>4033.8</v>
      </c>
      <c r="AA223" s="21">
        <f t="shared" si="238"/>
        <v>4302.72</v>
      </c>
      <c r="AB223" s="26"/>
      <c r="AC223" s="25">
        <f t="shared" ref="AC223:AI223" si="239">AC219*2.5</f>
        <v>1176.5249999999999</v>
      </c>
      <c r="AD223" s="27">
        <f t="shared" si="239"/>
        <v>1411.83</v>
      </c>
      <c r="AE223" s="27">
        <f t="shared" si="239"/>
        <v>1647.1349999999998</v>
      </c>
      <c r="AF223" s="27">
        <f t="shared" si="239"/>
        <v>1882.44</v>
      </c>
      <c r="AG223" s="27">
        <f t="shared" si="239"/>
        <v>2117.7449999999994</v>
      </c>
      <c r="AH223" s="27">
        <f t="shared" si="239"/>
        <v>2353.0499999999997</v>
      </c>
      <c r="AI223" s="27">
        <f t="shared" si="239"/>
        <v>2588.3549999999996</v>
      </c>
      <c r="AJ223" s="27">
        <f t="shared" ref="AJ223:AN223" si="240">AJ219*2.5</f>
        <v>2823.66</v>
      </c>
      <c r="AK223" s="27">
        <f t="shared" si="240"/>
        <v>3058.9650000000001</v>
      </c>
      <c r="AL223" s="27">
        <f t="shared" si="240"/>
        <v>3294.2699999999995</v>
      </c>
      <c r="AM223" s="27">
        <f t="shared" si="240"/>
        <v>3529.5749999999998</v>
      </c>
      <c r="AN223" s="28">
        <f t="shared" si="240"/>
        <v>3764.88</v>
      </c>
    </row>
    <row r="224" spans="1:40" ht="20" thickBot="1" x14ac:dyDescent="0.3"/>
    <row r="225" spans="2:40" s="8" customFormat="1" ht="25" customHeight="1" x14ac:dyDescent="0.25">
      <c r="B225" s="29"/>
      <c r="C225" s="139" t="s">
        <v>36</v>
      </c>
      <c r="D225" s="139"/>
      <c r="E225" s="139"/>
      <c r="F225" s="139"/>
      <c r="G225" s="139"/>
      <c r="H225" s="139"/>
      <c r="I225" s="139"/>
      <c r="J225" s="139"/>
      <c r="K225" s="139"/>
      <c r="L225" s="139"/>
      <c r="M225" s="139"/>
      <c r="N225" s="139"/>
      <c r="O225" s="30"/>
      <c r="P225" s="139" t="s">
        <v>36</v>
      </c>
      <c r="Q225" s="139"/>
      <c r="R225" s="139"/>
      <c r="S225" s="139"/>
      <c r="T225" s="139"/>
      <c r="U225" s="139"/>
      <c r="V225" s="139"/>
      <c r="W225" s="139"/>
      <c r="X225" s="139"/>
      <c r="Y225" s="139"/>
      <c r="Z225" s="139"/>
      <c r="AA225" s="140"/>
      <c r="AB225" s="30"/>
      <c r="AC225" s="139" t="s">
        <v>36</v>
      </c>
      <c r="AD225" s="139"/>
      <c r="AE225" s="139"/>
      <c r="AF225" s="139"/>
      <c r="AG225" s="139"/>
      <c r="AH225" s="139"/>
      <c r="AI225" s="139"/>
      <c r="AJ225" s="139"/>
      <c r="AK225" s="139"/>
      <c r="AL225" s="139"/>
      <c r="AM225" s="139"/>
      <c r="AN225" s="139"/>
    </row>
    <row r="226" spans="2:40" s="8" customFormat="1" ht="25" customHeight="1" thickBot="1" x14ac:dyDescent="0.3">
      <c r="B226" s="31"/>
      <c r="C226" s="15" t="s">
        <v>29</v>
      </c>
      <c r="D226" s="15" t="s">
        <v>20</v>
      </c>
      <c r="E226" s="15" t="s">
        <v>25</v>
      </c>
      <c r="F226" s="15" t="s">
        <v>21</v>
      </c>
      <c r="G226" s="15" t="s">
        <v>22</v>
      </c>
      <c r="H226" s="15" t="s">
        <v>23</v>
      </c>
      <c r="I226" s="15" t="s">
        <v>26</v>
      </c>
      <c r="J226" s="15" t="s">
        <v>27</v>
      </c>
      <c r="K226" s="15" t="s">
        <v>32</v>
      </c>
      <c r="L226" s="15" t="s">
        <v>33</v>
      </c>
      <c r="M226" s="15" t="s">
        <v>34</v>
      </c>
      <c r="N226" s="15" t="s">
        <v>35</v>
      </c>
      <c r="O226" s="32"/>
      <c r="P226" s="15" t="s">
        <v>29</v>
      </c>
      <c r="Q226" s="15" t="s">
        <v>20</v>
      </c>
      <c r="R226" s="15" t="s">
        <v>25</v>
      </c>
      <c r="S226" s="15" t="s">
        <v>21</v>
      </c>
      <c r="T226" s="15" t="s">
        <v>22</v>
      </c>
      <c r="U226" s="15" t="s">
        <v>23</v>
      </c>
      <c r="V226" s="15" t="s">
        <v>26</v>
      </c>
      <c r="W226" s="15" t="s">
        <v>27</v>
      </c>
      <c r="X226" s="15" t="s">
        <v>32</v>
      </c>
      <c r="Y226" s="15" t="s">
        <v>33</v>
      </c>
      <c r="Z226" s="33" t="s">
        <v>34</v>
      </c>
      <c r="AA226" s="15" t="s">
        <v>35</v>
      </c>
      <c r="AB226" s="34"/>
      <c r="AC226" s="15" t="s">
        <v>29</v>
      </c>
      <c r="AD226" s="15" t="s">
        <v>20</v>
      </c>
      <c r="AE226" s="15" t="s">
        <v>25</v>
      </c>
      <c r="AF226" s="15" t="s">
        <v>21</v>
      </c>
      <c r="AG226" s="15" t="s">
        <v>22</v>
      </c>
      <c r="AH226" s="15" t="s">
        <v>23</v>
      </c>
      <c r="AI226" s="15" t="s">
        <v>26</v>
      </c>
      <c r="AJ226" s="15" t="s">
        <v>27</v>
      </c>
      <c r="AK226" s="15" t="s">
        <v>32</v>
      </c>
      <c r="AL226" s="15" t="s">
        <v>33</v>
      </c>
      <c r="AM226" s="15" t="s">
        <v>34</v>
      </c>
      <c r="AN226" s="16" t="s">
        <v>35</v>
      </c>
    </row>
    <row r="227" spans="2:40" s="8" customFormat="1" ht="60" x14ac:dyDescent="0.25">
      <c r="B227" s="35" t="s">
        <v>12</v>
      </c>
      <c r="C227" s="36">
        <f>C223*52</f>
        <v>78659.099999999991</v>
      </c>
      <c r="D227" s="37">
        <f t="shared" ref="D227:I227" si="241">D223*52</f>
        <v>94390.92</v>
      </c>
      <c r="E227" s="38">
        <f t="shared" si="241"/>
        <v>110122.74000000002</v>
      </c>
      <c r="F227" s="38">
        <f t="shared" si="241"/>
        <v>125854.56000000001</v>
      </c>
      <c r="G227" s="39">
        <f t="shared" si="241"/>
        <v>141586.38</v>
      </c>
      <c r="H227" s="38">
        <f t="shared" si="241"/>
        <v>157318.19999999998</v>
      </c>
      <c r="I227" s="38">
        <f t="shared" si="241"/>
        <v>173050.02000000002</v>
      </c>
      <c r="J227" s="38">
        <f>J223*52</f>
        <v>188781.84</v>
      </c>
      <c r="K227" s="38">
        <f t="shared" ref="K227:N227" si="242">K223*52</f>
        <v>204513.66</v>
      </c>
      <c r="L227" s="38">
        <f t="shared" si="242"/>
        <v>220245.48000000004</v>
      </c>
      <c r="M227" s="38">
        <f t="shared" si="242"/>
        <v>235977.3</v>
      </c>
      <c r="N227" s="40">
        <f t="shared" si="242"/>
        <v>251709.12000000002</v>
      </c>
      <c r="O227" s="35" t="s">
        <v>12</v>
      </c>
      <c r="P227" s="41">
        <f>P223*52</f>
        <v>69919.200000000012</v>
      </c>
      <c r="Q227" s="42">
        <f t="shared" ref="Q227:U227" si="243">Q223*52</f>
        <v>83903.039999999994</v>
      </c>
      <c r="R227" s="43">
        <f t="shared" si="243"/>
        <v>97886.880000000019</v>
      </c>
      <c r="S227" s="43">
        <f t="shared" si="243"/>
        <v>111870.72</v>
      </c>
      <c r="T227" s="43">
        <f t="shared" si="243"/>
        <v>125854.55999999998</v>
      </c>
      <c r="U227" s="44">
        <f t="shared" si="243"/>
        <v>139838.40000000002</v>
      </c>
      <c r="V227" s="44">
        <f>V223*52</f>
        <v>153822.24</v>
      </c>
      <c r="W227" s="43">
        <f>W223*52</f>
        <v>167806.07999999999</v>
      </c>
      <c r="X227" s="43">
        <f t="shared" ref="X227:AA227" si="244">X223*52</f>
        <v>181789.92</v>
      </c>
      <c r="Y227" s="43">
        <f t="shared" si="244"/>
        <v>195773.76000000004</v>
      </c>
      <c r="Z227" s="43">
        <f t="shared" si="244"/>
        <v>209757.6</v>
      </c>
      <c r="AA227" s="45">
        <f t="shared" si="244"/>
        <v>223741.44</v>
      </c>
      <c r="AB227" s="35" t="s">
        <v>12</v>
      </c>
      <c r="AC227" s="36">
        <f>AC223*52</f>
        <v>61179.299999999996</v>
      </c>
      <c r="AD227" s="37">
        <f t="shared" ref="AD227:AH227" si="245">AD223*52</f>
        <v>73415.16</v>
      </c>
      <c r="AE227" s="38">
        <f t="shared" si="245"/>
        <v>85651.01999999999</v>
      </c>
      <c r="AF227" s="38">
        <f t="shared" si="245"/>
        <v>97886.88</v>
      </c>
      <c r="AG227" s="38">
        <f t="shared" si="245"/>
        <v>110122.73999999998</v>
      </c>
      <c r="AH227" s="38">
        <f t="shared" si="245"/>
        <v>122358.59999999999</v>
      </c>
      <c r="AI227" s="39">
        <f>AI223*52</f>
        <v>134594.45999999996</v>
      </c>
      <c r="AJ227" s="39">
        <f>AJ223*52</f>
        <v>146830.32</v>
      </c>
      <c r="AK227" s="38">
        <f t="shared" ref="AK227:AN227" si="246">AK223*52</f>
        <v>159066.18</v>
      </c>
      <c r="AL227" s="38">
        <f t="shared" si="246"/>
        <v>171302.03999999998</v>
      </c>
      <c r="AM227" s="38">
        <f t="shared" si="246"/>
        <v>183537.9</v>
      </c>
      <c r="AN227" s="46">
        <f t="shared" si="246"/>
        <v>195773.76</v>
      </c>
    </row>
    <row r="228" spans="2:40" s="8" customFormat="1" ht="80" x14ac:dyDescent="0.25">
      <c r="B228" s="47" t="s">
        <v>13</v>
      </c>
      <c r="C228" s="36">
        <f>(C227/365)*31</f>
        <v>6680.6358904109584</v>
      </c>
      <c r="D228" s="37">
        <f t="shared" ref="D228:N228" si="247">(D227/365)*31</f>
        <v>8016.7630684931501</v>
      </c>
      <c r="E228" s="38">
        <f t="shared" si="247"/>
        <v>9352.8902465753436</v>
      </c>
      <c r="F228" s="38">
        <f t="shared" si="247"/>
        <v>10689.017424657535</v>
      </c>
      <c r="G228" s="39">
        <f t="shared" si="247"/>
        <v>12025.144602739727</v>
      </c>
      <c r="H228" s="38">
        <f t="shared" si="247"/>
        <v>13361.271780821917</v>
      </c>
      <c r="I228" s="38">
        <f t="shared" si="247"/>
        <v>14697.398958904112</v>
      </c>
      <c r="J228" s="38">
        <f t="shared" si="247"/>
        <v>16033.5261369863</v>
      </c>
      <c r="K228" s="38">
        <f t="shared" si="247"/>
        <v>17369.653315068495</v>
      </c>
      <c r="L228" s="38">
        <f t="shared" si="247"/>
        <v>18705.780493150687</v>
      </c>
      <c r="M228" s="38">
        <f t="shared" si="247"/>
        <v>20041.907671232875</v>
      </c>
      <c r="N228" s="40">
        <f t="shared" si="247"/>
        <v>21378.03484931507</v>
      </c>
      <c r="O228" s="47" t="s">
        <v>13</v>
      </c>
      <c r="P228" s="41">
        <f>(P227/365)*31</f>
        <v>5938.3430136986308</v>
      </c>
      <c r="Q228" s="42">
        <f t="shared" ref="Q228:AA228" si="248">(Q227/365)*31</f>
        <v>7126.0116164383553</v>
      </c>
      <c r="R228" s="43">
        <f t="shared" si="248"/>
        <v>8313.6802191780844</v>
      </c>
      <c r="S228" s="43">
        <f t="shared" si="248"/>
        <v>9501.3488219178071</v>
      </c>
      <c r="T228" s="43">
        <f t="shared" si="248"/>
        <v>10689.017424657533</v>
      </c>
      <c r="U228" s="44">
        <f t="shared" si="248"/>
        <v>11876.686027397262</v>
      </c>
      <c r="V228" s="44">
        <f t="shared" si="248"/>
        <v>13064.354630136986</v>
      </c>
      <c r="W228" s="43">
        <f t="shared" si="248"/>
        <v>14252.023232876711</v>
      </c>
      <c r="X228" s="43">
        <f t="shared" si="248"/>
        <v>15439.691835616439</v>
      </c>
      <c r="Y228" s="43">
        <f t="shared" si="248"/>
        <v>16627.360438356169</v>
      </c>
      <c r="Z228" s="43">
        <f t="shared" si="248"/>
        <v>17815.029041095891</v>
      </c>
      <c r="AA228" s="48">
        <f t="shared" si="248"/>
        <v>19002.697643835614</v>
      </c>
      <c r="AB228" s="47" t="s">
        <v>13</v>
      </c>
      <c r="AC228" s="36">
        <f>(AC227/365)*31</f>
        <v>5196.0501369863014</v>
      </c>
      <c r="AD228" s="37">
        <f t="shared" ref="AD228:AN228" si="249">(AD227/365)*31</f>
        <v>6235.2601643835624</v>
      </c>
      <c r="AE228" s="38">
        <f t="shared" si="249"/>
        <v>7274.4701917808206</v>
      </c>
      <c r="AF228" s="38">
        <f t="shared" si="249"/>
        <v>8313.6802191780826</v>
      </c>
      <c r="AG228" s="38">
        <f t="shared" si="249"/>
        <v>9352.8902465753417</v>
      </c>
      <c r="AH228" s="38">
        <f t="shared" si="249"/>
        <v>10392.100273972603</v>
      </c>
      <c r="AI228" s="39">
        <f t="shared" si="249"/>
        <v>11431.31030136986</v>
      </c>
      <c r="AJ228" s="39">
        <f t="shared" si="249"/>
        <v>12470.520328767125</v>
      </c>
      <c r="AK228" s="38">
        <f t="shared" si="249"/>
        <v>13509.730356164382</v>
      </c>
      <c r="AL228" s="38">
        <f t="shared" si="249"/>
        <v>14548.940383561641</v>
      </c>
      <c r="AM228" s="38">
        <f t="shared" si="249"/>
        <v>15588.150410958902</v>
      </c>
      <c r="AN228" s="46">
        <f t="shared" si="249"/>
        <v>16627.360438356165</v>
      </c>
    </row>
    <row r="229" spans="2:40" s="8" customFormat="1" ht="80" x14ac:dyDescent="0.25">
      <c r="B229" s="49" t="s">
        <v>14</v>
      </c>
      <c r="C229" s="36">
        <f>(C227/365)*30</f>
        <v>6465.1315068493141</v>
      </c>
      <c r="D229" s="37">
        <f t="shared" ref="D229:N229" si="250">(D227/365)*30</f>
        <v>7758.1578082191772</v>
      </c>
      <c r="E229" s="38">
        <f t="shared" si="250"/>
        <v>9051.1841095890431</v>
      </c>
      <c r="F229" s="38">
        <f t="shared" si="250"/>
        <v>10344.210410958905</v>
      </c>
      <c r="G229" s="39">
        <f t="shared" si="250"/>
        <v>11637.236712328768</v>
      </c>
      <c r="H229" s="38">
        <f t="shared" si="250"/>
        <v>12930.263013698628</v>
      </c>
      <c r="I229" s="38">
        <f t="shared" si="250"/>
        <v>14223.289315068496</v>
      </c>
      <c r="J229" s="38">
        <f t="shared" si="250"/>
        <v>15516.315616438354</v>
      </c>
      <c r="K229" s="38">
        <f t="shared" si="250"/>
        <v>16809.341917808222</v>
      </c>
      <c r="L229" s="38">
        <f t="shared" si="250"/>
        <v>18102.368219178086</v>
      </c>
      <c r="M229" s="38">
        <f t="shared" si="250"/>
        <v>19395.394520547943</v>
      </c>
      <c r="N229" s="40">
        <f t="shared" si="250"/>
        <v>20688.420821917811</v>
      </c>
      <c r="O229" s="49" t="s">
        <v>14</v>
      </c>
      <c r="P229" s="41">
        <f>(P227/365)*30</f>
        <v>5746.783561643836</v>
      </c>
      <c r="Q229" s="42">
        <f t="shared" ref="Q229:AA229" si="251">(Q227/365)*30</f>
        <v>6896.1402739726018</v>
      </c>
      <c r="R229" s="43">
        <f t="shared" si="251"/>
        <v>8045.4969863013721</v>
      </c>
      <c r="S229" s="43">
        <f t="shared" si="251"/>
        <v>9194.8536986301369</v>
      </c>
      <c r="T229" s="43">
        <f t="shared" si="251"/>
        <v>10344.210410958904</v>
      </c>
      <c r="U229" s="44">
        <f t="shared" si="251"/>
        <v>11493.567123287672</v>
      </c>
      <c r="V229" s="44">
        <f t="shared" si="251"/>
        <v>12642.923835616437</v>
      </c>
      <c r="W229" s="43">
        <f t="shared" si="251"/>
        <v>13792.280547945204</v>
      </c>
      <c r="X229" s="43">
        <f t="shared" si="251"/>
        <v>14941.637260273974</v>
      </c>
      <c r="Y229" s="43">
        <f t="shared" si="251"/>
        <v>16090.993972602744</v>
      </c>
      <c r="Z229" s="43">
        <f t="shared" si="251"/>
        <v>17240.350684931505</v>
      </c>
      <c r="AA229" s="48">
        <f t="shared" si="251"/>
        <v>18389.707397260274</v>
      </c>
      <c r="AB229" s="49" t="s">
        <v>14</v>
      </c>
      <c r="AC229" s="36">
        <f>(AC227/365)*30</f>
        <v>5028.4356164383562</v>
      </c>
      <c r="AD229" s="37">
        <f t="shared" ref="AD229:AN229" si="252">(AD227/365)*30</f>
        <v>6034.1227397260282</v>
      </c>
      <c r="AE229" s="38">
        <f t="shared" si="252"/>
        <v>7039.8098630136974</v>
      </c>
      <c r="AF229" s="38">
        <f t="shared" si="252"/>
        <v>8045.4969863013703</v>
      </c>
      <c r="AG229" s="38">
        <f t="shared" si="252"/>
        <v>9051.1841095890395</v>
      </c>
      <c r="AH229" s="38">
        <f t="shared" si="252"/>
        <v>10056.871232876712</v>
      </c>
      <c r="AI229" s="39">
        <f t="shared" si="252"/>
        <v>11062.55835616438</v>
      </c>
      <c r="AJ229" s="39">
        <f t="shared" si="252"/>
        <v>12068.245479452056</v>
      </c>
      <c r="AK229" s="38">
        <f t="shared" si="252"/>
        <v>13073.932602739726</v>
      </c>
      <c r="AL229" s="38">
        <f t="shared" si="252"/>
        <v>14079.619726027395</v>
      </c>
      <c r="AM229" s="38">
        <f t="shared" si="252"/>
        <v>15085.306849315068</v>
      </c>
      <c r="AN229" s="46">
        <f t="shared" si="252"/>
        <v>16090.993972602741</v>
      </c>
    </row>
    <row r="230" spans="2:40" s="8" customFormat="1" ht="81" thickBot="1" x14ac:dyDescent="0.3">
      <c r="B230" s="50" t="s">
        <v>15</v>
      </c>
      <c r="C230" s="51">
        <f>(C227/365)*28</f>
        <v>6034.1227397260263</v>
      </c>
      <c r="D230" s="52">
        <f t="shared" ref="D230:N230" si="253">(D227/365)*28</f>
        <v>7240.9472876712325</v>
      </c>
      <c r="E230" s="53">
        <f t="shared" si="253"/>
        <v>8447.7718356164405</v>
      </c>
      <c r="F230" s="53">
        <f t="shared" si="253"/>
        <v>9654.596383561644</v>
      </c>
      <c r="G230" s="54">
        <f t="shared" si="253"/>
        <v>10861.420931506851</v>
      </c>
      <c r="H230" s="53">
        <f t="shared" si="253"/>
        <v>12068.245479452053</v>
      </c>
      <c r="I230" s="53">
        <f t="shared" si="253"/>
        <v>13275.070027397262</v>
      </c>
      <c r="J230" s="53">
        <f t="shared" si="253"/>
        <v>14481.894575342465</v>
      </c>
      <c r="K230" s="53">
        <f t="shared" si="253"/>
        <v>15688.719123287672</v>
      </c>
      <c r="L230" s="53">
        <f t="shared" si="253"/>
        <v>16895.543671232881</v>
      </c>
      <c r="M230" s="53">
        <f t="shared" si="253"/>
        <v>18102.368219178083</v>
      </c>
      <c r="N230" s="55">
        <f t="shared" si="253"/>
        <v>19309.192767123288</v>
      </c>
      <c r="O230" s="50" t="s">
        <v>15</v>
      </c>
      <c r="P230" s="56">
        <f>(P227/365)*28</f>
        <v>5363.6646575342475</v>
      </c>
      <c r="Q230" s="57">
        <f t="shared" ref="Q230:AA230" si="254">(Q227/365)*28</f>
        <v>6436.3975890410948</v>
      </c>
      <c r="R230" s="58">
        <f t="shared" si="254"/>
        <v>7509.1305205479475</v>
      </c>
      <c r="S230" s="58">
        <f t="shared" si="254"/>
        <v>8581.8634520547948</v>
      </c>
      <c r="T230" s="58">
        <f t="shared" si="254"/>
        <v>9654.5963835616421</v>
      </c>
      <c r="U230" s="59">
        <f t="shared" si="254"/>
        <v>10727.329315068495</v>
      </c>
      <c r="V230" s="59">
        <f t="shared" si="254"/>
        <v>11800.062246575342</v>
      </c>
      <c r="W230" s="58">
        <f t="shared" si="254"/>
        <v>12872.79517808219</v>
      </c>
      <c r="X230" s="58">
        <f t="shared" si="254"/>
        <v>13945.528109589042</v>
      </c>
      <c r="Y230" s="58">
        <f t="shared" si="254"/>
        <v>15018.261041095895</v>
      </c>
      <c r="Z230" s="58">
        <f t="shared" si="254"/>
        <v>16090.993972602741</v>
      </c>
      <c r="AA230" s="60">
        <f t="shared" si="254"/>
        <v>17163.72690410959</v>
      </c>
      <c r="AB230" s="50" t="s">
        <v>15</v>
      </c>
      <c r="AC230" s="51">
        <f>(AC227/365)*28</f>
        <v>4693.2065753424658</v>
      </c>
      <c r="AD230" s="52">
        <f t="shared" ref="AD230:AN230" si="255">(AD227/365)*28</f>
        <v>5631.8478904109597</v>
      </c>
      <c r="AE230" s="53">
        <f t="shared" si="255"/>
        <v>6570.4892054794509</v>
      </c>
      <c r="AF230" s="53">
        <f t="shared" si="255"/>
        <v>7509.1305205479457</v>
      </c>
      <c r="AG230" s="53">
        <f t="shared" si="255"/>
        <v>8447.7718356164369</v>
      </c>
      <c r="AH230" s="53">
        <f t="shared" si="255"/>
        <v>9386.4131506849317</v>
      </c>
      <c r="AI230" s="54">
        <f t="shared" si="255"/>
        <v>10325.054465753421</v>
      </c>
      <c r="AJ230" s="54">
        <f t="shared" si="255"/>
        <v>11263.695780821919</v>
      </c>
      <c r="AK230" s="53">
        <f t="shared" si="255"/>
        <v>12202.337095890411</v>
      </c>
      <c r="AL230" s="53">
        <f t="shared" si="255"/>
        <v>13140.978410958902</v>
      </c>
      <c r="AM230" s="53">
        <f t="shared" si="255"/>
        <v>14079.619726027397</v>
      </c>
      <c r="AN230" s="61">
        <f t="shared" si="255"/>
        <v>15018.261041095891</v>
      </c>
    </row>
    <row r="232" spans="2:40" s="8" customFormat="1" x14ac:dyDescent="0.25"/>
    <row r="233" spans="2:40" ht="20" thickBot="1" x14ac:dyDescent="0.3"/>
    <row r="234" spans="2:40" ht="25" customHeight="1" x14ac:dyDescent="0.25">
      <c r="C234" s="130" t="s">
        <v>51</v>
      </c>
      <c r="D234" s="131"/>
      <c r="E234" s="131"/>
      <c r="F234" s="131"/>
      <c r="G234" s="131"/>
      <c r="H234" s="131"/>
      <c r="I234" s="131"/>
      <c r="J234" s="131"/>
      <c r="K234" s="131"/>
      <c r="L234" s="131"/>
      <c r="M234" s="131"/>
      <c r="N234" s="132"/>
    </row>
    <row r="235" spans="2:40" ht="25" customHeight="1" x14ac:dyDescent="0.25">
      <c r="C235" s="14" t="s">
        <v>29</v>
      </c>
      <c r="D235" s="15" t="s">
        <v>20</v>
      </c>
      <c r="E235" s="15" t="s">
        <v>25</v>
      </c>
      <c r="F235" s="15" t="s">
        <v>21</v>
      </c>
      <c r="G235" s="15" t="s">
        <v>22</v>
      </c>
      <c r="H235" s="15" t="s">
        <v>23</v>
      </c>
      <c r="I235" s="15" t="s">
        <v>26</v>
      </c>
      <c r="J235" s="15" t="s">
        <v>27</v>
      </c>
      <c r="K235" s="15" t="s">
        <v>32</v>
      </c>
      <c r="L235" s="15" t="s">
        <v>33</v>
      </c>
      <c r="M235" s="15" t="s">
        <v>34</v>
      </c>
      <c r="N235" s="16" t="s">
        <v>35</v>
      </c>
    </row>
    <row r="236" spans="2:40" ht="25" customHeight="1" thickBot="1" x14ac:dyDescent="0.3">
      <c r="C236" s="75">
        <f t="shared" ref="C236:N236" si="256">C215*52</f>
        <v>34959.599999999999</v>
      </c>
      <c r="D236" s="76">
        <f t="shared" si="256"/>
        <v>41951.519999999997</v>
      </c>
      <c r="E236" s="76">
        <f t="shared" si="256"/>
        <v>48943.44</v>
      </c>
      <c r="F236" s="76">
        <f t="shared" si="256"/>
        <v>55935.360000000001</v>
      </c>
      <c r="G236" s="76">
        <f t="shared" si="256"/>
        <v>62927.279999999992</v>
      </c>
      <c r="H236" s="76">
        <f t="shared" si="256"/>
        <v>69919.199999999997</v>
      </c>
      <c r="I236" s="76">
        <f t="shared" si="256"/>
        <v>76911.12</v>
      </c>
      <c r="J236" s="76">
        <f t="shared" si="256"/>
        <v>83903.039999999994</v>
      </c>
      <c r="K236" s="76">
        <f t="shared" si="256"/>
        <v>90894.96</v>
      </c>
      <c r="L236" s="76">
        <f t="shared" si="256"/>
        <v>97886.88</v>
      </c>
      <c r="M236" s="76">
        <f t="shared" si="256"/>
        <v>104878.79999999999</v>
      </c>
      <c r="N236" s="77">
        <f t="shared" si="256"/>
        <v>111870.72</v>
      </c>
    </row>
    <row r="237" spans="2:40" ht="20" thickBot="1" x14ac:dyDescent="0.3">
      <c r="AB237" s="8"/>
    </row>
    <row r="238" spans="2:40" ht="25" customHeight="1" x14ac:dyDescent="0.25">
      <c r="C238" s="133" t="s">
        <v>50</v>
      </c>
      <c r="D238" s="134"/>
      <c r="E238" s="134"/>
      <c r="F238" s="134"/>
      <c r="G238" s="134"/>
      <c r="H238" s="134"/>
      <c r="I238" s="134"/>
      <c r="J238" s="134"/>
      <c r="K238" s="134"/>
      <c r="L238" s="134"/>
      <c r="M238" s="134"/>
      <c r="N238" s="135"/>
    </row>
    <row r="239" spans="2:40" ht="25" customHeight="1" x14ac:dyDescent="0.25">
      <c r="C239" s="69" t="s">
        <v>29</v>
      </c>
      <c r="D239" s="15" t="s">
        <v>20</v>
      </c>
      <c r="E239" s="15" t="s">
        <v>25</v>
      </c>
      <c r="F239" s="15" t="s">
        <v>21</v>
      </c>
      <c r="G239" s="15" t="s">
        <v>22</v>
      </c>
      <c r="H239" s="15" t="s">
        <v>23</v>
      </c>
      <c r="I239" s="15" t="s">
        <v>26</v>
      </c>
      <c r="J239" s="15" t="s">
        <v>27</v>
      </c>
      <c r="K239" s="15" t="s">
        <v>32</v>
      </c>
      <c r="L239" s="15" t="s">
        <v>33</v>
      </c>
      <c r="M239" s="15" t="s">
        <v>34</v>
      </c>
      <c r="N239" s="70" t="s">
        <v>35</v>
      </c>
    </row>
    <row r="240" spans="2:40" ht="25" customHeight="1" thickBot="1" x14ac:dyDescent="0.3">
      <c r="C240" s="71">
        <f>(C211/D206)*1000</f>
        <v>67.418772563176901</v>
      </c>
      <c r="D240" s="72">
        <f>(D211/D206)*1000</f>
        <v>80.902527075812273</v>
      </c>
      <c r="E240" s="72">
        <f>(E211/D206)*1000</f>
        <v>94.386281588447659</v>
      </c>
      <c r="F240" s="72">
        <f>(F211/D206)*1000</f>
        <v>107.87003610108303</v>
      </c>
      <c r="G240" s="73">
        <f>(G211/D206)*1000</f>
        <v>121.35379061371842</v>
      </c>
      <c r="H240" s="73">
        <f>(H211/D206)*1000</f>
        <v>134.8375451263538</v>
      </c>
      <c r="I240" s="73">
        <f>(I211/D206)*1000</f>
        <v>148.32129963898916</v>
      </c>
      <c r="J240" s="73">
        <f>(J211/D206)*1000</f>
        <v>161.80505415162455</v>
      </c>
      <c r="K240" s="72">
        <f>(K211/D206)*1000</f>
        <v>175.2888086642599</v>
      </c>
      <c r="L240" s="72">
        <f>(L211/D206)*1000</f>
        <v>188.77256317689532</v>
      </c>
      <c r="M240" s="72">
        <f>(M211/D206)*1000</f>
        <v>202.25631768953068</v>
      </c>
      <c r="N240" s="74">
        <f>(N211/D206)*1000</f>
        <v>215.74007220216606</v>
      </c>
    </row>
    <row r="241" spans="1:27" s="87" customFormat="1" ht="20" thickBot="1" x14ac:dyDescent="0.3"/>
    <row r="243" spans="1:27" s="8" customFormat="1" ht="72" customHeight="1" x14ac:dyDescent="0.25">
      <c r="A243" s="6" t="s">
        <v>152</v>
      </c>
      <c r="B243" s="7" t="s">
        <v>30</v>
      </c>
      <c r="C243" s="2" t="s">
        <v>7</v>
      </c>
      <c r="D243" s="2" t="s">
        <v>8</v>
      </c>
      <c r="E243" s="2" t="s">
        <v>45</v>
      </c>
      <c r="F243" s="2" t="s">
        <v>0</v>
      </c>
      <c r="G243" s="3" t="s">
        <v>3</v>
      </c>
      <c r="H243" s="2" t="s">
        <v>5</v>
      </c>
      <c r="I243" s="2" t="s">
        <v>6</v>
      </c>
      <c r="L243" s="94" t="s">
        <v>155</v>
      </c>
    </row>
    <row r="244" spans="1:27" s="8" customFormat="1" ht="59" customHeight="1" x14ac:dyDescent="0.25">
      <c r="A244" s="6" t="s">
        <v>19</v>
      </c>
      <c r="C244" s="9">
        <v>50</v>
      </c>
      <c r="D244" s="9">
        <v>2</v>
      </c>
      <c r="E244" s="9">
        <v>100</v>
      </c>
      <c r="F244" s="9">
        <v>10</v>
      </c>
      <c r="G244" s="9">
        <v>0.1</v>
      </c>
      <c r="H244" s="9">
        <f>E244-((C244-0.2)*(D244-0.2))</f>
        <v>10.36</v>
      </c>
      <c r="I244" s="9">
        <f>E244-H244</f>
        <v>89.64</v>
      </c>
      <c r="L244" s="94">
        <v>28</v>
      </c>
    </row>
    <row r="245" spans="1:27" s="8" customFormat="1" ht="83" customHeight="1" x14ac:dyDescent="0.25">
      <c r="A245" s="64" t="s">
        <v>153</v>
      </c>
      <c r="C245" s="4" t="s">
        <v>2</v>
      </c>
      <c r="D245" s="4" t="s">
        <v>9</v>
      </c>
      <c r="E245" s="4" t="s">
        <v>1</v>
      </c>
      <c r="F245" s="4" t="s">
        <v>4</v>
      </c>
      <c r="G245" s="4" t="s">
        <v>11</v>
      </c>
      <c r="H245" s="4" t="s">
        <v>156</v>
      </c>
      <c r="I245" s="4" t="s">
        <v>18</v>
      </c>
      <c r="J245" s="4" t="s">
        <v>42</v>
      </c>
      <c r="K245" s="4" t="s">
        <v>41</v>
      </c>
      <c r="L245" s="8">
        <v>15000</v>
      </c>
    </row>
    <row r="246" spans="1:27" ht="34" customHeight="1" x14ac:dyDescent="0.25">
      <c r="C246" s="10">
        <v>51.32</v>
      </c>
      <c r="D246" s="11">
        <v>4655</v>
      </c>
      <c r="E246" s="63">
        <v>28</v>
      </c>
      <c r="F246" s="10">
        <f>365/E246</f>
        <v>13.035714285714286</v>
      </c>
      <c r="G246" s="11">
        <f>F246*D246</f>
        <v>60681.25</v>
      </c>
      <c r="H246" s="11">
        <f>G246*20</f>
        <v>1213625</v>
      </c>
      <c r="I246" s="12">
        <v>1200</v>
      </c>
      <c r="J246" s="12">
        <v>15</v>
      </c>
      <c r="K246" s="62">
        <f>7+E246</f>
        <v>35</v>
      </c>
      <c r="L246" s="65">
        <f>(L244/15000)*H246</f>
        <v>2265.4333333333334</v>
      </c>
    </row>
    <row r="247" spans="1:27" x14ac:dyDescent="0.25">
      <c r="H247" s="65">
        <f>H246*1.1</f>
        <v>1334987.5</v>
      </c>
      <c r="L247" s="65">
        <f>L246*1.1</f>
        <v>2491.9766666666669</v>
      </c>
    </row>
    <row r="248" spans="1:27" ht="20" thickBot="1" x14ac:dyDescent="0.3"/>
    <row r="249" spans="1:27" ht="25" customHeight="1" x14ac:dyDescent="0.25">
      <c r="C249" s="136" t="s">
        <v>10</v>
      </c>
      <c r="D249" s="137"/>
      <c r="E249" s="137"/>
      <c r="F249" s="137"/>
      <c r="G249" s="137"/>
      <c r="H249" s="137"/>
      <c r="I249" s="137"/>
      <c r="J249" s="137"/>
      <c r="K249" s="137"/>
      <c r="L249" s="137"/>
      <c r="M249" s="137"/>
      <c r="N249" s="138"/>
      <c r="O249" s="13"/>
      <c r="P249" s="141" t="s">
        <v>17</v>
      </c>
      <c r="Q249" s="142"/>
      <c r="R249" s="142"/>
      <c r="S249" s="142"/>
      <c r="T249" s="142"/>
      <c r="U249" s="142"/>
      <c r="V249" s="142"/>
      <c r="W249" s="142"/>
      <c r="X249" s="142"/>
      <c r="Y249" s="142"/>
      <c r="Z249" s="142"/>
      <c r="AA249" s="143"/>
    </row>
    <row r="250" spans="1:27" ht="25" customHeight="1" x14ac:dyDescent="0.25">
      <c r="A250" s="65"/>
      <c r="C250" s="14" t="s">
        <v>29</v>
      </c>
      <c r="D250" s="15" t="s">
        <v>20</v>
      </c>
      <c r="E250" s="15" t="s">
        <v>25</v>
      </c>
      <c r="F250" s="15" t="s">
        <v>21</v>
      </c>
      <c r="G250" s="15" t="s">
        <v>22</v>
      </c>
      <c r="H250" s="15" t="s">
        <v>23</v>
      </c>
      <c r="I250" s="15" t="s">
        <v>26</v>
      </c>
      <c r="J250" s="15" t="s">
        <v>27</v>
      </c>
      <c r="K250" s="15" t="s">
        <v>32</v>
      </c>
      <c r="L250" s="15" t="s">
        <v>33</v>
      </c>
      <c r="M250" s="15" t="s">
        <v>34</v>
      </c>
      <c r="N250" s="16" t="s">
        <v>35</v>
      </c>
      <c r="P250" s="17" t="s">
        <v>29</v>
      </c>
      <c r="Q250" s="15" t="s">
        <v>20</v>
      </c>
      <c r="R250" s="15" t="s">
        <v>25</v>
      </c>
      <c r="S250" s="15" t="s">
        <v>21</v>
      </c>
      <c r="T250" s="15" t="s">
        <v>22</v>
      </c>
      <c r="U250" s="15" t="s">
        <v>23</v>
      </c>
      <c r="V250" s="15" t="s">
        <v>26</v>
      </c>
      <c r="W250" s="15" t="s">
        <v>27</v>
      </c>
      <c r="X250" s="15" t="s">
        <v>32</v>
      </c>
      <c r="Y250" s="15" t="s">
        <v>33</v>
      </c>
      <c r="Z250" s="15" t="s">
        <v>34</v>
      </c>
      <c r="AA250" s="18" t="s">
        <v>35</v>
      </c>
    </row>
    <row r="251" spans="1:27" ht="25" customHeight="1" thickBot="1" x14ac:dyDescent="0.3">
      <c r="C251" s="19">
        <f>I244*2.5</f>
        <v>224.1</v>
      </c>
      <c r="D251" s="20">
        <f>I244*3</f>
        <v>268.92</v>
      </c>
      <c r="E251" s="20">
        <f>I244*3.5</f>
        <v>313.74</v>
      </c>
      <c r="F251" s="20">
        <f>I244*4</f>
        <v>358.56</v>
      </c>
      <c r="G251" s="20">
        <f>I244*4.5</f>
        <v>403.38</v>
      </c>
      <c r="H251" s="20">
        <f>I244*5</f>
        <v>448.2</v>
      </c>
      <c r="I251" s="20">
        <f>I244*5.5</f>
        <v>493.02</v>
      </c>
      <c r="J251" s="20">
        <f>I244*6</f>
        <v>537.84</v>
      </c>
      <c r="K251" s="20">
        <f>I244*6.5</f>
        <v>582.66</v>
      </c>
      <c r="L251" s="20">
        <f>I244*7</f>
        <v>627.48</v>
      </c>
      <c r="M251" s="20">
        <f>I244*7.5</f>
        <v>672.3</v>
      </c>
      <c r="N251" s="21">
        <f>I244*8</f>
        <v>717.12</v>
      </c>
      <c r="O251" s="13"/>
      <c r="P251" s="22">
        <f>C251*F246</f>
        <v>2921.3035714285716</v>
      </c>
      <c r="Q251" s="23">
        <f>D251*F246</f>
        <v>3505.5642857142861</v>
      </c>
      <c r="R251" s="23">
        <f>E251*F246</f>
        <v>4089.8250000000003</v>
      </c>
      <c r="S251" s="23">
        <f>F251*F246</f>
        <v>4674.0857142857149</v>
      </c>
      <c r="T251" s="23">
        <f>G251*F246</f>
        <v>5258.346428571429</v>
      </c>
      <c r="U251" s="23">
        <f>H251*F246</f>
        <v>5842.6071428571431</v>
      </c>
      <c r="V251" s="23">
        <f>I251*F246</f>
        <v>6426.8678571428572</v>
      </c>
      <c r="W251" s="23">
        <f>J251*F246</f>
        <v>7011.1285714285723</v>
      </c>
      <c r="X251" s="23">
        <f>K251*F246</f>
        <v>7595.3892857142855</v>
      </c>
      <c r="Y251" s="23">
        <f>L251*F246</f>
        <v>8179.6500000000005</v>
      </c>
      <c r="Z251" s="23">
        <f>M251*F246</f>
        <v>8763.9107142857138</v>
      </c>
      <c r="AA251" s="24">
        <f>N251*F246</f>
        <v>9348.1714285714297</v>
      </c>
    </row>
    <row r="252" spans="1:27" ht="25" customHeight="1" thickBot="1" x14ac:dyDescent="0.3">
      <c r="P252" s="8"/>
      <c r="Q252" s="8"/>
      <c r="R252" s="8"/>
      <c r="S252" s="8"/>
      <c r="T252" s="8"/>
      <c r="U252" s="8"/>
      <c r="V252" s="8"/>
      <c r="W252" s="8"/>
      <c r="X252" s="8"/>
      <c r="Y252" s="8"/>
      <c r="Z252" s="8"/>
      <c r="AA252" s="8"/>
    </row>
    <row r="253" spans="1:27" ht="25" customHeight="1" x14ac:dyDescent="0.25">
      <c r="C253" s="144" t="s">
        <v>154</v>
      </c>
      <c r="D253" s="145"/>
      <c r="E253" s="145"/>
      <c r="F253" s="145"/>
      <c r="G253" s="145"/>
      <c r="H253" s="145"/>
      <c r="I253" s="145"/>
      <c r="J253" s="145"/>
      <c r="K253" s="145"/>
      <c r="L253" s="145"/>
      <c r="M253" s="145"/>
      <c r="N253" s="146"/>
      <c r="P253" s="136" t="s">
        <v>16</v>
      </c>
      <c r="Q253" s="137"/>
      <c r="R253" s="137"/>
      <c r="S253" s="137"/>
      <c r="T253" s="137"/>
      <c r="U253" s="137"/>
      <c r="V253" s="137"/>
      <c r="W253" s="137"/>
      <c r="X253" s="137"/>
      <c r="Y253" s="137"/>
      <c r="Z253" s="137"/>
      <c r="AA253" s="138"/>
    </row>
    <row r="254" spans="1:27" ht="25" customHeight="1" x14ac:dyDescent="0.25">
      <c r="C254" s="89" t="s">
        <v>29</v>
      </c>
      <c r="D254" s="88" t="s">
        <v>20</v>
      </c>
      <c r="E254" s="88" t="s">
        <v>25</v>
      </c>
      <c r="F254" s="88" t="s">
        <v>21</v>
      </c>
      <c r="G254" s="88" t="s">
        <v>22</v>
      </c>
      <c r="H254" s="88" t="s">
        <v>23</v>
      </c>
      <c r="I254" s="88" t="s">
        <v>26</v>
      </c>
      <c r="J254" s="88" t="s">
        <v>27</v>
      </c>
      <c r="K254" s="88" t="s">
        <v>32</v>
      </c>
      <c r="L254" s="88" t="s">
        <v>33</v>
      </c>
      <c r="M254" s="88" t="s">
        <v>34</v>
      </c>
      <c r="N254" s="90" t="s">
        <v>35</v>
      </c>
      <c r="P254" s="14" t="s">
        <v>29</v>
      </c>
      <c r="Q254" s="15" t="s">
        <v>20</v>
      </c>
      <c r="R254" s="15" t="s">
        <v>25</v>
      </c>
      <c r="S254" s="15" t="s">
        <v>21</v>
      </c>
      <c r="T254" s="15" t="s">
        <v>22</v>
      </c>
      <c r="U254" s="15" t="s">
        <v>23</v>
      </c>
      <c r="V254" s="15" t="s">
        <v>26</v>
      </c>
      <c r="W254" s="15" t="s">
        <v>27</v>
      </c>
      <c r="X254" s="15" t="s">
        <v>32</v>
      </c>
      <c r="Y254" s="15" t="s">
        <v>33</v>
      </c>
      <c r="Z254" s="15" t="s">
        <v>34</v>
      </c>
      <c r="AA254" s="16" t="s">
        <v>35</v>
      </c>
    </row>
    <row r="255" spans="1:27" ht="25" customHeight="1" thickBot="1" x14ac:dyDescent="0.3">
      <c r="C255" s="91">
        <f>C251*3</f>
        <v>672.3</v>
      </c>
      <c r="D255" s="92">
        <f>D251*3</f>
        <v>806.76</v>
      </c>
      <c r="E255" s="92">
        <f t="shared" ref="E255:N255" si="257">E251*3</f>
        <v>941.22</v>
      </c>
      <c r="F255" s="92">
        <f t="shared" si="257"/>
        <v>1075.68</v>
      </c>
      <c r="G255" s="92">
        <f t="shared" si="257"/>
        <v>1210.1399999999999</v>
      </c>
      <c r="H255" s="92">
        <f t="shared" si="257"/>
        <v>1344.6</v>
      </c>
      <c r="I255" s="92">
        <f t="shared" si="257"/>
        <v>1479.06</v>
      </c>
      <c r="J255" s="92">
        <f t="shared" si="257"/>
        <v>1613.52</v>
      </c>
      <c r="K255" s="92">
        <f t="shared" si="257"/>
        <v>1747.98</v>
      </c>
      <c r="L255" s="92">
        <f t="shared" si="257"/>
        <v>1882.44</v>
      </c>
      <c r="M255" s="92">
        <f t="shared" si="257"/>
        <v>2016.8999999999999</v>
      </c>
      <c r="N255" s="93">
        <f t="shared" si="257"/>
        <v>2151.36</v>
      </c>
      <c r="P255" s="25">
        <f t="shared" ref="P255:V255" si="258">C255*52</f>
        <v>34959.599999999999</v>
      </c>
      <c r="Q255" s="20">
        <f t="shared" si="258"/>
        <v>41951.519999999997</v>
      </c>
      <c r="R255" s="20">
        <f t="shared" si="258"/>
        <v>48943.44</v>
      </c>
      <c r="S255" s="20">
        <f t="shared" si="258"/>
        <v>55935.360000000001</v>
      </c>
      <c r="T255" s="20">
        <f t="shared" si="258"/>
        <v>62927.279999999992</v>
      </c>
      <c r="U255" s="20">
        <f t="shared" si="258"/>
        <v>69919.199999999997</v>
      </c>
      <c r="V255" s="20">
        <f t="shared" si="258"/>
        <v>76911.12</v>
      </c>
      <c r="W255" s="20">
        <f t="shared" ref="W255" si="259">J255*52</f>
        <v>83903.039999999994</v>
      </c>
      <c r="X255" s="20">
        <f t="shared" ref="X255" si="260">K255*52</f>
        <v>90894.96</v>
      </c>
      <c r="Y255" s="20">
        <f t="shared" ref="Y255" si="261">L255*52</f>
        <v>97886.88</v>
      </c>
      <c r="Z255" s="20">
        <f t="shared" ref="Z255" si="262">M255*52</f>
        <v>104878.79999999999</v>
      </c>
      <c r="AA255" s="21">
        <f t="shared" ref="AA255" si="263">N255*52</f>
        <v>111870.72</v>
      </c>
    </row>
    <row r="256" spans="1:27" ht="25" customHeight="1" thickBot="1" x14ac:dyDescent="0.3"/>
    <row r="257" spans="2:40" ht="25" customHeight="1" x14ac:dyDescent="0.25">
      <c r="C257" s="136" t="s">
        <v>37</v>
      </c>
      <c r="D257" s="137"/>
      <c r="E257" s="137"/>
      <c r="F257" s="137"/>
      <c r="G257" s="137"/>
      <c r="H257" s="137"/>
      <c r="I257" s="137"/>
      <c r="J257" s="137"/>
      <c r="K257" s="137"/>
      <c r="L257" s="137"/>
      <c r="M257" s="137"/>
      <c r="N257" s="138"/>
      <c r="P257" s="136" t="s">
        <v>39</v>
      </c>
      <c r="Q257" s="137"/>
      <c r="R257" s="137"/>
      <c r="S257" s="137"/>
      <c r="T257" s="137"/>
      <c r="U257" s="137"/>
      <c r="V257" s="137"/>
      <c r="W257" s="137"/>
      <c r="X257" s="137"/>
      <c r="Y257" s="137"/>
      <c r="Z257" s="137"/>
      <c r="AA257" s="138"/>
      <c r="AC257" s="136" t="s">
        <v>40</v>
      </c>
      <c r="AD257" s="137"/>
      <c r="AE257" s="137"/>
      <c r="AF257" s="137"/>
      <c r="AG257" s="137"/>
      <c r="AH257" s="137"/>
      <c r="AI257" s="137"/>
      <c r="AJ257" s="137"/>
      <c r="AK257" s="137"/>
      <c r="AL257" s="137"/>
      <c r="AM257" s="137"/>
      <c r="AN257" s="138"/>
    </row>
    <row r="258" spans="2:40" ht="25" customHeight="1" x14ac:dyDescent="0.25">
      <c r="C258" s="14" t="s">
        <v>29</v>
      </c>
      <c r="D258" s="15" t="s">
        <v>20</v>
      </c>
      <c r="E258" s="15" t="s">
        <v>25</v>
      </c>
      <c r="F258" s="15" t="s">
        <v>21</v>
      </c>
      <c r="G258" s="15" t="s">
        <v>22</v>
      </c>
      <c r="H258" s="15" t="s">
        <v>23</v>
      </c>
      <c r="I258" s="15" t="s">
        <v>26</v>
      </c>
      <c r="J258" s="15" t="s">
        <v>27</v>
      </c>
      <c r="K258" s="15" t="s">
        <v>32</v>
      </c>
      <c r="L258" s="15" t="s">
        <v>33</v>
      </c>
      <c r="M258" s="15" t="s">
        <v>34</v>
      </c>
      <c r="N258" s="16" t="s">
        <v>35</v>
      </c>
      <c r="P258" s="14" t="s">
        <v>29</v>
      </c>
      <c r="Q258" s="15" t="s">
        <v>20</v>
      </c>
      <c r="R258" s="15" t="s">
        <v>25</v>
      </c>
      <c r="S258" s="15" t="s">
        <v>21</v>
      </c>
      <c r="T258" s="15" t="s">
        <v>22</v>
      </c>
      <c r="U258" s="15" t="s">
        <v>23</v>
      </c>
      <c r="V258" s="15" t="s">
        <v>26</v>
      </c>
      <c r="W258" s="15" t="s">
        <v>27</v>
      </c>
      <c r="X258" s="15" t="s">
        <v>32</v>
      </c>
      <c r="Y258" s="15" t="s">
        <v>33</v>
      </c>
      <c r="Z258" s="15" t="s">
        <v>34</v>
      </c>
      <c r="AA258" s="16" t="s">
        <v>35</v>
      </c>
      <c r="AC258" s="14" t="s">
        <v>29</v>
      </c>
      <c r="AD258" s="15" t="s">
        <v>20</v>
      </c>
      <c r="AE258" s="15" t="s">
        <v>25</v>
      </c>
      <c r="AF258" s="15" t="s">
        <v>21</v>
      </c>
      <c r="AG258" s="15" t="s">
        <v>22</v>
      </c>
      <c r="AH258" s="15" t="s">
        <v>23</v>
      </c>
      <c r="AI258" s="15" t="s">
        <v>26</v>
      </c>
      <c r="AJ258" s="15" t="s">
        <v>27</v>
      </c>
      <c r="AK258" s="15" t="s">
        <v>32</v>
      </c>
      <c r="AL258" s="15" t="s">
        <v>33</v>
      </c>
      <c r="AM258" s="15" t="s">
        <v>34</v>
      </c>
      <c r="AN258" s="16" t="s">
        <v>35</v>
      </c>
    </row>
    <row r="259" spans="2:40" ht="25" customHeight="1" thickBot="1" x14ac:dyDescent="0.3">
      <c r="C259" s="19">
        <f>C255*0.9</f>
        <v>605.06999999999994</v>
      </c>
      <c r="D259" s="20">
        <f t="shared" ref="D259:I259" si="264">D255*0.9</f>
        <v>726.08400000000006</v>
      </c>
      <c r="E259" s="20">
        <f t="shared" si="264"/>
        <v>847.09800000000007</v>
      </c>
      <c r="F259" s="20">
        <f t="shared" si="264"/>
        <v>968.11200000000008</v>
      </c>
      <c r="G259" s="20">
        <f t="shared" si="264"/>
        <v>1089.126</v>
      </c>
      <c r="H259" s="20">
        <f t="shared" si="264"/>
        <v>1210.1399999999999</v>
      </c>
      <c r="I259" s="20">
        <f t="shared" si="264"/>
        <v>1331.154</v>
      </c>
      <c r="J259" s="20">
        <f>J255*0.9</f>
        <v>1452.1680000000001</v>
      </c>
      <c r="K259" s="20">
        <f t="shared" ref="K259:N259" si="265">K255*0.9</f>
        <v>1573.182</v>
      </c>
      <c r="L259" s="20">
        <f t="shared" si="265"/>
        <v>1694.1960000000001</v>
      </c>
      <c r="M259" s="20">
        <f t="shared" si="265"/>
        <v>1815.2099999999998</v>
      </c>
      <c r="N259" s="21">
        <f t="shared" si="265"/>
        <v>1936.2240000000002</v>
      </c>
      <c r="O259" s="26"/>
      <c r="P259" s="25">
        <f t="shared" ref="P259:V259" si="266">C255*0.8</f>
        <v>537.84</v>
      </c>
      <c r="Q259" s="20">
        <f t="shared" si="266"/>
        <v>645.40800000000002</v>
      </c>
      <c r="R259" s="20">
        <f t="shared" si="266"/>
        <v>752.97600000000011</v>
      </c>
      <c r="S259" s="20">
        <f t="shared" si="266"/>
        <v>860.5440000000001</v>
      </c>
      <c r="T259" s="20">
        <f t="shared" si="266"/>
        <v>968.11199999999997</v>
      </c>
      <c r="U259" s="20">
        <f t="shared" si="266"/>
        <v>1075.68</v>
      </c>
      <c r="V259" s="20">
        <f t="shared" si="266"/>
        <v>1183.248</v>
      </c>
      <c r="W259" s="20">
        <f t="shared" ref="W259" si="267">J255*0.8</f>
        <v>1290.816</v>
      </c>
      <c r="X259" s="20">
        <f>K255*0.8</f>
        <v>1398.384</v>
      </c>
      <c r="Y259" s="20">
        <f t="shared" ref="Y259" si="268">L255*0.8</f>
        <v>1505.9520000000002</v>
      </c>
      <c r="Z259" s="20">
        <f t="shared" ref="Z259" si="269">M255*0.8</f>
        <v>1613.52</v>
      </c>
      <c r="AA259" s="21">
        <f t="shared" ref="AA259" si="270">N255*0.8</f>
        <v>1721.0880000000002</v>
      </c>
      <c r="AB259" s="26"/>
      <c r="AC259" s="19">
        <f>C255*0.7</f>
        <v>470.60999999999996</v>
      </c>
      <c r="AD259" s="20">
        <f t="shared" ref="AD259" si="271">D255*0.7</f>
        <v>564.73199999999997</v>
      </c>
      <c r="AE259" s="20">
        <f t="shared" ref="AE259" si="272">E255*0.7</f>
        <v>658.85399999999993</v>
      </c>
      <c r="AF259" s="20">
        <f t="shared" ref="AF259" si="273">F255*0.7</f>
        <v>752.976</v>
      </c>
      <c r="AG259" s="20">
        <f t="shared" ref="AG259" si="274">G255*0.7</f>
        <v>847.09799999999984</v>
      </c>
      <c r="AH259" s="20">
        <f t="shared" ref="AH259" si="275">H255*0.7</f>
        <v>941.21999999999991</v>
      </c>
      <c r="AI259" s="20">
        <f t="shared" ref="AI259" si="276">I255*0.7</f>
        <v>1035.3419999999999</v>
      </c>
      <c r="AJ259" s="20">
        <f t="shared" ref="AJ259" si="277">J255*0.7</f>
        <v>1129.4639999999999</v>
      </c>
      <c r="AK259" s="20">
        <f t="shared" ref="AK259" si="278">K255*0.7</f>
        <v>1223.586</v>
      </c>
      <c r="AL259" s="20">
        <f t="shared" ref="AL259" si="279">L255*0.7</f>
        <v>1317.7079999999999</v>
      </c>
      <c r="AM259" s="20">
        <f t="shared" ref="AM259" si="280">M255*0.7</f>
        <v>1411.83</v>
      </c>
      <c r="AN259" s="21">
        <f t="shared" ref="AN259" si="281">N255*0.7</f>
        <v>1505.952</v>
      </c>
    </row>
    <row r="260" spans="2:40" ht="25" customHeight="1" thickBot="1" x14ac:dyDescent="0.3">
      <c r="O260" s="8"/>
      <c r="AB260" s="8"/>
    </row>
    <row r="261" spans="2:40" ht="25" customHeight="1" x14ac:dyDescent="0.25">
      <c r="C261" s="136" t="s">
        <v>38</v>
      </c>
      <c r="D261" s="137"/>
      <c r="E261" s="137"/>
      <c r="F261" s="137"/>
      <c r="G261" s="137"/>
      <c r="H261" s="137"/>
      <c r="I261" s="137"/>
      <c r="J261" s="137"/>
      <c r="K261" s="137"/>
      <c r="L261" s="137"/>
      <c r="M261" s="137"/>
      <c r="N261" s="138"/>
      <c r="P261" s="136" t="s">
        <v>38</v>
      </c>
      <c r="Q261" s="137"/>
      <c r="R261" s="137"/>
      <c r="S261" s="137"/>
      <c r="T261" s="137"/>
      <c r="U261" s="137"/>
      <c r="V261" s="137"/>
      <c r="W261" s="137"/>
      <c r="X261" s="137"/>
      <c r="Y261" s="137"/>
      <c r="Z261" s="137"/>
      <c r="AA261" s="138"/>
      <c r="AC261" s="136" t="s">
        <v>38</v>
      </c>
      <c r="AD261" s="137"/>
      <c r="AE261" s="137"/>
      <c r="AF261" s="137"/>
      <c r="AG261" s="137"/>
      <c r="AH261" s="137"/>
      <c r="AI261" s="137"/>
      <c r="AJ261" s="137"/>
      <c r="AK261" s="137"/>
      <c r="AL261" s="137"/>
      <c r="AM261" s="137"/>
      <c r="AN261" s="138"/>
    </row>
    <row r="262" spans="2:40" ht="25" customHeight="1" x14ac:dyDescent="0.25">
      <c r="C262" s="14" t="s">
        <v>29</v>
      </c>
      <c r="D262" s="15" t="s">
        <v>20</v>
      </c>
      <c r="E262" s="15" t="s">
        <v>25</v>
      </c>
      <c r="F262" s="15" t="s">
        <v>21</v>
      </c>
      <c r="G262" s="15" t="s">
        <v>22</v>
      </c>
      <c r="H262" s="15" t="s">
        <v>23</v>
      </c>
      <c r="I262" s="15" t="s">
        <v>26</v>
      </c>
      <c r="J262" s="15" t="s">
        <v>27</v>
      </c>
      <c r="K262" s="15" t="s">
        <v>32</v>
      </c>
      <c r="L262" s="15" t="s">
        <v>33</v>
      </c>
      <c r="M262" s="15" t="s">
        <v>34</v>
      </c>
      <c r="N262" s="16" t="s">
        <v>35</v>
      </c>
      <c r="P262" s="14" t="s">
        <v>29</v>
      </c>
      <c r="Q262" s="15" t="s">
        <v>20</v>
      </c>
      <c r="R262" s="15" t="s">
        <v>25</v>
      </c>
      <c r="S262" s="15" t="s">
        <v>21</v>
      </c>
      <c r="T262" s="15" t="s">
        <v>22</v>
      </c>
      <c r="U262" s="15" t="s">
        <v>23</v>
      </c>
      <c r="V262" s="15" t="s">
        <v>26</v>
      </c>
      <c r="W262" s="15" t="s">
        <v>27</v>
      </c>
      <c r="X262" s="15" t="s">
        <v>32</v>
      </c>
      <c r="Y262" s="15" t="s">
        <v>33</v>
      </c>
      <c r="Z262" s="15" t="s">
        <v>34</v>
      </c>
      <c r="AA262" s="16" t="s">
        <v>35</v>
      </c>
      <c r="AC262" s="14" t="s">
        <v>29</v>
      </c>
      <c r="AD262" s="15" t="s">
        <v>20</v>
      </c>
      <c r="AE262" s="15" t="s">
        <v>25</v>
      </c>
      <c r="AF262" s="15" t="s">
        <v>21</v>
      </c>
      <c r="AG262" s="15" t="s">
        <v>22</v>
      </c>
      <c r="AH262" s="15" t="s">
        <v>23</v>
      </c>
      <c r="AI262" s="15" t="s">
        <v>26</v>
      </c>
      <c r="AJ262" s="15" t="s">
        <v>27</v>
      </c>
      <c r="AK262" s="15" t="s">
        <v>32</v>
      </c>
      <c r="AL262" s="15" t="s">
        <v>33</v>
      </c>
      <c r="AM262" s="15" t="s">
        <v>34</v>
      </c>
      <c r="AN262" s="16" t="s">
        <v>35</v>
      </c>
    </row>
    <row r="263" spans="2:40" ht="25" customHeight="1" thickBot="1" x14ac:dyDescent="0.3">
      <c r="C263" s="19">
        <f t="shared" ref="C263:N263" si="282">C259*2.5</f>
        <v>1512.6749999999997</v>
      </c>
      <c r="D263" s="20">
        <f t="shared" si="282"/>
        <v>1815.21</v>
      </c>
      <c r="E263" s="20">
        <f t="shared" si="282"/>
        <v>2117.7450000000003</v>
      </c>
      <c r="F263" s="20">
        <f t="shared" si="282"/>
        <v>2420.2800000000002</v>
      </c>
      <c r="G263" s="20">
        <f t="shared" si="282"/>
        <v>2722.8150000000001</v>
      </c>
      <c r="H263" s="20">
        <f t="shared" si="282"/>
        <v>3025.3499999999995</v>
      </c>
      <c r="I263" s="20">
        <f t="shared" si="282"/>
        <v>3327.8850000000002</v>
      </c>
      <c r="J263" s="20">
        <f t="shared" si="282"/>
        <v>3630.42</v>
      </c>
      <c r="K263" s="20">
        <f t="shared" si="282"/>
        <v>3932.9549999999999</v>
      </c>
      <c r="L263" s="20">
        <f t="shared" si="282"/>
        <v>4235.4900000000007</v>
      </c>
      <c r="M263" s="20">
        <f t="shared" si="282"/>
        <v>4538.0249999999996</v>
      </c>
      <c r="N263" s="21">
        <f t="shared" si="282"/>
        <v>4840.5600000000004</v>
      </c>
      <c r="O263" s="26"/>
      <c r="P263" s="25">
        <f t="shared" ref="P263:V263" si="283">P259*2.5</f>
        <v>1344.6000000000001</v>
      </c>
      <c r="Q263" s="20">
        <f t="shared" si="283"/>
        <v>1613.52</v>
      </c>
      <c r="R263" s="20">
        <f t="shared" si="283"/>
        <v>1882.4400000000003</v>
      </c>
      <c r="S263" s="20">
        <f t="shared" si="283"/>
        <v>2151.36</v>
      </c>
      <c r="T263" s="20">
        <f t="shared" si="283"/>
        <v>2420.2799999999997</v>
      </c>
      <c r="U263" s="20">
        <f t="shared" si="283"/>
        <v>2689.2000000000003</v>
      </c>
      <c r="V263" s="20">
        <f t="shared" si="283"/>
        <v>2958.12</v>
      </c>
      <c r="W263" s="20">
        <f t="shared" ref="W263:AA263" si="284">W259*2.5</f>
        <v>3227.04</v>
      </c>
      <c r="X263" s="20">
        <f t="shared" si="284"/>
        <v>3495.96</v>
      </c>
      <c r="Y263" s="20">
        <f t="shared" si="284"/>
        <v>3764.8800000000006</v>
      </c>
      <c r="Z263" s="20">
        <f t="shared" si="284"/>
        <v>4033.8</v>
      </c>
      <c r="AA263" s="21">
        <f t="shared" si="284"/>
        <v>4302.72</v>
      </c>
      <c r="AB263" s="26"/>
      <c r="AC263" s="25">
        <f t="shared" ref="AC263:AI263" si="285">AC259*2.5</f>
        <v>1176.5249999999999</v>
      </c>
      <c r="AD263" s="27">
        <f t="shared" si="285"/>
        <v>1411.83</v>
      </c>
      <c r="AE263" s="27">
        <f t="shared" si="285"/>
        <v>1647.1349999999998</v>
      </c>
      <c r="AF263" s="27">
        <f t="shared" si="285"/>
        <v>1882.44</v>
      </c>
      <c r="AG263" s="27">
        <f t="shared" si="285"/>
        <v>2117.7449999999994</v>
      </c>
      <c r="AH263" s="27">
        <f t="shared" si="285"/>
        <v>2353.0499999999997</v>
      </c>
      <c r="AI263" s="27">
        <f t="shared" si="285"/>
        <v>2588.3549999999996</v>
      </c>
      <c r="AJ263" s="27">
        <f t="shared" ref="AJ263:AN263" si="286">AJ259*2.5</f>
        <v>2823.66</v>
      </c>
      <c r="AK263" s="27">
        <f t="shared" si="286"/>
        <v>3058.9650000000001</v>
      </c>
      <c r="AL263" s="27">
        <f t="shared" si="286"/>
        <v>3294.2699999999995</v>
      </c>
      <c r="AM263" s="27">
        <f t="shared" si="286"/>
        <v>3529.5749999999998</v>
      </c>
      <c r="AN263" s="28">
        <f t="shared" si="286"/>
        <v>3764.88</v>
      </c>
    </row>
    <row r="264" spans="2:40" ht="20" thickBot="1" x14ac:dyDescent="0.3"/>
    <row r="265" spans="2:40" s="8" customFormat="1" ht="25" customHeight="1" x14ac:dyDescent="0.25">
      <c r="B265" s="29"/>
      <c r="C265" s="139" t="s">
        <v>36</v>
      </c>
      <c r="D265" s="139"/>
      <c r="E265" s="139"/>
      <c r="F265" s="139"/>
      <c r="G265" s="139"/>
      <c r="H265" s="139"/>
      <c r="I265" s="139"/>
      <c r="J265" s="139"/>
      <c r="K265" s="139"/>
      <c r="L265" s="139"/>
      <c r="M265" s="139"/>
      <c r="N265" s="139"/>
      <c r="O265" s="30"/>
      <c r="P265" s="139" t="s">
        <v>36</v>
      </c>
      <c r="Q265" s="139"/>
      <c r="R265" s="139"/>
      <c r="S265" s="139"/>
      <c r="T265" s="139"/>
      <c r="U265" s="139"/>
      <c r="V265" s="139"/>
      <c r="W265" s="139"/>
      <c r="X265" s="139"/>
      <c r="Y265" s="139"/>
      <c r="Z265" s="139"/>
      <c r="AA265" s="140"/>
      <c r="AB265" s="30"/>
      <c r="AC265" s="139" t="s">
        <v>36</v>
      </c>
      <c r="AD265" s="139"/>
      <c r="AE265" s="139"/>
      <c r="AF265" s="139"/>
      <c r="AG265" s="139"/>
      <c r="AH265" s="139"/>
      <c r="AI265" s="139"/>
      <c r="AJ265" s="139"/>
      <c r="AK265" s="139"/>
      <c r="AL265" s="139"/>
      <c r="AM265" s="139"/>
      <c r="AN265" s="139"/>
    </row>
    <row r="266" spans="2:40" s="8" customFormat="1" ht="25" customHeight="1" thickBot="1" x14ac:dyDescent="0.3">
      <c r="B266" s="31"/>
      <c r="C266" s="15" t="s">
        <v>29</v>
      </c>
      <c r="D266" s="15" t="s">
        <v>20</v>
      </c>
      <c r="E266" s="15" t="s">
        <v>25</v>
      </c>
      <c r="F266" s="15" t="s">
        <v>21</v>
      </c>
      <c r="G266" s="15" t="s">
        <v>22</v>
      </c>
      <c r="H266" s="15" t="s">
        <v>23</v>
      </c>
      <c r="I266" s="15" t="s">
        <v>26</v>
      </c>
      <c r="J266" s="15" t="s">
        <v>27</v>
      </c>
      <c r="K266" s="15" t="s">
        <v>32</v>
      </c>
      <c r="L266" s="15" t="s">
        <v>33</v>
      </c>
      <c r="M266" s="15" t="s">
        <v>34</v>
      </c>
      <c r="N266" s="15" t="s">
        <v>35</v>
      </c>
      <c r="O266" s="32"/>
      <c r="P266" s="15" t="s">
        <v>29</v>
      </c>
      <c r="Q266" s="15" t="s">
        <v>20</v>
      </c>
      <c r="R266" s="15" t="s">
        <v>25</v>
      </c>
      <c r="S266" s="15" t="s">
        <v>21</v>
      </c>
      <c r="T266" s="15" t="s">
        <v>22</v>
      </c>
      <c r="U266" s="15" t="s">
        <v>23</v>
      </c>
      <c r="V266" s="15" t="s">
        <v>26</v>
      </c>
      <c r="W266" s="15" t="s">
        <v>27</v>
      </c>
      <c r="X266" s="15" t="s">
        <v>32</v>
      </c>
      <c r="Y266" s="15" t="s">
        <v>33</v>
      </c>
      <c r="Z266" s="33" t="s">
        <v>34</v>
      </c>
      <c r="AA266" s="15" t="s">
        <v>35</v>
      </c>
      <c r="AB266" s="34"/>
      <c r="AC266" s="15" t="s">
        <v>29</v>
      </c>
      <c r="AD266" s="15" t="s">
        <v>20</v>
      </c>
      <c r="AE266" s="15" t="s">
        <v>25</v>
      </c>
      <c r="AF266" s="15" t="s">
        <v>21</v>
      </c>
      <c r="AG266" s="15" t="s">
        <v>22</v>
      </c>
      <c r="AH266" s="15" t="s">
        <v>23</v>
      </c>
      <c r="AI266" s="15" t="s">
        <v>26</v>
      </c>
      <c r="AJ266" s="15" t="s">
        <v>27</v>
      </c>
      <c r="AK266" s="15" t="s">
        <v>32</v>
      </c>
      <c r="AL266" s="15" t="s">
        <v>33</v>
      </c>
      <c r="AM266" s="15" t="s">
        <v>34</v>
      </c>
      <c r="AN266" s="16" t="s">
        <v>35</v>
      </c>
    </row>
    <row r="267" spans="2:40" s="8" customFormat="1" ht="60" x14ac:dyDescent="0.25">
      <c r="B267" s="35" t="s">
        <v>12</v>
      </c>
      <c r="C267" s="36">
        <f>C263*52</f>
        <v>78659.099999999991</v>
      </c>
      <c r="D267" s="37">
        <f t="shared" ref="D267:I267" si="287">D263*52</f>
        <v>94390.92</v>
      </c>
      <c r="E267" s="38">
        <f t="shared" si="287"/>
        <v>110122.74000000002</v>
      </c>
      <c r="F267" s="38">
        <f t="shared" si="287"/>
        <v>125854.56000000001</v>
      </c>
      <c r="G267" s="39">
        <f t="shared" si="287"/>
        <v>141586.38</v>
      </c>
      <c r="H267" s="38">
        <f t="shared" si="287"/>
        <v>157318.19999999998</v>
      </c>
      <c r="I267" s="38">
        <f t="shared" si="287"/>
        <v>173050.02000000002</v>
      </c>
      <c r="J267" s="38">
        <f>J263*52</f>
        <v>188781.84</v>
      </c>
      <c r="K267" s="39">
        <f t="shared" ref="K267:N267" si="288">K263*52</f>
        <v>204513.66</v>
      </c>
      <c r="L267" s="38">
        <f t="shared" si="288"/>
        <v>220245.48000000004</v>
      </c>
      <c r="M267" s="38">
        <f t="shared" si="288"/>
        <v>235977.3</v>
      </c>
      <c r="N267" s="40">
        <f t="shared" si="288"/>
        <v>251709.12000000002</v>
      </c>
      <c r="O267" s="35" t="s">
        <v>12</v>
      </c>
      <c r="P267" s="41">
        <f>P263*52</f>
        <v>69919.200000000012</v>
      </c>
      <c r="Q267" s="42">
        <f t="shared" ref="Q267:U267" si="289">Q263*52</f>
        <v>83903.039999999994</v>
      </c>
      <c r="R267" s="43">
        <f t="shared" si="289"/>
        <v>97886.880000000019</v>
      </c>
      <c r="S267" s="43">
        <f t="shared" si="289"/>
        <v>111870.72</v>
      </c>
      <c r="T267" s="43">
        <f t="shared" si="289"/>
        <v>125854.55999999998</v>
      </c>
      <c r="U267" s="44">
        <f t="shared" si="289"/>
        <v>139838.40000000002</v>
      </c>
      <c r="V267" s="44">
        <f>V263*52</f>
        <v>153822.24</v>
      </c>
      <c r="W267" s="43">
        <f>W263*52</f>
        <v>167806.07999999999</v>
      </c>
      <c r="X267" s="43">
        <f t="shared" ref="X267:AA267" si="290">X263*52</f>
        <v>181789.92</v>
      </c>
      <c r="Y267" s="43">
        <f t="shared" si="290"/>
        <v>195773.76000000004</v>
      </c>
      <c r="Z267" s="43">
        <f t="shared" si="290"/>
        <v>209757.6</v>
      </c>
      <c r="AA267" s="45">
        <f t="shared" si="290"/>
        <v>223741.44</v>
      </c>
      <c r="AB267" s="35" t="s">
        <v>12</v>
      </c>
      <c r="AC267" s="36">
        <f>AC263*52</f>
        <v>61179.299999999996</v>
      </c>
      <c r="AD267" s="37">
        <f t="shared" ref="AD267:AH267" si="291">AD263*52</f>
        <v>73415.16</v>
      </c>
      <c r="AE267" s="38">
        <f t="shared" si="291"/>
        <v>85651.01999999999</v>
      </c>
      <c r="AF267" s="38">
        <f t="shared" si="291"/>
        <v>97886.88</v>
      </c>
      <c r="AG267" s="38">
        <f t="shared" si="291"/>
        <v>110122.73999999998</v>
      </c>
      <c r="AH267" s="38">
        <f t="shared" si="291"/>
        <v>122358.59999999999</v>
      </c>
      <c r="AI267" s="39">
        <f>AI263*52</f>
        <v>134594.45999999996</v>
      </c>
      <c r="AJ267" s="39">
        <f>AJ263*52</f>
        <v>146830.32</v>
      </c>
      <c r="AK267" s="38">
        <f t="shared" ref="AK267:AN267" si="292">AK263*52</f>
        <v>159066.18</v>
      </c>
      <c r="AL267" s="38">
        <f t="shared" si="292"/>
        <v>171302.03999999998</v>
      </c>
      <c r="AM267" s="38">
        <f t="shared" si="292"/>
        <v>183537.9</v>
      </c>
      <c r="AN267" s="46">
        <f t="shared" si="292"/>
        <v>195773.76</v>
      </c>
    </row>
    <row r="268" spans="2:40" s="8" customFormat="1" ht="80" x14ac:dyDescent="0.25">
      <c r="B268" s="47" t="s">
        <v>13</v>
      </c>
      <c r="C268" s="36">
        <f>(C267/365)*31</f>
        <v>6680.6358904109584</v>
      </c>
      <c r="D268" s="37">
        <f t="shared" ref="D268:N268" si="293">(D267/365)*31</f>
        <v>8016.7630684931501</v>
      </c>
      <c r="E268" s="38">
        <f t="shared" si="293"/>
        <v>9352.8902465753436</v>
      </c>
      <c r="F268" s="38">
        <f t="shared" si="293"/>
        <v>10689.017424657535</v>
      </c>
      <c r="G268" s="39">
        <f t="shared" si="293"/>
        <v>12025.144602739727</v>
      </c>
      <c r="H268" s="38">
        <f t="shared" si="293"/>
        <v>13361.271780821917</v>
      </c>
      <c r="I268" s="38">
        <f t="shared" si="293"/>
        <v>14697.398958904112</v>
      </c>
      <c r="J268" s="38">
        <f t="shared" si="293"/>
        <v>16033.5261369863</v>
      </c>
      <c r="K268" s="39">
        <f t="shared" si="293"/>
        <v>17369.653315068495</v>
      </c>
      <c r="L268" s="38">
        <f t="shared" si="293"/>
        <v>18705.780493150687</v>
      </c>
      <c r="M268" s="38">
        <f t="shared" si="293"/>
        <v>20041.907671232875</v>
      </c>
      <c r="N268" s="40">
        <f t="shared" si="293"/>
        <v>21378.03484931507</v>
      </c>
      <c r="O268" s="47" t="s">
        <v>13</v>
      </c>
      <c r="P268" s="41">
        <f>(P267/365)*31</f>
        <v>5938.3430136986308</v>
      </c>
      <c r="Q268" s="42">
        <f t="shared" ref="Q268:AA268" si="294">(Q267/365)*31</f>
        <v>7126.0116164383553</v>
      </c>
      <c r="R268" s="43">
        <f t="shared" si="294"/>
        <v>8313.6802191780844</v>
      </c>
      <c r="S268" s="43">
        <f t="shared" si="294"/>
        <v>9501.3488219178071</v>
      </c>
      <c r="T268" s="43">
        <f t="shared" si="294"/>
        <v>10689.017424657533</v>
      </c>
      <c r="U268" s="44">
        <f t="shared" si="294"/>
        <v>11876.686027397262</v>
      </c>
      <c r="V268" s="44">
        <f t="shared" si="294"/>
        <v>13064.354630136986</v>
      </c>
      <c r="W268" s="43">
        <f t="shared" si="294"/>
        <v>14252.023232876711</v>
      </c>
      <c r="X268" s="43">
        <f t="shared" si="294"/>
        <v>15439.691835616439</v>
      </c>
      <c r="Y268" s="43">
        <f t="shared" si="294"/>
        <v>16627.360438356169</v>
      </c>
      <c r="Z268" s="43">
        <f t="shared" si="294"/>
        <v>17815.029041095891</v>
      </c>
      <c r="AA268" s="48">
        <f t="shared" si="294"/>
        <v>19002.697643835614</v>
      </c>
      <c r="AB268" s="47" t="s">
        <v>13</v>
      </c>
      <c r="AC268" s="36">
        <f>(AC267/365)*31</f>
        <v>5196.0501369863014</v>
      </c>
      <c r="AD268" s="37">
        <f t="shared" ref="AD268:AN268" si="295">(AD267/365)*31</f>
        <v>6235.2601643835624</v>
      </c>
      <c r="AE268" s="38">
        <f t="shared" si="295"/>
        <v>7274.4701917808206</v>
      </c>
      <c r="AF268" s="38">
        <f t="shared" si="295"/>
        <v>8313.6802191780826</v>
      </c>
      <c r="AG268" s="38">
        <f t="shared" si="295"/>
        <v>9352.8902465753417</v>
      </c>
      <c r="AH268" s="38">
        <f t="shared" si="295"/>
        <v>10392.100273972603</v>
      </c>
      <c r="AI268" s="39">
        <f t="shared" si="295"/>
        <v>11431.31030136986</v>
      </c>
      <c r="AJ268" s="39">
        <f t="shared" si="295"/>
        <v>12470.520328767125</v>
      </c>
      <c r="AK268" s="38">
        <f t="shared" si="295"/>
        <v>13509.730356164382</v>
      </c>
      <c r="AL268" s="38">
        <f t="shared" si="295"/>
        <v>14548.940383561641</v>
      </c>
      <c r="AM268" s="38">
        <f t="shared" si="295"/>
        <v>15588.150410958902</v>
      </c>
      <c r="AN268" s="46">
        <f t="shared" si="295"/>
        <v>16627.360438356165</v>
      </c>
    </row>
    <row r="269" spans="2:40" s="8" customFormat="1" ht="80" x14ac:dyDescent="0.25">
      <c r="B269" s="49" t="s">
        <v>14</v>
      </c>
      <c r="C269" s="36">
        <f>(C267/365)*30</f>
        <v>6465.1315068493141</v>
      </c>
      <c r="D269" s="37">
        <f t="shared" ref="D269:N269" si="296">(D267/365)*30</f>
        <v>7758.1578082191772</v>
      </c>
      <c r="E269" s="38">
        <f t="shared" si="296"/>
        <v>9051.1841095890431</v>
      </c>
      <c r="F269" s="38">
        <f t="shared" si="296"/>
        <v>10344.210410958905</v>
      </c>
      <c r="G269" s="39">
        <f t="shared" si="296"/>
        <v>11637.236712328768</v>
      </c>
      <c r="H269" s="38">
        <f t="shared" si="296"/>
        <v>12930.263013698628</v>
      </c>
      <c r="I269" s="38">
        <f t="shared" si="296"/>
        <v>14223.289315068496</v>
      </c>
      <c r="J269" s="38">
        <f t="shared" si="296"/>
        <v>15516.315616438354</v>
      </c>
      <c r="K269" s="39">
        <f t="shared" si="296"/>
        <v>16809.341917808222</v>
      </c>
      <c r="L269" s="38">
        <f t="shared" si="296"/>
        <v>18102.368219178086</v>
      </c>
      <c r="M269" s="38">
        <f t="shared" si="296"/>
        <v>19395.394520547943</v>
      </c>
      <c r="N269" s="40">
        <f t="shared" si="296"/>
        <v>20688.420821917811</v>
      </c>
      <c r="O269" s="49" t="s">
        <v>14</v>
      </c>
      <c r="P269" s="41">
        <f>(P267/365)*30</f>
        <v>5746.783561643836</v>
      </c>
      <c r="Q269" s="42">
        <f t="shared" ref="Q269:AA269" si="297">(Q267/365)*30</f>
        <v>6896.1402739726018</v>
      </c>
      <c r="R269" s="43">
        <f t="shared" si="297"/>
        <v>8045.4969863013721</v>
      </c>
      <c r="S269" s="43">
        <f t="shared" si="297"/>
        <v>9194.8536986301369</v>
      </c>
      <c r="T269" s="43">
        <f t="shared" si="297"/>
        <v>10344.210410958904</v>
      </c>
      <c r="U269" s="44">
        <f t="shared" si="297"/>
        <v>11493.567123287672</v>
      </c>
      <c r="V269" s="44">
        <f t="shared" si="297"/>
        <v>12642.923835616437</v>
      </c>
      <c r="W269" s="43">
        <f t="shared" si="297"/>
        <v>13792.280547945204</v>
      </c>
      <c r="X269" s="43">
        <f t="shared" si="297"/>
        <v>14941.637260273974</v>
      </c>
      <c r="Y269" s="43">
        <f t="shared" si="297"/>
        <v>16090.993972602744</v>
      </c>
      <c r="Z269" s="43">
        <f t="shared" si="297"/>
        <v>17240.350684931505</v>
      </c>
      <c r="AA269" s="48">
        <f t="shared" si="297"/>
        <v>18389.707397260274</v>
      </c>
      <c r="AB269" s="49" t="s">
        <v>14</v>
      </c>
      <c r="AC269" s="36">
        <f>(AC267/365)*30</f>
        <v>5028.4356164383562</v>
      </c>
      <c r="AD269" s="37">
        <f t="shared" ref="AD269:AN269" si="298">(AD267/365)*30</f>
        <v>6034.1227397260282</v>
      </c>
      <c r="AE269" s="38">
        <f t="shared" si="298"/>
        <v>7039.8098630136974</v>
      </c>
      <c r="AF269" s="38">
        <f t="shared" si="298"/>
        <v>8045.4969863013703</v>
      </c>
      <c r="AG269" s="38">
        <f t="shared" si="298"/>
        <v>9051.1841095890395</v>
      </c>
      <c r="AH269" s="38">
        <f t="shared" si="298"/>
        <v>10056.871232876712</v>
      </c>
      <c r="AI269" s="39">
        <f t="shared" si="298"/>
        <v>11062.55835616438</v>
      </c>
      <c r="AJ269" s="39">
        <f t="shared" si="298"/>
        <v>12068.245479452056</v>
      </c>
      <c r="AK269" s="38">
        <f t="shared" si="298"/>
        <v>13073.932602739726</v>
      </c>
      <c r="AL269" s="38">
        <f t="shared" si="298"/>
        <v>14079.619726027395</v>
      </c>
      <c r="AM269" s="38">
        <f t="shared" si="298"/>
        <v>15085.306849315068</v>
      </c>
      <c r="AN269" s="46">
        <f t="shared" si="298"/>
        <v>16090.993972602741</v>
      </c>
    </row>
    <row r="270" spans="2:40" s="8" customFormat="1" ht="81" thickBot="1" x14ac:dyDescent="0.3">
      <c r="B270" s="50" t="s">
        <v>15</v>
      </c>
      <c r="C270" s="51">
        <f>(C267/365)*28</f>
        <v>6034.1227397260263</v>
      </c>
      <c r="D270" s="52">
        <f t="shared" ref="D270:N270" si="299">(D267/365)*28</f>
        <v>7240.9472876712325</v>
      </c>
      <c r="E270" s="53">
        <f t="shared" si="299"/>
        <v>8447.7718356164405</v>
      </c>
      <c r="F270" s="53">
        <f t="shared" si="299"/>
        <v>9654.596383561644</v>
      </c>
      <c r="G270" s="54">
        <f t="shared" si="299"/>
        <v>10861.420931506851</v>
      </c>
      <c r="H270" s="53">
        <f t="shared" si="299"/>
        <v>12068.245479452053</v>
      </c>
      <c r="I270" s="53">
        <f t="shared" si="299"/>
        <v>13275.070027397262</v>
      </c>
      <c r="J270" s="53">
        <f t="shared" si="299"/>
        <v>14481.894575342465</v>
      </c>
      <c r="K270" s="54">
        <f t="shared" si="299"/>
        <v>15688.719123287672</v>
      </c>
      <c r="L270" s="53">
        <f t="shared" si="299"/>
        <v>16895.543671232881</v>
      </c>
      <c r="M270" s="53">
        <f t="shared" si="299"/>
        <v>18102.368219178083</v>
      </c>
      <c r="N270" s="55">
        <f t="shared" si="299"/>
        <v>19309.192767123288</v>
      </c>
      <c r="O270" s="50" t="s">
        <v>15</v>
      </c>
      <c r="P270" s="56">
        <f>(P267/365)*28</f>
        <v>5363.6646575342475</v>
      </c>
      <c r="Q270" s="57">
        <f t="shared" ref="Q270:AA270" si="300">(Q267/365)*28</f>
        <v>6436.3975890410948</v>
      </c>
      <c r="R270" s="58">
        <f t="shared" si="300"/>
        <v>7509.1305205479475</v>
      </c>
      <c r="S270" s="58">
        <f t="shared" si="300"/>
        <v>8581.8634520547948</v>
      </c>
      <c r="T270" s="58">
        <f t="shared" si="300"/>
        <v>9654.5963835616421</v>
      </c>
      <c r="U270" s="59">
        <f t="shared" si="300"/>
        <v>10727.329315068495</v>
      </c>
      <c r="V270" s="59">
        <f t="shared" si="300"/>
        <v>11800.062246575342</v>
      </c>
      <c r="W270" s="58">
        <f t="shared" si="300"/>
        <v>12872.79517808219</v>
      </c>
      <c r="X270" s="58">
        <f t="shared" si="300"/>
        <v>13945.528109589042</v>
      </c>
      <c r="Y270" s="58">
        <f t="shared" si="300"/>
        <v>15018.261041095895</v>
      </c>
      <c r="Z270" s="58">
        <f t="shared" si="300"/>
        <v>16090.993972602741</v>
      </c>
      <c r="AA270" s="60">
        <f t="shared" si="300"/>
        <v>17163.72690410959</v>
      </c>
      <c r="AB270" s="50" t="s">
        <v>15</v>
      </c>
      <c r="AC270" s="51">
        <f>(AC267/365)*28</f>
        <v>4693.2065753424658</v>
      </c>
      <c r="AD270" s="52">
        <f t="shared" ref="AD270:AN270" si="301">(AD267/365)*28</f>
        <v>5631.8478904109597</v>
      </c>
      <c r="AE270" s="53">
        <f t="shared" si="301"/>
        <v>6570.4892054794509</v>
      </c>
      <c r="AF270" s="53">
        <f t="shared" si="301"/>
        <v>7509.1305205479457</v>
      </c>
      <c r="AG270" s="53">
        <f t="shared" si="301"/>
        <v>8447.7718356164369</v>
      </c>
      <c r="AH270" s="53">
        <f t="shared" si="301"/>
        <v>9386.4131506849317</v>
      </c>
      <c r="AI270" s="54">
        <f t="shared" si="301"/>
        <v>10325.054465753421</v>
      </c>
      <c r="AJ270" s="54">
        <f t="shared" si="301"/>
        <v>11263.695780821919</v>
      </c>
      <c r="AK270" s="53">
        <f t="shared" si="301"/>
        <v>12202.337095890411</v>
      </c>
      <c r="AL270" s="53">
        <f t="shared" si="301"/>
        <v>13140.978410958902</v>
      </c>
      <c r="AM270" s="53">
        <f t="shared" si="301"/>
        <v>14079.619726027397</v>
      </c>
      <c r="AN270" s="61">
        <f t="shared" si="301"/>
        <v>15018.261041095891</v>
      </c>
    </row>
    <row r="272" spans="2:40" s="8" customFormat="1" x14ac:dyDescent="0.25"/>
    <row r="273" spans="3:28" ht="20" thickBot="1" x14ac:dyDescent="0.3"/>
    <row r="274" spans="3:28" ht="25" customHeight="1" x14ac:dyDescent="0.25">
      <c r="C274" s="130" t="s">
        <v>51</v>
      </c>
      <c r="D274" s="131"/>
      <c r="E274" s="131"/>
      <c r="F274" s="131"/>
      <c r="G274" s="131"/>
      <c r="H274" s="131"/>
      <c r="I274" s="131"/>
      <c r="J274" s="131"/>
      <c r="K274" s="131"/>
      <c r="L274" s="131"/>
      <c r="M274" s="131"/>
      <c r="N274" s="132"/>
    </row>
    <row r="275" spans="3:28" ht="25" customHeight="1" x14ac:dyDescent="0.25">
      <c r="C275" s="14" t="s">
        <v>29</v>
      </c>
      <c r="D275" s="15" t="s">
        <v>20</v>
      </c>
      <c r="E275" s="15" t="s">
        <v>25</v>
      </c>
      <c r="F275" s="15" t="s">
        <v>21</v>
      </c>
      <c r="G275" s="15" t="s">
        <v>22</v>
      </c>
      <c r="H275" s="15" t="s">
        <v>23</v>
      </c>
      <c r="I275" s="15" t="s">
        <v>26</v>
      </c>
      <c r="J275" s="15" t="s">
        <v>27</v>
      </c>
      <c r="K275" s="15" t="s">
        <v>32</v>
      </c>
      <c r="L275" s="15" t="s">
        <v>33</v>
      </c>
      <c r="M275" s="15" t="s">
        <v>34</v>
      </c>
      <c r="N275" s="16" t="s">
        <v>35</v>
      </c>
    </row>
    <row r="276" spans="3:28" ht="25" customHeight="1" thickBot="1" x14ac:dyDescent="0.3">
      <c r="C276" s="75">
        <f t="shared" ref="C276:N276" si="302">C255*52</f>
        <v>34959.599999999999</v>
      </c>
      <c r="D276" s="76">
        <f t="shared" si="302"/>
        <v>41951.519999999997</v>
      </c>
      <c r="E276" s="76">
        <f t="shared" si="302"/>
        <v>48943.44</v>
      </c>
      <c r="F276" s="76">
        <f t="shared" si="302"/>
        <v>55935.360000000001</v>
      </c>
      <c r="G276" s="76">
        <f t="shared" si="302"/>
        <v>62927.279999999992</v>
      </c>
      <c r="H276" s="76">
        <f t="shared" si="302"/>
        <v>69919.199999999997</v>
      </c>
      <c r="I276" s="76">
        <f t="shared" si="302"/>
        <v>76911.12</v>
      </c>
      <c r="J276" s="76">
        <f t="shared" si="302"/>
        <v>83903.039999999994</v>
      </c>
      <c r="K276" s="76">
        <f t="shared" si="302"/>
        <v>90894.96</v>
      </c>
      <c r="L276" s="76">
        <f t="shared" si="302"/>
        <v>97886.88</v>
      </c>
      <c r="M276" s="76">
        <f t="shared" si="302"/>
        <v>104878.79999999999</v>
      </c>
      <c r="N276" s="77">
        <f t="shared" si="302"/>
        <v>111870.72</v>
      </c>
    </row>
    <row r="277" spans="3:28" ht="20" thickBot="1" x14ac:dyDescent="0.3">
      <c r="AB277" s="8"/>
    </row>
    <row r="278" spans="3:28" ht="25" customHeight="1" x14ac:dyDescent="0.25">
      <c r="C278" s="133" t="s">
        <v>50</v>
      </c>
      <c r="D278" s="134"/>
      <c r="E278" s="134"/>
      <c r="F278" s="134"/>
      <c r="G278" s="134"/>
      <c r="H278" s="134"/>
      <c r="I278" s="134"/>
      <c r="J278" s="134"/>
      <c r="K278" s="134"/>
      <c r="L278" s="134"/>
      <c r="M278" s="134"/>
      <c r="N278" s="135"/>
    </row>
    <row r="279" spans="3:28" ht="25" customHeight="1" x14ac:dyDescent="0.25">
      <c r="C279" s="69" t="s">
        <v>29</v>
      </c>
      <c r="D279" s="15" t="s">
        <v>20</v>
      </c>
      <c r="E279" s="15" t="s">
        <v>25</v>
      </c>
      <c r="F279" s="15" t="s">
        <v>21</v>
      </c>
      <c r="G279" s="15" t="s">
        <v>22</v>
      </c>
      <c r="H279" s="15" t="s">
        <v>23</v>
      </c>
      <c r="I279" s="15" t="s">
        <v>26</v>
      </c>
      <c r="J279" s="15" t="s">
        <v>27</v>
      </c>
      <c r="K279" s="15" t="s">
        <v>32</v>
      </c>
      <c r="L279" s="15" t="s">
        <v>33</v>
      </c>
      <c r="M279" s="15" t="s">
        <v>34</v>
      </c>
      <c r="N279" s="70" t="s">
        <v>35</v>
      </c>
    </row>
    <row r="280" spans="3:28" ht="25" customHeight="1" thickBot="1" x14ac:dyDescent="0.3">
      <c r="C280" s="71">
        <f>(C251/D246)*1000</f>
        <v>48.141783029001076</v>
      </c>
      <c r="D280" s="72">
        <f>(D251/D246)*1000</f>
        <v>57.770139634801296</v>
      </c>
      <c r="E280" s="72">
        <f>(E251/D246)*1000</f>
        <v>67.398496240601503</v>
      </c>
      <c r="F280" s="72">
        <f>(F251/D246)*1000</f>
        <v>77.026852846401724</v>
      </c>
      <c r="G280" s="73">
        <f>(G251/D246)*1000</f>
        <v>86.65520945220193</v>
      </c>
      <c r="H280" s="73">
        <f>(H251/D246)*1000</f>
        <v>96.283566058002151</v>
      </c>
      <c r="I280" s="73">
        <f>(I251/D246)*1000</f>
        <v>105.91192266380237</v>
      </c>
      <c r="J280" s="73">
        <f>(J251/D246)*1000</f>
        <v>115.54027926960259</v>
      </c>
      <c r="K280" s="73">
        <f>(K251/D246)*1000</f>
        <v>125.16863587540279</v>
      </c>
      <c r="L280" s="72">
        <f>(L251/D246)*1000</f>
        <v>134.79699248120301</v>
      </c>
      <c r="M280" s="72">
        <f>(M251/D246)*1000</f>
        <v>144.42534908700321</v>
      </c>
      <c r="N280" s="74">
        <f>(N251/D246)*1000</f>
        <v>154.05370569280345</v>
      </c>
    </row>
  </sheetData>
  <mergeCells count="104">
    <mergeCell ref="P8:AA8"/>
    <mergeCell ref="P16:AA16"/>
    <mergeCell ref="P20:AA20"/>
    <mergeCell ref="C12:N12"/>
    <mergeCell ref="C16:N16"/>
    <mergeCell ref="C8:N8"/>
    <mergeCell ref="P56:AA56"/>
    <mergeCell ref="AC56:AN56"/>
    <mergeCell ref="C64:N64"/>
    <mergeCell ref="P64:AA64"/>
    <mergeCell ref="AC64:AN64"/>
    <mergeCell ref="C60:N60"/>
    <mergeCell ref="P60:AA60"/>
    <mergeCell ref="AC60:AN60"/>
    <mergeCell ref="AC16:AN16"/>
    <mergeCell ref="AC20:AN20"/>
    <mergeCell ref="AC24:AN24"/>
    <mergeCell ref="C33:N33"/>
    <mergeCell ref="C37:N37"/>
    <mergeCell ref="C48:N48"/>
    <mergeCell ref="P48:AA48"/>
    <mergeCell ref="C20:N20"/>
    <mergeCell ref="C24:N24"/>
    <mergeCell ref="P24:AA24"/>
    <mergeCell ref="C52:N52"/>
    <mergeCell ref="P52:AA52"/>
    <mergeCell ref="C56:N56"/>
    <mergeCell ref="P105:AA105"/>
    <mergeCell ref="AC105:AN105"/>
    <mergeCell ref="C129:N129"/>
    <mergeCell ref="P129:AA129"/>
    <mergeCell ref="C133:N133"/>
    <mergeCell ref="P133:AA133"/>
    <mergeCell ref="C73:N73"/>
    <mergeCell ref="C77:N77"/>
    <mergeCell ref="C114:N114"/>
    <mergeCell ref="C118:N118"/>
    <mergeCell ref="P97:AA97"/>
    <mergeCell ref="AC97:AN97"/>
    <mergeCell ref="C89:N89"/>
    <mergeCell ref="P89:AA89"/>
    <mergeCell ref="C93:N93"/>
    <mergeCell ref="P93:AA93"/>
    <mergeCell ref="C97:N97"/>
    <mergeCell ref="C101:N101"/>
    <mergeCell ref="P101:AA101"/>
    <mergeCell ref="AC101:AN101"/>
    <mergeCell ref="C105:N105"/>
    <mergeCell ref="AC141:AN141"/>
    <mergeCell ref="C145:N145"/>
    <mergeCell ref="P145:AA145"/>
    <mergeCell ref="AC145:AN145"/>
    <mergeCell ref="C169:N169"/>
    <mergeCell ref="P169:AA169"/>
    <mergeCell ref="C137:N137"/>
    <mergeCell ref="P137:AA137"/>
    <mergeCell ref="C154:N154"/>
    <mergeCell ref="C158:N158"/>
    <mergeCell ref="C141:N141"/>
    <mergeCell ref="P141:AA141"/>
    <mergeCell ref="AC137:AN137"/>
    <mergeCell ref="C181:N181"/>
    <mergeCell ref="P181:AA181"/>
    <mergeCell ref="AC181:AN181"/>
    <mergeCell ref="C185:N185"/>
    <mergeCell ref="P185:AA185"/>
    <mergeCell ref="AC185:AN185"/>
    <mergeCell ref="C173:N173"/>
    <mergeCell ref="P173:AA173"/>
    <mergeCell ref="C177:N177"/>
    <mergeCell ref="P177:AA177"/>
    <mergeCell ref="AC177:AN177"/>
    <mergeCell ref="C217:N217"/>
    <mergeCell ref="P217:AA217"/>
    <mergeCell ref="AC217:AN217"/>
    <mergeCell ref="C221:N221"/>
    <mergeCell ref="P221:AA221"/>
    <mergeCell ref="AC221:AN221"/>
    <mergeCell ref="C194:N194"/>
    <mergeCell ref="C198:N198"/>
    <mergeCell ref="C209:N209"/>
    <mergeCell ref="P209:AA209"/>
    <mergeCell ref="C213:N213"/>
    <mergeCell ref="P213:AA213"/>
    <mergeCell ref="C249:N249"/>
    <mergeCell ref="P249:AA249"/>
    <mergeCell ref="C253:N253"/>
    <mergeCell ref="P253:AA253"/>
    <mergeCell ref="C257:N257"/>
    <mergeCell ref="P257:AA257"/>
    <mergeCell ref="C225:N225"/>
    <mergeCell ref="P225:AA225"/>
    <mergeCell ref="AC225:AN225"/>
    <mergeCell ref="C234:N234"/>
    <mergeCell ref="C238:N238"/>
    <mergeCell ref="C274:N274"/>
    <mergeCell ref="C278:N278"/>
    <mergeCell ref="AC257:AN257"/>
    <mergeCell ref="C261:N261"/>
    <mergeCell ref="P261:AA261"/>
    <mergeCell ref="AC261:AN261"/>
    <mergeCell ref="C265:N265"/>
    <mergeCell ref="P265:AA265"/>
    <mergeCell ref="AC265:AN26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03B1D-C78E-EC49-BFB6-D506E45DE491}">
  <dimension ref="A1:K35"/>
  <sheetViews>
    <sheetView zoomScaleNormal="150" zoomScaleSheetLayoutView="100" workbookViewId="0">
      <selection activeCell="C8" sqref="C8:C9"/>
    </sheetView>
  </sheetViews>
  <sheetFormatPr baseColWidth="10" defaultColWidth="8.83203125" defaultRowHeight="16" x14ac:dyDescent="0.2"/>
  <cols>
    <col min="1" max="1" width="30.33203125" style="83" customWidth="1"/>
    <col min="2" max="2" width="65.1640625" style="80" customWidth="1"/>
    <col min="3" max="3" width="20.5" style="83" customWidth="1"/>
    <col min="4" max="4" width="14.6640625" style="1" customWidth="1"/>
    <col min="5" max="5" width="15.33203125" style="1" customWidth="1"/>
    <col min="6" max="6" width="19" style="103" customWidth="1"/>
    <col min="7" max="7" width="5.5" style="98" customWidth="1"/>
    <col min="8" max="8" width="5.5" style="108" customWidth="1"/>
    <col min="9" max="9" width="13" style="1" customWidth="1"/>
    <col min="10" max="10" width="62.5" customWidth="1"/>
    <col min="11" max="11" width="30.33203125" customWidth="1"/>
  </cols>
  <sheetData>
    <row r="1" spans="1:11" s="115" customFormat="1" ht="39" customHeight="1" thickBot="1" x14ac:dyDescent="0.25">
      <c r="A1" s="127" t="s">
        <v>175</v>
      </c>
      <c r="B1" s="127" t="s">
        <v>174</v>
      </c>
      <c r="C1" s="113"/>
      <c r="D1" s="113"/>
      <c r="E1" s="113"/>
      <c r="F1" s="114"/>
      <c r="G1" s="152" t="s">
        <v>165</v>
      </c>
      <c r="H1" s="153"/>
      <c r="I1" s="113"/>
    </row>
    <row r="2" spans="1:11" s="126" customFormat="1" ht="24.75" customHeight="1" thickBot="1" x14ac:dyDescent="0.25">
      <c r="A2" s="116" t="s">
        <v>52</v>
      </c>
      <c r="B2" s="116" t="s">
        <v>54</v>
      </c>
      <c r="C2" s="116" t="s">
        <v>176</v>
      </c>
      <c r="D2" s="111" t="s">
        <v>58</v>
      </c>
      <c r="E2" s="111" t="s">
        <v>57</v>
      </c>
      <c r="F2" s="111" t="s">
        <v>59</v>
      </c>
      <c r="G2" s="111" t="s">
        <v>166</v>
      </c>
      <c r="H2" s="111" t="s">
        <v>167</v>
      </c>
      <c r="I2" s="111" t="s">
        <v>79</v>
      </c>
      <c r="J2" s="116" t="s">
        <v>55</v>
      </c>
      <c r="K2" s="116" t="s">
        <v>56</v>
      </c>
    </row>
    <row r="3" spans="1:11" s="80" customFormat="1" ht="51" x14ac:dyDescent="0.2">
      <c r="A3" s="154" t="s">
        <v>53</v>
      </c>
      <c r="B3" s="81" t="s">
        <v>76</v>
      </c>
      <c r="C3" s="86" t="s">
        <v>86</v>
      </c>
      <c r="D3" s="1">
        <v>0.5</v>
      </c>
      <c r="E3" s="1">
        <v>1</v>
      </c>
      <c r="F3" s="103">
        <f>D3/E3</f>
        <v>0.5</v>
      </c>
      <c r="G3" s="98">
        <v>0</v>
      </c>
      <c r="H3" s="108">
        <v>30</v>
      </c>
      <c r="I3" s="150" t="s">
        <v>80</v>
      </c>
    </row>
    <row r="4" spans="1:11" s="80" customFormat="1" ht="38" customHeight="1" x14ac:dyDescent="0.2">
      <c r="A4" s="162"/>
      <c r="B4" s="158" t="s">
        <v>62</v>
      </c>
      <c r="C4" s="159" t="s">
        <v>87</v>
      </c>
      <c r="D4" s="120">
        <v>12</v>
      </c>
      <c r="E4" s="120">
        <v>3</v>
      </c>
      <c r="F4" s="121">
        <f t="shared" ref="F4:F21" si="0">D4/E4</f>
        <v>4</v>
      </c>
      <c r="G4" s="122">
        <v>4</v>
      </c>
      <c r="H4" s="123">
        <v>0</v>
      </c>
      <c r="I4" s="157"/>
      <c r="J4" s="125" t="s">
        <v>158</v>
      </c>
      <c r="K4" s="81" t="s">
        <v>161</v>
      </c>
    </row>
    <row r="5" spans="1:11" s="80" customFormat="1" ht="38" customHeight="1" x14ac:dyDescent="0.2">
      <c r="A5" s="162"/>
      <c r="B5" s="158"/>
      <c r="C5" s="159"/>
      <c r="D5" s="97">
        <v>9</v>
      </c>
      <c r="E5" s="97">
        <v>3</v>
      </c>
      <c r="F5" s="104">
        <f t="shared" si="0"/>
        <v>3</v>
      </c>
      <c r="G5" s="105">
        <v>3</v>
      </c>
      <c r="H5" s="109">
        <v>0</v>
      </c>
      <c r="I5" s="157"/>
      <c r="J5" s="99" t="s">
        <v>157</v>
      </c>
      <c r="K5" s="81" t="s">
        <v>160</v>
      </c>
    </row>
    <row r="6" spans="1:11" s="80" customFormat="1" ht="38" customHeight="1" x14ac:dyDescent="0.2">
      <c r="A6" s="162"/>
      <c r="B6" s="158"/>
      <c r="C6" s="159"/>
      <c r="D6" s="100">
        <v>7.5</v>
      </c>
      <c r="E6" s="100">
        <v>2</v>
      </c>
      <c r="F6" s="106">
        <f t="shared" si="0"/>
        <v>3.75</v>
      </c>
      <c r="G6" s="107">
        <v>3</v>
      </c>
      <c r="H6" s="110">
        <v>45</v>
      </c>
      <c r="I6" s="157"/>
      <c r="J6" s="101" t="s">
        <v>159</v>
      </c>
      <c r="K6" s="81" t="s">
        <v>162</v>
      </c>
    </row>
    <row r="7" spans="1:11" s="115" customFormat="1" ht="17" thickBot="1" x14ac:dyDescent="0.25">
      <c r="A7" s="156"/>
      <c r="B7" s="112" t="s">
        <v>60</v>
      </c>
      <c r="C7" s="160"/>
      <c r="D7" s="113">
        <v>0.25</v>
      </c>
      <c r="E7" s="113">
        <v>1</v>
      </c>
      <c r="F7" s="114">
        <f t="shared" si="0"/>
        <v>0.25</v>
      </c>
      <c r="G7" s="113">
        <v>0</v>
      </c>
      <c r="H7" s="117">
        <v>15</v>
      </c>
      <c r="I7" s="151"/>
    </row>
    <row r="8" spans="1:11" x14ac:dyDescent="0.2">
      <c r="A8" s="154" t="s">
        <v>71</v>
      </c>
      <c r="B8" s="80" t="s">
        <v>72</v>
      </c>
      <c r="C8" s="155" t="s">
        <v>86</v>
      </c>
      <c r="D8" s="1">
        <v>1</v>
      </c>
      <c r="E8" s="1">
        <v>1</v>
      </c>
      <c r="F8" s="103">
        <f t="shared" si="0"/>
        <v>1</v>
      </c>
      <c r="G8" s="98">
        <v>1</v>
      </c>
      <c r="H8" s="108">
        <v>0</v>
      </c>
      <c r="I8" s="150" t="s">
        <v>80</v>
      </c>
    </row>
    <row r="9" spans="1:11" s="115" customFormat="1" ht="17" thickBot="1" x14ac:dyDescent="0.25">
      <c r="A9" s="156"/>
      <c r="B9" s="112" t="s">
        <v>73</v>
      </c>
      <c r="C9" s="156"/>
      <c r="D9" s="113">
        <v>1</v>
      </c>
      <c r="E9" s="113">
        <v>1</v>
      </c>
      <c r="F9" s="114">
        <f t="shared" si="0"/>
        <v>1</v>
      </c>
      <c r="G9" s="113">
        <v>1</v>
      </c>
      <c r="H9" s="117">
        <v>0</v>
      </c>
      <c r="I9" s="151"/>
    </row>
    <row r="10" spans="1:11" s="79" customFormat="1" ht="34" x14ac:dyDescent="0.2">
      <c r="A10" s="154" t="s">
        <v>61</v>
      </c>
      <c r="B10" s="81" t="s">
        <v>77</v>
      </c>
      <c r="C10" s="86" t="s">
        <v>86</v>
      </c>
      <c r="D10" s="1">
        <v>0.25</v>
      </c>
      <c r="E10" s="1">
        <v>1</v>
      </c>
      <c r="F10" s="103">
        <f t="shared" si="0"/>
        <v>0.25</v>
      </c>
      <c r="G10" s="98">
        <v>0</v>
      </c>
      <c r="H10" s="108">
        <v>15</v>
      </c>
      <c r="I10" s="150" t="s">
        <v>80</v>
      </c>
    </row>
    <row r="11" spans="1:11" s="79" customFormat="1" ht="17" x14ac:dyDescent="0.2">
      <c r="A11" s="162"/>
      <c r="B11" s="161" t="s">
        <v>63</v>
      </c>
      <c r="C11" s="162" t="s">
        <v>87</v>
      </c>
      <c r="D11" s="120">
        <v>12</v>
      </c>
      <c r="E11" s="120">
        <v>4</v>
      </c>
      <c r="F11" s="121">
        <f t="shared" si="0"/>
        <v>3</v>
      </c>
      <c r="G11" s="122">
        <v>3</v>
      </c>
      <c r="H11" s="123">
        <v>0</v>
      </c>
      <c r="I11" s="157"/>
      <c r="J11" s="124" t="s">
        <v>163</v>
      </c>
    </row>
    <row r="12" spans="1:11" s="79" customFormat="1" ht="17" x14ac:dyDescent="0.2">
      <c r="A12" s="162"/>
      <c r="B12" s="161"/>
      <c r="C12" s="162"/>
      <c r="D12" s="97">
        <v>8.5</v>
      </c>
      <c r="E12" s="97">
        <v>4</v>
      </c>
      <c r="F12" s="104">
        <f t="shared" si="0"/>
        <v>2.125</v>
      </c>
      <c r="G12" s="105">
        <v>2</v>
      </c>
      <c r="H12" s="109">
        <v>7.5</v>
      </c>
      <c r="I12" s="157"/>
      <c r="J12" s="96" t="s">
        <v>164</v>
      </c>
    </row>
    <row r="13" spans="1:11" ht="17" x14ac:dyDescent="0.2">
      <c r="A13" s="162"/>
      <c r="B13" s="161"/>
      <c r="C13" s="162"/>
      <c r="D13" s="100">
        <v>7</v>
      </c>
      <c r="E13" s="100">
        <v>2</v>
      </c>
      <c r="F13" s="106">
        <f t="shared" si="0"/>
        <v>3.5</v>
      </c>
      <c r="G13" s="107">
        <v>3</v>
      </c>
      <c r="H13" s="110">
        <v>30</v>
      </c>
      <c r="I13" s="157"/>
      <c r="J13" s="102" t="s">
        <v>168</v>
      </c>
    </row>
    <row r="14" spans="1:11" s="115" customFormat="1" ht="17" thickBot="1" x14ac:dyDescent="0.25">
      <c r="A14" s="156"/>
      <c r="B14" s="112" t="s">
        <v>64</v>
      </c>
      <c r="C14" s="113" t="s">
        <v>87</v>
      </c>
      <c r="D14" s="113">
        <v>2</v>
      </c>
      <c r="E14" s="113">
        <v>1</v>
      </c>
      <c r="F14" s="114">
        <f t="shared" si="0"/>
        <v>2</v>
      </c>
      <c r="G14" s="113">
        <v>2</v>
      </c>
      <c r="H14" s="117">
        <v>0</v>
      </c>
      <c r="I14" s="151"/>
    </row>
    <row r="15" spans="1:11" ht="51" x14ac:dyDescent="0.2">
      <c r="A15" s="154" t="s">
        <v>65</v>
      </c>
      <c r="B15" s="81" t="s">
        <v>78</v>
      </c>
      <c r="C15" s="86" t="s">
        <v>88</v>
      </c>
      <c r="D15" s="1">
        <v>0.25</v>
      </c>
      <c r="E15" s="1">
        <v>1</v>
      </c>
      <c r="F15" s="103">
        <f t="shared" si="0"/>
        <v>0.25</v>
      </c>
      <c r="G15" s="98">
        <v>0</v>
      </c>
      <c r="H15" s="108">
        <v>15</v>
      </c>
      <c r="I15" s="150" t="s">
        <v>80</v>
      </c>
      <c r="J15" s="82"/>
    </row>
    <row r="16" spans="1:11" ht="17" x14ac:dyDescent="0.2">
      <c r="A16" s="155"/>
      <c r="B16" s="161" t="s">
        <v>66</v>
      </c>
      <c r="C16" s="162" t="s">
        <v>88</v>
      </c>
      <c r="D16" s="120">
        <v>16</v>
      </c>
      <c r="E16" s="120">
        <v>4</v>
      </c>
      <c r="F16" s="121">
        <f t="shared" si="0"/>
        <v>4</v>
      </c>
      <c r="G16" s="122">
        <v>4</v>
      </c>
      <c r="H16" s="123">
        <v>0</v>
      </c>
      <c r="I16" s="157"/>
      <c r="J16" s="124" t="s">
        <v>170</v>
      </c>
      <c r="K16" s="158" t="s">
        <v>169</v>
      </c>
    </row>
    <row r="17" spans="1:11" ht="17" x14ac:dyDescent="0.2">
      <c r="A17" s="155"/>
      <c r="B17" s="161"/>
      <c r="C17" s="162"/>
      <c r="D17" s="97">
        <v>11</v>
      </c>
      <c r="E17" s="97">
        <v>4</v>
      </c>
      <c r="F17" s="104">
        <f t="shared" si="0"/>
        <v>2.75</v>
      </c>
      <c r="G17" s="105">
        <v>2</v>
      </c>
      <c r="H17" s="109">
        <v>45</v>
      </c>
      <c r="I17" s="157"/>
      <c r="J17" s="96" t="s">
        <v>171</v>
      </c>
      <c r="K17" s="158"/>
    </row>
    <row r="18" spans="1:11" ht="17" x14ac:dyDescent="0.2">
      <c r="A18" s="155"/>
      <c r="B18" s="161"/>
      <c r="C18" s="162"/>
      <c r="D18" s="100">
        <v>9</v>
      </c>
      <c r="E18" s="100">
        <v>4</v>
      </c>
      <c r="F18" s="106">
        <f t="shared" si="0"/>
        <v>2.25</v>
      </c>
      <c r="G18" s="107">
        <v>2</v>
      </c>
      <c r="H18" s="110">
        <v>15</v>
      </c>
      <c r="I18" s="157"/>
      <c r="J18" s="102" t="s">
        <v>172</v>
      </c>
      <c r="K18" s="158"/>
    </row>
    <row r="19" spans="1:11" s="115" customFormat="1" ht="17" thickBot="1" x14ac:dyDescent="0.25">
      <c r="A19" s="156"/>
      <c r="B19" s="112" t="s">
        <v>67</v>
      </c>
      <c r="C19" s="113" t="s">
        <v>87</v>
      </c>
      <c r="D19" s="113">
        <v>1</v>
      </c>
      <c r="E19" s="113">
        <v>1</v>
      </c>
      <c r="F19" s="114">
        <f t="shared" si="0"/>
        <v>1</v>
      </c>
      <c r="G19" s="113">
        <v>1</v>
      </c>
      <c r="H19" s="117">
        <v>0</v>
      </c>
      <c r="I19" s="151"/>
    </row>
    <row r="20" spans="1:11" x14ac:dyDescent="0.2">
      <c r="A20" s="154" t="s">
        <v>68</v>
      </c>
      <c r="B20" s="80" t="s">
        <v>69</v>
      </c>
      <c r="C20" s="83" t="s">
        <v>87</v>
      </c>
      <c r="D20" s="1">
        <v>1</v>
      </c>
      <c r="E20" s="1">
        <v>2</v>
      </c>
      <c r="F20" s="103">
        <f t="shared" si="0"/>
        <v>0.5</v>
      </c>
      <c r="G20" s="98">
        <v>0</v>
      </c>
      <c r="H20" s="108">
        <v>30</v>
      </c>
      <c r="I20" s="150" t="s">
        <v>80</v>
      </c>
    </row>
    <row r="21" spans="1:11" s="115" customFormat="1" ht="17" thickBot="1" x14ac:dyDescent="0.25">
      <c r="A21" s="156"/>
      <c r="B21" s="112" t="s">
        <v>70</v>
      </c>
      <c r="C21" s="113" t="s">
        <v>86</v>
      </c>
      <c r="D21" s="113">
        <v>1</v>
      </c>
      <c r="E21" s="113">
        <v>1</v>
      </c>
      <c r="F21" s="114">
        <f t="shared" si="0"/>
        <v>1</v>
      </c>
      <c r="G21" s="113">
        <v>1</v>
      </c>
      <c r="H21" s="117">
        <v>0</v>
      </c>
      <c r="I21" s="151"/>
    </row>
    <row r="22" spans="1:11" x14ac:dyDescent="0.2">
      <c r="A22" s="154" t="s">
        <v>173</v>
      </c>
      <c r="B22" s="80" t="s">
        <v>74</v>
      </c>
      <c r="C22" s="119" t="s">
        <v>87</v>
      </c>
      <c r="D22" s="154">
        <v>2</v>
      </c>
      <c r="E22" s="154">
        <v>1</v>
      </c>
      <c r="F22" s="150">
        <v>2</v>
      </c>
      <c r="G22" s="154">
        <v>2</v>
      </c>
      <c r="H22" s="147">
        <v>0</v>
      </c>
      <c r="I22" s="154" t="s">
        <v>81</v>
      </c>
    </row>
    <row r="23" spans="1:11" ht="17" x14ac:dyDescent="0.2">
      <c r="A23" s="155"/>
      <c r="B23" s="81" t="s">
        <v>75</v>
      </c>
      <c r="C23" s="159" t="s">
        <v>86</v>
      </c>
      <c r="D23" s="155"/>
      <c r="E23" s="155"/>
      <c r="F23" s="157"/>
      <c r="G23" s="155"/>
      <c r="H23" s="148"/>
      <c r="I23" s="155"/>
    </row>
    <row r="24" spans="1:11" x14ac:dyDescent="0.2">
      <c r="A24" s="155"/>
      <c r="B24" s="80" t="s">
        <v>82</v>
      </c>
      <c r="C24" s="159"/>
      <c r="D24" s="155"/>
      <c r="E24" s="155"/>
      <c r="F24" s="157"/>
      <c r="G24" s="155"/>
      <c r="H24" s="148"/>
      <c r="I24" s="155"/>
    </row>
    <row r="25" spans="1:11" x14ac:dyDescent="0.2">
      <c r="A25" s="155"/>
      <c r="B25" s="80" t="s">
        <v>83</v>
      </c>
      <c r="C25" s="159"/>
      <c r="D25" s="155"/>
      <c r="E25" s="155"/>
      <c r="F25" s="157"/>
      <c r="G25" s="155"/>
      <c r="H25" s="148"/>
      <c r="I25" s="155"/>
    </row>
    <row r="26" spans="1:11" x14ac:dyDescent="0.2">
      <c r="A26" s="155"/>
      <c r="B26" s="95" t="s">
        <v>84</v>
      </c>
      <c r="C26" s="159"/>
      <c r="D26" s="155"/>
      <c r="E26" s="155"/>
      <c r="F26" s="157"/>
      <c r="G26" s="155"/>
      <c r="H26" s="148"/>
      <c r="I26" s="155"/>
    </row>
    <row r="27" spans="1:11" s="115" customFormat="1" ht="17" thickBot="1" x14ac:dyDescent="0.25">
      <c r="A27" s="156"/>
      <c r="B27" s="112" t="s">
        <v>97</v>
      </c>
      <c r="C27" s="160"/>
      <c r="D27" s="156"/>
      <c r="E27" s="156"/>
      <c r="F27" s="151"/>
      <c r="G27" s="156"/>
      <c r="H27" s="149"/>
      <c r="I27" s="156"/>
    </row>
    <row r="28" spans="1:11" ht="17" x14ac:dyDescent="0.2">
      <c r="A28" s="155" t="s">
        <v>85</v>
      </c>
      <c r="B28" s="81" t="s">
        <v>150</v>
      </c>
      <c r="C28" s="83" t="s">
        <v>86</v>
      </c>
      <c r="D28" s="1">
        <v>1</v>
      </c>
      <c r="E28" s="1">
        <v>1</v>
      </c>
      <c r="F28" s="103">
        <f t="shared" ref="F28:F35" si="1">D28/E28</f>
        <v>1</v>
      </c>
      <c r="G28" s="98">
        <v>1</v>
      </c>
      <c r="H28" s="108">
        <v>0</v>
      </c>
      <c r="I28" s="1" t="s">
        <v>98</v>
      </c>
    </row>
    <row r="29" spans="1:11" s="115" customFormat="1" ht="35" thickBot="1" x14ac:dyDescent="0.25">
      <c r="A29" s="156"/>
      <c r="B29" s="118" t="s">
        <v>151</v>
      </c>
      <c r="C29" s="113" t="s">
        <v>86</v>
      </c>
      <c r="D29" s="113">
        <v>1</v>
      </c>
      <c r="E29" s="113">
        <v>1</v>
      </c>
      <c r="F29" s="114">
        <f t="shared" si="1"/>
        <v>1</v>
      </c>
      <c r="G29" s="113">
        <v>1</v>
      </c>
      <c r="H29" s="117">
        <v>0</v>
      </c>
      <c r="I29" s="113" t="s">
        <v>98</v>
      </c>
    </row>
    <row r="30" spans="1:11" ht="51" x14ac:dyDescent="0.2">
      <c r="A30" s="154" t="s">
        <v>89</v>
      </c>
      <c r="B30" s="80" t="s">
        <v>90</v>
      </c>
      <c r="C30" s="83" t="s">
        <v>87</v>
      </c>
      <c r="D30" s="1">
        <v>3</v>
      </c>
      <c r="E30" s="1">
        <v>2</v>
      </c>
      <c r="F30" s="103">
        <f t="shared" si="1"/>
        <v>1.5</v>
      </c>
      <c r="G30" s="98">
        <v>1</v>
      </c>
      <c r="H30" s="108">
        <v>30</v>
      </c>
      <c r="I30" s="86" t="s">
        <v>100</v>
      </c>
    </row>
    <row r="31" spans="1:11" ht="51" x14ac:dyDescent="0.2">
      <c r="A31" s="155"/>
      <c r="B31" s="80" t="s">
        <v>93</v>
      </c>
      <c r="C31" s="86" t="s">
        <v>99</v>
      </c>
      <c r="D31" s="1">
        <v>2</v>
      </c>
      <c r="E31" s="1">
        <v>1</v>
      </c>
      <c r="F31" s="103">
        <f t="shared" si="1"/>
        <v>2</v>
      </c>
      <c r="G31" s="98">
        <v>2</v>
      </c>
      <c r="H31" s="108">
        <v>0</v>
      </c>
      <c r="I31" s="86" t="s">
        <v>101</v>
      </c>
    </row>
    <row r="32" spans="1:11" ht="17" x14ac:dyDescent="0.2">
      <c r="A32" s="155"/>
      <c r="B32" s="81" t="s">
        <v>91</v>
      </c>
      <c r="C32" s="83" t="s">
        <v>87</v>
      </c>
      <c r="D32" s="1">
        <v>2</v>
      </c>
      <c r="E32" s="1">
        <v>1</v>
      </c>
      <c r="F32" s="103">
        <f t="shared" si="1"/>
        <v>2</v>
      </c>
      <c r="G32" s="98">
        <v>2</v>
      </c>
      <c r="H32" s="108">
        <v>0</v>
      </c>
      <c r="I32" s="1" t="s">
        <v>102</v>
      </c>
    </row>
    <row r="33" spans="1:9" s="115" customFormat="1" ht="17" thickBot="1" x14ac:dyDescent="0.25">
      <c r="A33" s="156"/>
      <c r="B33" s="112" t="s">
        <v>92</v>
      </c>
      <c r="C33" s="113" t="s">
        <v>87</v>
      </c>
      <c r="D33" s="113">
        <v>1</v>
      </c>
      <c r="E33" s="113">
        <v>1</v>
      </c>
      <c r="F33" s="114">
        <f t="shared" si="1"/>
        <v>1</v>
      </c>
      <c r="G33" s="113">
        <v>1</v>
      </c>
      <c r="H33" s="117">
        <v>0</v>
      </c>
      <c r="I33" s="113" t="s">
        <v>103</v>
      </c>
    </row>
    <row r="34" spans="1:9" x14ac:dyDescent="0.2">
      <c r="A34" s="83" t="s">
        <v>94</v>
      </c>
      <c r="B34" s="80" t="s">
        <v>95</v>
      </c>
      <c r="C34" s="83" t="s">
        <v>86</v>
      </c>
      <c r="D34" s="1">
        <v>0.25</v>
      </c>
      <c r="E34" s="1">
        <v>1</v>
      </c>
      <c r="F34" s="103">
        <f t="shared" si="1"/>
        <v>0.25</v>
      </c>
      <c r="G34" s="98">
        <v>0</v>
      </c>
      <c r="H34" s="108">
        <v>15</v>
      </c>
      <c r="I34" s="1" t="s">
        <v>81</v>
      </c>
    </row>
    <row r="35" spans="1:9" x14ac:dyDescent="0.2">
      <c r="B35" s="80" t="s">
        <v>96</v>
      </c>
      <c r="C35" s="83" t="s">
        <v>86</v>
      </c>
      <c r="D35" s="1">
        <v>1</v>
      </c>
      <c r="E35" s="1">
        <v>1</v>
      </c>
      <c r="F35" s="103">
        <f t="shared" si="1"/>
        <v>1</v>
      </c>
      <c r="G35" s="98">
        <v>1</v>
      </c>
      <c r="H35" s="108">
        <v>0</v>
      </c>
      <c r="I35" s="1" t="s">
        <v>80</v>
      </c>
    </row>
  </sheetData>
  <mergeCells count="29">
    <mergeCell ref="A20:A21"/>
    <mergeCell ref="A22:A27"/>
    <mergeCell ref="A28:A29"/>
    <mergeCell ref="A30:A33"/>
    <mergeCell ref="G22:G27"/>
    <mergeCell ref="C23:C27"/>
    <mergeCell ref="A3:A7"/>
    <mergeCell ref="A8:A9"/>
    <mergeCell ref="A10:A14"/>
    <mergeCell ref="A15:A19"/>
    <mergeCell ref="B16:B18"/>
    <mergeCell ref="K16:K18"/>
    <mergeCell ref="B4:B6"/>
    <mergeCell ref="C4:C7"/>
    <mergeCell ref="B11:B13"/>
    <mergeCell ref="C11:C13"/>
    <mergeCell ref="C16:C18"/>
    <mergeCell ref="I3:I7"/>
    <mergeCell ref="C8:C9"/>
    <mergeCell ref="I15:I19"/>
    <mergeCell ref="I10:I14"/>
    <mergeCell ref="I8:I9"/>
    <mergeCell ref="H22:H27"/>
    <mergeCell ref="I20:I21"/>
    <mergeCell ref="G1:H1"/>
    <mergeCell ref="D22:D27"/>
    <mergeCell ref="E22:E27"/>
    <mergeCell ref="F22:F27"/>
    <mergeCell ref="I22:I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6475A-E9C1-2849-80FA-25AAA40862E0}">
  <dimension ref="A1:D16"/>
  <sheetViews>
    <sheetView zoomScaleNormal="150" zoomScaleSheetLayoutView="100" workbookViewId="0">
      <selection activeCell="C11" sqref="C11"/>
    </sheetView>
  </sheetViews>
  <sheetFormatPr baseColWidth="10" defaultColWidth="8.83203125" defaultRowHeight="16" x14ac:dyDescent="0.2"/>
  <cols>
    <col min="1" max="1" width="23.83203125" customWidth="1"/>
    <col min="2" max="2" width="47" style="79" customWidth="1"/>
    <col min="3" max="3" width="44.83203125" customWidth="1"/>
    <col min="4" max="4" width="31.33203125" customWidth="1"/>
  </cols>
  <sheetData>
    <row r="1" spans="1:4" s="85" customFormat="1" x14ac:dyDescent="0.2">
      <c r="A1" s="85" t="s">
        <v>104</v>
      </c>
      <c r="B1" s="84" t="s">
        <v>105</v>
      </c>
      <c r="C1" s="85" t="s">
        <v>114</v>
      </c>
      <c r="D1" s="85" t="s">
        <v>106</v>
      </c>
    </row>
    <row r="2" spans="1:4" ht="74.25" customHeight="1" x14ac:dyDescent="0.2">
      <c r="A2" s="79" t="s">
        <v>86</v>
      </c>
      <c r="B2" s="78" t="s">
        <v>107</v>
      </c>
      <c r="C2" s="82"/>
      <c r="D2" s="163" t="s">
        <v>122</v>
      </c>
    </row>
    <row r="3" spans="1:4" x14ac:dyDescent="0.2">
      <c r="B3" s="79" t="s">
        <v>108</v>
      </c>
      <c r="C3" t="s">
        <v>118</v>
      </c>
      <c r="D3" s="158"/>
    </row>
    <row r="4" spans="1:4" x14ac:dyDescent="0.2">
      <c r="B4" s="79" t="s">
        <v>109</v>
      </c>
      <c r="C4" t="s">
        <v>119</v>
      </c>
      <c r="D4" s="158"/>
    </row>
    <row r="5" spans="1:4" x14ac:dyDescent="0.2">
      <c r="B5" s="79" t="s">
        <v>110</v>
      </c>
      <c r="C5" t="s">
        <v>120</v>
      </c>
      <c r="D5" s="158"/>
    </row>
    <row r="6" spans="1:4" x14ac:dyDescent="0.2">
      <c r="B6" s="79" t="s">
        <v>111</v>
      </c>
      <c r="C6" t="s">
        <v>121</v>
      </c>
      <c r="D6" s="158"/>
    </row>
    <row r="7" spans="1:4" ht="51" x14ac:dyDescent="0.2">
      <c r="B7" s="78" t="s">
        <v>112</v>
      </c>
      <c r="C7" s="81" t="s">
        <v>115</v>
      </c>
      <c r="D7" s="158"/>
    </row>
    <row r="8" spans="1:4" ht="102" x14ac:dyDescent="0.2">
      <c r="B8" s="78" t="s">
        <v>113</v>
      </c>
      <c r="C8" s="78" t="s">
        <v>117</v>
      </c>
      <c r="D8" s="158"/>
    </row>
    <row r="9" spans="1:4" x14ac:dyDescent="0.2">
      <c r="B9" s="79" t="s">
        <v>116</v>
      </c>
    </row>
    <row r="10" spans="1:4" x14ac:dyDescent="0.2">
      <c r="B10" s="79" t="s">
        <v>149</v>
      </c>
    </row>
    <row r="11" spans="1:4" x14ac:dyDescent="0.2">
      <c r="B11" s="79" t="s">
        <v>147</v>
      </c>
    </row>
    <row r="12" spans="1:4" x14ac:dyDescent="0.2">
      <c r="B12" s="79" t="s">
        <v>148</v>
      </c>
    </row>
    <row r="13" spans="1:4" s="129" customFormat="1" ht="51" x14ac:dyDescent="0.2">
      <c r="A13" s="129" t="s">
        <v>127</v>
      </c>
      <c r="B13" s="128" t="s">
        <v>125</v>
      </c>
      <c r="C13" s="129" t="s">
        <v>145</v>
      </c>
      <c r="D13" s="128" t="s">
        <v>144</v>
      </c>
    </row>
    <row r="14" spans="1:4" ht="34" x14ac:dyDescent="0.2">
      <c r="B14" s="78" t="s">
        <v>124</v>
      </c>
    </row>
    <row r="15" spans="1:4" ht="17" x14ac:dyDescent="0.2">
      <c r="B15" s="78" t="s">
        <v>146</v>
      </c>
    </row>
    <row r="16" spans="1:4" ht="34" x14ac:dyDescent="0.2">
      <c r="A16" s="79" t="s">
        <v>123</v>
      </c>
      <c r="B16" s="78" t="s">
        <v>126</v>
      </c>
    </row>
  </sheetData>
  <mergeCells count="1">
    <mergeCell ref="D2:D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8A661-7C62-B443-9F4C-6ECEA8551E78}">
  <dimension ref="A1:C15"/>
  <sheetViews>
    <sheetView tabSelected="1" zoomScaleNormal="150" zoomScaleSheetLayoutView="100" workbookViewId="0">
      <selection activeCell="B3" sqref="B3"/>
    </sheetView>
  </sheetViews>
  <sheetFormatPr baseColWidth="10" defaultColWidth="8.83203125" defaultRowHeight="16" x14ac:dyDescent="0.2"/>
  <cols>
    <col min="1" max="1" width="21.83203125" customWidth="1"/>
    <col min="2" max="2" width="30" customWidth="1"/>
    <col min="3" max="3" width="35" customWidth="1"/>
  </cols>
  <sheetData>
    <row r="1" spans="1:3" s="85" customFormat="1" x14ac:dyDescent="0.2">
      <c r="A1" s="85" t="s">
        <v>130</v>
      </c>
      <c r="B1" s="85" t="s">
        <v>128</v>
      </c>
      <c r="C1" s="85" t="s">
        <v>129</v>
      </c>
    </row>
    <row r="2" spans="1:3" s="80" customFormat="1" ht="85" x14ac:dyDescent="0.2">
      <c r="A2" s="80" t="s">
        <v>131</v>
      </c>
      <c r="B2" s="81" t="s">
        <v>135</v>
      </c>
      <c r="C2" s="81" t="s">
        <v>138</v>
      </c>
    </row>
    <row r="3" spans="1:3" s="80" customFormat="1" ht="85" x14ac:dyDescent="0.2">
      <c r="A3" s="80" t="s">
        <v>132</v>
      </c>
      <c r="B3" s="81" t="s">
        <v>133</v>
      </c>
      <c r="C3" s="81" t="s">
        <v>137</v>
      </c>
    </row>
    <row r="4" spans="1:3" s="80" customFormat="1" ht="51" x14ac:dyDescent="0.2">
      <c r="A4" s="80" t="s">
        <v>134</v>
      </c>
      <c r="B4" s="81" t="s">
        <v>136</v>
      </c>
    </row>
    <row r="5" spans="1:3" s="80" customFormat="1" x14ac:dyDescent="0.2">
      <c r="A5" s="80" t="s">
        <v>139</v>
      </c>
    </row>
    <row r="6" spans="1:3" s="80" customFormat="1" ht="51" x14ac:dyDescent="0.2">
      <c r="A6" s="80" t="s">
        <v>140</v>
      </c>
      <c r="B6" s="81" t="s">
        <v>141</v>
      </c>
    </row>
    <row r="7" spans="1:3" s="80" customFormat="1" ht="33" customHeight="1" x14ac:dyDescent="0.2">
      <c r="A7" s="80" t="s">
        <v>142</v>
      </c>
      <c r="B7" s="80" t="s">
        <v>143</v>
      </c>
      <c r="C7" s="81" t="s">
        <v>138</v>
      </c>
    </row>
    <row r="8" spans="1:3" s="80" customFormat="1" x14ac:dyDescent="0.2"/>
    <row r="9" spans="1:3" s="80" customFormat="1" x14ac:dyDescent="0.2"/>
    <row r="10" spans="1:3" s="80" customFormat="1" x14ac:dyDescent="0.2"/>
    <row r="11" spans="1:3" s="80" customFormat="1" x14ac:dyDescent="0.2"/>
    <row r="12" spans="1:3" s="80" customFormat="1" x14ac:dyDescent="0.2"/>
    <row r="13" spans="1:3" s="80" customFormat="1" x14ac:dyDescent="0.2"/>
    <row r="14" spans="1:3" s="80" customFormat="1" x14ac:dyDescent="0.2"/>
    <row r="15" spans="1:3" s="80" customForma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Yield calculation + est revenue</vt:lpstr>
      <vt:lpstr>Labour hours</vt:lpstr>
      <vt:lpstr>Job description</vt:lpstr>
      <vt:lpstr>SOPs and 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TIara Herman</dc:creator>
  <cp:lastModifiedBy>TIara Herman</cp:lastModifiedBy>
  <dcterms:created xsi:type="dcterms:W3CDTF">2021-04-25T05:09:30Z</dcterms:created>
  <dcterms:modified xsi:type="dcterms:W3CDTF">2021-08-05T04:08:44Z</dcterms:modified>
</cp:coreProperties>
</file>